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1"/>
  </bookViews>
  <sheets>
    <sheet name="Name" sheetId="1" r:id="rId1"/>
    <sheet name="Team Points" sheetId="2" r:id="rId2"/>
    <sheet name="s11B" sheetId="3" r:id="rId3"/>
    <sheet name="s11G" sheetId="4" r:id="rId4"/>
    <sheet name="s13B" sheetId="5" r:id="rId5"/>
    <sheet name="s13G" sheetId="6" r:id="rId6"/>
    <sheet name="s15B" sheetId="7" r:id="rId7"/>
    <sheet name="s15G" sheetId="8" r:id="rId8"/>
    <sheet name="s15 All Rounder" sheetId="9" r:id="rId9"/>
    <sheet name="Non Scoring" sheetId="10" r:id="rId10"/>
  </sheets>
  <definedNames>
    <definedName name="_xlnm.Print_Area" localSheetId="0">'Name'!$A$407:$D$456</definedName>
    <definedName name="_xlnm.Print_Area" localSheetId="2">'s11B'!$H$1:$R$64</definedName>
    <definedName name="_xlnm.Print_Area" localSheetId="3">'s11G'!$H$1:$R$64</definedName>
    <definedName name="_xlnm.Print_Area" localSheetId="4">'s13B'!$H$1:$R$68</definedName>
    <definedName name="_xlnm.Print_Area" localSheetId="5">'s13G'!$H$1:$R$68</definedName>
    <definedName name="_xlnm.Print_Area" localSheetId="8">'s15 All Rounder'!$L$1:$T$26</definedName>
    <definedName name="_xlnm.Print_Area" localSheetId="7">'s15G'!$A$1:$Q$50</definedName>
    <definedName name="_xlnm.Print_Area" localSheetId="1">'Team Points'!$C$2:$O$43</definedName>
  </definedNames>
  <calcPr fullCalcOnLoad="1"/>
</workbook>
</file>

<file path=xl/sharedStrings.xml><?xml version="1.0" encoding="utf-8"?>
<sst xmlns="http://schemas.openxmlformats.org/spreadsheetml/2006/main" count="1864" uniqueCount="442">
  <si>
    <t>No</t>
  </si>
  <si>
    <t>Nov</t>
  </si>
  <si>
    <t>Jan</t>
  </si>
  <si>
    <t>Mar</t>
  </si>
  <si>
    <t>Total</t>
  </si>
  <si>
    <t xml:space="preserve"> </t>
  </si>
  <si>
    <t>MPts</t>
  </si>
  <si>
    <t>U11B Total</t>
  </si>
  <si>
    <t>Name</t>
  </si>
  <si>
    <t>AG</t>
  </si>
  <si>
    <t>U13B Total</t>
  </si>
  <si>
    <t>U11G Total</t>
  </si>
  <si>
    <t>U13G Total</t>
  </si>
  <si>
    <t>Oct</t>
  </si>
  <si>
    <t>Royal Sutton Coldfield</t>
  </si>
  <si>
    <t>RSC</t>
  </si>
  <si>
    <t>Birchfield Harriers</t>
  </si>
  <si>
    <t>BIR</t>
  </si>
  <si>
    <t>Halesowen C&amp;AC</t>
  </si>
  <si>
    <t>HAL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</si>
  <si>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</si>
  <si>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</si>
  <si>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</si>
  <si>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</si>
  <si>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</si>
  <si>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</si>
  <si>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</si>
  <si>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</si>
  <si>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</si>
  <si>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</si>
  <si>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</si>
  <si>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</si>
  <si>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</si>
  <si>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</si>
  <si>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</si>
  <si>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</si>
  <si>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</si>
  <si>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</si>
  <si>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</si>
  <si>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</si>
  <si>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</si>
  <si>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</si>
  <si>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</si>
  <si>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</si>
  <si>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</si>
  <si>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</si>
  <si>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</si>
  <si>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</si>
  <si>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</si>
  <si>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</si>
  <si>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</si>
  <si>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</si>
  <si>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</si>
  <si>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</si>
  <si>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</si>
  <si>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</si>
  <si>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</si>
  <si>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</si>
  <si>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</si>
  <si>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</si>
  <si>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</si>
  <si>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</si>
  <si>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</si>
  <si>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</si>
  <si>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</si>
  <si>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</si>
  <si>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</si>
  <si>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</si>
  <si>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</si>
  <si>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</si>
  <si>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</si>
  <si>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</si>
  <si>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</si>
  <si>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</si>
  <si>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</si>
  <si>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</si>
  <si>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</si>
  <si>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</si>
  <si>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</si>
  <si>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</si>
  <si>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</si>
  <si>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</si>
  <si>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</si>
  <si>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</si>
  <si>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</si>
  <si>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</si>
  <si>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</si>
  <si>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</si>
  <si>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</si>
  <si>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</si>
  <si>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</si>
  <si>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</si>
  <si>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</si>
  <si>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</si>
  <si>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</si>
  <si>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</si>
  <si>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</si>
  <si>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</si>
  <si>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</si>
  <si>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</si>
  <si>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</si>
  <si>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</si>
  <si>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</si>
  <si>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</si>
  <si>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</si>
  <si>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</si>
  <si>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</si>
  <si>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</si>
  <si>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</si>
  <si>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</si>
  <si>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</si>
  <si>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</si>
  <si>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</si>
  <si>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</si>
  <si>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</si>
  <si>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</si>
  <si>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</si>
  <si>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</si>
  <si>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</si>
  <si>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</si>
  <si>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</si>
  <si>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</si>
  <si>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</si>
  <si>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T18a</t>
  </si>
  <si>
    <t>T18b</t>
  </si>
  <si>
    <t>T22</t>
  </si>
  <si>
    <t>T28</t>
  </si>
  <si>
    <t>F28a</t>
  </si>
  <si>
    <t>F28b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</si>
  <si>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</si>
  <si>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</si>
  <si>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</si>
  <si>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</si>
  <si>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</si>
  <si>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</si>
  <si>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</si>
  <si>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</si>
  <si>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</si>
  <si>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</si>
  <si>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Total</t>
  </si>
  <si>
    <t>U15B Total</t>
  </si>
  <si>
    <t>T</t>
  </si>
  <si>
    <t>D</t>
  </si>
  <si>
    <t>5&amp;6</t>
  </si>
  <si>
    <t>1st</t>
  </si>
  <si>
    <t>4th</t>
  </si>
  <si>
    <t>5th</t>
  </si>
  <si>
    <t>2nd</t>
  </si>
  <si>
    <t>3rd</t>
  </si>
  <si>
    <t>In under 15's match points are only for interest. Places by actual points total.</t>
  </si>
  <si>
    <t>Best</t>
  </si>
  <si>
    <t>4x2 Relay</t>
  </si>
  <si>
    <t>U11B Balance</t>
  </si>
  <si>
    <t>Feb</t>
  </si>
  <si>
    <t>U11G Balance</t>
  </si>
  <si>
    <t>U11B Javelin</t>
  </si>
  <si>
    <t>U11G Javelin</t>
  </si>
  <si>
    <t>U11B Hurdles Relay</t>
  </si>
  <si>
    <t>U11B 4x1 NS Relay</t>
  </si>
  <si>
    <t>U11G Hurdles Relay</t>
  </si>
  <si>
    <t>U11G 4x1 NS Relay</t>
  </si>
  <si>
    <t>U13B 4x2 NS Relay</t>
  </si>
  <si>
    <t>MIN</t>
  </si>
  <si>
    <t>F21b</t>
  </si>
  <si>
    <t>T26a</t>
  </si>
  <si>
    <t>BRAT</t>
  </si>
  <si>
    <t>6 Lap A</t>
  </si>
  <si>
    <t>6 Lap B</t>
  </si>
  <si>
    <t>Birmingham R&amp;T</t>
  </si>
  <si>
    <t>T13a</t>
  </si>
  <si>
    <t>T13b</t>
  </si>
  <si>
    <t>T14a</t>
  </si>
  <si>
    <t>T14b</t>
  </si>
  <si>
    <t>|</t>
  </si>
  <si>
    <t>TOTAL</t>
  </si>
  <si>
    <t>U15B All Rounder</t>
  </si>
  <si>
    <t>U15G All Rounder</t>
  </si>
  <si>
    <t>TOTAL = Points from all matches, minus the lowest score.</t>
  </si>
  <si>
    <t>This is to prevent an athlete from winning the entire series by only turning up at one match.</t>
  </si>
  <si>
    <t>(Minus the lowest score ONLY if scoring at more than one match.)</t>
  </si>
  <si>
    <t>Charlie Bardsley</t>
  </si>
  <si>
    <t>Jack Radnor</t>
  </si>
  <si>
    <t xml:space="preserve">William Taylor </t>
  </si>
  <si>
    <t>Leo Pickering-Grainger</t>
  </si>
  <si>
    <t>Oliver Peers</t>
  </si>
  <si>
    <t>Theo Thom</t>
  </si>
  <si>
    <t xml:space="preserve">Nathan Sinclair </t>
  </si>
  <si>
    <t>Oliver Marsh</t>
  </si>
  <si>
    <t>Finn Doogan</t>
  </si>
  <si>
    <t xml:space="preserve">Arnav Patel </t>
  </si>
  <si>
    <t>Nathan Cooper</t>
  </si>
  <si>
    <t xml:space="preserve">Jusreiss Chatha </t>
  </si>
  <si>
    <t xml:space="preserve">Jason Adobor </t>
  </si>
  <si>
    <t xml:space="preserve">Eli Boulton </t>
  </si>
  <si>
    <t>George Dobson</t>
  </si>
  <si>
    <t>Ruby Hill</t>
  </si>
  <si>
    <t>Angelina Wong</t>
  </si>
  <si>
    <t>Lucy Denver</t>
  </si>
  <si>
    <t>Penelope Stevens</t>
  </si>
  <si>
    <t>Winnie Crowe</t>
  </si>
  <si>
    <t>Saffron Hemmings</t>
  </si>
  <si>
    <t>Sofia Potocka</t>
  </si>
  <si>
    <t>Imogen Guest</t>
  </si>
  <si>
    <t>Olivia Francis</t>
  </si>
  <si>
    <t>Freya Rankin</t>
  </si>
  <si>
    <t xml:space="preserve">Elsie Holgate </t>
  </si>
  <si>
    <t>Jessica-Lily Wakeman</t>
  </si>
  <si>
    <t xml:space="preserve">Paige Ashmore </t>
  </si>
  <si>
    <t>Asmarah Hussain</t>
  </si>
  <si>
    <t>Noah Shaw</t>
  </si>
  <si>
    <t>George Dean</t>
  </si>
  <si>
    <t>Isaac Cruse</t>
  </si>
  <si>
    <t xml:space="preserve">Finn Sandland </t>
  </si>
  <si>
    <t>Sam Saunders</t>
  </si>
  <si>
    <t>Evangelos (Veggelis) Fiotakis</t>
  </si>
  <si>
    <t xml:space="preserve">Jayden Bailey </t>
  </si>
  <si>
    <t xml:space="preserve">Archie Osborne </t>
  </si>
  <si>
    <t xml:space="preserve">Oliver Osborne </t>
  </si>
  <si>
    <t>Oliver Allen</t>
  </si>
  <si>
    <t>Dylan O’Donnell</t>
  </si>
  <si>
    <t>Florence Kinson</t>
  </si>
  <si>
    <t>Isabel Russon</t>
  </si>
  <si>
    <t>Eshar Paul</t>
  </si>
  <si>
    <t>Sarah Taylor</t>
  </si>
  <si>
    <t>Poppy Gould</t>
  </si>
  <si>
    <t xml:space="preserve">Julia Baran </t>
  </si>
  <si>
    <t>Olivia Cole</t>
  </si>
  <si>
    <t>Evangeline Edwards</t>
  </si>
  <si>
    <t>Adanna Eze-Sunday</t>
  </si>
  <si>
    <t>Aiza Ulhaq</t>
  </si>
  <si>
    <t>Zareen Ulhaq</t>
  </si>
  <si>
    <t>Judy Wilson</t>
  </si>
  <si>
    <t>Katherine Hussey</t>
  </si>
  <si>
    <t xml:space="preserve">Freddy Cresswell </t>
  </si>
  <si>
    <t xml:space="preserve">David Ahmed </t>
  </si>
  <si>
    <t>Bobby Benson</t>
  </si>
  <si>
    <t>Alex Potocki</t>
  </si>
  <si>
    <t>Sam McGuffin</t>
  </si>
  <si>
    <t>Finley Kill-Brown</t>
  </si>
  <si>
    <t>Finlay Marshall</t>
  </si>
  <si>
    <t>Alfie Wraxton</t>
  </si>
  <si>
    <t xml:space="preserve">Mali Harris-Blackwood </t>
  </si>
  <si>
    <t>Joseph Hussey</t>
  </si>
  <si>
    <t>Josiah Virgo</t>
  </si>
  <si>
    <t>Thane Haughton</t>
  </si>
  <si>
    <t>Ethan Haughton</t>
  </si>
  <si>
    <t>Athena Wong</t>
  </si>
  <si>
    <t>Anne Pengelly</t>
  </si>
  <si>
    <t>Grace Allison</t>
  </si>
  <si>
    <t>Florence Thomas-Male</t>
  </si>
  <si>
    <t>Lacey Cresswell</t>
  </si>
  <si>
    <t xml:space="preserve">Mariah Taha </t>
  </si>
  <si>
    <t>Sofia Shorrock</t>
  </si>
  <si>
    <t>Amy Marsh</t>
  </si>
  <si>
    <t>Nieve Barnsley</t>
  </si>
  <si>
    <t>Madison-May Price</t>
  </si>
  <si>
    <t>Daisey-May Price</t>
  </si>
  <si>
    <t>Lennie Covey</t>
  </si>
  <si>
    <t>Lewis Dobson</t>
  </si>
  <si>
    <t>Chloe Baylis</t>
  </si>
  <si>
    <t>Nancy Dunne</t>
  </si>
  <si>
    <t>Isla Gerry</t>
  </si>
  <si>
    <t>Freya Musiin</t>
  </si>
  <si>
    <t>Lyrah Stubbs</t>
  </si>
  <si>
    <t>Hattie Thomas</t>
  </si>
  <si>
    <t>Agathe Bouchett</t>
  </si>
  <si>
    <t>Betsy Gilmore</t>
  </si>
  <si>
    <t>Nancy Hurst</t>
  </si>
  <si>
    <t>Isabella Pettet</t>
  </si>
  <si>
    <t>Ava Collett</t>
  </si>
  <si>
    <t>Edith Masson</t>
  </si>
  <si>
    <t>Annabel Mustin</t>
  </si>
  <si>
    <t>Saffey Easton</t>
  </si>
  <si>
    <t>Emily Cox</t>
  </si>
  <si>
    <t>Daniella Cole</t>
  </si>
  <si>
    <t>Charlotte Cole</t>
  </si>
  <si>
    <t>Ada Masson</t>
  </si>
  <si>
    <t>Maia Collett</t>
  </si>
  <si>
    <t>Grace Evans</t>
  </si>
  <si>
    <t>Lois Conduit</t>
  </si>
  <si>
    <t>Neve Gerry</t>
  </si>
  <si>
    <t>Harriet Moss</t>
  </si>
  <si>
    <t>Lottie Harden</t>
  </si>
  <si>
    <t>Josie Webb</t>
  </si>
  <si>
    <t>Ruby Tiwana-Day</t>
  </si>
  <si>
    <t>Leila Smith</t>
  </si>
  <si>
    <t>Luke Ager</t>
  </si>
  <si>
    <t>Elijah Hartland</t>
  </si>
  <si>
    <t>Jack Larkin</t>
  </si>
  <si>
    <t>Reegan Nowack</t>
  </si>
  <si>
    <t>Enzo Spennachi</t>
  </si>
  <si>
    <t>Judah Hartland</t>
  </si>
  <si>
    <t>Sam Oakley</t>
  </si>
  <si>
    <t>Will Leeson</t>
  </si>
  <si>
    <t>Asher Smith</t>
  </si>
  <si>
    <t>Calum Ashford</t>
  </si>
  <si>
    <t>Alfie Pease</t>
  </si>
  <si>
    <t>Charlie Hughes</t>
  </si>
  <si>
    <t>Matthew Steele</t>
  </si>
  <si>
    <t>Elijah Simpson</t>
  </si>
  <si>
    <t>Lucas Evans</t>
  </si>
  <si>
    <t>Luca Woodley</t>
  </si>
  <si>
    <t>Finlay Guevara</t>
  </si>
  <si>
    <t>Tom Fitzgerald</t>
  </si>
  <si>
    <t>Thomas Steele</t>
  </si>
  <si>
    <t>Nathan Villers</t>
  </si>
  <si>
    <t>Ollie Douthwaite</t>
  </si>
  <si>
    <t>Ben Watson</t>
  </si>
  <si>
    <t>Demario Bucknor</t>
  </si>
  <si>
    <t>Agnes Thomson</t>
  </si>
  <si>
    <t>Darcy Mcdaid</t>
  </si>
  <si>
    <t>Eliana Dawit</t>
  </si>
  <si>
    <t>Ellen Horner</t>
  </si>
  <si>
    <t>Erin Colclough</t>
  </si>
  <si>
    <t>Hiba Bailey</t>
  </si>
  <si>
    <t>Joanna O'Connor Delgado</t>
  </si>
  <si>
    <t>Josephine Colclough</t>
  </si>
  <si>
    <t>Mar O'Connor Delgado</t>
  </si>
  <si>
    <t>Orla Cooke</t>
  </si>
  <si>
    <t>Orla Woodman</t>
  </si>
  <si>
    <t>Alex Bone</t>
  </si>
  <si>
    <t>Anaadh Singh</t>
  </si>
  <si>
    <t>Bertie Sharp</t>
  </si>
  <si>
    <t>Charlie Keenan</t>
  </si>
  <si>
    <t>Elliot Jones</t>
  </si>
  <si>
    <t>Ethan Pearce</t>
  </si>
  <si>
    <t>George Wrigley</t>
  </si>
  <si>
    <t>Henry Egan</t>
  </si>
  <si>
    <t>Kai Macmillan</t>
  </si>
  <si>
    <t>Ronnie Page</t>
  </si>
  <si>
    <t>William Undery</t>
  </si>
  <si>
    <t>Zac Smith</t>
  </si>
  <si>
    <t>Erin McDaid</t>
  </si>
  <si>
    <t>Millie Gordon-MacLean</t>
  </si>
  <si>
    <t>Noor Bailey</t>
  </si>
  <si>
    <t>Oshi Knox</t>
  </si>
  <si>
    <t>Thora Thomson</t>
  </si>
  <si>
    <t>Adhvaith Prabhakaran</t>
  </si>
  <si>
    <t>Antonio Wiltshire-Bailey</t>
  </si>
  <si>
    <t>Dominic Moynihan</t>
  </si>
  <si>
    <t>Eben Ashton</t>
  </si>
  <si>
    <t>Maximillian Bone</t>
  </si>
  <si>
    <t>Muayyad Mohamed</t>
  </si>
  <si>
    <t>Muslih Mohamed</t>
  </si>
  <si>
    <t>Mustopha Bailey</t>
  </si>
  <si>
    <t>Benjamin Dawson</t>
  </si>
  <si>
    <t>Jack Keen</t>
  </si>
  <si>
    <t>Derick Appiah</t>
  </si>
  <si>
    <t>Robert Lee</t>
  </si>
  <si>
    <t>Matty Morris</t>
  </si>
  <si>
    <t>Faith Nana Benneh Ntow</t>
  </si>
  <si>
    <t>Telisha Wiltshire-Bailey</t>
  </si>
  <si>
    <t>Annabel Flynn</t>
  </si>
  <si>
    <t>Tarah McKay</t>
  </si>
  <si>
    <t>Emily Siale</t>
  </si>
  <si>
    <t>T’yana Josephs</t>
  </si>
  <si>
    <t>Ella-Mai Hook</t>
  </si>
  <si>
    <t>Dottie Curtis</t>
  </si>
  <si>
    <t>Evelyn Ruston-Smith</t>
  </si>
  <si>
    <t>Jessica Spiby</t>
  </si>
  <si>
    <t>India Holt</t>
  </si>
  <si>
    <t>U11G</t>
  </si>
  <si>
    <t>Skye Manley</t>
  </si>
  <si>
    <t>Summer Manley</t>
  </si>
  <si>
    <t>Sophia Cutler</t>
  </si>
  <si>
    <t>U13G</t>
  </si>
  <si>
    <t>Lily Carter</t>
  </si>
  <si>
    <t>Ruby-May Prince</t>
  </si>
  <si>
    <t>U15G</t>
  </si>
  <si>
    <t>Maylayah Jay</t>
  </si>
  <si>
    <t>Grace Carter</t>
  </si>
  <si>
    <t>Jacob Bedward</t>
  </si>
  <si>
    <t>U11B</t>
  </si>
  <si>
    <t>Ira-Mackenzie Beckford</t>
  </si>
  <si>
    <t>Callum Bradbury</t>
  </si>
  <si>
    <t>Zachary Powell</t>
  </si>
  <si>
    <t>Jai Cheema</t>
  </si>
  <si>
    <t>Torre Chalmers</t>
  </si>
  <si>
    <t>U13B</t>
  </si>
  <si>
    <t>Daniel Katarzynski</t>
  </si>
  <si>
    <t>Mehtab Singh</t>
  </si>
  <si>
    <t>Zac Phillips-Donaldson</t>
  </si>
  <si>
    <t>Samuel Greaves</t>
  </si>
  <si>
    <t>Akorede Raheem</t>
  </si>
  <si>
    <t>Kayon Elliott-Bent</t>
  </si>
  <si>
    <t>U15B</t>
  </si>
  <si>
    <t>Cian McCusker</t>
  </si>
  <si>
    <t>Muhammed Suhail</t>
  </si>
  <si>
    <t>Nadine Hussein</t>
  </si>
  <si>
    <t>Will Rogers</t>
  </si>
  <si>
    <t>Erin Davies</t>
  </si>
  <si>
    <t>Nia Brook</t>
  </si>
  <si>
    <t>Rhy-Lee Lancaster</t>
  </si>
  <si>
    <t>Joshua Baylis</t>
  </si>
  <si>
    <t>Alfie Baggley</t>
  </si>
  <si>
    <t>Tristan James</t>
  </si>
  <si>
    <t>Sam Vince</t>
  </si>
  <si>
    <t>22nd January 2023</t>
  </si>
  <si>
    <t>Birmingham Sportshall League 2022 to 2023</t>
  </si>
  <si>
    <t>Under 13 Girls Results Sun 22 Jan 2023</t>
  </si>
  <si>
    <t>Under 13 Boys Results Sun 22 Jan 2023</t>
  </si>
  <si>
    <t>Under 11 Girls Results Sun 22 Jan 2023</t>
  </si>
  <si>
    <t>Under 11 Boys Results Sat 22 Jan 2023</t>
  </si>
  <si>
    <t>2=</t>
  </si>
  <si>
    <t>3=</t>
  </si>
  <si>
    <t xml:space="preserve">Huw Brook </t>
  </si>
  <si>
    <t>James Gallear</t>
  </si>
  <si>
    <t>Charlie Green</t>
  </si>
  <si>
    <t>Jayden Hanson</t>
  </si>
  <si>
    <t>Bailey-Joe Harris</t>
  </si>
  <si>
    <t>Cillian Hopkins</t>
  </si>
  <si>
    <t>Brandon Lampitt</t>
  </si>
  <si>
    <t>Harry Daniels</t>
  </si>
  <si>
    <t>Alex Taylor</t>
  </si>
  <si>
    <t>Ethan Smith</t>
  </si>
  <si>
    <t>Florence Heather</t>
  </si>
  <si>
    <t xml:space="preserve">Mollie Massingham </t>
  </si>
  <si>
    <t>Emmie Preston</t>
  </si>
  <si>
    <t>Peggy Thomas</t>
  </si>
  <si>
    <t>Grace Follows</t>
  </si>
  <si>
    <t>Izabella Fereday</t>
  </si>
  <si>
    <t>Emma Massingham</t>
  </si>
  <si>
    <t>Nancy Thomas</t>
  </si>
  <si>
    <t>Olive Thomas</t>
  </si>
  <si>
    <t>Cerys Brook</t>
  </si>
  <si>
    <t>Anna Chapman-Fogliatti</t>
  </si>
  <si>
    <t>Ffion Collins</t>
  </si>
  <si>
    <t>Jessica Dale</t>
  </si>
  <si>
    <t>Daisy Delaney</t>
  </si>
  <si>
    <t>Phoebe-Mai Pye</t>
  </si>
  <si>
    <t>Evie Scobell</t>
  </si>
  <si>
    <t>Adam Scarr</t>
  </si>
  <si>
    <t>ADAM HOME</t>
  </si>
  <si>
    <t>Kian Hazelwood</t>
  </si>
  <si>
    <t>Paarluf and Relays score 40/30/20/10/0</t>
  </si>
  <si>
    <t>All other events score 40/38/36/24/32/30/28/26/24/22/20/18/16/14/12/10/8/6/4/2/1/1/1/1/1/1/1/1</t>
  </si>
  <si>
    <t>Top 4 scorers from each club count for the team</t>
  </si>
  <si>
    <t>8=</t>
  </si>
  <si>
    <t>18=</t>
  </si>
  <si>
    <t>6=</t>
  </si>
  <si>
    <t>13=</t>
  </si>
  <si>
    <t>16=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</si>
</sst>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dd/mm/yy;@"/>
    <numFmt numFmtId="180" formatCode="0.000"/>
    <numFmt numFmtId="181" formatCode="[$-809]dd\ mmmm\ yyyy"/>
    <numFmt numFmtId="182" formatCode="dd/mm/yyyy;@"/>
    <numFmt numFmtId="183" formatCode="d/m/yyyy"/>
  </numFmts>
  <fonts count="8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sz val="10"/>
      <color indexed="56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4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omic Sans MS"/>
      <family val="4"/>
    </font>
    <font>
      <i/>
      <sz val="12"/>
      <color indexed="23"/>
      <name val="Arial"/>
      <family val="2"/>
    </font>
    <font>
      <sz val="10"/>
      <color indexed="8"/>
      <name val="Arial"/>
      <family val="2"/>
    </font>
    <font>
      <i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 tint="-0.0499799996614456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Comic Sans MS"/>
      <family val="4"/>
    </font>
    <font>
      <b/>
      <sz val="10"/>
      <color theme="0"/>
      <name val="Arial"/>
      <family val="2"/>
    </font>
    <font>
      <i/>
      <sz val="12"/>
      <color theme="0" tint="-0.4999699890613556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0" tint="-0.3499799966812134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F34B"/>
        <bgColor indexed="64"/>
      </patternFill>
    </fill>
    <fill>
      <patternFill patternType="solid">
        <fgColor rgb="FF68016D"/>
        <bgColor indexed="64"/>
      </patternFill>
    </fill>
    <fill>
      <patternFill patternType="solid">
        <fgColor rgb="FF016DB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5" fillId="33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8" fontId="3" fillId="34" borderId="13" xfId="0" applyNumberFormat="1" applyFont="1" applyFill="1" applyBorder="1" applyAlignment="1">
      <alignment horizontal="center" vertical="center" wrapText="1"/>
    </xf>
    <xf numFmtId="178" fontId="3" fillId="3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178" fontId="2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 wrapText="1"/>
    </xf>
    <xf numFmtId="178" fontId="3" fillId="35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7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8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2" fontId="4" fillId="35" borderId="16" xfId="0" applyNumberFormat="1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4" fillId="40" borderId="18" xfId="0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4" fillId="40" borderId="22" xfId="0" applyFont="1" applyFill="1" applyBorder="1" applyAlignment="1">
      <alignment horizontal="center"/>
    </xf>
    <xf numFmtId="0" fontId="4" fillId="41" borderId="0" xfId="0" applyFont="1" applyFill="1" applyBorder="1" applyAlignment="1">
      <alignment/>
    </xf>
    <xf numFmtId="0" fontId="22" fillId="40" borderId="17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/>
    </xf>
    <xf numFmtId="0" fontId="22" fillId="40" borderId="18" xfId="0" applyFont="1" applyFill="1" applyBorder="1" applyAlignment="1">
      <alignment horizontal="center"/>
    </xf>
    <xf numFmtId="0" fontId="23" fillId="4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40" borderId="0" xfId="0" applyFont="1" applyFill="1" applyAlignment="1">
      <alignment horizontal="center"/>
    </xf>
    <xf numFmtId="0" fontId="4" fillId="39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0" fontId="11" fillId="42" borderId="20" xfId="0" applyFont="1" applyFill="1" applyBorder="1" applyAlignment="1">
      <alignment horizontal="center"/>
    </xf>
    <xf numFmtId="0" fontId="11" fillId="42" borderId="17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2" borderId="22" xfId="0" applyFont="1" applyFill="1" applyBorder="1" applyAlignment="1">
      <alignment horizontal="center"/>
    </xf>
    <xf numFmtId="0" fontId="20" fillId="43" borderId="25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20" fillId="43" borderId="21" xfId="0" applyFont="1" applyFill="1" applyBorder="1" applyAlignment="1">
      <alignment horizontal="center"/>
    </xf>
    <xf numFmtId="0" fontId="20" fillId="43" borderId="19" xfId="0" applyFont="1" applyFill="1" applyBorder="1" applyAlignment="1">
      <alignment horizontal="center"/>
    </xf>
    <xf numFmtId="0" fontId="20" fillId="43" borderId="22" xfId="0" applyFont="1" applyFill="1" applyBorder="1" applyAlignment="1">
      <alignment horizontal="center"/>
    </xf>
    <xf numFmtId="0" fontId="20" fillId="43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11" fillId="42" borderId="19" xfId="0" applyNumberFormat="1" applyFont="1" applyFill="1" applyBorder="1" applyAlignment="1">
      <alignment horizontal="center"/>
    </xf>
    <xf numFmtId="178" fontId="20" fillId="43" borderId="19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42" borderId="19" xfId="0" applyNumberFormat="1" applyFont="1" applyFill="1" applyBorder="1" applyAlignment="1">
      <alignment horizontal="center"/>
    </xf>
    <xf numFmtId="2" fontId="20" fillId="43" borderId="19" xfId="0" applyNumberFormat="1" applyFont="1" applyFill="1" applyBorder="1" applyAlignment="1">
      <alignment horizontal="center"/>
    </xf>
    <xf numFmtId="0" fontId="0" fillId="43" borderId="23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42" borderId="19" xfId="0" applyNumberFormat="1" applyFont="1" applyFill="1" applyBorder="1" applyAlignment="1">
      <alignment horizontal="center"/>
    </xf>
    <xf numFmtId="1" fontId="20" fillId="43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5" borderId="1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22" xfId="0" applyFont="1" applyFill="1" applyBorder="1" applyAlignment="1">
      <alignment/>
    </xf>
    <xf numFmtId="2" fontId="4" fillId="34" borderId="16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2" fillId="44" borderId="17" xfId="0" applyFont="1" applyFill="1" applyBorder="1" applyAlignment="1">
      <alignment horizontal="center"/>
    </xf>
    <xf numFmtId="0" fontId="22" fillId="44" borderId="0" xfId="0" applyFont="1" applyFill="1" applyBorder="1" applyAlignment="1">
      <alignment horizontal="center"/>
    </xf>
    <xf numFmtId="0" fontId="22" fillId="44" borderId="18" xfId="0" applyFont="1" applyFill="1" applyBorder="1" applyAlignment="1">
      <alignment horizontal="center"/>
    </xf>
    <xf numFmtId="0" fontId="23" fillId="44" borderId="0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0" fontId="4" fillId="44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5" fillId="40" borderId="22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0" fontId="21" fillId="45" borderId="17" xfId="0" applyFont="1" applyFill="1" applyBorder="1" applyAlignment="1">
      <alignment horizontal="center"/>
    </xf>
    <xf numFmtId="0" fontId="21" fillId="45" borderId="0" xfId="0" applyFont="1" applyFill="1" applyBorder="1" applyAlignment="1">
      <alignment horizontal="center"/>
    </xf>
    <xf numFmtId="0" fontId="21" fillId="45" borderId="18" xfId="0" applyFont="1" applyFill="1" applyBorder="1" applyAlignment="1">
      <alignment horizontal="center"/>
    </xf>
    <xf numFmtId="0" fontId="26" fillId="45" borderId="17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26" fillId="45" borderId="18" xfId="0" applyFont="1" applyFill="1" applyBorder="1" applyAlignment="1">
      <alignment horizontal="center"/>
    </xf>
    <xf numFmtId="0" fontId="12" fillId="46" borderId="22" xfId="0" applyFont="1" applyFill="1" applyBorder="1" applyAlignment="1">
      <alignment horizontal="center"/>
    </xf>
    <xf numFmtId="0" fontId="4" fillId="47" borderId="0" xfId="0" applyFont="1" applyFill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3" fillId="45" borderId="0" xfId="0" applyFont="1" applyFill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27" fillId="45" borderId="17" xfId="0" applyFont="1" applyFill="1" applyBorder="1" applyAlignment="1">
      <alignment horizontal="center"/>
    </xf>
    <xf numFmtId="0" fontId="27" fillId="45" borderId="0" xfId="0" applyFont="1" applyFill="1" applyBorder="1" applyAlignment="1">
      <alignment horizontal="center"/>
    </xf>
    <xf numFmtId="0" fontId="27" fillId="45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178" fontId="3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48" borderId="25" xfId="0" applyFont="1" applyFill="1" applyBorder="1" applyAlignment="1">
      <alignment/>
    </xf>
    <xf numFmtId="0" fontId="4" fillId="48" borderId="21" xfId="0" applyFont="1" applyFill="1" applyBorder="1" applyAlignment="1">
      <alignment/>
    </xf>
    <xf numFmtId="0" fontId="4" fillId="48" borderId="19" xfId="0" applyFont="1" applyFill="1" applyBorder="1" applyAlignment="1">
      <alignment/>
    </xf>
    <xf numFmtId="0" fontId="4" fillId="48" borderId="19" xfId="0" applyFont="1" applyFill="1" applyBorder="1" applyAlignment="1">
      <alignment horizontal="center"/>
    </xf>
    <xf numFmtId="0" fontId="4" fillId="48" borderId="22" xfId="0" applyFont="1" applyFill="1" applyBorder="1" applyAlignment="1">
      <alignment horizontal="center"/>
    </xf>
    <xf numFmtId="0" fontId="13" fillId="49" borderId="25" xfId="0" applyFont="1" applyFill="1" applyBorder="1" applyAlignment="1">
      <alignment/>
    </xf>
    <xf numFmtId="0" fontId="4" fillId="49" borderId="21" xfId="0" applyFont="1" applyFill="1" applyBorder="1" applyAlignment="1">
      <alignment/>
    </xf>
    <xf numFmtId="0" fontId="4" fillId="49" borderId="19" xfId="0" applyFont="1" applyFill="1" applyBorder="1" applyAlignment="1">
      <alignment/>
    </xf>
    <xf numFmtId="0" fontId="4" fillId="49" borderId="19" xfId="0" applyFont="1" applyFill="1" applyBorder="1" applyAlignment="1">
      <alignment horizontal="center"/>
    </xf>
    <xf numFmtId="0" fontId="4" fillId="49" borderId="22" xfId="0" applyFont="1" applyFill="1" applyBorder="1" applyAlignment="1">
      <alignment horizontal="center"/>
    </xf>
    <xf numFmtId="0" fontId="6" fillId="48" borderId="17" xfId="0" applyFont="1" applyFill="1" applyBorder="1" applyAlignment="1">
      <alignment/>
    </xf>
    <xf numFmtId="0" fontId="6" fillId="48" borderId="16" xfId="0" applyFont="1" applyFill="1" applyBorder="1" applyAlignment="1">
      <alignment horizontal="center" vertical="center"/>
    </xf>
    <xf numFmtId="0" fontId="6" fillId="48" borderId="0" xfId="0" applyFont="1" applyFill="1" applyBorder="1" applyAlignment="1">
      <alignment horizontal="center"/>
    </xf>
    <xf numFmtId="0" fontId="6" fillId="48" borderId="0" xfId="0" applyFont="1" applyFill="1" applyBorder="1" applyAlignment="1">
      <alignment/>
    </xf>
    <xf numFmtId="0" fontId="6" fillId="48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8" borderId="1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8" fillId="45" borderId="27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178" fontId="4" fillId="35" borderId="0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178" fontId="4" fillId="34" borderId="0" xfId="0" applyNumberFormat="1" applyFont="1" applyFill="1" applyBorder="1" applyAlignment="1">
      <alignment/>
    </xf>
    <xf numFmtId="178" fontId="4" fillId="34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9" fillId="40" borderId="0" xfId="0" applyFont="1" applyFill="1" applyAlignment="1">
      <alignment horizontal="center"/>
    </xf>
    <xf numFmtId="0" fontId="16" fillId="0" borderId="0" xfId="0" applyFont="1" applyAlignment="1">
      <alignment/>
    </xf>
    <xf numFmtId="178" fontId="4" fillId="0" borderId="24" xfId="0" applyNumberFormat="1" applyFont="1" applyBorder="1" applyAlignment="1">
      <alignment horizontal="center"/>
    </xf>
    <xf numFmtId="2" fontId="6" fillId="48" borderId="16" xfId="0" applyNumberFormat="1" applyFont="1" applyFill="1" applyBorder="1" applyAlignment="1">
      <alignment horizontal="center" vertical="center"/>
    </xf>
    <xf numFmtId="0" fontId="11" fillId="45" borderId="28" xfId="0" applyFont="1" applyFill="1" applyBorder="1" applyAlignment="1">
      <alignment horizontal="center"/>
    </xf>
    <xf numFmtId="0" fontId="11" fillId="45" borderId="27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178" fontId="3" fillId="39" borderId="13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178" fontId="3" fillId="39" borderId="29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top" wrapText="1"/>
    </xf>
    <xf numFmtId="0" fontId="16" fillId="38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44" borderId="10" xfId="0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78" fillId="50" borderId="10" xfId="0" applyFont="1" applyFill="1" applyBorder="1" applyAlignment="1">
      <alignment horizontal="center"/>
    </xf>
    <xf numFmtId="0" fontId="78" fillId="50" borderId="32" xfId="0" applyFont="1" applyFill="1" applyBorder="1" applyAlignment="1">
      <alignment horizontal="center"/>
    </xf>
    <xf numFmtId="0" fontId="20" fillId="51" borderId="33" xfId="0" applyFont="1" applyFill="1" applyBorder="1" applyAlignment="1">
      <alignment horizontal="center"/>
    </xf>
    <xf numFmtId="0" fontId="78" fillId="40" borderId="17" xfId="0" applyFont="1" applyFill="1" applyBorder="1" applyAlignment="1">
      <alignment horizontal="center"/>
    </xf>
    <xf numFmtId="0" fontId="79" fillId="45" borderId="17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8" fontId="5" fillId="33" borderId="11" xfId="0" applyNumberFormat="1" applyFont="1" applyFill="1" applyBorder="1" applyAlignment="1">
      <alignment horizontal="center" vertical="top" wrapText="1"/>
    </xf>
    <xf numFmtId="1" fontId="5" fillId="52" borderId="11" xfId="0" applyNumberFormat="1" applyFont="1" applyFill="1" applyBorder="1" applyAlignment="1">
      <alignment horizontal="center" vertical="top" wrapText="1"/>
    </xf>
    <xf numFmtId="178" fontId="19" fillId="0" borderId="31" xfId="0" applyNumberFormat="1" applyFont="1" applyFill="1" applyBorder="1" applyAlignment="1">
      <alignment horizontal="center" vertical="top" wrapText="1"/>
    </xf>
    <xf numFmtId="178" fontId="19" fillId="0" borderId="31" xfId="0" applyNumberFormat="1" applyFont="1" applyFill="1" applyBorder="1" applyAlignment="1">
      <alignment horizontal="center" vertical="center" wrapText="1"/>
    </xf>
    <xf numFmtId="0" fontId="79" fillId="53" borderId="17" xfId="0" applyFont="1" applyFill="1" applyBorder="1" applyAlignment="1">
      <alignment horizontal="center"/>
    </xf>
    <xf numFmtId="0" fontId="11" fillId="53" borderId="19" xfId="0" applyFont="1" applyFill="1" applyBorder="1" applyAlignment="1">
      <alignment horizontal="center"/>
    </xf>
    <xf numFmtId="178" fontId="11" fillId="53" borderId="19" xfId="0" applyNumberFormat="1" applyFont="1" applyFill="1" applyBorder="1" applyAlignment="1">
      <alignment horizontal="center"/>
    </xf>
    <xf numFmtId="1" fontId="11" fillId="53" borderId="19" xfId="0" applyNumberFormat="1" applyFont="1" applyFill="1" applyBorder="1" applyAlignment="1">
      <alignment horizontal="center"/>
    </xf>
    <xf numFmtId="2" fontId="11" fillId="53" borderId="19" xfId="0" applyNumberFormat="1" applyFont="1" applyFill="1" applyBorder="1" applyAlignment="1">
      <alignment horizontal="center"/>
    </xf>
    <xf numFmtId="0" fontId="11" fillId="53" borderId="22" xfId="0" applyFont="1" applyFill="1" applyBorder="1" applyAlignment="1">
      <alignment horizontal="center"/>
    </xf>
    <xf numFmtId="0" fontId="11" fillId="53" borderId="20" xfId="0" applyFont="1" applyFill="1" applyBorder="1" applyAlignment="1">
      <alignment horizontal="center"/>
    </xf>
    <xf numFmtId="0" fontId="80" fillId="50" borderId="10" xfId="0" applyFont="1" applyFill="1" applyBorder="1" applyAlignment="1">
      <alignment horizontal="center"/>
    </xf>
    <xf numFmtId="0" fontId="4" fillId="54" borderId="10" xfId="0" applyFont="1" applyFill="1" applyBorder="1" applyAlignment="1">
      <alignment horizontal="center"/>
    </xf>
    <xf numFmtId="0" fontId="4" fillId="54" borderId="32" xfId="0" applyFont="1" applyFill="1" applyBorder="1" applyAlignment="1">
      <alignment horizontal="center"/>
    </xf>
    <xf numFmtId="0" fontId="78" fillId="55" borderId="10" xfId="0" applyFont="1" applyFill="1" applyBorder="1" applyAlignment="1">
      <alignment horizontal="center"/>
    </xf>
    <xf numFmtId="0" fontId="78" fillId="56" borderId="10" xfId="0" applyFont="1" applyFill="1" applyBorder="1" applyAlignment="1">
      <alignment horizontal="center"/>
    </xf>
    <xf numFmtId="0" fontId="11" fillId="56" borderId="25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79" fillId="56" borderId="10" xfId="0" applyFont="1" applyFill="1" applyBorder="1" applyAlignment="1">
      <alignment horizontal="center"/>
    </xf>
    <xf numFmtId="0" fontId="11" fillId="56" borderId="21" xfId="0" applyFont="1" applyFill="1" applyBorder="1" applyAlignment="1">
      <alignment horizontal="center"/>
    </xf>
    <xf numFmtId="0" fontId="11" fillId="56" borderId="19" xfId="0" applyFont="1" applyFill="1" applyBorder="1" applyAlignment="1">
      <alignment horizontal="center"/>
    </xf>
    <xf numFmtId="178" fontId="11" fillId="56" borderId="19" xfId="0" applyNumberFormat="1" applyFont="1" applyFill="1" applyBorder="1" applyAlignment="1">
      <alignment horizontal="center"/>
    </xf>
    <xf numFmtId="2" fontId="11" fillId="56" borderId="19" xfId="0" applyNumberFormat="1" applyFont="1" applyFill="1" applyBorder="1" applyAlignment="1">
      <alignment horizontal="center"/>
    </xf>
    <xf numFmtId="0" fontId="11" fillId="56" borderId="22" xfId="0" applyFont="1" applyFill="1" applyBorder="1" applyAlignment="1">
      <alignment horizontal="center"/>
    </xf>
    <xf numFmtId="0" fontId="79" fillId="55" borderId="25" xfId="0" applyFont="1" applyFill="1" applyBorder="1" applyAlignment="1">
      <alignment horizontal="center"/>
    </xf>
    <xf numFmtId="0" fontId="79" fillId="55" borderId="16" xfId="0" applyFont="1" applyFill="1" applyBorder="1" applyAlignment="1">
      <alignment horizontal="center"/>
    </xf>
    <xf numFmtId="0" fontId="79" fillId="55" borderId="10" xfId="0" applyFont="1" applyFill="1" applyBorder="1" applyAlignment="1">
      <alignment horizontal="center"/>
    </xf>
    <xf numFmtId="0" fontId="79" fillId="55" borderId="21" xfId="0" applyFont="1" applyFill="1" applyBorder="1" applyAlignment="1">
      <alignment horizontal="center"/>
    </xf>
    <xf numFmtId="0" fontId="79" fillId="55" borderId="19" xfId="0" applyFont="1" applyFill="1" applyBorder="1" applyAlignment="1">
      <alignment horizontal="center"/>
    </xf>
    <xf numFmtId="178" fontId="79" fillId="55" borderId="19" xfId="0" applyNumberFormat="1" applyFont="1" applyFill="1" applyBorder="1" applyAlignment="1">
      <alignment horizontal="center"/>
    </xf>
    <xf numFmtId="2" fontId="79" fillId="55" borderId="19" xfId="0" applyNumberFormat="1" applyFont="1" applyFill="1" applyBorder="1" applyAlignment="1">
      <alignment horizontal="center"/>
    </xf>
    <xf numFmtId="0" fontId="79" fillId="55" borderId="22" xfId="0" applyFont="1" applyFill="1" applyBorder="1" applyAlignment="1">
      <alignment horizontal="center"/>
    </xf>
    <xf numFmtId="0" fontId="79" fillId="55" borderId="20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24" fillId="54" borderId="25" xfId="0" applyFont="1" applyFill="1" applyBorder="1" applyAlignment="1">
      <alignment horizontal="center"/>
    </xf>
    <xf numFmtId="0" fontId="24" fillId="54" borderId="16" xfId="0" applyFont="1" applyFill="1" applyBorder="1" applyAlignment="1">
      <alignment horizontal="center"/>
    </xf>
    <xf numFmtId="0" fontId="24" fillId="54" borderId="20" xfId="0" applyFont="1" applyFill="1" applyBorder="1" applyAlignment="1">
      <alignment horizontal="center"/>
    </xf>
    <xf numFmtId="0" fontId="81" fillId="54" borderId="25" xfId="0" applyFont="1" applyFill="1" applyBorder="1" applyAlignment="1">
      <alignment horizontal="center"/>
    </xf>
    <xf numFmtId="0" fontId="81" fillId="54" borderId="16" xfId="0" applyFont="1" applyFill="1" applyBorder="1" applyAlignment="1">
      <alignment horizontal="center"/>
    </xf>
    <xf numFmtId="0" fontId="24" fillId="54" borderId="10" xfId="0" applyFont="1" applyFill="1" applyBorder="1" applyAlignment="1">
      <alignment horizontal="center"/>
    </xf>
    <xf numFmtId="0" fontId="24" fillId="54" borderId="21" xfId="0" applyFont="1" applyFill="1" applyBorder="1" applyAlignment="1">
      <alignment horizontal="center"/>
    </xf>
    <xf numFmtId="0" fontId="24" fillId="54" borderId="19" xfId="0" applyFont="1" applyFill="1" applyBorder="1" applyAlignment="1">
      <alignment horizontal="center"/>
    </xf>
    <xf numFmtId="178" fontId="24" fillId="54" borderId="19" xfId="0" applyNumberFormat="1" applyFont="1" applyFill="1" applyBorder="1" applyAlignment="1">
      <alignment horizontal="center"/>
    </xf>
    <xf numFmtId="2" fontId="24" fillId="54" borderId="19" xfId="0" applyNumberFormat="1" applyFont="1" applyFill="1" applyBorder="1" applyAlignment="1">
      <alignment horizontal="center"/>
    </xf>
    <xf numFmtId="0" fontId="24" fillId="54" borderId="22" xfId="0" applyFont="1" applyFill="1" applyBorder="1" applyAlignment="1">
      <alignment horizontal="center"/>
    </xf>
    <xf numFmtId="0" fontId="81" fillId="43" borderId="16" xfId="0" applyFont="1" applyFill="1" applyBorder="1" applyAlignment="1">
      <alignment horizontal="center"/>
    </xf>
    <xf numFmtId="1" fontId="24" fillId="54" borderId="19" xfId="0" applyNumberFormat="1" applyFont="1" applyFill="1" applyBorder="1" applyAlignment="1">
      <alignment horizontal="center"/>
    </xf>
    <xf numFmtId="0" fontId="24" fillId="54" borderId="17" xfId="0" applyFont="1" applyFill="1" applyBorder="1" applyAlignment="1">
      <alignment horizontal="center"/>
    </xf>
    <xf numFmtId="0" fontId="79" fillId="55" borderId="17" xfId="0" applyFont="1" applyFill="1" applyBorder="1" applyAlignment="1">
      <alignment horizontal="center"/>
    </xf>
    <xf numFmtId="1" fontId="79" fillId="55" borderId="19" xfId="0" applyNumberFormat="1" applyFont="1" applyFill="1" applyBorder="1" applyAlignment="1">
      <alignment horizontal="center"/>
    </xf>
    <xf numFmtId="0" fontId="82" fillId="50" borderId="10" xfId="0" applyFont="1" applyFill="1" applyBorder="1" applyAlignment="1">
      <alignment/>
    </xf>
    <xf numFmtId="0" fontId="82" fillId="56" borderId="10" xfId="0" applyFont="1" applyFill="1" applyBorder="1" applyAlignment="1">
      <alignment/>
    </xf>
    <xf numFmtId="0" fontId="82" fillId="55" borderId="10" xfId="0" applyFont="1" applyFill="1" applyBorder="1" applyAlignment="1">
      <alignment/>
    </xf>
    <xf numFmtId="0" fontId="31" fillId="54" borderId="10" xfId="0" applyFont="1" applyFill="1" applyBorder="1" applyAlignment="1">
      <alignment/>
    </xf>
    <xf numFmtId="0" fontId="83" fillId="56" borderId="10" xfId="0" applyFont="1" applyFill="1" applyBorder="1" applyAlignment="1">
      <alignment horizontal="center"/>
    </xf>
    <xf numFmtId="0" fontId="9" fillId="54" borderId="10" xfId="0" applyFont="1" applyFill="1" applyBorder="1" applyAlignment="1">
      <alignment horizontal="center"/>
    </xf>
    <xf numFmtId="0" fontId="83" fillId="55" borderId="10" xfId="0" applyFont="1" applyFill="1" applyBorder="1" applyAlignment="1">
      <alignment horizontal="center"/>
    </xf>
    <xf numFmtId="0" fontId="83" fillId="50" borderId="10" xfId="0" applyFont="1" applyFill="1" applyBorder="1" applyAlignment="1">
      <alignment horizontal="center"/>
    </xf>
    <xf numFmtId="0" fontId="82" fillId="56" borderId="10" xfId="0" applyFont="1" applyFill="1" applyBorder="1" applyAlignment="1">
      <alignment horizontal="center"/>
    </xf>
    <xf numFmtId="0" fontId="82" fillId="50" borderId="10" xfId="0" applyFont="1" applyFill="1" applyBorder="1" applyAlignment="1">
      <alignment horizontal="center"/>
    </xf>
    <xf numFmtId="0" fontId="82" fillId="55" borderId="10" xfId="0" applyFont="1" applyFill="1" applyBorder="1" applyAlignment="1">
      <alignment horizontal="center"/>
    </xf>
    <xf numFmtId="0" fontId="31" fillId="54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82" fillId="57" borderId="10" xfId="0" applyFont="1" applyFill="1" applyBorder="1" applyAlignment="1">
      <alignment/>
    </xf>
    <xf numFmtId="0" fontId="83" fillId="57" borderId="10" xfId="0" applyFont="1" applyFill="1" applyBorder="1" applyAlignment="1">
      <alignment horizontal="center"/>
    </xf>
    <xf numFmtId="0" fontId="82" fillId="57" borderId="10" xfId="0" applyFont="1" applyFill="1" applyBorder="1" applyAlignment="1">
      <alignment horizontal="center"/>
    </xf>
    <xf numFmtId="0" fontId="78" fillId="57" borderId="10" xfId="0" applyFont="1" applyFill="1" applyBorder="1" applyAlignment="1">
      <alignment horizontal="center"/>
    </xf>
    <xf numFmtId="0" fontId="84" fillId="57" borderId="0" xfId="0" applyFont="1" applyFill="1" applyAlignment="1">
      <alignment horizontal="center"/>
    </xf>
    <xf numFmtId="2" fontId="11" fillId="57" borderId="16" xfId="0" applyNumberFormat="1" applyFont="1" applyFill="1" applyBorder="1" applyAlignment="1">
      <alignment horizontal="center"/>
    </xf>
    <xf numFmtId="0" fontId="79" fillId="57" borderId="25" xfId="0" applyFont="1" applyFill="1" applyBorder="1" applyAlignment="1">
      <alignment horizontal="center"/>
    </xf>
    <xf numFmtId="0" fontId="79" fillId="57" borderId="16" xfId="0" applyFont="1" applyFill="1" applyBorder="1" applyAlignment="1">
      <alignment horizontal="center"/>
    </xf>
    <xf numFmtId="0" fontId="79" fillId="57" borderId="10" xfId="0" applyFont="1" applyFill="1" applyBorder="1" applyAlignment="1">
      <alignment horizontal="center"/>
    </xf>
    <xf numFmtId="0" fontId="79" fillId="57" borderId="21" xfId="0" applyFont="1" applyFill="1" applyBorder="1" applyAlignment="1">
      <alignment horizontal="center"/>
    </xf>
    <xf numFmtId="0" fontId="79" fillId="57" borderId="19" xfId="0" applyFont="1" applyFill="1" applyBorder="1" applyAlignment="1">
      <alignment horizontal="center"/>
    </xf>
    <xf numFmtId="178" fontId="79" fillId="57" borderId="19" xfId="0" applyNumberFormat="1" applyFont="1" applyFill="1" applyBorder="1" applyAlignment="1">
      <alignment horizontal="center"/>
    </xf>
    <xf numFmtId="2" fontId="79" fillId="57" borderId="19" xfId="0" applyNumberFormat="1" applyFont="1" applyFill="1" applyBorder="1" applyAlignment="1">
      <alignment horizontal="center"/>
    </xf>
    <xf numFmtId="0" fontId="79" fillId="57" borderId="22" xfId="0" applyFont="1" applyFill="1" applyBorder="1" applyAlignment="1">
      <alignment horizontal="center"/>
    </xf>
    <xf numFmtId="0" fontId="79" fillId="57" borderId="20" xfId="0" applyFont="1" applyFill="1" applyBorder="1" applyAlignment="1">
      <alignment horizontal="center"/>
    </xf>
    <xf numFmtId="0" fontId="79" fillId="57" borderId="17" xfId="0" applyFont="1" applyFill="1" applyBorder="1" applyAlignment="1">
      <alignment horizontal="center"/>
    </xf>
    <xf numFmtId="1" fontId="79" fillId="57" borderId="19" xfId="0" applyNumberFormat="1" applyFont="1" applyFill="1" applyBorder="1" applyAlignment="1">
      <alignment horizontal="center"/>
    </xf>
    <xf numFmtId="0" fontId="84" fillId="56" borderId="0" xfId="0" applyFont="1" applyFill="1" applyAlignment="1">
      <alignment horizontal="center"/>
    </xf>
    <xf numFmtId="0" fontId="33" fillId="42" borderId="0" xfId="0" applyFont="1" applyFill="1" applyAlignment="1">
      <alignment horizontal="center"/>
    </xf>
    <xf numFmtId="0" fontId="84" fillId="55" borderId="0" xfId="0" applyFont="1" applyFill="1" applyAlignment="1">
      <alignment horizontal="center"/>
    </xf>
    <xf numFmtId="0" fontId="34" fillId="54" borderId="0" xfId="0" applyFont="1" applyFill="1" applyAlignment="1">
      <alignment horizontal="center"/>
    </xf>
    <xf numFmtId="0" fontId="35" fillId="40" borderId="0" xfId="0" applyFont="1" applyFill="1" applyAlignment="1">
      <alignment horizontal="center"/>
    </xf>
    <xf numFmtId="0" fontId="34" fillId="34" borderId="20" xfId="0" applyFont="1" applyFill="1" applyBorder="1" applyAlignment="1">
      <alignment horizontal="center"/>
    </xf>
    <xf numFmtId="178" fontId="11" fillId="56" borderId="25" xfId="0" applyNumberFormat="1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178" fontId="11" fillId="42" borderId="16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2" fontId="79" fillId="55" borderId="16" xfId="0" applyNumberFormat="1" applyFont="1" applyFill="1" applyBorder="1" applyAlignment="1">
      <alignment horizontal="center"/>
    </xf>
    <xf numFmtId="0" fontId="11" fillId="57" borderId="16" xfId="0" applyFont="1" applyFill="1" applyBorder="1" applyAlignment="1">
      <alignment horizontal="center"/>
    </xf>
    <xf numFmtId="2" fontId="24" fillId="54" borderId="16" xfId="0" applyNumberFormat="1" applyFont="1" applyFill="1" applyBorder="1" applyAlignment="1">
      <alignment horizontal="center"/>
    </xf>
    <xf numFmtId="1" fontId="79" fillId="55" borderId="16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0" fontId="0" fillId="58" borderId="2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52" borderId="12" xfId="0" applyFont="1" applyFill="1" applyBorder="1" applyAlignment="1">
      <alignment horizontal="center" vertical="center" wrapText="1"/>
    </xf>
    <xf numFmtId="0" fontId="0" fillId="58" borderId="1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85" fillId="0" borderId="10" xfId="0" applyFont="1" applyFill="1" applyBorder="1" applyAlignment="1">
      <alignment horizontal="center"/>
    </xf>
    <xf numFmtId="0" fontId="85" fillId="0" borderId="15" xfId="0" applyFont="1" applyFill="1" applyBorder="1" applyAlignment="1">
      <alignment horizontal="center"/>
    </xf>
    <xf numFmtId="178" fontId="17" fillId="35" borderId="13" xfId="0" applyNumberFormat="1" applyFont="1" applyFill="1" applyBorder="1" applyAlignment="1">
      <alignment horizontal="center" vertical="center" wrapText="1"/>
    </xf>
    <xf numFmtId="178" fontId="17" fillId="34" borderId="13" xfId="0" applyNumberFormat="1" applyFont="1" applyFill="1" applyBorder="1" applyAlignment="1">
      <alignment horizontal="center" vertical="center" wrapText="1"/>
    </xf>
    <xf numFmtId="178" fontId="17" fillId="33" borderId="13" xfId="0" applyNumberFormat="1" applyFont="1" applyFill="1" applyBorder="1" applyAlignment="1">
      <alignment horizontal="center" vertical="center" wrapText="1"/>
    </xf>
    <xf numFmtId="0" fontId="85" fillId="4" borderId="10" xfId="0" applyFont="1" applyFill="1" applyBorder="1" applyAlignment="1">
      <alignment horizontal="center"/>
    </xf>
    <xf numFmtId="0" fontId="85" fillId="4" borderId="15" xfId="0" applyFont="1" applyFill="1" applyBorder="1" applyAlignment="1">
      <alignment horizontal="center"/>
    </xf>
    <xf numFmtId="0" fontId="85" fillId="4" borderId="24" xfId="0" applyFont="1" applyFill="1" applyBorder="1" applyAlignment="1">
      <alignment horizontal="center"/>
    </xf>
    <xf numFmtId="0" fontId="85" fillId="4" borderId="35" xfId="0" applyFont="1" applyFill="1" applyBorder="1" applyAlignment="1">
      <alignment horizontal="center"/>
    </xf>
    <xf numFmtId="178" fontId="3" fillId="52" borderId="13" xfId="0" applyNumberFormat="1" applyFont="1" applyFill="1" applyBorder="1" applyAlignment="1">
      <alignment horizontal="center" vertical="center" wrapText="1"/>
    </xf>
    <xf numFmtId="178" fontId="17" fillId="52" borderId="13" xfId="0" applyNumberFormat="1" applyFont="1" applyFill="1" applyBorder="1" applyAlignment="1">
      <alignment horizontal="center" vertical="center" wrapText="1"/>
    </xf>
    <xf numFmtId="178" fontId="3" fillId="52" borderId="14" xfId="0" applyNumberFormat="1" applyFont="1" applyFill="1" applyBorder="1" applyAlignment="1">
      <alignment horizontal="center" vertical="center" wrapText="1"/>
    </xf>
    <xf numFmtId="0" fontId="24" fillId="58" borderId="10" xfId="0" applyFont="1" applyFill="1" applyBorder="1" applyAlignment="1">
      <alignment horizontal="center"/>
    </xf>
    <xf numFmtId="0" fontId="6" fillId="48" borderId="24" xfId="0" applyFont="1" applyFill="1" applyBorder="1" applyAlignment="1">
      <alignment horizontal="center"/>
    </xf>
    <xf numFmtId="0" fontId="6" fillId="48" borderId="35" xfId="0" applyFont="1" applyFill="1" applyBorder="1" applyAlignment="1">
      <alignment horizontal="center"/>
    </xf>
    <xf numFmtId="0" fontId="6" fillId="47" borderId="10" xfId="0" applyFont="1" applyFill="1" applyBorder="1" applyAlignment="1">
      <alignment horizontal="center"/>
    </xf>
    <xf numFmtId="0" fontId="6" fillId="47" borderId="15" xfId="0" applyFont="1" applyFill="1" applyBorder="1" applyAlignment="1">
      <alignment horizontal="center"/>
    </xf>
    <xf numFmtId="178" fontId="3" fillId="35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3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1" fontId="8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58" borderId="10" xfId="0" applyFont="1" applyFill="1" applyBorder="1" applyAlignment="1" applyProtection="1">
      <alignment/>
      <protection locked="0"/>
    </xf>
    <xf numFmtId="0" fontId="0" fillId="58" borderId="10" xfId="0" applyFont="1" applyFill="1" applyBorder="1" applyAlignment="1" applyProtection="1">
      <alignment horizontal="center"/>
      <protection locked="0"/>
    </xf>
    <xf numFmtId="0" fontId="0" fillId="58" borderId="36" xfId="0" applyFont="1" applyFill="1" applyBorder="1" applyAlignment="1" applyProtection="1">
      <alignment horizontal="center"/>
      <protection locked="0"/>
    </xf>
    <xf numFmtId="0" fontId="0" fillId="58" borderId="10" xfId="0" applyFont="1" applyFill="1" applyBorder="1" applyAlignment="1">
      <alignment horizontal="center"/>
    </xf>
    <xf numFmtId="0" fontId="0" fillId="58" borderId="36" xfId="0" applyFont="1" applyFill="1" applyBorder="1" applyAlignment="1" applyProtection="1">
      <alignment/>
      <protection locked="0"/>
    </xf>
    <xf numFmtId="0" fontId="0" fillId="58" borderId="0" xfId="0" applyFont="1" applyFill="1" applyAlignment="1">
      <alignment/>
    </xf>
    <xf numFmtId="0" fontId="37" fillId="58" borderId="10" xfId="0" applyFont="1" applyFill="1" applyBorder="1" applyAlignment="1" applyProtection="1">
      <alignment horizontal="center"/>
      <protection locked="0"/>
    </xf>
    <xf numFmtId="0" fontId="87" fillId="59" borderId="37" xfId="56" applyFont="1" applyFill="1" applyBorder="1" applyAlignment="1">
      <alignment horizontal="left"/>
      <protection/>
    </xf>
    <xf numFmtId="0" fontId="87" fillId="58" borderId="37" xfId="56" applyFont="1" applyFill="1" applyBorder="1" applyAlignment="1">
      <alignment horizontal="left"/>
      <protection/>
    </xf>
    <xf numFmtId="0" fontId="87" fillId="60" borderId="37" xfId="56" applyFont="1" applyFill="1" applyBorder="1" applyAlignment="1">
      <alignment horizontal="left"/>
      <protection/>
    </xf>
    <xf numFmtId="0" fontId="87" fillId="59" borderId="37" xfId="56" applyFont="1" applyFill="1" applyBorder="1" applyAlignment="1">
      <alignment horizontal="left" wrapText="1"/>
      <protection/>
    </xf>
    <xf numFmtId="0" fontId="87" fillId="58" borderId="37" xfId="56" applyFont="1" applyFill="1" applyBorder="1" applyAlignment="1">
      <alignment horizontal="left" wrapText="1"/>
      <protection/>
    </xf>
    <xf numFmtId="0" fontId="0" fillId="58" borderId="10" xfId="55" applyFont="1" applyFill="1" applyBorder="1">
      <alignment/>
      <protection/>
    </xf>
    <xf numFmtId="1" fontId="4" fillId="0" borderId="15" xfId="0" applyNumberFormat="1" applyFont="1" applyFill="1" applyBorder="1" applyAlignment="1">
      <alignment horizontal="center"/>
    </xf>
    <xf numFmtId="178" fontId="88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0" fontId="22" fillId="40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44" borderId="25" xfId="0" applyFont="1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21" fillId="45" borderId="25" xfId="0" applyFont="1" applyFill="1" applyBorder="1" applyAlignment="1">
      <alignment horizontal="center" vertical="center"/>
    </xf>
    <xf numFmtId="0" fontId="30" fillId="45" borderId="16" xfId="0" applyFont="1" applyFill="1" applyBorder="1" applyAlignment="1">
      <alignment horizontal="center" vertical="center"/>
    </xf>
    <xf numFmtId="0" fontId="30" fillId="45" borderId="20" xfId="0" applyFont="1" applyFill="1" applyBorder="1" applyAlignment="1">
      <alignment horizontal="center" vertical="center"/>
    </xf>
    <xf numFmtId="0" fontId="15" fillId="48" borderId="20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3" fillId="48" borderId="25" xfId="0" applyFont="1" applyFill="1" applyBorder="1" applyAlignment="1">
      <alignment horizontal="center" vertical="center"/>
    </xf>
    <xf numFmtId="0" fontId="13" fillId="48" borderId="16" xfId="0" applyFont="1" applyFill="1" applyBorder="1" applyAlignment="1">
      <alignment horizontal="center" vertical="center"/>
    </xf>
    <xf numFmtId="0" fontId="13" fillId="48" borderId="20" xfId="0" applyFont="1" applyFill="1" applyBorder="1" applyAlignment="1">
      <alignment horizontal="center" vertical="center"/>
    </xf>
    <xf numFmtId="0" fontId="13" fillId="48" borderId="38" xfId="0" applyFont="1" applyFill="1" applyBorder="1" applyAlignment="1">
      <alignment horizontal="center" vertical="center"/>
    </xf>
    <xf numFmtId="0" fontId="13" fillId="48" borderId="39" xfId="0" applyFont="1" applyFill="1" applyBorder="1" applyAlignment="1">
      <alignment horizontal="center" vertical="center"/>
    </xf>
    <xf numFmtId="0" fontId="13" fillId="48" borderId="40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15" fillId="49" borderId="20" xfId="0" applyFont="1" applyFill="1" applyBorder="1" applyAlignment="1">
      <alignment horizontal="center" vertical="center" wrapText="1"/>
    </xf>
    <xf numFmtId="0" fontId="13" fillId="49" borderId="38" xfId="0" applyFont="1" applyFill="1" applyBorder="1" applyAlignment="1">
      <alignment horizontal="center" vertical="center"/>
    </xf>
    <xf numFmtId="0" fontId="13" fillId="49" borderId="39" xfId="0" applyFont="1" applyFill="1" applyBorder="1" applyAlignment="1">
      <alignment horizontal="center" vertical="center"/>
    </xf>
    <xf numFmtId="0" fontId="13" fillId="49" borderId="40" xfId="0" applyFont="1" applyFill="1" applyBorder="1" applyAlignment="1">
      <alignment horizontal="center" vertical="center"/>
    </xf>
    <xf numFmtId="0" fontId="13" fillId="49" borderId="25" xfId="0" applyFont="1" applyFill="1" applyBorder="1" applyAlignment="1">
      <alignment horizontal="center" vertical="center"/>
    </xf>
    <xf numFmtId="0" fontId="13" fillId="49" borderId="16" xfId="0" applyFont="1" applyFill="1" applyBorder="1" applyAlignment="1">
      <alignment horizontal="center" vertical="center"/>
    </xf>
    <xf numFmtId="0" fontId="13" fillId="49" borderId="20" xfId="0" applyFont="1" applyFill="1" applyBorder="1" applyAlignment="1">
      <alignment horizontal="center" vertical="center"/>
    </xf>
    <xf numFmtId="0" fontId="79" fillId="57" borderId="1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5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BRAT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2" customWidth="1"/>
    <col min="2" max="2" width="26.28125" style="10" customWidth="1"/>
    <col min="3" max="3" width="11.00390625" style="11" bestFit="1" customWidth="1"/>
    <col min="4" max="4" width="5.8515625" style="10" customWidth="1"/>
    <col min="5" max="5" width="22.7109375" style="10" bestFit="1" customWidth="1"/>
    <col min="6" max="6" width="11.28125" style="12" bestFit="1" customWidth="1"/>
    <col min="7" max="7" width="26.28125" style="10" customWidth="1"/>
    <col min="8" max="8" width="10.140625" style="189" bestFit="1" customWidth="1"/>
    <col min="9" max="9" width="7.7109375" style="11" customWidth="1"/>
    <col min="10" max="16384" width="11.421875" style="10" customWidth="1"/>
  </cols>
  <sheetData>
    <row r="1" spans="1:9" ht="17.25">
      <c r="A1" s="144" t="s">
        <v>0</v>
      </c>
      <c r="B1" s="268" t="s">
        <v>8</v>
      </c>
      <c r="C1" s="145" t="s">
        <v>9</v>
      </c>
      <c r="F1" s="10"/>
      <c r="H1" s="10"/>
      <c r="I1" s="10"/>
    </row>
    <row r="2" spans="1:9" ht="17.25">
      <c r="A2" s="264">
        <v>1</v>
      </c>
      <c r="B2" s="257" t="s">
        <v>14</v>
      </c>
      <c r="C2" s="260" t="s">
        <v>15</v>
      </c>
      <c r="F2" s="10"/>
      <c r="H2" s="10"/>
      <c r="I2" s="10"/>
    </row>
    <row r="3" spans="1:9" ht="17.25">
      <c r="A3" s="265">
        <v>3</v>
      </c>
      <c r="B3" s="256" t="s">
        <v>16</v>
      </c>
      <c r="C3" s="263" t="s">
        <v>17</v>
      </c>
      <c r="F3" s="10"/>
      <c r="H3" s="10"/>
      <c r="I3" s="10"/>
    </row>
    <row r="4" spans="1:9" ht="17.25">
      <c r="A4" s="266">
        <v>4</v>
      </c>
      <c r="B4" s="258" t="s">
        <v>18</v>
      </c>
      <c r="C4" s="262" t="s">
        <v>19</v>
      </c>
      <c r="F4" s="10"/>
      <c r="H4" s="10"/>
      <c r="I4" s="10"/>
    </row>
    <row r="5" spans="1:9" ht="17.25">
      <c r="A5" s="271">
        <v>5</v>
      </c>
      <c r="B5" s="269" t="s">
        <v>168</v>
      </c>
      <c r="C5" s="270" t="s">
        <v>165</v>
      </c>
      <c r="F5" s="10"/>
      <c r="H5" s="10"/>
      <c r="I5" s="10"/>
    </row>
    <row r="6" spans="1:9" ht="17.25">
      <c r="A6" s="267">
        <v>6</v>
      </c>
      <c r="B6" s="259" t="s">
        <v>20</v>
      </c>
      <c r="C6" s="261" t="s">
        <v>21</v>
      </c>
      <c r="F6" s="10"/>
      <c r="H6" s="10"/>
      <c r="I6" s="10"/>
    </row>
    <row r="7" spans="1:9" ht="15">
      <c r="A7" s="221">
        <v>100</v>
      </c>
      <c r="B7" s="334"/>
      <c r="C7" s="335"/>
      <c r="F7" s="10"/>
      <c r="H7" s="10"/>
      <c r="I7" s="10"/>
    </row>
    <row r="8" spans="1:9" ht="15">
      <c r="A8" s="221">
        <f>A7+1</f>
        <v>101</v>
      </c>
      <c r="B8" s="304" t="s">
        <v>180</v>
      </c>
      <c r="C8" s="337" t="s">
        <v>372</v>
      </c>
      <c r="F8" s="10"/>
      <c r="H8" s="10"/>
      <c r="I8" s="10"/>
    </row>
    <row r="9" spans="1:9" ht="15">
      <c r="A9" s="221">
        <f aca="true" t="shared" si="0" ref="A9:A72">A8+1</f>
        <v>102</v>
      </c>
      <c r="B9" s="304" t="s">
        <v>181</v>
      </c>
      <c r="C9" s="337" t="s">
        <v>372</v>
      </c>
      <c r="F9" s="10"/>
      <c r="H9" s="10"/>
      <c r="I9" s="10"/>
    </row>
    <row r="10" spans="1:9" ht="15">
      <c r="A10" s="221">
        <f t="shared" si="0"/>
        <v>103</v>
      </c>
      <c r="B10" s="304" t="s">
        <v>182</v>
      </c>
      <c r="C10" s="337" t="s">
        <v>372</v>
      </c>
      <c r="F10" s="10"/>
      <c r="H10" s="10"/>
      <c r="I10" s="10"/>
    </row>
    <row r="11" spans="1:9" ht="15">
      <c r="A11" s="221">
        <f t="shared" si="0"/>
        <v>104</v>
      </c>
      <c r="B11" s="304" t="s">
        <v>183</v>
      </c>
      <c r="C11" s="337" t="s">
        <v>372</v>
      </c>
      <c r="F11" s="10"/>
      <c r="H11" s="10"/>
      <c r="I11" s="10"/>
    </row>
    <row r="12" spans="1:9" ht="15">
      <c r="A12" s="221">
        <f t="shared" si="0"/>
        <v>105</v>
      </c>
      <c r="B12" s="304" t="s">
        <v>184</v>
      </c>
      <c r="C12" s="337" t="s">
        <v>372</v>
      </c>
      <c r="F12" s="10"/>
      <c r="H12" s="10"/>
      <c r="I12" s="10"/>
    </row>
    <row r="13" spans="1:9" ht="15">
      <c r="A13" s="221">
        <f t="shared" si="0"/>
        <v>106</v>
      </c>
      <c r="B13" s="304" t="s">
        <v>185</v>
      </c>
      <c r="C13" s="337" t="s">
        <v>372</v>
      </c>
      <c r="F13" s="10"/>
      <c r="H13" s="10"/>
      <c r="I13" s="10"/>
    </row>
    <row r="14" spans="1:9" ht="15">
      <c r="A14" s="221">
        <f t="shared" si="0"/>
        <v>107</v>
      </c>
      <c r="B14" s="304" t="s">
        <v>186</v>
      </c>
      <c r="C14" s="337" t="s">
        <v>372</v>
      </c>
      <c r="F14" s="10"/>
      <c r="H14" s="10"/>
      <c r="I14" s="10"/>
    </row>
    <row r="15" spans="1:9" ht="15">
      <c r="A15" s="221">
        <f t="shared" si="0"/>
        <v>108</v>
      </c>
      <c r="B15" s="304" t="s">
        <v>187</v>
      </c>
      <c r="C15" s="337" t="s">
        <v>372</v>
      </c>
      <c r="F15" s="10"/>
      <c r="H15" s="10"/>
      <c r="I15" s="10"/>
    </row>
    <row r="16" spans="1:9" ht="15">
      <c r="A16" s="221">
        <f t="shared" si="0"/>
        <v>109</v>
      </c>
      <c r="B16" s="304" t="s">
        <v>188</v>
      </c>
      <c r="C16" s="337" t="s">
        <v>372</v>
      </c>
      <c r="F16" s="10"/>
      <c r="H16" s="10"/>
      <c r="I16" s="10"/>
    </row>
    <row r="17" spans="1:9" ht="15">
      <c r="A17" s="221">
        <f t="shared" si="0"/>
        <v>110</v>
      </c>
      <c r="B17" s="304" t="s">
        <v>189</v>
      </c>
      <c r="C17" s="337" t="s">
        <v>372</v>
      </c>
      <c r="F17" s="10"/>
      <c r="H17" s="10"/>
      <c r="I17" s="10"/>
    </row>
    <row r="18" spans="1:9" ht="15">
      <c r="A18" s="221">
        <f t="shared" si="0"/>
        <v>111</v>
      </c>
      <c r="B18" s="304" t="s">
        <v>190</v>
      </c>
      <c r="C18" s="337" t="s">
        <v>372</v>
      </c>
      <c r="F18" s="10"/>
      <c r="H18" s="10"/>
      <c r="I18" s="10"/>
    </row>
    <row r="19" spans="1:9" ht="15">
      <c r="A19" s="221">
        <f t="shared" si="0"/>
        <v>112</v>
      </c>
      <c r="B19" s="304" t="s">
        <v>191</v>
      </c>
      <c r="C19" s="337" t="s">
        <v>372</v>
      </c>
      <c r="F19" s="10"/>
      <c r="H19" s="10"/>
      <c r="I19" s="10"/>
    </row>
    <row r="20" spans="1:9" ht="15">
      <c r="A20" s="221">
        <f t="shared" si="0"/>
        <v>113</v>
      </c>
      <c r="B20" s="304" t="s">
        <v>192</v>
      </c>
      <c r="C20" s="337" t="s">
        <v>372</v>
      </c>
      <c r="F20" s="10"/>
      <c r="H20" s="10"/>
      <c r="I20" s="10"/>
    </row>
    <row r="21" spans="1:9" ht="15">
      <c r="A21" s="221">
        <f t="shared" si="0"/>
        <v>114</v>
      </c>
      <c r="B21" s="304" t="s">
        <v>193</v>
      </c>
      <c r="C21" s="337" t="s">
        <v>372</v>
      </c>
      <c r="F21" s="10"/>
      <c r="H21" s="10"/>
      <c r="I21" s="10"/>
    </row>
    <row r="22" spans="1:9" ht="15">
      <c r="A22" s="221">
        <f t="shared" si="0"/>
        <v>115</v>
      </c>
      <c r="B22" s="336" t="s">
        <v>194</v>
      </c>
      <c r="C22" s="337" t="s">
        <v>372</v>
      </c>
      <c r="F22" s="10"/>
      <c r="H22" s="10"/>
      <c r="I22" s="10"/>
    </row>
    <row r="23" spans="1:9" ht="15">
      <c r="A23" s="221">
        <f t="shared" si="0"/>
        <v>116</v>
      </c>
      <c r="B23" s="304" t="s">
        <v>195</v>
      </c>
      <c r="C23" s="337" t="s">
        <v>361</v>
      </c>
      <c r="F23" s="10"/>
      <c r="H23" s="10"/>
      <c r="I23" s="10"/>
    </row>
    <row r="24" spans="1:9" ht="15">
      <c r="A24" s="221">
        <f t="shared" si="0"/>
        <v>117</v>
      </c>
      <c r="B24" s="304" t="s">
        <v>196</v>
      </c>
      <c r="C24" s="337" t="s">
        <v>361</v>
      </c>
      <c r="F24" s="10"/>
      <c r="H24" s="10"/>
      <c r="I24" s="10"/>
    </row>
    <row r="25" spans="1:9" ht="15">
      <c r="A25" s="221">
        <f t="shared" si="0"/>
        <v>118</v>
      </c>
      <c r="B25" s="304" t="s">
        <v>197</v>
      </c>
      <c r="C25" s="337" t="s">
        <v>361</v>
      </c>
      <c r="F25" s="10"/>
      <c r="H25" s="10"/>
      <c r="I25" s="10"/>
    </row>
    <row r="26" spans="1:9" ht="15">
      <c r="A26" s="221">
        <f t="shared" si="0"/>
        <v>119</v>
      </c>
      <c r="B26" s="304" t="s">
        <v>198</v>
      </c>
      <c r="C26" s="337" t="s">
        <v>361</v>
      </c>
      <c r="F26" s="10"/>
      <c r="H26" s="10"/>
      <c r="I26" s="10"/>
    </row>
    <row r="27" spans="1:9" ht="15">
      <c r="A27" s="221">
        <f t="shared" si="0"/>
        <v>120</v>
      </c>
      <c r="B27" s="304" t="s">
        <v>199</v>
      </c>
      <c r="C27" s="337" t="s">
        <v>361</v>
      </c>
      <c r="F27" s="10"/>
      <c r="H27" s="10"/>
      <c r="I27" s="10"/>
    </row>
    <row r="28" spans="1:9" ht="15">
      <c r="A28" s="221">
        <f t="shared" si="0"/>
        <v>121</v>
      </c>
      <c r="B28" s="304" t="s">
        <v>200</v>
      </c>
      <c r="C28" s="337" t="s">
        <v>361</v>
      </c>
      <c r="F28" s="10"/>
      <c r="H28" s="10"/>
      <c r="I28" s="10"/>
    </row>
    <row r="29" spans="1:9" ht="15">
      <c r="A29" s="221">
        <f t="shared" si="0"/>
        <v>122</v>
      </c>
      <c r="B29" s="304" t="s">
        <v>201</v>
      </c>
      <c r="C29" s="337" t="s">
        <v>361</v>
      </c>
      <c r="F29" s="10"/>
      <c r="H29" s="10"/>
      <c r="I29" s="10"/>
    </row>
    <row r="30" spans="1:9" ht="15">
      <c r="A30" s="221">
        <f t="shared" si="0"/>
        <v>123</v>
      </c>
      <c r="B30" s="304" t="s">
        <v>202</v>
      </c>
      <c r="C30" s="337" t="s">
        <v>361</v>
      </c>
      <c r="F30" s="10"/>
      <c r="H30" s="10"/>
      <c r="I30" s="10"/>
    </row>
    <row r="31" spans="1:9" ht="15">
      <c r="A31" s="221">
        <f t="shared" si="0"/>
        <v>124</v>
      </c>
      <c r="B31" s="304" t="s">
        <v>203</v>
      </c>
      <c r="C31" s="337" t="s">
        <v>361</v>
      </c>
      <c r="F31" s="10"/>
      <c r="H31" s="10"/>
      <c r="I31" s="10"/>
    </row>
    <row r="32" spans="1:9" ht="15">
      <c r="A32" s="221">
        <f t="shared" si="0"/>
        <v>125</v>
      </c>
      <c r="B32" s="304" t="s">
        <v>204</v>
      </c>
      <c r="C32" s="337" t="s">
        <v>361</v>
      </c>
      <c r="F32" s="10"/>
      <c r="H32" s="10"/>
      <c r="I32" s="10"/>
    </row>
    <row r="33" spans="1:9" ht="15">
      <c r="A33" s="221">
        <f t="shared" si="0"/>
        <v>126</v>
      </c>
      <c r="B33" s="304" t="s">
        <v>205</v>
      </c>
      <c r="C33" s="337" t="s">
        <v>361</v>
      </c>
      <c r="F33" s="10"/>
      <c r="H33" s="10"/>
      <c r="I33" s="10"/>
    </row>
    <row r="34" spans="1:9" ht="15">
      <c r="A34" s="221">
        <f t="shared" si="0"/>
        <v>127</v>
      </c>
      <c r="B34" s="304" t="s">
        <v>206</v>
      </c>
      <c r="C34" s="337" t="s">
        <v>361</v>
      </c>
      <c r="F34" s="10"/>
      <c r="H34" s="10"/>
      <c r="I34" s="10"/>
    </row>
    <row r="35" spans="1:9" ht="15">
      <c r="A35" s="221">
        <f t="shared" si="0"/>
        <v>128</v>
      </c>
      <c r="B35" s="304" t="s">
        <v>207</v>
      </c>
      <c r="C35" s="337" t="s">
        <v>361</v>
      </c>
      <c r="F35" s="10"/>
      <c r="H35" s="10"/>
      <c r="I35" s="10"/>
    </row>
    <row r="36" spans="1:9" ht="15">
      <c r="A36" s="221">
        <f t="shared" si="0"/>
        <v>129</v>
      </c>
      <c r="B36" s="304" t="s">
        <v>208</v>
      </c>
      <c r="C36" s="337" t="s">
        <v>361</v>
      </c>
      <c r="F36" s="10"/>
      <c r="H36" s="10"/>
      <c r="I36" s="10"/>
    </row>
    <row r="37" spans="1:9" ht="15">
      <c r="A37" s="221">
        <f t="shared" si="0"/>
        <v>130</v>
      </c>
      <c r="B37" s="336" t="s">
        <v>358</v>
      </c>
      <c r="C37" s="337" t="s">
        <v>361</v>
      </c>
      <c r="F37" s="10"/>
      <c r="H37" s="10"/>
      <c r="I37" s="10"/>
    </row>
    <row r="38" spans="1:9" ht="15">
      <c r="A38" s="221">
        <f t="shared" si="0"/>
        <v>131</v>
      </c>
      <c r="B38" s="304" t="s">
        <v>209</v>
      </c>
      <c r="C38" s="337" t="s">
        <v>378</v>
      </c>
      <c r="F38" s="10"/>
      <c r="H38" s="10"/>
      <c r="I38" s="10"/>
    </row>
    <row r="39" spans="1:9" ht="15">
      <c r="A39" s="221">
        <f t="shared" si="0"/>
        <v>132</v>
      </c>
      <c r="B39" s="304" t="s">
        <v>210</v>
      </c>
      <c r="C39" s="337" t="s">
        <v>378</v>
      </c>
      <c r="F39" s="10"/>
      <c r="H39" s="10"/>
      <c r="I39" s="10"/>
    </row>
    <row r="40" spans="1:9" ht="15">
      <c r="A40" s="221">
        <f t="shared" si="0"/>
        <v>133</v>
      </c>
      <c r="B40" s="304" t="s">
        <v>211</v>
      </c>
      <c r="C40" s="337" t="s">
        <v>378</v>
      </c>
      <c r="F40" s="10"/>
      <c r="H40" s="10"/>
      <c r="I40" s="10"/>
    </row>
    <row r="41" spans="1:9" ht="15">
      <c r="A41" s="221">
        <f t="shared" si="0"/>
        <v>134</v>
      </c>
      <c r="B41" s="304" t="s">
        <v>212</v>
      </c>
      <c r="C41" s="337" t="s">
        <v>378</v>
      </c>
      <c r="F41" s="10"/>
      <c r="H41" s="10"/>
      <c r="I41" s="10"/>
    </row>
    <row r="42" spans="1:9" ht="15">
      <c r="A42" s="221">
        <f t="shared" si="0"/>
        <v>135</v>
      </c>
      <c r="B42" s="304" t="s">
        <v>213</v>
      </c>
      <c r="C42" s="337" t="s">
        <v>378</v>
      </c>
      <c r="F42" s="10"/>
      <c r="H42" s="10"/>
      <c r="I42" s="10"/>
    </row>
    <row r="43" spans="1:9" ht="15">
      <c r="A43" s="221">
        <f t="shared" si="0"/>
        <v>136</v>
      </c>
      <c r="B43" s="304" t="s">
        <v>214</v>
      </c>
      <c r="C43" s="337" t="s">
        <v>378</v>
      </c>
      <c r="F43" s="10"/>
      <c r="H43" s="10"/>
      <c r="I43" s="10"/>
    </row>
    <row r="44" spans="1:9" ht="15">
      <c r="A44" s="221">
        <f t="shared" si="0"/>
        <v>137</v>
      </c>
      <c r="B44" s="304" t="s">
        <v>215</v>
      </c>
      <c r="C44" s="337" t="s">
        <v>378</v>
      </c>
      <c r="F44" s="10"/>
      <c r="H44" s="10"/>
      <c r="I44" s="10"/>
    </row>
    <row r="45" spans="1:9" ht="15">
      <c r="A45" s="221">
        <f t="shared" si="0"/>
        <v>138</v>
      </c>
      <c r="B45" s="304" t="s">
        <v>216</v>
      </c>
      <c r="C45" s="337" t="s">
        <v>378</v>
      </c>
      <c r="F45" s="10"/>
      <c r="H45" s="10"/>
      <c r="I45" s="10"/>
    </row>
    <row r="46" spans="1:9" ht="15">
      <c r="A46" s="221">
        <f t="shared" si="0"/>
        <v>139</v>
      </c>
      <c r="B46" s="304" t="s">
        <v>217</v>
      </c>
      <c r="C46" s="337" t="s">
        <v>378</v>
      </c>
      <c r="F46" s="10"/>
      <c r="H46" s="10"/>
      <c r="I46" s="10"/>
    </row>
    <row r="47" spans="1:9" ht="15">
      <c r="A47" s="221">
        <f t="shared" si="0"/>
        <v>140</v>
      </c>
      <c r="B47" s="304" t="s">
        <v>218</v>
      </c>
      <c r="C47" s="337" t="s">
        <v>378</v>
      </c>
      <c r="F47" s="10"/>
      <c r="H47" s="10"/>
      <c r="I47" s="10"/>
    </row>
    <row r="48" spans="1:9" ht="15">
      <c r="A48" s="221">
        <f t="shared" si="0"/>
        <v>141</v>
      </c>
      <c r="B48" s="304" t="s">
        <v>219</v>
      </c>
      <c r="C48" s="337" t="s">
        <v>378</v>
      </c>
      <c r="F48" s="10"/>
      <c r="H48" s="10"/>
      <c r="I48" s="10"/>
    </row>
    <row r="49" spans="1:9" ht="15">
      <c r="A49" s="221">
        <f t="shared" si="0"/>
        <v>142</v>
      </c>
      <c r="B49" s="336"/>
      <c r="C49" s="337"/>
      <c r="F49" s="10"/>
      <c r="H49" s="10"/>
      <c r="I49" s="10"/>
    </row>
    <row r="50" spans="1:9" ht="15">
      <c r="A50" s="221">
        <f t="shared" si="0"/>
        <v>143</v>
      </c>
      <c r="B50" s="336"/>
      <c r="C50" s="337"/>
      <c r="F50" s="10"/>
      <c r="H50" s="10"/>
      <c r="I50" s="10"/>
    </row>
    <row r="51" spans="1:9" ht="15">
      <c r="A51" s="221">
        <f t="shared" si="0"/>
        <v>144</v>
      </c>
      <c r="B51" s="336"/>
      <c r="C51" s="337"/>
      <c r="F51" s="10"/>
      <c r="H51" s="10"/>
      <c r="I51" s="10"/>
    </row>
    <row r="52" spans="1:9" ht="15">
      <c r="A52" s="221">
        <f t="shared" si="0"/>
        <v>145</v>
      </c>
      <c r="B52" s="336"/>
      <c r="C52" s="337"/>
      <c r="F52" s="10"/>
      <c r="H52" s="10"/>
      <c r="I52" s="10"/>
    </row>
    <row r="53" spans="1:9" ht="15">
      <c r="A53" s="221">
        <f t="shared" si="0"/>
        <v>146</v>
      </c>
      <c r="B53" s="304" t="s">
        <v>220</v>
      </c>
      <c r="C53" s="337" t="s">
        <v>365</v>
      </c>
      <c r="F53" s="10"/>
      <c r="H53" s="10"/>
      <c r="I53" s="10"/>
    </row>
    <row r="54" spans="1:9" ht="15">
      <c r="A54" s="221">
        <f t="shared" si="0"/>
        <v>147</v>
      </c>
      <c r="B54" s="304" t="s">
        <v>221</v>
      </c>
      <c r="C54" s="337" t="s">
        <v>365</v>
      </c>
      <c r="F54" s="10"/>
      <c r="H54" s="10"/>
      <c r="I54" s="10"/>
    </row>
    <row r="55" spans="1:9" ht="15">
      <c r="A55" s="221">
        <f t="shared" si="0"/>
        <v>148</v>
      </c>
      <c r="B55" s="304" t="s">
        <v>222</v>
      </c>
      <c r="C55" s="337" t="s">
        <v>365</v>
      </c>
      <c r="F55" s="10"/>
      <c r="H55" s="10"/>
      <c r="I55" s="10"/>
    </row>
    <row r="56" spans="1:9" ht="15">
      <c r="A56" s="221">
        <f t="shared" si="0"/>
        <v>149</v>
      </c>
      <c r="B56" s="304" t="s">
        <v>223</v>
      </c>
      <c r="C56" s="337" t="s">
        <v>365</v>
      </c>
      <c r="F56" s="10"/>
      <c r="H56" s="10"/>
      <c r="I56" s="10"/>
    </row>
    <row r="57" spans="1:9" ht="15">
      <c r="A57" s="221">
        <f t="shared" si="0"/>
        <v>150</v>
      </c>
      <c r="B57" s="304" t="s">
        <v>224</v>
      </c>
      <c r="C57" s="337" t="s">
        <v>365</v>
      </c>
      <c r="F57" s="10"/>
      <c r="H57" s="10"/>
      <c r="I57" s="10"/>
    </row>
    <row r="58" spans="1:9" ht="15">
      <c r="A58" s="221">
        <f t="shared" si="0"/>
        <v>151</v>
      </c>
      <c r="B58" s="304" t="s">
        <v>225</v>
      </c>
      <c r="C58" s="337" t="s">
        <v>365</v>
      </c>
      <c r="F58" s="10"/>
      <c r="H58" s="10"/>
      <c r="I58" s="10"/>
    </row>
    <row r="59" spans="1:9" ht="15">
      <c r="A59" s="221">
        <f t="shared" si="0"/>
        <v>152</v>
      </c>
      <c r="B59" s="304" t="s">
        <v>226</v>
      </c>
      <c r="C59" s="337" t="s">
        <v>365</v>
      </c>
      <c r="F59" s="10"/>
      <c r="H59" s="10"/>
      <c r="I59" s="10"/>
    </row>
    <row r="60" spans="1:9" ht="15">
      <c r="A60" s="221">
        <f t="shared" si="0"/>
        <v>153</v>
      </c>
      <c r="B60" s="304" t="s">
        <v>227</v>
      </c>
      <c r="C60" s="337" t="s">
        <v>365</v>
      </c>
      <c r="F60" s="10"/>
      <c r="H60" s="10"/>
      <c r="I60" s="10"/>
    </row>
    <row r="61" spans="1:9" ht="15">
      <c r="A61" s="221">
        <f t="shared" si="0"/>
        <v>154</v>
      </c>
      <c r="B61" s="304" t="s">
        <v>228</v>
      </c>
      <c r="C61" s="337" t="s">
        <v>365</v>
      </c>
      <c r="F61" s="10"/>
      <c r="H61" s="10"/>
      <c r="I61" s="10"/>
    </row>
    <row r="62" spans="1:9" ht="15">
      <c r="A62" s="221">
        <f t="shared" si="0"/>
        <v>155</v>
      </c>
      <c r="B62" s="304" t="s">
        <v>229</v>
      </c>
      <c r="C62" s="337" t="s">
        <v>365</v>
      </c>
      <c r="F62" s="10"/>
      <c r="H62" s="10"/>
      <c r="I62" s="10"/>
    </row>
    <row r="63" spans="1:9" ht="15">
      <c r="A63" s="221">
        <f t="shared" si="0"/>
        <v>156</v>
      </c>
      <c r="B63" s="304" t="s">
        <v>230</v>
      </c>
      <c r="C63" s="337" t="s">
        <v>365</v>
      </c>
      <c r="F63" s="10"/>
      <c r="H63" s="10"/>
      <c r="I63" s="10"/>
    </row>
    <row r="64" spans="1:9" ht="15">
      <c r="A64" s="221">
        <f t="shared" si="0"/>
        <v>157</v>
      </c>
      <c r="B64" s="304" t="s">
        <v>231</v>
      </c>
      <c r="C64" s="337" t="s">
        <v>365</v>
      </c>
      <c r="F64" s="10"/>
      <c r="H64" s="10"/>
      <c r="I64" s="10"/>
    </row>
    <row r="65" spans="1:9" ht="15">
      <c r="A65" s="221">
        <f t="shared" si="0"/>
        <v>158</v>
      </c>
      <c r="B65" s="304" t="s">
        <v>232</v>
      </c>
      <c r="C65" s="337" t="s">
        <v>365</v>
      </c>
      <c r="F65" s="10"/>
      <c r="H65" s="10"/>
      <c r="I65" s="10"/>
    </row>
    <row r="66" spans="1:9" ht="15">
      <c r="A66" s="221">
        <f t="shared" si="0"/>
        <v>159</v>
      </c>
      <c r="B66" s="304"/>
      <c r="C66" s="337"/>
      <c r="F66" s="10"/>
      <c r="H66" s="10"/>
      <c r="I66" s="10"/>
    </row>
    <row r="67" spans="1:9" ht="15">
      <c r="A67" s="221">
        <f t="shared" si="0"/>
        <v>160</v>
      </c>
      <c r="B67" s="336"/>
      <c r="C67" s="337"/>
      <c r="F67" s="10"/>
      <c r="H67" s="10"/>
      <c r="I67" s="10"/>
    </row>
    <row r="68" spans="1:9" ht="15">
      <c r="A68" s="221">
        <f t="shared" si="0"/>
        <v>161</v>
      </c>
      <c r="B68" s="304" t="s">
        <v>233</v>
      </c>
      <c r="C68" s="337" t="s">
        <v>385</v>
      </c>
      <c r="F68" s="10"/>
      <c r="H68" s="10"/>
      <c r="I68" s="10"/>
    </row>
    <row r="69" spans="1:9" ht="15">
      <c r="A69" s="221">
        <f t="shared" si="0"/>
        <v>162</v>
      </c>
      <c r="B69" s="304" t="s">
        <v>234</v>
      </c>
      <c r="C69" s="337" t="s">
        <v>385</v>
      </c>
      <c r="F69" s="10"/>
      <c r="H69" s="10"/>
      <c r="I69" s="10"/>
    </row>
    <row r="70" spans="1:9" ht="15">
      <c r="A70" s="221">
        <f t="shared" si="0"/>
        <v>163</v>
      </c>
      <c r="B70" s="304" t="s">
        <v>235</v>
      </c>
      <c r="C70" s="337" t="s">
        <v>385</v>
      </c>
      <c r="F70" s="10"/>
      <c r="H70" s="10"/>
      <c r="I70" s="10"/>
    </row>
    <row r="71" spans="1:9" ht="15">
      <c r="A71" s="221">
        <f t="shared" si="0"/>
        <v>164</v>
      </c>
      <c r="B71" s="304" t="s">
        <v>236</v>
      </c>
      <c r="C71" s="337" t="s">
        <v>385</v>
      </c>
      <c r="F71" s="10"/>
      <c r="H71" s="10"/>
      <c r="I71" s="10"/>
    </row>
    <row r="72" spans="1:9" ht="15">
      <c r="A72" s="221">
        <f t="shared" si="0"/>
        <v>165</v>
      </c>
      <c r="B72" s="304" t="s">
        <v>237</v>
      </c>
      <c r="C72" s="337" t="s">
        <v>385</v>
      </c>
      <c r="F72" s="10"/>
      <c r="H72" s="10"/>
      <c r="I72" s="10"/>
    </row>
    <row r="73" spans="1:9" ht="15">
      <c r="A73" s="221">
        <f aca="true" t="shared" si="1" ref="A73:A106">A72+1</f>
        <v>166</v>
      </c>
      <c r="B73" s="304" t="s">
        <v>238</v>
      </c>
      <c r="C73" s="337" t="s">
        <v>385</v>
      </c>
      <c r="F73" s="10"/>
      <c r="H73" s="10"/>
      <c r="I73" s="10"/>
    </row>
    <row r="74" spans="1:9" ht="15">
      <c r="A74" s="221">
        <f t="shared" si="1"/>
        <v>167</v>
      </c>
      <c r="B74" s="304" t="s">
        <v>239</v>
      </c>
      <c r="C74" s="337" t="s">
        <v>385</v>
      </c>
      <c r="F74" s="10"/>
      <c r="H74" s="10"/>
      <c r="I74" s="10"/>
    </row>
    <row r="75" spans="1:9" ht="15">
      <c r="A75" s="221">
        <f t="shared" si="1"/>
        <v>168</v>
      </c>
      <c r="B75" s="304" t="s">
        <v>240</v>
      </c>
      <c r="C75" s="337" t="s">
        <v>385</v>
      </c>
      <c r="F75" s="10"/>
      <c r="H75" s="10"/>
      <c r="I75" s="10"/>
    </row>
    <row r="76" spans="1:9" ht="15">
      <c r="A76" s="221">
        <f t="shared" si="1"/>
        <v>169</v>
      </c>
      <c r="B76" s="304" t="s">
        <v>241</v>
      </c>
      <c r="C76" s="337" t="s">
        <v>385</v>
      </c>
      <c r="F76" s="10"/>
      <c r="H76" s="10"/>
      <c r="I76" s="10"/>
    </row>
    <row r="77" spans="1:9" ht="15">
      <c r="A77" s="221">
        <f t="shared" si="1"/>
        <v>170</v>
      </c>
      <c r="B77" s="304" t="s">
        <v>242</v>
      </c>
      <c r="C77" s="337" t="s">
        <v>385</v>
      </c>
      <c r="F77" s="10"/>
      <c r="H77" s="10"/>
      <c r="I77" s="10"/>
    </row>
    <row r="78" spans="1:9" ht="15">
      <c r="A78" s="221">
        <f t="shared" si="1"/>
        <v>171</v>
      </c>
      <c r="B78" s="304" t="s">
        <v>243</v>
      </c>
      <c r="C78" s="337" t="s">
        <v>385</v>
      </c>
      <c r="F78" s="10"/>
      <c r="H78" s="10"/>
      <c r="I78" s="10"/>
    </row>
    <row r="79" spans="1:9" ht="15">
      <c r="A79" s="221">
        <f t="shared" si="1"/>
        <v>172</v>
      </c>
      <c r="B79" s="304" t="s">
        <v>244</v>
      </c>
      <c r="C79" s="337" t="s">
        <v>385</v>
      </c>
      <c r="F79" s="10"/>
      <c r="H79" s="10"/>
      <c r="I79" s="10"/>
    </row>
    <row r="80" spans="1:9" ht="15">
      <c r="A80" s="221">
        <f t="shared" si="1"/>
        <v>173</v>
      </c>
      <c r="B80" s="304" t="s">
        <v>245</v>
      </c>
      <c r="C80" s="337" t="s">
        <v>385</v>
      </c>
      <c r="F80" s="10"/>
      <c r="H80" s="10"/>
      <c r="I80" s="10"/>
    </row>
    <row r="81" spans="1:9" ht="15">
      <c r="A81" s="221">
        <f t="shared" si="1"/>
        <v>174</v>
      </c>
      <c r="B81" s="336"/>
      <c r="C81" s="337"/>
      <c r="F81" s="10"/>
      <c r="H81" s="10"/>
      <c r="I81" s="10"/>
    </row>
    <row r="82" spans="1:9" ht="15">
      <c r="A82" s="221">
        <f t="shared" si="1"/>
        <v>175</v>
      </c>
      <c r="B82" s="336"/>
      <c r="C82" s="337"/>
      <c r="F82" s="10"/>
      <c r="H82" s="10"/>
      <c r="I82" s="10"/>
    </row>
    <row r="83" spans="1:9" ht="15">
      <c r="A83" s="221">
        <f t="shared" si="1"/>
        <v>176</v>
      </c>
      <c r="B83" s="304" t="s">
        <v>246</v>
      </c>
      <c r="C83" s="337" t="s">
        <v>368</v>
      </c>
      <c r="F83" s="10"/>
      <c r="H83" s="10"/>
      <c r="I83" s="10"/>
    </row>
    <row r="84" spans="1:9" ht="15">
      <c r="A84" s="221">
        <f t="shared" si="1"/>
        <v>177</v>
      </c>
      <c r="B84" s="304" t="s">
        <v>247</v>
      </c>
      <c r="C84" s="337" t="s">
        <v>368</v>
      </c>
      <c r="F84" s="10"/>
      <c r="H84" s="10"/>
      <c r="I84" s="10"/>
    </row>
    <row r="85" spans="1:9" ht="15">
      <c r="A85" s="221">
        <f t="shared" si="1"/>
        <v>178</v>
      </c>
      <c r="B85" s="304" t="s">
        <v>248</v>
      </c>
      <c r="C85" s="337" t="s">
        <v>368</v>
      </c>
      <c r="F85" s="10"/>
      <c r="H85" s="10"/>
      <c r="I85" s="10"/>
    </row>
    <row r="86" spans="1:9" ht="15">
      <c r="A86" s="221">
        <f t="shared" si="1"/>
        <v>179</v>
      </c>
      <c r="B86" s="304" t="s">
        <v>249</v>
      </c>
      <c r="C86" s="337" t="s">
        <v>368</v>
      </c>
      <c r="F86" s="10"/>
      <c r="H86" s="10"/>
      <c r="I86" s="10"/>
    </row>
    <row r="87" spans="1:9" ht="15">
      <c r="A87" s="221">
        <f t="shared" si="1"/>
        <v>180</v>
      </c>
      <c r="B87" s="304" t="s">
        <v>250</v>
      </c>
      <c r="C87" s="337" t="s">
        <v>368</v>
      </c>
      <c r="F87" s="10"/>
      <c r="H87" s="10"/>
      <c r="I87" s="10"/>
    </row>
    <row r="88" spans="1:9" ht="15">
      <c r="A88" s="221">
        <f t="shared" si="1"/>
        <v>181</v>
      </c>
      <c r="B88" s="304" t="s">
        <v>251</v>
      </c>
      <c r="C88" s="337" t="s">
        <v>368</v>
      </c>
      <c r="F88" s="10"/>
      <c r="H88" s="10"/>
      <c r="I88" s="10"/>
    </row>
    <row r="89" spans="1:9" ht="15">
      <c r="A89" s="221">
        <f t="shared" si="1"/>
        <v>182</v>
      </c>
      <c r="B89" s="304" t="s">
        <v>252</v>
      </c>
      <c r="C89" s="337" t="s">
        <v>368</v>
      </c>
      <c r="F89" s="10"/>
      <c r="H89" s="10"/>
      <c r="I89" s="10"/>
    </row>
    <row r="90" spans="1:9" ht="15">
      <c r="A90" s="221">
        <f t="shared" si="1"/>
        <v>183</v>
      </c>
      <c r="B90" s="304" t="s">
        <v>253</v>
      </c>
      <c r="C90" s="337" t="s">
        <v>368</v>
      </c>
      <c r="F90" s="10"/>
      <c r="H90" s="10"/>
      <c r="I90" s="10"/>
    </row>
    <row r="91" spans="1:9" ht="15">
      <c r="A91" s="221">
        <f t="shared" si="1"/>
        <v>184</v>
      </c>
      <c r="B91" s="304" t="s">
        <v>254</v>
      </c>
      <c r="C91" s="337" t="s">
        <v>368</v>
      </c>
      <c r="F91" s="10"/>
      <c r="H91" s="10"/>
      <c r="I91" s="10"/>
    </row>
    <row r="92" spans="1:9" ht="15">
      <c r="A92" s="221">
        <f t="shared" si="1"/>
        <v>185</v>
      </c>
      <c r="B92" s="304" t="s">
        <v>255</v>
      </c>
      <c r="C92" s="337" t="s">
        <v>368</v>
      </c>
      <c r="F92" s="10"/>
      <c r="H92" s="10"/>
      <c r="I92" s="10"/>
    </row>
    <row r="93" spans="1:9" ht="15">
      <c r="A93" s="221">
        <f t="shared" si="1"/>
        <v>186</v>
      </c>
      <c r="B93" s="304" t="s">
        <v>256</v>
      </c>
      <c r="C93" s="337" t="s">
        <v>368</v>
      </c>
      <c r="F93" s="10"/>
      <c r="H93" s="10"/>
      <c r="I93" s="10"/>
    </row>
    <row r="94" spans="1:9" ht="15">
      <c r="A94" s="221">
        <f t="shared" si="1"/>
        <v>187</v>
      </c>
      <c r="B94" s="304" t="s">
        <v>257</v>
      </c>
      <c r="C94" s="337" t="s">
        <v>368</v>
      </c>
      <c r="F94" s="10"/>
      <c r="H94" s="10"/>
      <c r="I94" s="10"/>
    </row>
    <row r="95" spans="1:9" ht="15">
      <c r="A95" s="221">
        <f t="shared" si="1"/>
        <v>188</v>
      </c>
      <c r="B95" s="336"/>
      <c r="C95" s="337"/>
      <c r="F95" s="10"/>
      <c r="H95" s="10"/>
      <c r="I95" s="10"/>
    </row>
    <row r="96" spans="1:9" ht="15">
      <c r="A96" s="221">
        <f t="shared" si="1"/>
        <v>189</v>
      </c>
      <c r="B96" s="336"/>
      <c r="C96" s="337"/>
      <c r="F96" s="10"/>
      <c r="H96" s="10"/>
      <c r="I96" s="10"/>
    </row>
    <row r="97" spans="1:9" ht="15">
      <c r="A97" s="221">
        <f t="shared" si="1"/>
        <v>190</v>
      </c>
      <c r="B97" s="336"/>
      <c r="C97" s="337"/>
      <c r="F97" s="10"/>
      <c r="H97" s="10"/>
      <c r="I97" s="10"/>
    </row>
    <row r="98" spans="1:9" ht="15">
      <c r="A98" s="221">
        <f t="shared" si="1"/>
        <v>191</v>
      </c>
      <c r="B98" s="336"/>
      <c r="C98" s="337"/>
      <c r="F98" s="10"/>
      <c r="H98" s="10"/>
      <c r="I98" s="10"/>
    </row>
    <row r="99" spans="1:9" ht="15">
      <c r="A99" s="221">
        <f t="shared" si="1"/>
        <v>192</v>
      </c>
      <c r="B99" s="336"/>
      <c r="C99" s="337"/>
      <c r="F99" s="10"/>
      <c r="H99" s="10"/>
      <c r="I99" s="10"/>
    </row>
    <row r="100" spans="1:9" ht="15">
      <c r="A100" s="221">
        <f t="shared" si="1"/>
        <v>193</v>
      </c>
      <c r="B100" s="336"/>
      <c r="C100" s="337"/>
      <c r="F100" s="10"/>
      <c r="H100" s="10"/>
      <c r="I100" s="10"/>
    </row>
    <row r="101" spans="1:9" ht="15">
      <c r="A101" s="221">
        <f t="shared" si="1"/>
        <v>194</v>
      </c>
      <c r="B101" s="336"/>
      <c r="C101" s="337"/>
      <c r="F101" s="10"/>
      <c r="H101" s="10"/>
      <c r="I101" s="10"/>
    </row>
    <row r="102" spans="1:9" ht="15">
      <c r="A102" s="221">
        <f t="shared" si="1"/>
        <v>195</v>
      </c>
      <c r="B102" s="336" t="s">
        <v>258</v>
      </c>
      <c r="C102" s="337" t="s">
        <v>372</v>
      </c>
      <c r="F102" s="10"/>
      <c r="H102" s="10"/>
      <c r="I102" s="10"/>
    </row>
    <row r="103" spans="1:9" ht="15">
      <c r="A103" s="221">
        <f t="shared" si="1"/>
        <v>196</v>
      </c>
      <c r="B103" s="336"/>
      <c r="C103" s="337"/>
      <c r="F103" s="10"/>
      <c r="H103" s="10"/>
      <c r="I103" s="10"/>
    </row>
    <row r="104" spans="1:9" ht="15">
      <c r="A104" s="221">
        <f t="shared" si="1"/>
        <v>197</v>
      </c>
      <c r="B104" s="336"/>
      <c r="C104" s="337"/>
      <c r="F104" s="10"/>
      <c r="H104" s="10"/>
      <c r="I104" s="10"/>
    </row>
    <row r="105" spans="1:9" ht="15">
      <c r="A105" s="221">
        <f t="shared" si="1"/>
        <v>198</v>
      </c>
      <c r="B105" s="336"/>
      <c r="C105" s="337"/>
      <c r="F105" s="10"/>
      <c r="H105" s="10"/>
      <c r="I105" s="10"/>
    </row>
    <row r="106" spans="1:9" ht="15">
      <c r="A106" s="221">
        <f t="shared" si="1"/>
        <v>199</v>
      </c>
      <c r="B106" s="336" t="s">
        <v>359</v>
      </c>
      <c r="C106" s="337" t="s">
        <v>361</v>
      </c>
      <c r="F106" s="10"/>
      <c r="H106" s="10"/>
      <c r="I106" s="10"/>
    </row>
    <row r="107" spans="1:9" ht="15">
      <c r="A107" s="196">
        <v>300</v>
      </c>
      <c r="B107" s="340"/>
      <c r="C107" s="338"/>
      <c r="F107" s="10"/>
      <c r="H107" s="10"/>
      <c r="I107" s="10"/>
    </row>
    <row r="108" spans="1:9" ht="15">
      <c r="A108" s="196">
        <v>301</v>
      </c>
      <c r="B108" s="304" t="s">
        <v>360</v>
      </c>
      <c r="C108" s="339" t="s">
        <v>361</v>
      </c>
      <c r="F108" s="10"/>
      <c r="H108" s="10"/>
      <c r="I108" s="10"/>
    </row>
    <row r="109" spans="1:9" ht="15">
      <c r="A109" s="196">
        <v>302</v>
      </c>
      <c r="B109" s="304" t="s">
        <v>362</v>
      </c>
      <c r="C109" s="339" t="s">
        <v>361</v>
      </c>
      <c r="F109" s="10"/>
      <c r="H109" s="10"/>
      <c r="I109" s="10"/>
    </row>
    <row r="110" spans="1:9" ht="15">
      <c r="A110" s="196">
        <v>303</v>
      </c>
      <c r="B110" s="304" t="s">
        <v>363</v>
      </c>
      <c r="C110" s="339" t="s">
        <v>361</v>
      </c>
      <c r="F110" s="10"/>
      <c r="H110" s="10"/>
      <c r="I110" s="10"/>
    </row>
    <row r="111" spans="1:9" ht="15">
      <c r="A111" s="196">
        <v>304</v>
      </c>
      <c r="B111" s="304"/>
      <c r="C111" s="339" t="s">
        <v>361</v>
      </c>
      <c r="F111" s="10"/>
      <c r="H111" s="10"/>
      <c r="I111" s="10"/>
    </row>
    <row r="112" spans="1:9" ht="15">
      <c r="A112" s="196">
        <v>305</v>
      </c>
      <c r="B112" s="304"/>
      <c r="C112" s="339" t="s">
        <v>361</v>
      </c>
      <c r="F112" s="10"/>
      <c r="H112" s="10"/>
      <c r="I112" s="10"/>
    </row>
    <row r="113" spans="1:9" ht="15">
      <c r="A113" s="196">
        <v>306</v>
      </c>
      <c r="B113" s="304"/>
      <c r="C113" s="339" t="s">
        <v>361</v>
      </c>
      <c r="F113" s="10"/>
      <c r="H113" s="10"/>
      <c r="I113" s="10"/>
    </row>
    <row r="114" spans="1:9" ht="15">
      <c r="A114" s="196">
        <v>307</v>
      </c>
      <c r="B114" s="304"/>
      <c r="C114" s="339"/>
      <c r="F114" s="10"/>
      <c r="H114" s="10"/>
      <c r="I114" s="10"/>
    </row>
    <row r="115" spans="1:9" ht="15">
      <c r="A115" s="196">
        <v>308</v>
      </c>
      <c r="B115" s="304" t="s">
        <v>364</v>
      </c>
      <c r="C115" s="339" t="s">
        <v>365</v>
      </c>
      <c r="F115" s="10"/>
      <c r="H115" s="10"/>
      <c r="I115" s="10"/>
    </row>
    <row r="116" spans="1:9" ht="15">
      <c r="A116" s="196">
        <v>309</v>
      </c>
      <c r="B116" s="304" t="s">
        <v>366</v>
      </c>
      <c r="C116" s="339" t="s">
        <v>365</v>
      </c>
      <c r="F116" s="10"/>
      <c r="H116" s="10"/>
      <c r="I116" s="10"/>
    </row>
    <row r="117" spans="1:9" ht="15">
      <c r="A117" s="196">
        <v>310</v>
      </c>
      <c r="B117" s="341"/>
      <c r="C117" s="339" t="s">
        <v>365</v>
      </c>
      <c r="F117" s="10"/>
      <c r="H117" s="10"/>
      <c r="I117" s="10"/>
    </row>
    <row r="118" spans="1:9" ht="15">
      <c r="A118" s="196">
        <v>311</v>
      </c>
      <c r="B118" s="304"/>
      <c r="C118" s="339" t="s">
        <v>365</v>
      </c>
      <c r="F118" s="10"/>
      <c r="H118" s="10"/>
      <c r="I118" s="10"/>
    </row>
    <row r="119" spans="1:9" ht="15">
      <c r="A119" s="196">
        <v>312</v>
      </c>
      <c r="B119" s="304"/>
      <c r="C119" s="339"/>
      <c r="F119" s="10"/>
      <c r="H119" s="10"/>
      <c r="I119" s="10"/>
    </row>
    <row r="120" spans="1:9" ht="15">
      <c r="A120" s="196">
        <v>313</v>
      </c>
      <c r="B120" s="304" t="s">
        <v>367</v>
      </c>
      <c r="C120" s="339" t="s">
        <v>368</v>
      </c>
      <c r="F120" s="10"/>
      <c r="H120" s="10"/>
      <c r="I120" s="10"/>
    </row>
    <row r="121" spans="1:9" ht="15">
      <c r="A121" s="196">
        <v>314</v>
      </c>
      <c r="B121" s="304" t="s">
        <v>369</v>
      </c>
      <c r="C121" s="339" t="s">
        <v>368</v>
      </c>
      <c r="F121" s="10"/>
      <c r="H121" s="10"/>
      <c r="I121" s="10"/>
    </row>
    <row r="122" spans="1:9" ht="15">
      <c r="A122" s="196">
        <v>315</v>
      </c>
      <c r="B122" s="304" t="s">
        <v>370</v>
      </c>
      <c r="C122" s="339" t="s">
        <v>368</v>
      </c>
      <c r="F122" s="10"/>
      <c r="H122" s="10"/>
      <c r="I122" s="10"/>
    </row>
    <row r="123" spans="1:9" ht="15">
      <c r="A123" s="196">
        <v>316</v>
      </c>
      <c r="B123" s="304"/>
      <c r="C123" s="339"/>
      <c r="F123" s="10"/>
      <c r="H123" s="10"/>
      <c r="I123" s="10"/>
    </row>
    <row r="124" spans="1:9" ht="15">
      <c r="A124" s="196">
        <v>317</v>
      </c>
      <c r="B124" s="304" t="s">
        <v>371</v>
      </c>
      <c r="C124" s="339" t="s">
        <v>372</v>
      </c>
      <c r="F124" s="10"/>
      <c r="H124" s="10"/>
      <c r="I124" s="10"/>
    </row>
    <row r="125" spans="1:9" ht="15">
      <c r="A125" s="196">
        <v>318</v>
      </c>
      <c r="B125" s="304" t="s">
        <v>373</v>
      </c>
      <c r="C125" s="339" t="s">
        <v>372</v>
      </c>
      <c r="F125" s="10"/>
      <c r="H125" s="10"/>
      <c r="I125" s="10"/>
    </row>
    <row r="126" spans="1:9" ht="15">
      <c r="A126" s="197">
        <v>319</v>
      </c>
      <c r="B126" s="304" t="s">
        <v>374</v>
      </c>
      <c r="C126" s="339" t="s">
        <v>372</v>
      </c>
      <c r="F126" s="10"/>
      <c r="H126" s="10"/>
      <c r="I126" s="10"/>
    </row>
    <row r="127" spans="1:9" ht="15">
      <c r="A127" s="196">
        <v>320</v>
      </c>
      <c r="B127" s="304" t="s">
        <v>375</v>
      </c>
      <c r="C127" s="339" t="s">
        <v>372</v>
      </c>
      <c r="F127" s="10"/>
      <c r="H127" s="10"/>
      <c r="I127" s="10"/>
    </row>
    <row r="128" spans="1:9" ht="15">
      <c r="A128" s="196">
        <v>321</v>
      </c>
      <c r="B128" s="304" t="s">
        <v>376</v>
      </c>
      <c r="C128" s="339" t="s">
        <v>372</v>
      </c>
      <c r="F128" s="10"/>
      <c r="H128" s="10"/>
      <c r="I128" s="10"/>
    </row>
    <row r="129" spans="1:9" ht="15">
      <c r="A129" s="196">
        <v>322</v>
      </c>
      <c r="B129" s="304" t="s">
        <v>377</v>
      </c>
      <c r="C129" s="339" t="s">
        <v>378</v>
      </c>
      <c r="F129" s="10"/>
      <c r="H129" s="10"/>
      <c r="I129" s="10"/>
    </row>
    <row r="130" spans="1:9" ht="15">
      <c r="A130" s="196">
        <v>323</v>
      </c>
      <c r="B130" s="304" t="s">
        <v>379</v>
      </c>
      <c r="C130" s="339" t="s">
        <v>378</v>
      </c>
      <c r="F130" s="10"/>
      <c r="H130" s="10"/>
      <c r="I130" s="10"/>
    </row>
    <row r="131" spans="1:9" ht="15">
      <c r="A131" s="196">
        <v>324</v>
      </c>
      <c r="B131" s="304" t="s">
        <v>380</v>
      </c>
      <c r="C131" s="339" t="s">
        <v>378</v>
      </c>
      <c r="F131" s="10"/>
      <c r="H131" s="10"/>
      <c r="I131" s="10"/>
    </row>
    <row r="132" spans="1:9" ht="15">
      <c r="A132" s="196">
        <v>325</v>
      </c>
      <c r="B132" s="304" t="s">
        <v>392</v>
      </c>
      <c r="C132" s="339" t="s">
        <v>378</v>
      </c>
      <c r="F132" s="10"/>
      <c r="H132" s="10"/>
      <c r="I132" s="10"/>
    </row>
    <row r="133" spans="1:9" ht="15">
      <c r="A133" s="196">
        <v>326</v>
      </c>
      <c r="B133" s="304" t="s">
        <v>381</v>
      </c>
      <c r="C133" s="339" t="s">
        <v>378</v>
      </c>
      <c r="F133" s="10"/>
      <c r="H133" s="10"/>
      <c r="I133" s="10"/>
    </row>
    <row r="134" spans="1:9" ht="15">
      <c r="A134" s="196">
        <v>327</v>
      </c>
      <c r="B134" s="304" t="s">
        <v>382</v>
      </c>
      <c r="C134" s="339" t="s">
        <v>378</v>
      </c>
      <c r="F134" s="10"/>
      <c r="H134" s="10"/>
      <c r="I134" s="10"/>
    </row>
    <row r="135" spans="1:9" ht="15">
      <c r="A135" s="196">
        <v>328</v>
      </c>
      <c r="B135" s="304" t="s">
        <v>383</v>
      </c>
      <c r="C135" s="339" t="s">
        <v>378</v>
      </c>
      <c r="F135" s="10"/>
      <c r="H135" s="10"/>
      <c r="I135" s="10"/>
    </row>
    <row r="136" spans="1:9" ht="15">
      <c r="A136" s="196">
        <v>329</v>
      </c>
      <c r="B136" s="304"/>
      <c r="C136" s="339"/>
      <c r="F136" s="10"/>
      <c r="H136" s="10"/>
      <c r="I136" s="10"/>
    </row>
    <row r="137" spans="1:9" ht="15">
      <c r="A137" s="196">
        <v>330</v>
      </c>
      <c r="B137" s="304" t="s">
        <v>384</v>
      </c>
      <c r="C137" s="339" t="s">
        <v>385</v>
      </c>
      <c r="F137" s="10"/>
      <c r="H137" s="10"/>
      <c r="I137" s="10"/>
    </row>
    <row r="138" spans="1:9" ht="15">
      <c r="A138" s="196">
        <v>331</v>
      </c>
      <c r="B138" s="304" t="s">
        <v>386</v>
      </c>
      <c r="C138" s="339" t="s">
        <v>385</v>
      </c>
      <c r="F138" s="10"/>
      <c r="H138" s="10"/>
      <c r="I138" s="10"/>
    </row>
    <row r="139" spans="1:9" ht="15">
      <c r="A139" s="196">
        <v>332</v>
      </c>
      <c r="B139" s="304" t="s">
        <v>387</v>
      </c>
      <c r="C139" s="339" t="s">
        <v>385</v>
      </c>
      <c r="F139" s="10"/>
      <c r="H139" s="10"/>
      <c r="I139" s="10"/>
    </row>
    <row r="140" spans="1:9" ht="15">
      <c r="A140" s="196">
        <v>333</v>
      </c>
      <c r="B140" s="341"/>
      <c r="C140" s="339"/>
      <c r="F140" s="10"/>
      <c r="H140" s="10"/>
      <c r="I140" s="10"/>
    </row>
    <row r="141" spans="1:9" ht="15">
      <c r="A141" s="196">
        <v>334</v>
      </c>
      <c r="B141" s="304"/>
      <c r="C141" s="339"/>
      <c r="F141" s="10"/>
      <c r="H141" s="10"/>
      <c r="I141" s="10"/>
    </row>
    <row r="142" spans="1:9" ht="15">
      <c r="A142" s="196">
        <v>335</v>
      </c>
      <c r="B142" s="304"/>
      <c r="C142" s="339"/>
      <c r="F142" s="10"/>
      <c r="H142" s="10"/>
      <c r="I142" s="10"/>
    </row>
    <row r="143" spans="1:9" ht="15">
      <c r="A143" s="196">
        <v>336</v>
      </c>
      <c r="B143" s="304"/>
      <c r="C143" s="339"/>
      <c r="F143" s="10"/>
      <c r="H143" s="10"/>
      <c r="I143" s="10"/>
    </row>
    <row r="144" spans="1:9" ht="15">
      <c r="A144" s="196">
        <v>337</v>
      </c>
      <c r="B144" s="304"/>
      <c r="C144" s="339"/>
      <c r="F144" s="10"/>
      <c r="H144" s="10"/>
      <c r="I144" s="10"/>
    </row>
    <row r="145" spans="1:9" ht="15">
      <c r="A145" s="196">
        <v>338</v>
      </c>
      <c r="B145" s="304"/>
      <c r="C145" s="339"/>
      <c r="F145" s="10"/>
      <c r="H145" s="10"/>
      <c r="I145" s="10"/>
    </row>
    <row r="146" spans="1:9" ht="15">
      <c r="A146" s="196">
        <v>339</v>
      </c>
      <c r="B146" s="304"/>
      <c r="C146" s="339"/>
      <c r="F146" s="10"/>
      <c r="H146" s="10"/>
      <c r="I146" s="10"/>
    </row>
    <row r="147" spans="1:9" ht="15">
      <c r="A147" s="196">
        <v>340</v>
      </c>
      <c r="B147" s="304"/>
      <c r="C147" s="339"/>
      <c r="F147" s="10"/>
      <c r="H147" s="10"/>
      <c r="I147" s="10"/>
    </row>
    <row r="148" spans="1:9" ht="15">
      <c r="A148" s="196">
        <v>341</v>
      </c>
      <c r="B148" s="304"/>
      <c r="C148" s="339"/>
      <c r="F148" s="10"/>
      <c r="H148" s="10"/>
      <c r="I148" s="10"/>
    </row>
    <row r="149" spans="1:9" ht="15">
      <c r="A149" s="196">
        <v>342</v>
      </c>
      <c r="B149" s="304"/>
      <c r="C149" s="339"/>
      <c r="F149" s="10"/>
      <c r="H149" s="10"/>
      <c r="I149" s="10"/>
    </row>
    <row r="150" spans="1:9" ht="15">
      <c r="A150" s="196">
        <v>343</v>
      </c>
      <c r="B150" s="304"/>
      <c r="C150" s="339"/>
      <c r="F150" s="10"/>
      <c r="H150" s="10"/>
      <c r="I150" s="10"/>
    </row>
    <row r="151" spans="1:9" ht="15">
      <c r="A151" s="196">
        <v>344</v>
      </c>
      <c r="B151" s="304"/>
      <c r="C151" s="339"/>
      <c r="F151" s="10"/>
      <c r="H151" s="10"/>
      <c r="I151" s="10"/>
    </row>
    <row r="152" spans="1:9" ht="15">
      <c r="A152" s="196">
        <v>345</v>
      </c>
      <c r="B152" s="304"/>
      <c r="C152" s="339"/>
      <c r="F152" s="10"/>
      <c r="H152" s="10"/>
      <c r="I152" s="10"/>
    </row>
    <row r="153" spans="1:9" ht="15">
      <c r="A153" s="196">
        <v>346</v>
      </c>
      <c r="B153" s="304"/>
      <c r="C153" s="339"/>
      <c r="F153" s="10"/>
      <c r="H153" s="10"/>
      <c r="I153" s="10"/>
    </row>
    <row r="154" spans="1:9" ht="15">
      <c r="A154" s="196">
        <v>347</v>
      </c>
      <c r="B154" s="304"/>
      <c r="C154" s="339"/>
      <c r="F154" s="10"/>
      <c r="H154" s="10"/>
      <c r="I154" s="10"/>
    </row>
    <row r="155" spans="1:9" ht="15">
      <c r="A155" s="196">
        <v>348</v>
      </c>
      <c r="B155" s="304"/>
      <c r="C155" s="339"/>
      <c r="F155" s="10"/>
      <c r="H155" s="10"/>
      <c r="I155" s="10"/>
    </row>
    <row r="156" spans="1:9" ht="15">
      <c r="A156" s="196">
        <v>349</v>
      </c>
      <c r="B156" s="304"/>
      <c r="C156" s="339"/>
      <c r="F156" s="10"/>
      <c r="H156" s="10"/>
      <c r="I156" s="10"/>
    </row>
    <row r="157" spans="1:9" ht="15">
      <c r="A157" s="196">
        <v>350</v>
      </c>
      <c r="B157" s="304"/>
      <c r="C157" s="339"/>
      <c r="F157" s="10"/>
      <c r="H157" s="10"/>
      <c r="I157" s="10"/>
    </row>
    <row r="158" spans="1:9" ht="15">
      <c r="A158" s="196">
        <v>351</v>
      </c>
      <c r="B158" s="304"/>
      <c r="C158" s="339"/>
      <c r="F158" s="10"/>
      <c r="H158" s="10"/>
      <c r="I158" s="10"/>
    </row>
    <row r="159" spans="1:9" ht="15">
      <c r="A159" s="196">
        <f>A158+1</f>
        <v>352</v>
      </c>
      <c r="B159" s="304"/>
      <c r="C159" s="339"/>
      <c r="F159" s="10"/>
      <c r="H159" s="10"/>
      <c r="I159" s="10"/>
    </row>
    <row r="160" spans="1:9" ht="15">
      <c r="A160" s="196">
        <f aca="true" t="shared" si="2" ref="A160:A206">A159+1</f>
        <v>353</v>
      </c>
      <c r="B160" s="304"/>
      <c r="C160" s="339"/>
      <c r="F160" s="10"/>
      <c r="H160" s="10"/>
      <c r="I160" s="10"/>
    </row>
    <row r="161" spans="1:9" ht="15">
      <c r="A161" s="196">
        <f t="shared" si="2"/>
        <v>354</v>
      </c>
      <c r="B161" s="304"/>
      <c r="C161" s="339"/>
      <c r="F161" s="10"/>
      <c r="H161" s="10"/>
      <c r="I161" s="10"/>
    </row>
    <row r="162" spans="1:9" ht="15">
      <c r="A162" s="196">
        <f t="shared" si="2"/>
        <v>355</v>
      </c>
      <c r="B162" s="304"/>
      <c r="C162" s="339"/>
      <c r="F162" s="10"/>
      <c r="H162" s="10"/>
      <c r="I162" s="10"/>
    </row>
    <row r="163" spans="1:9" ht="15">
      <c r="A163" s="196">
        <f t="shared" si="2"/>
        <v>356</v>
      </c>
      <c r="B163" s="304"/>
      <c r="C163" s="339"/>
      <c r="F163" s="10"/>
      <c r="H163" s="10"/>
      <c r="I163" s="10"/>
    </row>
    <row r="164" spans="1:9" ht="15">
      <c r="A164" s="196">
        <f t="shared" si="2"/>
        <v>357</v>
      </c>
      <c r="B164" s="304"/>
      <c r="C164" s="339"/>
      <c r="F164" s="10"/>
      <c r="H164" s="10"/>
      <c r="I164" s="10"/>
    </row>
    <row r="165" spans="1:9" ht="15">
      <c r="A165" s="196">
        <f t="shared" si="2"/>
        <v>358</v>
      </c>
      <c r="B165" s="304"/>
      <c r="C165" s="339"/>
      <c r="F165" s="10"/>
      <c r="H165" s="10"/>
      <c r="I165" s="10"/>
    </row>
    <row r="166" spans="1:9" ht="15">
      <c r="A166" s="196">
        <f t="shared" si="2"/>
        <v>359</v>
      </c>
      <c r="B166" s="304"/>
      <c r="C166" s="339"/>
      <c r="F166" s="10"/>
      <c r="H166" s="10"/>
      <c r="I166" s="10"/>
    </row>
    <row r="167" spans="1:9" ht="15">
      <c r="A167" s="196">
        <f t="shared" si="2"/>
        <v>360</v>
      </c>
      <c r="B167" s="304"/>
      <c r="C167" s="339"/>
      <c r="F167" s="10"/>
      <c r="H167" s="10"/>
      <c r="I167" s="10"/>
    </row>
    <row r="168" spans="1:9" ht="15">
      <c r="A168" s="196">
        <f t="shared" si="2"/>
        <v>361</v>
      </c>
      <c r="B168" s="304"/>
      <c r="C168" s="339"/>
      <c r="F168" s="10"/>
      <c r="H168" s="10"/>
      <c r="I168" s="10"/>
    </row>
    <row r="169" spans="1:9" ht="15">
      <c r="A169" s="196">
        <f t="shared" si="2"/>
        <v>362</v>
      </c>
      <c r="B169" s="304"/>
      <c r="C169" s="339"/>
      <c r="F169" s="10"/>
      <c r="H169" s="10"/>
      <c r="I169" s="10"/>
    </row>
    <row r="170" spans="1:9" ht="15">
      <c r="A170" s="196">
        <f t="shared" si="2"/>
        <v>363</v>
      </c>
      <c r="B170" s="304"/>
      <c r="C170" s="339"/>
      <c r="F170" s="10"/>
      <c r="H170" s="10"/>
      <c r="I170" s="10"/>
    </row>
    <row r="171" spans="1:9" ht="15">
      <c r="A171" s="196">
        <f t="shared" si="2"/>
        <v>364</v>
      </c>
      <c r="B171" s="304"/>
      <c r="C171" s="339"/>
      <c r="F171" s="10"/>
      <c r="H171" s="10"/>
      <c r="I171" s="10"/>
    </row>
    <row r="172" spans="1:9" ht="15">
      <c r="A172" s="196">
        <f t="shared" si="2"/>
        <v>365</v>
      </c>
      <c r="B172" s="304"/>
      <c r="C172" s="339"/>
      <c r="F172" s="10"/>
      <c r="H172" s="10"/>
      <c r="I172" s="10"/>
    </row>
    <row r="173" spans="1:9" ht="15">
      <c r="A173" s="196">
        <f t="shared" si="2"/>
        <v>366</v>
      </c>
      <c r="B173" s="304"/>
      <c r="C173" s="339"/>
      <c r="F173" s="10"/>
      <c r="H173" s="10"/>
      <c r="I173" s="10"/>
    </row>
    <row r="174" spans="1:9" ht="15">
      <c r="A174" s="196">
        <f t="shared" si="2"/>
        <v>367</v>
      </c>
      <c r="B174" s="304"/>
      <c r="C174" s="339"/>
      <c r="F174" s="10"/>
      <c r="H174" s="10"/>
      <c r="I174" s="10"/>
    </row>
    <row r="175" spans="1:9" ht="15">
      <c r="A175" s="196">
        <f t="shared" si="2"/>
        <v>368</v>
      </c>
      <c r="B175" s="304"/>
      <c r="C175" s="339"/>
      <c r="F175" s="10"/>
      <c r="H175" s="10"/>
      <c r="I175" s="10"/>
    </row>
    <row r="176" spans="1:9" ht="15">
      <c r="A176" s="196">
        <f t="shared" si="2"/>
        <v>369</v>
      </c>
      <c r="B176" s="304"/>
      <c r="C176" s="339"/>
      <c r="F176" s="10"/>
      <c r="H176" s="10"/>
      <c r="I176" s="10"/>
    </row>
    <row r="177" spans="1:9" ht="15">
      <c r="A177" s="196">
        <f t="shared" si="2"/>
        <v>370</v>
      </c>
      <c r="B177" s="304"/>
      <c r="C177" s="339"/>
      <c r="F177" s="10"/>
      <c r="H177" s="10"/>
      <c r="I177" s="10"/>
    </row>
    <row r="178" spans="1:9" ht="15">
      <c r="A178" s="196">
        <f t="shared" si="2"/>
        <v>371</v>
      </c>
      <c r="B178" s="304"/>
      <c r="C178" s="339"/>
      <c r="F178" s="10"/>
      <c r="H178" s="10"/>
      <c r="I178" s="10"/>
    </row>
    <row r="179" spans="1:9" ht="15">
      <c r="A179" s="196">
        <f t="shared" si="2"/>
        <v>372</v>
      </c>
      <c r="B179" s="304"/>
      <c r="C179" s="339"/>
      <c r="F179" s="10"/>
      <c r="H179" s="10"/>
      <c r="I179" s="10"/>
    </row>
    <row r="180" spans="1:9" ht="15">
      <c r="A180" s="196">
        <f t="shared" si="2"/>
        <v>373</v>
      </c>
      <c r="B180" s="304"/>
      <c r="C180" s="339"/>
      <c r="F180" s="10"/>
      <c r="H180" s="10"/>
      <c r="I180" s="10"/>
    </row>
    <row r="181" spans="1:9" ht="15">
      <c r="A181" s="196">
        <f t="shared" si="2"/>
        <v>374</v>
      </c>
      <c r="B181" s="304"/>
      <c r="C181" s="339"/>
      <c r="F181" s="10"/>
      <c r="H181" s="10"/>
      <c r="I181" s="10"/>
    </row>
    <row r="182" spans="1:9" ht="15">
      <c r="A182" s="196">
        <f t="shared" si="2"/>
        <v>375</v>
      </c>
      <c r="B182" s="304"/>
      <c r="C182" s="339"/>
      <c r="F182" s="10"/>
      <c r="H182" s="10"/>
      <c r="I182" s="10"/>
    </row>
    <row r="183" spans="1:9" ht="15">
      <c r="A183" s="196">
        <f t="shared" si="2"/>
        <v>376</v>
      </c>
      <c r="B183" s="304"/>
      <c r="C183" s="339"/>
      <c r="F183" s="10"/>
      <c r="H183" s="10"/>
      <c r="I183" s="10"/>
    </row>
    <row r="184" spans="1:9" ht="15">
      <c r="A184" s="196">
        <f t="shared" si="2"/>
        <v>377</v>
      </c>
      <c r="B184" s="304"/>
      <c r="C184" s="339"/>
      <c r="F184" s="10"/>
      <c r="H184" s="10"/>
      <c r="I184" s="10"/>
    </row>
    <row r="185" spans="1:9" ht="15">
      <c r="A185" s="196">
        <f t="shared" si="2"/>
        <v>378</v>
      </c>
      <c r="B185" s="304"/>
      <c r="C185" s="339"/>
      <c r="F185" s="10"/>
      <c r="H185" s="10"/>
      <c r="I185" s="10"/>
    </row>
    <row r="186" spans="1:9" ht="15">
      <c r="A186" s="196">
        <f t="shared" si="2"/>
        <v>379</v>
      </c>
      <c r="B186" s="304"/>
      <c r="C186" s="339"/>
      <c r="F186" s="10"/>
      <c r="H186" s="10"/>
      <c r="I186" s="10"/>
    </row>
    <row r="187" spans="1:9" ht="15">
      <c r="A187" s="196">
        <f t="shared" si="2"/>
        <v>380</v>
      </c>
      <c r="B187" s="304"/>
      <c r="C187" s="339"/>
      <c r="F187" s="10"/>
      <c r="H187" s="10"/>
      <c r="I187" s="10"/>
    </row>
    <row r="188" spans="1:9" ht="15">
      <c r="A188" s="196">
        <f t="shared" si="2"/>
        <v>381</v>
      </c>
      <c r="B188" s="304"/>
      <c r="C188" s="339"/>
      <c r="F188" s="10"/>
      <c r="H188" s="10"/>
      <c r="I188" s="10"/>
    </row>
    <row r="189" spans="1:9" ht="15">
      <c r="A189" s="196">
        <f t="shared" si="2"/>
        <v>382</v>
      </c>
      <c r="B189" s="304"/>
      <c r="C189" s="339"/>
      <c r="F189" s="10"/>
      <c r="H189" s="10"/>
      <c r="I189" s="10"/>
    </row>
    <row r="190" spans="1:9" ht="15">
      <c r="A190" s="196">
        <f t="shared" si="2"/>
        <v>383</v>
      </c>
      <c r="B190" s="304"/>
      <c r="C190" s="339"/>
      <c r="F190" s="10"/>
      <c r="H190" s="10"/>
      <c r="I190" s="10"/>
    </row>
    <row r="191" spans="1:9" ht="15">
      <c r="A191" s="196">
        <f t="shared" si="2"/>
        <v>384</v>
      </c>
      <c r="B191" s="340"/>
      <c r="C191" s="338"/>
      <c r="F191" s="10"/>
      <c r="H191" s="10"/>
      <c r="I191" s="10"/>
    </row>
    <row r="192" spans="1:9" ht="15">
      <c r="A192" s="196">
        <f t="shared" si="2"/>
        <v>385</v>
      </c>
      <c r="B192" s="340"/>
      <c r="C192" s="338"/>
      <c r="F192" s="10"/>
      <c r="H192" s="10"/>
      <c r="I192" s="10"/>
    </row>
    <row r="193" spans="1:9" ht="15">
      <c r="A193" s="196">
        <f t="shared" si="2"/>
        <v>386</v>
      </c>
      <c r="B193" s="340"/>
      <c r="C193" s="338"/>
      <c r="F193" s="10"/>
      <c r="H193" s="10"/>
      <c r="I193" s="10"/>
    </row>
    <row r="194" spans="1:9" ht="15">
      <c r="A194" s="196">
        <f t="shared" si="2"/>
        <v>387</v>
      </c>
      <c r="B194" s="340"/>
      <c r="C194" s="338"/>
      <c r="F194" s="10"/>
      <c r="H194" s="10"/>
      <c r="I194" s="10"/>
    </row>
    <row r="195" spans="1:9" ht="15">
      <c r="A195" s="196">
        <f t="shared" si="2"/>
        <v>388</v>
      </c>
      <c r="B195" s="340"/>
      <c r="C195" s="338"/>
      <c r="F195" s="10"/>
      <c r="H195" s="10"/>
      <c r="I195" s="10"/>
    </row>
    <row r="196" spans="1:9" ht="15">
      <c r="A196" s="196">
        <f t="shared" si="2"/>
        <v>389</v>
      </c>
      <c r="B196" s="340"/>
      <c r="C196" s="338"/>
      <c r="F196" s="10"/>
      <c r="H196" s="10"/>
      <c r="I196" s="10"/>
    </row>
    <row r="197" spans="1:9" ht="15">
      <c r="A197" s="196">
        <f t="shared" si="2"/>
        <v>390</v>
      </c>
      <c r="B197" s="340"/>
      <c r="C197" s="338"/>
      <c r="F197" s="10"/>
      <c r="H197" s="10"/>
      <c r="I197" s="10"/>
    </row>
    <row r="198" spans="1:9" ht="15">
      <c r="A198" s="196">
        <f t="shared" si="2"/>
        <v>391</v>
      </c>
      <c r="B198" s="340"/>
      <c r="C198" s="338"/>
      <c r="F198" s="10"/>
      <c r="H198" s="10"/>
      <c r="I198" s="10"/>
    </row>
    <row r="199" spans="1:9" ht="15">
      <c r="A199" s="196">
        <f t="shared" si="2"/>
        <v>392</v>
      </c>
      <c r="B199" s="340"/>
      <c r="C199" s="338"/>
      <c r="F199" s="10"/>
      <c r="H199" s="10"/>
      <c r="I199" s="10"/>
    </row>
    <row r="200" spans="1:9" ht="15">
      <c r="A200" s="196">
        <f t="shared" si="2"/>
        <v>393</v>
      </c>
      <c r="B200" s="340"/>
      <c r="C200" s="338"/>
      <c r="F200" s="10"/>
      <c r="H200" s="10"/>
      <c r="I200" s="10"/>
    </row>
    <row r="201" spans="1:9" ht="15">
      <c r="A201" s="196">
        <f t="shared" si="2"/>
        <v>394</v>
      </c>
      <c r="B201" s="340"/>
      <c r="C201" s="338"/>
      <c r="F201" s="10"/>
      <c r="H201" s="10"/>
      <c r="I201" s="10"/>
    </row>
    <row r="202" spans="1:9" ht="15">
      <c r="A202" s="196">
        <f t="shared" si="2"/>
        <v>395</v>
      </c>
      <c r="B202" s="340"/>
      <c r="C202" s="338"/>
      <c r="F202" s="10"/>
      <c r="H202" s="10"/>
      <c r="I202" s="10"/>
    </row>
    <row r="203" spans="1:9" ht="15">
      <c r="A203" s="196">
        <f t="shared" si="2"/>
        <v>396</v>
      </c>
      <c r="B203" s="340"/>
      <c r="C203" s="338"/>
      <c r="F203" s="10"/>
      <c r="H203" s="10"/>
      <c r="I203" s="10"/>
    </row>
    <row r="204" spans="1:9" ht="15">
      <c r="A204" s="196">
        <f t="shared" si="2"/>
        <v>397</v>
      </c>
      <c r="B204" s="340"/>
      <c r="C204" s="338"/>
      <c r="F204" s="10"/>
      <c r="H204" s="10"/>
      <c r="I204" s="10"/>
    </row>
    <row r="205" spans="1:9" ht="15">
      <c r="A205" s="196">
        <f t="shared" si="2"/>
        <v>398</v>
      </c>
      <c r="B205" s="340"/>
      <c r="C205" s="338"/>
      <c r="F205" s="10"/>
      <c r="H205" s="10"/>
      <c r="I205" s="10"/>
    </row>
    <row r="206" spans="1:9" ht="15">
      <c r="A206" s="196">
        <f t="shared" si="2"/>
        <v>399</v>
      </c>
      <c r="B206" s="340"/>
      <c r="C206" s="338"/>
      <c r="F206" s="10"/>
      <c r="H206" s="10"/>
      <c r="I206" s="10"/>
    </row>
    <row r="207" spans="1:9" ht="15">
      <c r="A207" s="220">
        <v>400</v>
      </c>
      <c r="B207" s="333" t="s">
        <v>405</v>
      </c>
      <c r="C207" s="337" t="s">
        <v>372</v>
      </c>
      <c r="F207" s="10"/>
      <c r="H207" s="10"/>
      <c r="I207" s="10"/>
    </row>
    <row r="208" spans="1:9" ht="15">
      <c r="A208" s="220">
        <f>A207+1</f>
        <v>401</v>
      </c>
      <c r="B208" s="336" t="s">
        <v>406</v>
      </c>
      <c r="C208" s="337" t="s">
        <v>372</v>
      </c>
      <c r="F208" s="10"/>
      <c r="H208" s="10"/>
      <c r="I208" s="10"/>
    </row>
    <row r="209" spans="1:9" ht="15">
      <c r="A209" s="220">
        <f aca="true" t="shared" si="3" ref="A209:A272">A208+1</f>
        <v>402</v>
      </c>
      <c r="B209" s="336" t="s">
        <v>407</v>
      </c>
      <c r="C209" s="337" t="s">
        <v>372</v>
      </c>
      <c r="F209" s="10"/>
      <c r="H209" s="10"/>
      <c r="I209" s="10"/>
    </row>
    <row r="210" spans="1:9" ht="15">
      <c r="A210" s="220">
        <f t="shared" si="3"/>
        <v>403</v>
      </c>
      <c r="B210" s="336" t="s">
        <v>408</v>
      </c>
      <c r="C210" s="337" t="s">
        <v>372</v>
      </c>
      <c r="F210" s="10"/>
      <c r="H210" s="10"/>
      <c r="I210" s="10"/>
    </row>
    <row r="211" spans="1:9" ht="15">
      <c r="A211" s="220">
        <f t="shared" si="3"/>
        <v>404</v>
      </c>
      <c r="B211" s="333" t="s">
        <v>409</v>
      </c>
      <c r="C211" s="337" t="s">
        <v>372</v>
      </c>
      <c r="F211" s="10"/>
      <c r="H211" s="10"/>
      <c r="I211" s="10"/>
    </row>
    <row r="212" spans="1:9" ht="15">
      <c r="A212" s="220">
        <f t="shared" si="3"/>
        <v>405</v>
      </c>
      <c r="B212" s="333" t="s">
        <v>410</v>
      </c>
      <c r="C212" s="337" t="s">
        <v>372</v>
      </c>
      <c r="F212" s="10"/>
      <c r="H212" s="10"/>
      <c r="I212" s="10"/>
    </row>
    <row r="213" spans="1:9" ht="15">
      <c r="A213" s="220">
        <f t="shared" si="3"/>
        <v>406</v>
      </c>
      <c r="B213" s="336" t="s">
        <v>395</v>
      </c>
      <c r="C213" s="337" t="s">
        <v>372</v>
      </c>
      <c r="F213" s="10"/>
      <c r="H213" s="10"/>
      <c r="I213" s="10"/>
    </row>
    <row r="214" spans="1:9" ht="15">
      <c r="A214" s="220">
        <f t="shared" si="3"/>
        <v>407</v>
      </c>
      <c r="B214" s="333" t="s">
        <v>411</v>
      </c>
      <c r="C214" s="337" t="s">
        <v>372</v>
      </c>
      <c r="F214" s="10"/>
      <c r="H214" s="10"/>
      <c r="I214" s="10"/>
    </row>
    <row r="215" spans="1:9" ht="15">
      <c r="A215" s="220">
        <f t="shared" si="3"/>
        <v>408</v>
      </c>
      <c r="B215" s="336" t="s">
        <v>396</v>
      </c>
      <c r="C215" s="337" t="s">
        <v>372</v>
      </c>
      <c r="F215" s="10"/>
      <c r="H215" s="10"/>
      <c r="I215" s="10"/>
    </row>
    <row r="216" spans="1:9" ht="15">
      <c r="A216" s="220">
        <f t="shared" si="3"/>
        <v>409</v>
      </c>
      <c r="B216" s="336"/>
      <c r="C216" s="337"/>
      <c r="F216" s="10"/>
      <c r="H216" s="10"/>
      <c r="I216" s="10"/>
    </row>
    <row r="217" spans="1:9" ht="15">
      <c r="A217" s="220">
        <f t="shared" si="3"/>
        <v>410</v>
      </c>
      <c r="B217" s="336"/>
      <c r="C217" s="342"/>
      <c r="F217" s="10"/>
      <c r="H217" s="10"/>
      <c r="I217" s="10"/>
    </row>
    <row r="218" spans="1:9" ht="15">
      <c r="A218" s="220">
        <f t="shared" si="3"/>
        <v>411</v>
      </c>
      <c r="B218" s="336"/>
      <c r="C218" s="342"/>
      <c r="F218" s="10"/>
      <c r="H218" s="10"/>
      <c r="I218" s="10"/>
    </row>
    <row r="219" spans="1:9" ht="15">
      <c r="A219" s="220">
        <f t="shared" si="3"/>
        <v>412</v>
      </c>
      <c r="B219" s="336"/>
      <c r="C219" s="342"/>
      <c r="F219" s="10"/>
      <c r="H219" s="10"/>
      <c r="I219" s="10"/>
    </row>
    <row r="220" spans="1:9" ht="15">
      <c r="A220" s="220">
        <f t="shared" si="3"/>
        <v>413</v>
      </c>
      <c r="B220" s="336"/>
      <c r="C220" s="342"/>
      <c r="F220" s="10"/>
      <c r="H220" s="10"/>
      <c r="I220" s="10"/>
    </row>
    <row r="221" spans="1:9" ht="15">
      <c r="A221" s="220">
        <f t="shared" si="3"/>
        <v>414</v>
      </c>
      <c r="B221" s="336"/>
      <c r="C221" s="342"/>
      <c r="F221" s="10"/>
      <c r="H221" s="10"/>
      <c r="I221" s="10"/>
    </row>
    <row r="222" spans="1:9" ht="15">
      <c r="A222" s="220">
        <f t="shared" si="3"/>
        <v>415</v>
      </c>
      <c r="B222" s="336"/>
      <c r="C222" s="337"/>
      <c r="F222" s="10"/>
      <c r="H222" s="10"/>
      <c r="I222" s="10"/>
    </row>
    <row r="223" spans="1:9" ht="15">
      <c r="A223" s="220">
        <f t="shared" si="3"/>
        <v>416</v>
      </c>
      <c r="B223" s="336"/>
      <c r="C223" s="337"/>
      <c r="F223" s="10"/>
      <c r="H223" s="10"/>
      <c r="I223" s="10"/>
    </row>
    <row r="224" spans="1:9" ht="15">
      <c r="A224" s="220">
        <f t="shared" si="3"/>
        <v>417</v>
      </c>
      <c r="B224" s="336"/>
      <c r="C224" s="337"/>
      <c r="F224" s="10"/>
      <c r="H224" s="10"/>
      <c r="I224" s="10"/>
    </row>
    <row r="225" spans="1:9" ht="15">
      <c r="A225" s="220">
        <f t="shared" si="3"/>
        <v>418</v>
      </c>
      <c r="B225" s="336"/>
      <c r="C225" s="337"/>
      <c r="F225" s="10"/>
      <c r="H225" s="10"/>
      <c r="I225" s="10"/>
    </row>
    <row r="226" spans="1:9" ht="15">
      <c r="A226" s="220">
        <f t="shared" si="3"/>
        <v>419</v>
      </c>
      <c r="B226" s="336"/>
      <c r="C226" s="337"/>
      <c r="F226" s="10"/>
      <c r="H226" s="10"/>
      <c r="I226" s="10"/>
    </row>
    <row r="227" spans="1:9" ht="15">
      <c r="A227" s="220">
        <f t="shared" si="3"/>
        <v>420</v>
      </c>
      <c r="B227" s="336" t="s">
        <v>394</v>
      </c>
      <c r="C227" s="337" t="s">
        <v>378</v>
      </c>
      <c r="F227" s="10"/>
      <c r="H227" s="10"/>
      <c r="I227" s="10"/>
    </row>
    <row r="228" spans="1:9" ht="15">
      <c r="A228" s="220">
        <f t="shared" si="3"/>
        <v>421</v>
      </c>
      <c r="B228" s="333" t="s">
        <v>412</v>
      </c>
      <c r="C228" s="337" t="s">
        <v>378</v>
      </c>
      <c r="F228" s="10"/>
      <c r="H228" s="10"/>
      <c r="I228" s="10"/>
    </row>
    <row r="229" spans="1:9" ht="15">
      <c r="A229" s="220">
        <f t="shared" si="3"/>
        <v>422</v>
      </c>
      <c r="B229" s="336" t="s">
        <v>433</v>
      </c>
      <c r="C229" s="337" t="s">
        <v>378</v>
      </c>
      <c r="F229" s="10"/>
      <c r="H229" s="10"/>
      <c r="I229" s="10"/>
    </row>
    <row r="230" spans="1:9" ht="15">
      <c r="A230" s="220">
        <f t="shared" si="3"/>
        <v>423</v>
      </c>
      <c r="B230" s="336" t="s">
        <v>431</v>
      </c>
      <c r="C230" s="337" t="s">
        <v>378</v>
      </c>
      <c r="F230" s="10"/>
      <c r="H230" s="10"/>
      <c r="I230" s="10"/>
    </row>
    <row r="231" spans="1:9" ht="15">
      <c r="A231" s="220">
        <f t="shared" si="3"/>
        <v>424</v>
      </c>
      <c r="B231" s="336"/>
      <c r="C231" s="337"/>
      <c r="F231" s="10"/>
      <c r="H231" s="10"/>
      <c r="I231" s="10"/>
    </row>
    <row r="232" spans="1:9" ht="15">
      <c r="A232" s="220">
        <f t="shared" si="3"/>
        <v>425</v>
      </c>
      <c r="B232" s="336"/>
      <c r="C232" s="337"/>
      <c r="F232" s="10"/>
      <c r="H232" s="10"/>
      <c r="I232" s="10"/>
    </row>
    <row r="233" spans="1:9" ht="15">
      <c r="A233" s="220">
        <f t="shared" si="3"/>
        <v>426</v>
      </c>
      <c r="B233" s="336"/>
      <c r="C233" s="337"/>
      <c r="F233" s="10"/>
      <c r="H233" s="10"/>
      <c r="I233" s="10"/>
    </row>
    <row r="234" spans="1:9" ht="15">
      <c r="A234" s="220">
        <f t="shared" si="3"/>
        <v>427</v>
      </c>
      <c r="B234" s="336"/>
      <c r="C234" s="337"/>
      <c r="F234" s="10"/>
      <c r="H234" s="10"/>
      <c r="I234" s="10"/>
    </row>
    <row r="235" spans="1:9" ht="15">
      <c r="A235" s="220">
        <f t="shared" si="3"/>
        <v>428</v>
      </c>
      <c r="B235" s="336"/>
      <c r="C235" s="337"/>
      <c r="F235" s="10"/>
      <c r="H235" s="10"/>
      <c r="I235" s="10"/>
    </row>
    <row r="236" spans="1:9" ht="15">
      <c r="A236" s="220">
        <f t="shared" si="3"/>
        <v>429</v>
      </c>
      <c r="B236" s="336"/>
      <c r="C236" s="337"/>
      <c r="F236" s="10"/>
      <c r="H236" s="10"/>
      <c r="I236" s="10"/>
    </row>
    <row r="237" spans="1:9" ht="15">
      <c r="A237" s="220">
        <f t="shared" si="3"/>
        <v>430</v>
      </c>
      <c r="B237" s="336"/>
      <c r="C237" s="337"/>
      <c r="F237" s="10"/>
      <c r="H237" s="10"/>
      <c r="I237" s="10"/>
    </row>
    <row r="238" spans="1:9" ht="15">
      <c r="A238" s="220">
        <f t="shared" si="3"/>
        <v>431</v>
      </c>
      <c r="B238" s="336"/>
      <c r="C238" s="337"/>
      <c r="F238" s="10"/>
      <c r="H238" s="10"/>
      <c r="I238" s="10"/>
    </row>
    <row r="239" spans="1:9" ht="15">
      <c r="A239" s="220">
        <f t="shared" si="3"/>
        <v>432</v>
      </c>
      <c r="B239" s="336"/>
      <c r="C239" s="337"/>
      <c r="F239" s="10"/>
      <c r="H239" s="10"/>
      <c r="I239" s="10"/>
    </row>
    <row r="240" spans="1:9" ht="15">
      <c r="A240" s="220">
        <f t="shared" si="3"/>
        <v>433</v>
      </c>
      <c r="B240" s="336"/>
      <c r="C240" s="337"/>
      <c r="F240" s="10"/>
      <c r="H240" s="10"/>
      <c r="I240" s="10"/>
    </row>
    <row r="241" spans="1:9" ht="15">
      <c r="A241" s="220">
        <f t="shared" si="3"/>
        <v>434</v>
      </c>
      <c r="B241" s="336"/>
      <c r="C241" s="337"/>
      <c r="F241" s="10"/>
      <c r="H241" s="10"/>
      <c r="I241" s="10"/>
    </row>
    <row r="242" spans="1:9" ht="15">
      <c r="A242" s="220">
        <f t="shared" si="3"/>
        <v>435</v>
      </c>
      <c r="B242" s="336"/>
      <c r="C242" s="337"/>
      <c r="F242" s="10"/>
      <c r="H242" s="10"/>
      <c r="I242" s="10"/>
    </row>
    <row r="243" spans="1:9" ht="15">
      <c r="A243" s="220">
        <f t="shared" si="3"/>
        <v>436</v>
      </c>
      <c r="B243" s="336"/>
      <c r="C243" s="337"/>
      <c r="F243" s="10"/>
      <c r="H243" s="10"/>
      <c r="I243" s="10"/>
    </row>
    <row r="244" spans="1:9" ht="15">
      <c r="A244" s="220">
        <f t="shared" si="3"/>
        <v>437</v>
      </c>
      <c r="B244" s="336"/>
      <c r="C244" s="337"/>
      <c r="F244" s="10"/>
      <c r="H244" s="10"/>
      <c r="I244" s="10"/>
    </row>
    <row r="245" spans="1:9" ht="15">
      <c r="A245" s="220">
        <f t="shared" si="3"/>
        <v>438</v>
      </c>
      <c r="B245" s="336"/>
      <c r="C245" s="337"/>
      <c r="F245" s="10"/>
      <c r="H245" s="10"/>
      <c r="I245" s="10"/>
    </row>
    <row r="246" spans="1:9" ht="15">
      <c r="A246" s="220">
        <f t="shared" si="3"/>
        <v>439</v>
      </c>
      <c r="B246" s="336"/>
      <c r="C246" s="337"/>
      <c r="F246" s="10"/>
      <c r="H246" s="10"/>
      <c r="I246" s="10"/>
    </row>
    <row r="247" spans="1:9" ht="15">
      <c r="A247" s="220">
        <f t="shared" si="3"/>
        <v>440</v>
      </c>
      <c r="B247" s="333" t="s">
        <v>414</v>
      </c>
      <c r="C247" s="337" t="s">
        <v>385</v>
      </c>
      <c r="F247" s="10"/>
      <c r="H247" s="10"/>
      <c r="I247" s="10"/>
    </row>
    <row r="248" spans="1:9" ht="15">
      <c r="A248" s="220">
        <f t="shared" si="3"/>
        <v>441</v>
      </c>
      <c r="B248" s="333" t="s">
        <v>413</v>
      </c>
      <c r="C248" s="337" t="s">
        <v>385</v>
      </c>
      <c r="F248" s="10"/>
      <c r="H248" s="10"/>
      <c r="I248" s="10"/>
    </row>
    <row r="249" spans="1:9" ht="15">
      <c r="A249" s="220">
        <f t="shared" si="3"/>
        <v>442</v>
      </c>
      <c r="B249" s="336"/>
      <c r="C249" s="337"/>
      <c r="F249" s="10"/>
      <c r="H249" s="10"/>
      <c r="I249" s="10"/>
    </row>
    <row r="250" spans="1:9" ht="15">
      <c r="A250" s="220">
        <f t="shared" si="3"/>
        <v>443</v>
      </c>
      <c r="B250" s="336"/>
      <c r="C250" s="337"/>
      <c r="F250" s="10"/>
      <c r="H250" s="10"/>
      <c r="I250" s="10"/>
    </row>
    <row r="251" spans="1:9" ht="15">
      <c r="A251" s="220">
        <f t="shared" si="3"/>
        <v>444</v>
      </c>
      <c r="B251" s="336"/>
      <c r="C251" s="337"/>
      <c r="F251" s="10"/>
      <c r="H251" s="10"/>
      <c r="I251" s="10"/>
    </row>
    <row r="252" spans="1:9" ht="15">
      <c r="A252" s="220">
        <f t="shared" si="3"/>
        <v>445</v>
      </c>
      <c r="B252" s="336"/>
      <c r="C252" s="337"/>
      <c r="F252" s="10"/>
      <c r="H252" s="10"/>
      <c r="I252" s="10"/>
    </row>
    <row r="253" spans="1:9" ht="15">
      <c r="A253" s="220">
        <f t="shared" si="3"/>
        <v>446</v>
      </c>
      <c r="B253" s="336"/>
      <c r="C253" s="337"/>
      <c r="F253" s="10"/>
      <c r="H253" s="10"/>
      <c r="I253" s="10"/>
    </row>
    <row r="254" spans="1:9" ht="15">
      <c r="A254" s="220">
        <f t="shared" si="3"/>
        <v>447</v>
      </c>
      <c r="B254" s="336"/>
      <c r="C254" s="337"/>
      <c r="F254" s="10"/>
      <c r="H254" s="10"/>
      <c r="I254" s="10"/>
    </row>
    <row r="255" spans="1:9" ht="15">
      <c r="A255" s="220">
        <f t="shared" si="3"/>
        <v>448</v>
      </c>
      <c r="B255" s="336"/>
      <c r="C255" s="337"/>
      <c r="F255" s="10"/>
      <c r="H255" s="10"/>
      <c r="I255" s="10"/>
    </row>
    <row r="256" spans="1:9" ht="15">
      <c r="A256" s="220">
        <f t="shared" si="3"/>
        <v>449</v>
      </c>
      <c r="B256" s="336"/>
      <c r="C256" s="337"/>
      <c r="F256" s="10"/>
      <c r="H256" s="10"/>
      <c r="I256" s="10"/>
    </row>
    <row r="257" spans="1:9" ht="15">
      <c r="A257" s="220">
        <f t="shared" si="3"/>
        <v>450</v>
      </c>
      <c r="B257" s="333" t="s">
        <v>420</v>
      </c>
      <c r="C257" s="337" t="s">
        <v>361</v>
      </c>
      <c r="F257" s="10"/>
      <c r="H257" s="10"/>
      <c r="I257" s="10"/>
    </row>
    <row r="258" spans="1:9" ht="15">
      <c r="A258" s="220">
        <f t="shared" si="3"/>
        <v>451</v>
      </c>
      <c r="B258" s="333" t="s">
        <v>419</v>
      </c>
      <c r="C258" s="337" t="s">
        <v>361</v>
      </c>
      <c r="F258" s="10"/>
      <c r="H258" s="10"/>
      <c r="I258" s="10"/>
    </row>
    <row r="259" spans="1:9" ht="15">
      <c r="A259" s="220">
        <f t="shared" si="3"/>
        <v>452</v>
      </c>
      <c r="B259" s="333" t="s">
        <v>415</v>
      </c>
      <c r="C259" s="337" t="s">
        <v>361</v>
      </c>
      <c r="F259" s="10"/>
      <c r="H259" s="10"/>
      <c r="I259" s="10"/>
    </row>
    <row r="260" spans="1:9" ht="15">
      <c r="A260" s="220">
        <f t="shared" si="3"/>
        <v>453</v>
      </c>
      <c r="B260" s="333" t="s">
        <v>416</v>
      </c>
      <c r="C260" s="337" t="s">
        <v>361</v>
      </c>
      <c r="F260" s="10"/>
      <c r="H260" s="10"/>
      <c r="I260" s="10"/>
    </row>
    <row r="261" spans="1:9" ht="15">
      <c r="A261" s="220">
        <f t="shared" si="3"/>
        <v>454</v>
      </c>
      <c r="B261" s="333" t="s">
        <v>417</v>
      </c>
      <c r="C261" s="337" t="s">
        <v>361</v>
      </c>
      <c r="F261" s="10"/>
      <c r="H261" s="10"/>
      <c r="I261" s="10"/>
    </row>
    <row r="262" spans="1:9" ht="15">
      <c r="A262" s="220">
        <f t="shared" si="3"/>
        <v>455</v>
      </c>
      <c r="B262" s="333" t="s">
        <v>418</v>
      </c>
      <c r="C262" s="337" t="s">
        <v>361</v>
      </c>
      <c r="F262" s="10"/>
      <c r="H262" s="10"/>
      <c r="I262" s="10"/>
    </row>
    <row r="263" spans="1:9" ht="15">
      <c r="A263" s="220">
        <f t="shared" si="3"/>
        <v>456</v>
      </c>
      <c r="B263" s="336"/>
      <c r="C263" s="337"/>
      <c r="F263" s="10"/>
      <c r="H263" s="10"/>
      <c r="I263" s="10"/>
    </row>
    <row r="264" spans="1:9" ht="15">
      <c r="A264" s="220">
        <f t="shared" si="3"/>
        <v>457</v>
      </c>
      <c r="B264" s="336"/>
      <c r="C264" s="337"/>
      <c r="F264" s="10"/>
      <c r="H264" s="10"/>
      <c r="I264" s="10"/>
    </row>
    <row r="265" spans="1:9" ht="15">
      <c r="A265" s="220">
        <f t="shared" si="3"/>
        <v>458</v>
      </c>
      <c r="B265" s="336"/>
      <c r="C265" s="337"/>
      <c r="F265" s="10"/>
      <c r="H265" s="10"/>
      <c r="I265" s="10"/>
    </row>
    <row r="266" spans="1:9" ht="15">
      <c r="A266" s="220">
        <f t="shared" si="3"/>
        <v>459</v>
      </c>
      <c r="B266" s="336"/>
      <c r="C266" s="337"/>
      <c r="F266" s="10"/>
      <c r="H266" s="10"/>
      <c r="I266" s="10"/>
    </row>
    <row r="267" spans="1:9" ht="15">
      <c r="A267" s="220">
        <f t="shared" si="3"/>
        <v>460</v>
      </c>
      <c r="B267" s="336"/>
      <c r="C267" s="337"/>
      <c r="F267" s="10"/>
      <c r="H267" s="10"/>
      <c r="I267" s="10"/>
    </row>
    <row r="268" spans="1:9" ht="15">
      <c r="A268" s="220">
        <f t="shared" si="3"/>
        <v>461</v>
      </c>
      <c r="B268" s="336"/>
      <c r="C268" s="337"/>
      <c r="F268" s="10"/>
      <c r="H268" s="10"/>
      <c r="I268" s="10"/>
    </row>
    <row r="269" spans="1:9" ht="15">
      <c r="A269" s="220">
        <f t="shared" si="3"/>
        <v>462</v>
      </c>
      <c r="B269" s="336"/>
      <c r="C269" s="337"/>
      <c r="F269" s="10"/>
      <c r="H269" s="10"/>
      <c r="I269" s="10"/>
    </row>
    <row r="270" spans="1:9" ht="15">
      <c r="A270" s="220">
        <f t="shared" si="3"/>
        <v>463</v>
      </c>
      <c r="B270" s="336"/>
      <c r="C270" s="337"/>
      <c r="F270" s="10"/>
      <c r="H270" s="10"/>
      <c r="I270" s="10"/>
    </row>
    <row r="271" spans="1:9" ht="15">
      <c r="A271" s="220">
        <f t="shared" si="3"/>
        <v>464</v>
      </c>
      <c r="B271" s="336"/>
      <c r="C271" s="337"/>
      <c r="F271" s="10"/>
      <c r="H271" s="10"/>
      <c r="I271" s="10"/>
    </row>
    <row r="272" spans="1:9" ht="15">
      <c r="A272" s="220">
        <f t="shared" si="3"/>
        <v>465</v>
      </c>
      <c r="B272" s="336"/>
      <c r="C272" s="337"/>
      <c r="F272" s="10"/>
      <c r="H272" s="10"/>
      <c r="I272" s="10"/>
    </row>
    <row r="273" spans="1:9" ht="15">
      <c r="A273" s="220">
        <f aca="true" t="shared" si="4" ref="A273:A306">A272+1</f>
        <v>466</v>
      </c>
      <c r="B273" s="336"/>
      <c r="C273" s="337"/>
      <c r="F273" s="10"/>
      <c r="H273" s="10"/>
      <c r="I273" s="10"/>
    </row>
    <row r="274" spans="1:9" ht="15">
      <c r="A274" s="220">
        <f t="shared" si="4"/>
        <v>467</v>
      </c>
      <c r="B274" s="336"/>
      <c r="C274" s="337"/>
      <c r="F274" s="10"/>
      <c r="H274" s="10"/>
      <c r="I274" s="10"/>
    </row>
    <row r="275" spans="1:9" ht="15">
      <c r="A275" s="220">
        <f t="shared" si="4"/>
        <v>468</v>
      </c>
      <c r="B275" s="336"/>
      <c r="C275" s="337"/>
      <c r="F275" s="10"/>
      <c r="H275" s="10"/>
      <c r="I275" s="10"/>
    </row>
    <row r="276" spans="1:9" ht="15">
      <c r="A276" s="220">
        <f t="shared" si="4"/>
        <v>469</v>
      </c>
      <c r="B276" s="336"/>
      <c r="C276" s="337"/>
      <c r="F276" s="10"/>
      <c r="H276" s="10"/>
      <c r="I276" s="10"/>
    </row>
    <row r="277" spans="1:9" ht="15">
      <c r="A277" s="220">
        <f t="shared" si="4"/>
        <v>470</v>
      </c>
      <c r="B277" s="333" t="s">
        <v>391</v>
      </c>
      <c r="C277" s="337" t="s">
        <v>365</v>
      </c>
      <c r="F277" s="10"/>
      <c r="H277" s="10"/>
      <c r="I277" s="10"/>
    </row>
    <row r="278" spans="1:9" ht="15">
      <c r="A278" s="220">
        <f t="shared" si="4"/>
        <v>471</v>
      </c>
      <c r="B278" s="333" t="s">
        <v>390</v>
      </c>
      <c r="C278" s="337" t="s">
        <v>365</v>
      </c>
      <c r="F278" s="10"/>
      <c r="H278" s="10"/>
      <c r="I278" s="10"/>
    </row>
    <row r="279" spans="1:9" ht="15">
      <c r="A279" s="220">
        <f t="shared" si="4"/>
        <v>472</v>
      </c>
      <c r="B279" s="333" t="s">
        <v>421</v>
      </c>
      <c r="C279" s="337" t="s">
        <v>365</v>
      </c>
      <c r="F279" s="10"/>
      <c r="H279" s="10"/>
      <c r="I279" s="10"/>
    </row>
    <row r="280" spans="1:9" ht="15">
      <c r="A280" s="220">
        <f t="shared" si="4"/>
        <v>473</v>
      </c>
      <c r="B280" s="333" t="s">
        <v>422</v>
      </c>
      <c r="C280" s="337" t="s">
        <v>365</v>
      </c>
      <c r="F280" s="10"/>
      <c r="H280" s="10"/>
      <c r="I280" s="10"/>
    </row>
    <row r="281" spans="1:9" ht="15">
      <c r="A281" s="220">
        <f t="shared" si="4"/>
        <v>474</v>
      </c>
      <c r="B281" s="333" t="s">
        <v>423</v>
      </c>
      <c r="C281" s="337" t="s">
        <v>365</v>
      </c>
      <c r="F281" s="10"/>
      <c r="H281" s="10"/>
      <c r="I281" s="10"/>
    </row>
    <row r="282" spans="1:9" ht="15">
      <c r="A282" s="220">
        <f t="shared" si="4"/>
        <v>475</v>
      </c>
      <c r="B282" s="336"/>
      <c r="C282" s="337"/>
      <c r="F282" s="10"/>
      <c r="H282" s="10"/>
      <c r="I282" s="10"/>
    </row>
    <row r="283" spans="1:9" ht="15">
      <c r="A283" s="220">
        <f t="shared" si="4"/>
        <v>476</v>
      </c>
      <c r="B283" s="336"/>
      <c r="C283" s="337"/>
      <c r="F283" s="10"/>
      <c r="H283" s="10"/>
      <c r="I283" s="10"/>
    </row>
    <row r="284" spans="1:9" ht="15">
      <c r="A284" s="220">
        <f t="shared" si="4"/>
        <v>477</v>
      </c>
      <c r="B284" s="336"/>
      <c r="C284" s="337"/>
      <c r="F284" s="10"/>
      <c r="H284" s="10"/>
      <c r="I284" s="10"/>
    </row>
    <row r="285" spans="1:9" ht="15">
      <c r="A285" s="220">
        <f t="shared" si="4"/>
        <v>478</v>
      </c>
      <c r="B285" s="336"/>
      <c r="C285" s="337"/>
      <c r="F285" s="10"/>
      <c r="H285" s="10"/>
      <c r="I285" s="10"/>
    </row>
    <row r="286" spans="1:9" ht="15">
      <c r="A286" s="220">
        <f t="shared" si="4"/>
        <v>479</v>
      </c>
      <c r="B286" s="336"/>
      <c r="C286" s="337"/>
      <c r="F286" s="10"/>
      <c r="H286" s="10"/>
      <c r="I286" s="10"/>
    </row>
    <row r="287" spans="1:9" ht="15">
      <c r="A287" s="220">
        <f t="shared" si="4"/>
        <v>480</v>
      </c>
      <c r="B287" s="336"/>
      <c r="C287" s="337"/>
      <c r="F287" s="10"/>
      <c r="H287" s="10"/>
      <c r="I287" s="10"/>
    </row>
    <row r="288" spans="1:9" ht="15">
      <c r="A288" s="220">
        <f t="shared" si="4"/>
        <v>481</v>
      </c>
      <c r="B288" s="336"/>
      <c r="C288" s="337"/>
      <c r="F288" s="10"/>
      <c r="H288" s="10"/>
      <c r="I288" s="10"/>
    </row>
    <row r="289" spans="1:9" ht="15">
      <c r="A289" s="220">
        <f t="shared" si="4"/>
        <v>482</v>
      </c>
      <c r="B289" s="336"/>
      <c r="C289" s="337"/>
      <c r="F289" s="10"/>
      <c r="H289" s="10"/>
      <c r="I289" s="10"/>
    </row>
    <row r="290" spans="1:9" ht="15">
      <c r="A290" s="220">
        <f t="shared" si="4"/>
        <v>483</v>
      </c>
      <c r="B290" s="336"/>
      <c r="C290" s="337"/>
      <c r="F290" s="10"/>
      <c r="H290" s="10"/>
      <c r="I290" s="10"/>
    </row>
    <row r="291" spans="1:9" ht="15">
      <c r="A291" s="220">
        <f t="shared" si="4"/>
        <v>484</v>
      </c>
      <c r="B291" s="336"/>
      <c r="C291" s="337"/>
      <c r="F291" s="10"/>
      <c r="H291" s="10"/>
      <c r="I291" s="10"/>
    </row>
    <row r="292" spans="1:9" ht="15">
      <c r="A292" s="220">
        <f t="shared" si="4"/>
        <v>485</v>
      </c>
      <c r="B292" s="336"/>
      <c r="C292" s="337"/>
      <c r="F292" s="10"/>
      <c r="H292" s="10"/>
      <c r="I292" s="10"/>
    </row>
    <row r="293" spans="1:9" ht="15">
      <c r="A293" s="220">
        <f t="shared" si="4"/>
        <v>486</v>
      </c>
      <c r="B293" s="336"/>
      <c r="C293" s="337"/>
      <c r="F293" s="10"/>
      <c r="H293" s="10"/>
      <c r="I293" s="10"/>
    </row>
    <row r="294" spans="1:9" ht="15">
      <c r="A294" s="220">
        <f t="shared" si="4"/>
        <v>487</v>
      </c>
      <c r="B294" s="336"/>
      <c r="C294" s="337"/>
      <c r="F294" s="10"/>
      <c r="H294" s="10"/>
      <c r="I294" s="10"/>
    </row>
    <row r="295" spans="1:9" ht="15">
      <c r="A295" s="220">
        <f t="shared" si="4"/>
        <v>488</v>
      </c>
      <c r="B295" s="336"/>
      <c r="C295" s="337"/>
      <c r="F295" s="10"/>
      <c r="H295" s="10"/>
      <c r="I295" s="10"/>
    </row>
    <row r="296" spans="1:9" ht="15">
      <c r="A296" s="220">
        <f t="shared" si="4"/>
        <v>489</v>
      </c>
      <c r="B296" s="336"/>
      <c r="C296" s="337"/>
      <c r="F296" s="10"/>
      <c r="H296" s="10"/>
      <c r="I296" s="10"/>
    </row>
    <row r="297" spans="1:9" ht="15">
      <c r="A297" s="220">
        <f t="shared" si="4"/>
        <v>490</v>
      </c>
      <c r="B297" s="333" t="s">
        <v>425</v>
      </c>
      <c r="C297" s="337" t="s">
        <v>368</v>
      </c>
      <c r="F297" s="10"/>
      <c r="H297" s="10"/>
      <c r="I297" s="10"/>
    </row>
    <row r="298" spans="1:9" ht="15">
      <c r="A298" s="220">
        <f t="shared" si="4"/>
        <v>491</v>
      </c>
      <c r="B298" s="333" t="s">
        <v>426</v>
      </c>
      <c r="C298" s="337" t="s">
        <v>368</v>
      </c>
      <c r="F298" s="10"/>
      <c r="H298" s="10"/>
      <c r="I298" s="10"/>
    </row>
    <row r="299" spans="1:9" ht="15">
      <c r="A299" s="220">
        <f t="shared" si="4"/>
        <v>492</v>
      </c>
      <c r="B299" s="333" t="s">
        <v>427</v>
      </c>
      <c r="C299" s="337" t="s">
        <v>368</v>
      </c>
      <c r="F299" s="10"/>
      <c r="H299" s="10"/>
      <c r="I299" s="10"/>
    </row>
    <row r="300" spans="1:9" ht="15">
      <c r="A300" s="220">
        <f t="shared" si="4"/>
        <v>493</v>
      </c>
      <c r="B300" s="333" t="s">
        <v>428</v>
      </c>
      <c r="C300" s="337" t="s">
        <v>368</v>
      </c>
      <c r="F300" s="10"/>
      <c r="H300" s="10"/>
      <c r="I300" s="10"/>
    </row>
    <row r="301" spans="1:9" ht="15">
      <c r="A301" s="220">
        <f t="shared" si="4"/>
        <v>494</v>
      </c>
      <c r="B301" s="333" t="s">
        <v>429</v>
      </c>
      <c r="C301" s="337" t="s">
        <v>368</v>
      </c>
      <c r="F301" s="10"/>
      <c r="H301" s="10"/>
      <c r="I301" s="10"/>
    </row>
    <row r="302" spans="1:9" ht="15">
      <c r="A302" s="220">
        <f t="shared" si="4"/>
        <v>495</v>
      </c>
      <c r="B302" s="333" t="s">
        <v>430</v>
      </c>
      <c r="C302" s="337" t="s">
        <v>368</v>
      </c>
      <c r="F302" s="10"/>
      <c r="H302" s="10"/>
      <c r="I302" s="10"/>
    </row>
    <row r="303" spans="1:9" ht="15">
      <c r="A303" s="220">
        <f t="shared" si="4"/>
        <v>496</v>
      </c>
      <c r="B303" s="336"/>
      <c r="C303" s="337"/>
      <c r="F303" s="10"/>
      <c r="H303" s="10"/>
      <c r="I303" s="10"/>
    </row>
    <row r="304" spans="1:9" ht="15">
      <c r="A304" s="220">
        <f t="shared" si="4"/>
        <v>497</v>
      </c>
      <c r="B304" s="336"/>
      <c r="C304" s="337"/>
      <c r="F304" s="10"/>
      <c r="H304" s="10"/>
      <c r="I304" s="10"/>
    </row>
    <row r="305" spans="1:9" ht="15">
      <c r="A305" s="220">
        <f t="shared" si="4"/>
        <v>498</v>
      </c>
      <c r="B305" s="336"/>
      <c r="C305" s="337"/>
      <c r="F305" s="10"/>
      <c r="H305" s="10"/>
      <c r="I305" s="10"/>
    </row>
    <row r="306" spans="1:9" ht="15">
      <c r="A306" s="220">
        <f t="shared" si="4"/>
        <v>499</v>
      </c>
      <c r="B306" s="333" t="s">
        <v>424</v>
      </c>
      <c r="C306" s="337" t="s">
        <v>368</v>
      </c>
      <c r="F306" s="10"/>
      <c r="H306" s="10"/>
      <c r="I306" s="10"/>
    </row>
    <row r="307" spans="1:9" ht="15">
      <c r="A307" s="272">
        <v>500</v>
      </c>
      <c r="B307" s="336" t="s">
        <v>432</v>
      </c>
      <c r="C307" s="337" t="s">
        <v>385</v>
      </c>
      <c r="F307" s="10"/>
      <c r="H307" s="10"/>
      <c r="I307" s="10"/>
    </row>
    <row r="308" spans="1:9" ht="15">
      <c r="A308" s="272">
        <f>A307+1</f>
        <v>501</v>
      </c>
      <c r="B308" s="343" t="s">
        <v>309</v>
      </c>
      <c r="C308" s="337" t="s">
        <v>361</v>
      </c>
      <c r="F308" s="10"/>
      <c r="H308" s="10"/>
      <c r="I308" s="10"/>
    </row>
    <row r="309" spans="1:9" ht="15">
      <c r="A309" s="272">
        <f aca="true" t="shared" si="5" ref="A309:A372">A308+1</f>
        <v>502</v>
      </c>
      <c r="B309" s="343" t="s">
        <v>310</v>
      </c>
      <c r="C309" s="337" t="s">
        <v>361</v>
      </c>
      <c r="F309" s="10"/>
      <c r="H309" s="10"/>
      <c r="I309" s="10"/>
    </row>
    <row r="310" spans="1:9" ht="15">
      <c r="A310" s="272">
        <f t="shared" si="5"/>
        <v>503</v>
      </c>
      <c r="B310" s="343" t="s">
        <v>311</v>
      </c>
      <c r="C310" s="337" t="s">
        <v>361</v>
      </c>
      <c r="F310" s="10"/>
      <c r="H310" s="10"/>
      <c r="I310" s="10"/>
    </row>
    <row r="311" spans="1:9" ht="15">
      <c r="A311" s="272">
        <f t="shared" si="5"/>
        <v>504</v>
      </c>
      <c r="B311" s="343" t="s">
        <v>312</v>
      </c>
      <c r="C311" s="337" t="s">
        <v>361</v>
      </c>
      <c r="F311" s="10"/>
      <c r="H311" s="10"/>
      <c r="I311" s="10"/>
    </row>
    <row r="312" spans="1:9" ht="15">
      <c r="A312" s="272">
        <f t="shared" si="5"/>
        <v>505</v>
      </c>
      <c r="B312" s="343" t="s">
        <v>313</v>
      </c>
      <c r="C312" s="337" t="s">
        <v>361</v>
      </c>
      <c r="F312" s="10"/>
      <c r="H312" s="10"/>
      <c r="I312" s="10"/>
    </row>
    <row r="313" spans="1:9" ht="15">
      <c r="A313" s="272">
        <f t="shared" si="5"/>
        <v>506</v>
      </c>
      <c r="B313" s="343" t="s">
        <v>314</v>
      </c>
      <c r="C313" s="337" t="s">
        <v>361</v>
      </c>
      <c r="F313" s="10"/>
      <c r="H313" s="10"/>
      <c r="I313" s="10"/>
    </row>
    <row r="314" spans="1:9" ht="15">
      <c r="A314" s="272">
        <f t="shared" si="5"/>
        <v>507</v>
      </c>
      <c r="B314" s="343" t="s">
        <v>315</v>
      </c>
      <c r="C314" s="337" t="s">
        <v>361</v>
      </c>
      <c r="F314" s="10"/>
      <c r="H314" s="10"/>
      <c r="I314" s="10"/>
    </row>
    <row r="315" spans="1:9" ht="15">
      <c r="A315" s="272">
        <f t="shared" si="5"/>
        <v>508</v>
      </c>
      <c r="B315" s="343" t="s">
        <v>316</v>
      </c>
      <c r="C315" s="337" t="s">
        <v>361</v>
      </c>
      <c r="F315" s="10"/>
      <c r="H315" s="10"/>
      <c r="I315" s="10"/>
    </row>
    <row r="316" spans="1:9" ht="15">
      <c r="A316" s="272">
        <f t="shared" si="5"/>
        <v>509</v>
      </c>
      <c r="B316" s="343" t="s">
        <v>317</v>
      </c>
      <c r="C316" s="337" t="s">
        <v>361</v>
      </c>
      <c r="F316" s="10"/>
      <c r="H316" s="10"/>
      <c r="I316" s="10"/>
    </row>
    <row r="317" spans="1:9" ht="15">
      <c r="A317" s="272">
        <f t="shared" si="5"/>
        <v>510</v>
      </c>
      <c r="B317" s="343" t="s">
        <v>318</v>
      </c>
      <c r="C317" s="337" t="s">
        <v>361</v>
      </c>
      <c r="F317" s="10"/>
      <c r="H317" s="10"/>
      <c r="I317" s="10"/>
    </row>
    <row r="318" spans="1:9" ht="15">
      <c r="A318" s="272">
        <f t="shared" si="5"/>
        <v>511</v>
      </c>
      <c r="B318" s="343" t="s">
        <v>319</v>
      </c>
      <c r="C318" s="337" t="s">
        <v>361</v>
      </c>
      <c r="F318" s="10"/>
      <c r="H318" s="10"/>
      <c r="I318" s="10"/>
    </row>
    <row r="319" spans="1:9" ht="15">
      <c r="A319" s="272">
        <f t="shared" si="5"/>
        <v>512</v>
      </c>
      <c r="B319" s="344"/>
      <c r="C319" s="344"/>
      <c r="F319" s="10"/>
      <c r="H319" s="10"/>
      <c r="I319" s="10"/>
    </row>
    <row r="320" spans="1:9" ht="15">
      <c r="A320" s="272">
        <f t="shared" si="5"/>
        <v>513</v>
      </c>
      <c r="B320" s="344"/>
      <c r="C320" s="344"/>
      <c r="F320" s="10"/>
      <c r="H320" s="10"/>
      <c r="I320" s="10"/>
    </row>
    <row r="321" spans="1:9" ht="15">
      <c r="A321" s="272">
        <f t="shared" si="5"/>
        <v>514</v>
      </c>
      <c r="B321" s="344"/>
      <c r="C321" s="344"/>
      <c r="E321"/>
      <c r="F321" s="10"/>
      <c r="H321" s="10"/>
      <c r="I321" s="10"/>
    </row>
    <row r="322" spans="1:9" ht="15">
      <c r="A322" s="272">
        <f t="shared" si="5"/>
        <v>515</v>
      </c>
      <c r="B322" s="344"/>
      <c r="C322" s="344"/>
      <c r="F322" s="10"/>
      <c r="H322" s="10"/>
      <c r="I322" s="10"/>
    </row>
    <row r="323" spans="1:9" ht="15">
      <c r="A323" s="272">
        <f t="shared" si="5"/>
        <v>516</v>
      </c>
      <c r="B323" s="344"/>
      <c r="C323" s="344"/>
      <c r="F323" s="10"/>
      <c r="H323" s="10"/>
      <c r="I323" s="10"/>
    </row>
    <row r="324" spans="1:9" ht="15">
      <c r="A324" s="272">
        <f t="shared" si="5"/>
        <v>517</v>
      </c>
      <c r="B324" s="344"/>
      <c r="C324" s="344"/>
      <c r="F324" s="10"/>
      <c r="H324" s="10"/>
      <c r="I324" s="10"/>
    </row>
    <row r="325" spans="1:9" ht="15">
      <c r="A325" s="272">
        <f t="shared" si="5"/>
        <v>518</v>
      </c>
      <c r="B325" s="344"/>
      <c r="C325" s="344"/>
      <c r="F325" s="10"/>
      <c r="H325" s="10"/>
      <c r="I325" s="10"/>
    </row>
    <row r="326" spans="1:9" ht="15">
      <c r="A326" s="272">
        <f t="shared" si="5"/>
        <v>519</v>
      </c>
      <c r="B326" s="344"/>
      <c r="C326" s="344"/>
      <c r="F326" s="10"/>
      <c r="H326" s="10"/>
      <c r="I326" s="10"/>
    </row>
    <row r="327" spans="1:9" ht="15">
      <c r="A327" s="272">
        <f t="shared" si="5"/>
        <v>520</v>
      </c>
      <c r="B327" s="344"/>
      <c r="C327" s="344"/>
      <c r="F327" s="10"/>
      <c r="H327" s="10"/>
      <c r="I327" s="10"/>
    </row>
    <row r="328" spans="1:9" ht="15">
      <c r="A328" s="272">
        <f t="shared" si="5"/>
        <v>521</v>
      </c>
      <c r="B328" s="344"/>
      <c r="C328" s="344"/>
      <c r="F328" s="10"/>
      <c r="H328" s="10"/>
      <c r="I328" s="10"/>
    </row>
    <row r="329" spans="1:9" ht="15">
      <c r="A329" s="272">
        <f t="shared" si="5"/>
        <v>522</v>
      </c>
      <c r="B329" s="344"/>
      <c r="C329" s="344"/>
      <c r="F329" s="10"/>
      <c r="H329" s="10"/>
      <c r="I329" s="10"/>
    </row>
    <row r="330" spans="1:9" ht="15">
      <c r="A330" s="272">
        <f t="shared" si="5"/>
        <v>523</v>
      </c>
      <c r="B330" s="344"/>
      <c r="C330" s="344"/>
      <c r="F330" s="10"/>
      <c r="H330" s="10"/>
      <c r="I330" s="10"/>
    </row>
    <row r="331" spans="1:9" ht="15">
      <c r="A331" s="272">
        <f t="shared" si="5"/>
        <v>524</v>
      </c>
      <c r="B331" s="344"/>
      <c r="C331" s="344"/>
      <c r="F331" s="10"/>
      <c r="H331" s="10"/>
      <c r="I331" s="10"/>
    </row>
    <row r="332" spans="1:9" ht="15">
      <c r="A332" s="272">
        <f t="shared" si="5"/>
        <v>525</v>
      </c>
      <c r="B332" s="344"/>
      <c r="C332" s="344"/>
      <c r="F332" s="10"/>
      <c r="H332" s="10"/>
      <c r="I332" s="10"/>
    </row>
    <row r="333" spans="1:9" ht="15">
      <c r="A333" s="272">
        <f t="shared" si="5"/>
        <v>526</v>
      </c>
      <c r="B333" s="343" t="s">
        <v>320</v>
      </c>
      <c r="C333" s="337" t="s">
        <v>361</v>
      </c>
      <c r="F333" s="10"/>
      <c r="H333" s="10"/>
      <c r="I333" s="10"/>
    </row>
    <row r="334" spans="1:9" ht="15">
      <c r="A334" s="272">
        <f t="shared" si="5"/>
        <v>527</v>
      </c>
      <c r="B334" s="343" t="s">
        <v>321</v>
      </c>
      <c r="C334" s="337" t="s">
        <v>361</v>
      </c>
      <c r="F334" s="10"/>
      <c r="H334" s="10"/>
      <c r="I334" s="10"/>
    </row>
    <row r="335" spans="1:9" ht="15">
      <c r="A335" s="272">
        <f t="shared" si="5"/>
        <v>528</v>
      </c>
      <c r="B335" s="343" t="s">
        <v>322</v>
      </c>
      <c r="C335" s="337" t="s">
        <v>361</v>
      </c>
      <c r="F335" s="10"/>
      <c r="H335" s="10"/>
      <c r="I335" s="10"/>
    </row>
    <row r="336" spans="1:9" ht="15">
      <c r="A336" s="272">
        <f t="shared" si="5"/>
        <v>529</v>
      </c>
      <c r="B336" s="343" t="s">
        <v>323</v>
      </c>
      <c r="C336" s="337" t="s">
        <v>361</v>
      </c>
      <c r="F336" s="10"/>
      <c r="H336" s="10"/>
      <c r="I336" s="10"/>
    </row>
    <row r="337" spans="1:9" ht="15">
      <c r="A337" s="272">
        <f t="shared" si="5"/>
        <v>530</v>
      </c>
      <c r="B337" s="343" t="s">
        <v>324</v>
      </c>
      <c r="C337" s="337" t="s">
        <v>361</v>
      </c>
      <c r="F337" s="10"/>
      <c r="H337" s="10"/>
      <c r="I337" s="10"/>
    </row>
    <row r="338" spans="1:9" ht="15">
      <c r="A338" s="272">
        <f t="shared" si="5"/>
        <v>531</v>
      </c>
      <c r="B338" s="343" t="s">
        <v>325</v>
      </c>
      <c r="C338" s="337" t="s">
        <v>361</v>
      </c>
      <c r="F338" s="10"/>
      <c r="H338" s="10"/>
      <c r="I338" s="10"/>
    </row>
    <row r="339" spans="1:9" ht="15">
      <c r="A339" s="272">
        <f t="shared" si="5"/>
        <v>532</v>
      </c>
      <c r="B339" s="343" t="s">
        <v>326</v>
      </c>
      <c r="C339" s="337" t="s">
        <v>361</v>
      </c>
      <c r="F339" s="10"/>
      <c r="H339" s="10"/>
      <c r="I339" s="10"/>
    </row>
    <row r="340" spans="1:9" ht="15">
      <c r="A340" s="272">
        <f t="shared" si="5"/>
        <v>533</v>
      </c>
      <c r="B340" s="345" t="s">
        <v>327</v>
      </c>
      <c r="C340" s="337" t="s">
        <v>361</v>
      </c>
      <c r="F340" s="10"/>
      <c r="H340" s="10"/>
      <c r="I340" s="10"/>
    </row>
    <row r="341" spans="1:9" ht="15">
      <c r="A341" s="272">
        <f t="shared" si="5"/>
        <v>534</v>
      </c>
      <c r="B341" s="343" t="s">
        <v>328</v>
      </c>
      <c r="C341" s="337" t="s">
        <v>361</v>
      </c>
      <c r="F341" s="10"/>
      <c r="H341" s="10"/>
      <c r="I341" s="10"/>
    </row>
    <row r="342" spans="1:9" ht="15">
      <c r="A342" s="272">
        <f t="shared" si="5"/>
        <v>535</v>
      </c>
      <c r="B342" s="343" t="s">
        <v>329</v>
      </c>
      <c r="C342" s="337" t="s">
        <v>361</v>
      </c>
      <c r="F342" s="10"/>
      <c r="H342" s="10"/>
      <c r="I342" s="10"/>
    </row>
    <row r="343" spans="1:9" ht="15">
      <c r="A343" s="272">
        <f t="shared" si="5"/>
        <v>536</v>
      </c>
      <c r="B343" s="343" t="s">
        <v>330</v>
      </c>
      <c r="C343" s="337" t="s">
        <v>361</v>
      </c>
      <c r="F343" s="10"/>
      <c r="H343" s="10"/>
      <c r="I343" s="10"/>
    </row>
    <row r="344" spans="1:9" ht="15">
      <c r="A344" s="272">
        <f t="shared" si="5"/>
        <v>537</v>
      </c>
      <c r="B344" s="343" t="s">
        <v>331</v>
      </c>
      <c r="C344" s="337" t="s">
        <v>361</v>
      </c>
      <c r="F344" s="10"/>
      <c r="H344" s="10"/>
      <c r="I344" s="10"/>
    </row>
    <row r="345" spans="1:9" ht="15">
      <c r="A345" s="272">
        <f t="shared" si="5"/>
        <v>538</v>
      </c>
      <c r="B345" s="348"/>
      <c r="C345" s="337"/>
      <c r="F345" s="10"/>
      <c r="H345" s="10"/>
      <c r="I345" s="10"/>
    </row>
    <row r="346" spans="1:9" ht="15">
      <c r="A346" s="272">
        <f t="shared" si="5"/>
        <v>539</v>
      </c>
      <c r="B346" s="336"/>
      <c r="C346" s="337"/>
      <c r="F346" s="10"/>
      <c r="H346" s="10"/>
      <c r="I346" s="10"/>
    </row>
    <row r="347" spans="1:9" ht="15">
      <c r="A347" s="272">
        <f t="shared" si="5"/>
        <v>540</v>
      </c>
      <c r="B347" s="336"/>
      <c r="C347" s="337"/>
      <c r="F347" s="10"/>
      <c r="H347" s="10"/>
      <c r="I347" s="10"/>
    </row>
    <row r="348" spans="1:9" ht="15">
      <c r="A348" s="272">
        <f t="shared" si="5"/>
        <v>541</v>
      </c>
      <c r="B348" s="336"/>
      <c r="C348" s="337"/>
      <c r="F348" s="10"/>
      <c r="H348" s="10"/>
      <c r="I348" s="10"/>
    </row>
    <row r="349" spans="1:9" ht="15">
      <c r="A349" s="272">
        <f t="shared" si="5"/>
        <v>542</v>
      </c>
      <c r="B349" s="336"/>
      <c r="C349" s="337"/>
      <c r="F349" s="10"/>
      <c r="H349" s="10"/>
      <c r="I349" s="10"/>
    </row>
    <row r="350" spans="1:9" ht="15">
      <c r="A350" s="272">
        <f t="shared" si="5"/>
        <v>543</v>
      </c>
      <c r="B350" s="336"/>
      <c r="C350" s="337"/>
      <c r="F350" s="10"/>
      <c r="H350" s="10"/>
      <c r="I350" s="10"/>
    </row>
    <row r="351" spans="1:9" ht="15">
      <c r="A351" s="272">
        <f t="shared" si="5"/>
        <v>544</v>
      </c>
      <c r="B351" s="336"/>
      <c r="C351" s="337"/>
      <c r="F351" s="10"/>
      <c r="H351" s="10"/>
      <c r="I351" s="10"/>
    </row>
    <row r="352" spans="1:9" ht="15">
      <c r="A352" s="272">
        <f t="shared" si="5"/>
        <v>545</v>
      </c>
      <c r="B352" s="336"/>
      <c r="C352" s="337"/>
      <c r="F352" s="10"/>
      <c r="H352" s="10"/>
      <c r="I352" s="10"/>
    </row>
    <row r="353" spans="1:9" ht="15">
      <c r="A353" s="272">
        <f t="shared" si="5"/>
        <v>546</v>
      </c>
      <c r="B353" s="336"/>
      <c r="C353" s="338"/>
      <c r="F353" s="10"/>
      <c r="H353" s="10"/>
      <c r="I353" s="10"/>
    </row>
    <row r="354" spans="1:9" ht="15">
      <c r="A354" s="272">
        <f t="shared" si="5"/>
        <v>547</v>
      </c>
      <c r="B354" s="336"/>
      <c r="C354" s="338"/>
      <c r="F354" s="10"/>
      <c r="H354" s="10"/>
      <c r="I354" s="10"/>
    </row>
    <row r="355" spans="1:9" ht="15">
      <c r="A355" s="272">
        <f t="shared" si="5"/>
        <v>548</v>
      </c>
      <c r="B355" s="336"/>
      <c r="C355" s="338"/>
      <c r="F355" s="10"/>
      <c r="H355" s="10"/>
      <c r="I355" s="10"/>
    </row>
    <row r="356" spans="1:9" ht="15">
      <c r="A356" s="272">
        <f t="shared" si="5"/>
        <v>549</v>
      </c>
      <c r="B356" s="336"/>
      <c r="C356" s="338"/>
      <c r="F356" s="10"/>
      <c r="H356" s="10"/>
      <c r="I356" s="10"/>
    </row>
    <row r="357" spans="1:9" ht="15">
      <c r="A357" s="272">
        <f t="shared" si="5"/>
        <v>550</v>
      </c>
      <c r="B357" s="336"/>
      <c r="C357" s="338"/>
      <c r="F357" s="10"/>
      <c r="H357" s="10"/>
      <c r="I357" s="10"/>
    </row>
    <row r="358" spans="1:9" ht="15">
      <c r="A358" s="272">
        <f t="shared" si="5"/>
        <v>551</v>
      </c>
      <c r="B358" s="343" t="s">
        <v>332</v>
      </c>
      <c r="C358" s="337" t="s">
        <v>365</v>
      </c>
      <c r="F358" s="10"/>
      <c r="H358" s="10"/>
      <c r="I358" s="10"/>
    </row>
    <row r="359" spans="1:9" ht="15">
      <c r="A359" s="272">
        <f t="shared" si="5"/>
        <v>552</v>
      </c>
      <c r="B359" s="343" t="s">
        <v>333</v>
      </c>
      <c r="C359" s="337" t="s">
        <v>365</v>
      </c>
      <c r="F359" s="10"/>
      <c r="H359" s="10"/>
      <c r="I359" s="10"/>
    </row>
    <row r="360" spans="1:9" ht="15">
      <c r="A360" s="272">
        <f t="shared" si="5"/>
        <v>553</v>
      </c>
      <c r="B360" s="343" t="s">
        <v>334</v>
      </c>
      <c r="C360" s="337" t="s">
        <v>365</v>
      </c>
      <c r="F360" s="10"/>
      <c r="H360" s="10"/>
      <c r="I360" s="10"/>
    </row>
    <row r="361" spans="1:9" ht="15">
      <c r="A361" s="272">
        <f t="shared" si="5"/>
        <v>554</v>
      </c>
      <c r="B361" s="343" t="s">
        <v>335</v>
      </c>
      <c r="C361" s="337" t="s">
        <v>365</v>
      </c>
      <c r="F361" s="10"/>
      <c r="H361" s="10"/>
      <c r="I361" s="10"/>
    </row>
    <row r="362" spans="1:9" ht="15">
      <c r="A362" s="272">
        <f t="shared" si="5"/>
        <v>555</v>
      </c>
      <c r="B362" s="343" t="s">
        <v>336</v>
      </c>
      <c r="C362" s="337" t="s">
        <v>365</v>
      </c>
      <c r="F362" s="10"/>
      <c r="H362" s="10"/>
      <c r="I362" s="10"/>
    </row>
    <row r="363" spans="1:9" ht="15">
      <c r="A363" s="272">
        <f t="shared" si="5"/>
        <v>556</v>
      </c>
      <c r="B363" s="344"/>
      <c r="C363" s="344"/>
      <c r="F363" s="10"/>
      <c r="H363" s="10"/>
      <c r="I363" s="10"/>
    </row>
    <row r="364" spans="1:9" ht="15">
      <c r="A364" s="272">
        <f t="shared" si="5"/>
        <v>557</v>
      </c>
      <c r="B364" s="344"/>
      <c r="C364" s="344"/>
      <c r="F364" s="10"/>
      <c r="H364" s="10"/>
      <c r="I364" s="10"/>
    </row>
    <row r="365" spans="1:9" ht="15">
      <c r="A365" s="272">
        <f t="shared" si="5"/>
        <v>558</v>
      </c>
      <c r="B365" s="344"/>
      <c r="C365" s="344"/>
      <c r="F365" s="10"/>
      <c r="H365" s="10"/>
      <c r="I365" s="10"/>
    </row>
    <row r="366" spans="1:9" ht="15">
      <c r="A366" s="272">
        <f t="shared" si="5"/>
        <v>559</v>
      </c>
      <c r="B366" s="344"/>
      <c r="C366" s="344"/>
      <c r="F366" s="10"/>
      <c r="H366" s="10"/>
      <c r="I366" s="10"/>
    </row>
    <row r="367" spans="1:9" ht="15">
      <c r="A367" s="272">
        <f t="shared" si="5"/>
        <v>560</v>
      </c>
      <c r="B367" s="344"/>
      <c r="C367" s="344"/>
      <c r="F367" s="10"/>
      <c r="H367" s="10"/>
      <c r="I367" s="10"/>
    </row>
    <row r="368" spans="1:9" ht="15">
      <c r="A368" s="272">
        <f t="shared" si="5"/>
        <v>561</v>
      </c>
      <c r="B368" s="344"/>
      <c r="C368" s="344"/>
      <c r="F368" s="10"/>
      <c r="H368" s="10"/>
      <c r="I368" s="10"/>
    </row>
    <row r="369" spans="1:9" ht="15">
      <c r="A369" s="272">
        <f t="shared" si="5"/>
        <v>562</v>
      </c>
      <c r="B369" s="344"/>
      <c r="C369" s="344"/>
      <c r="F369" s="10"/>
      <c r="H369" s="10"/>
      <c r="I369" s="10"/>
    </row>
    <row r="370" spans="1:9" ht="15">
      <c r="A370" s="272">
        <f t="shared" si="5"/>
        <v>563</v>
      </c>
      <c r="B370" s="344"/>
      <c r="C370" s="344"/>
      <c r="F370" s="10"/>
      <c r="H370" s="10"/>
      <c r="I370" s="10"/>
    </row>
    <row r="371" spans="1:9" ht="15">
      <c r="A371" s="272">
        <f t="shared" si="5"/>
        <v>564</v>
      </c>
      <c r="B371" s="344"/>
      <c r="C371" s="344"/>
      <c r="F371" s="10"/>
      <c r="H371" s="10"/>
      <c r="I371" s="10"/>
    </row>
    <row r="372" spans="1:9" ht="15">
      <c r="A372" s="272">
        <f t="shared" si="5"/>
        <v>565</v>
      </c>
      <c r="B372" s="344"/>
      <c r="C372" s="344"/>
      <c r="F372" s="10"/>
      <c r="H372" s="10"/>
      <c r="I372" s="10"/>
    </row>
    <row r="373" spans="1:9" ht="15">
      <c r="A373" s="272">
        <f aca="true" t="shared" si="6" ref="A373:A406">A372+1</f>
        <v>566</v>
      </c>
      <c r="B373" s="343" t="s">
        <v>337</v>
      </c>
      <c r="C373" s="337" t="s">
        <v>378</v>
      </c>
      <c r="F373" s="10"/>
      <c r="H373" s="10"/>
      <c r="I373" s="10"/>
    </row>
    <row r="374" spans="1:9" ht="15">
      <c r="A374" s="272">
        <f t="shared" si="6"/>
        <v>567</v>
      </c>
      <c r="B374" s="343" t="s">
        <v>338</v>
      </c>
      <c r="C374" s="337" t="s">
        <v>378</v>
      </c>
      <c r="F374" s="10"/>
      <c r="H374" s="10"/>
      <c r="I374" s="10"/>
    </row>
    <row r="375" spans="1:9" ht="15">
      <c r="A375" s="272">
        <f t="shared" si="6"/>
        <v>568</v>
      </c>
      <c r="B375" s="343" t="s">
        <v>339</v>
      </c>
      <c r="C375" s="337" t="s">
        <v>378</v>
      </c>
      <c r="F375" s="10"/>
      <c r="H375" s="10"/>
      <c r="I375" s="10"/>
    </row>
    <row r="376" spans="1:9" ht="15">
      <c r="A376" s="272">
        <f t="shared" si="6"/>
        <v>569</v>
      </c>
      <c r="B376" s="343" t="s">
        <v>340</v>
      </c>
      <c r="C376" s="337" t="s">
        <v>378</v>
      </c>
      <c r="F376" s="10"/>
      <c r="H376" s="10"/>
      <c r="I376" s="10"/>
    </row>
    <row r="377" spans="1:9" ht="15">
      <c r="A377" s="272">
        <f t="shared" si="6"/>
        <v>570</v>
      </c>
      <c r="B377" s="343" t="s">
        <v>341</v>
      </c>
      <c r="C377" s="337" t="s">
        <v>378</v>
      </c>
      <c r="F377" s="10"/>
      <c r="H377" s="10"/>
      <c r="I377" s="10"/>
    </row>
    <row r="378" spans="1:9" ht="15">
      <c r="A378" s="272">
        <f t="shared" si="6"/>
        <v>571</v>
      </c>
      <c r="B378" s="343" t="s">
        <v>342</v>
      </c>
      <c r="C378" s="337" t="s">
        <v>378</v>
      </c>
      <c r="F378" s="10"/>
      <c r="H378" s="10"/>
      <c r="I378" s="10"/>
    </row>
    <row r="379" spans="1:9" ht="15">
      <c r="A379" s="272">
        <f t="shared" si="6"/>
        <v>572</v>
      </c>
      <c r="B379" s="343" t="s">
        <v>343</v>
      </c>
      <c r="C379" s="337" t="s">
        <v>378</v>
      </c>
      <c r="F379" s="10"/>
      <c r="H379" s="10"/>
      <c r="I379" s="10"/>
    </row>
    <row r="380" spans="1:9" ht="15">
      <c r="A380" s="272">
        <f t="shared" si="6"/>
        <v>573</v>
      </c>
      <c r="B380" s="343" t="s">
        <v>344</v>
      </c>
      <c r="C380" s="337" t="s">
        <v>378</v>
      </c>
      <c r="F380" s="10"/>
      <c r="H380" s="10"/>
      <c r="I380" s="10"/>
    </row>
    <row r="381" spans="1:9" ht="15">
      <c r="A381" s="272">
        <f t="shared" si="6"/>
        <v>574</v>
      </c>
      <c r="B381" s="344"/>
      <c r="C381" s="344"/>
      <c r="F381" s="10"/>
      <c r="H381" s="10"/>
      <c r="I381" s="10"/>
    </row>
    <row r="382" spans="1:9" ht="15">
      <c r="A382" s="272">
        <f t="shared" si="6"/>
        <v>575</v>
      </c>
      <c r="B382" s="344"/>
      <c r="C382" s="344"/>
      <c r="F382" s="10"/>
      <c r="H382" s="10"/>
      <c r="I382" s="10"/>
    </row>
    <row r="383" spans="1:9" ht="15">
      <c r="A383" s="272">
        <f t="shared" si="6"/>
        <v>576</v>
      </c>
      <c r="B383" s="344"/>
      <c r="C383" s="344"/>
      <c r="F383" s="10"/>
      <c r="H383" s="10"/>
      <c r="I383" s="10"/>
    </row>
    <row r="384" spans="1:9" ht="15">
      <c r="A384" s="272">
        <f t="shared" si="6"/>
        <v>577</v>
      </c>
      <c r="B384" s="344"/>
      <c r="C384" s="344"/>
      <c r="F384" s="10"/>
      <c r="H384" s="10"/>
      <c r="I384" s="10"/>
    </row>
    <row r="385" spans="1:9" ht="15">
      <c r="A385" s="272">
        <f t="shared" si="6"/>
        <v>578</v>
      </c>
      <c r="B385" s="344"/>
      <c r="C385" s="344"/>
      <c r="F385" s="10"/>
      <c r="H385" s="10"/>
      <c r="I385" s="10"/>
    </row>
    <row r="386" spans="1:9" ht="15">
      <c r="A386" s="272">
        <f t="shared" si="6"/>
        <v>579</v>
      </c>
      <c r="B386" s="344"/>
      <c r="C386" s="344"/>
      <c r="F386" s="10"/>
      <c r="H386" s="10"/>
      <c r="I386" s="10"/>
    </row>
    <row r="387" spans="1:9" ht="15">
      <c r="A387" s="272">
        <f t="shared" si="6"/>
        <v>580</v>
      </c>
      <c r="B387" s="344"/>
      <c r="C387" s="344"/>
      <c r="F387" s="10"/>
      <c r="H387" s="10"/>
      <c r="I387" s="10"/>
    </row>
    <row r="388" spans="1:9" ht="15">
      <c r="A388" s="272">
        <f t="shared" si="6"/>
        <v>581</v>
      </c>
      <c r="B388" s="346" t="s">
        <v>345</v>
      </c>
      <c r="C388" s="337" t="s">
        <v>385</v>
      </c>
      <c r="F388" s="10"/>
      <c r="H388" s="10"/>
      <c r="I388" s="10"/>
    </row>
    <row r="389" spans="1:9" ht="15">
      <c r="A389" s="272">
        <f t="shared" si="6"/>
        <v>582</v>
      </c>
      <c r="B389" s="346" t="s">
        <v>346</v>
      </c>
      <c r="C389" s="337" t="s">
        <v>385</v>
      </c>
      <c r="F389" s="10"/>
      <c r="H389" s="10"/>
      <c r="I389" s="10"/>
    </row>
    <row r="390" spans="1:9" ht="15">
      <c r="A390" s="272">
        <f t="shared" si="6"/>
        <v>583</v>
      </c>
      <c r="B390" s="346" t="s">
        <v>347</v>
      </c>
      <c r="C390" s="337" t="s">
        <v>385</v>
      </c>
      <c r="F390" s="10"/>
      <c r="H390" s="10"/>
      <c r="I390" s="10"/>
    </row>
    <row r="391" spans="1:9" ht="15">
      <c r="A391" s="272">
        <f t="shared" si="6"/>
        <v>584</v>
      </c>
      <c r="B391" s="346" t="s">
        <v>348</v>
      </c>
      <c r="C391" s="337" t="s">
        <v>385</v>
      </c>
      <c r="F391" s="10"/>
      <c r="H391" s="10"/>
      <c r="I391" s="10"/>
    </row>
    <row r="392" spans="1:9" ht="15">
      <c r="A392" s="272">
        <f t="shared" si="6"/>
        <v>585</v>
      </c>
      <c r="B392" s="346" t="s">
        <v>349</v>
      </c>
      <c r="C392" s="337" t="s">
        <v>385</v>
      </c>
      <c r="F392" s="10"/>
      <c r="H392" s="10"/>
      <c r="I392" s="10"/>
    </row>
    <row r="393" spans="1:9" ht="15">
      <c r="A393" s="272">
        <v>586</v>
      </c>
      <c r="B393" s="344"/>
      <c r="C393" s="344"/>
      <c r="F393" s="10"/>
      <c r="H393" s="10"/>
      <c r="I393" s="10"/>
    </row>
    <row r="394" spans="1:9" ht="15">
      <c r="A394" s="272">
        <f t="shared" si="6"/>
        <v>587</v>
      </c>
      <c r="B394" s="344"/>
      <c r="C394" s="344"/>
      <c r="F394" s="10"/>
      <c r="H394" s="10"/>
      <c r="I394" s="10"/>
    </row>
    <row r="395" spans="1:9" ht="15">
      <c r="A395" s="272">
        <f t="shared" si="6"/>
        <v>588</v>
      </c>
      <c r="B395" s="344"/>
      <c r="C395" s="344"/>
      <c r="F395" s="10"/>
      <c r="H395" s="10"/>
      <c r="I395" s="10"/>
    </row>
    <row r="396" spans="1:9" ht="15">
      <c r="A396" s="272">
        <f t="shared" si="6"/>
        <v>589</v>
      </c>
      <c r="B396" s="344"/>
      <c r="C396" s="344"/>
      <c r="F396" s="10"/>
      <c r="H396" s="10"/>
      <c r="I396" s="10"/>
    </row>
    <row r="397" spans="1:9" ht="15">
      <c r="A397" s="272">
        <f t="shared" si="6"/>
        <v>590</v>
      </c>
      <c r="B397" s="347" t="s">
        <v>350</v>
      </c>
      <c r="C397" s="337" t="s">
        <v>368</v>
      </c>
      <c r="F397" s="10"/>
      <c r="H397" s="10"/>
      <c r="I397" s="10"/>
    </row>
    <row r="398" spans="1:9" ht="15">
      <c r="A398" s="272">
        <f t="shared" si="6"/>
        <v>591</v>
      </c>
      <c r="B398" s="343" t="s">
        <v>351</v>
      </c>
      <c r="C398" s="337" t="s">
        <v>368</v>
      </c>
      <c r="F398" s="10"/>
      <c r="H398" s="10"/>
      <c r="I398" s="10"/>
    </row>
    <row r="399" spans="1:9" ht="15">
      <c r="A399" s="272">
        <f t="shared" si="6"/>
        <v>592</v>
      </c>
      <c r="B399" s="343" t="s">
        <v>352</v>
      </c>
      <c r="C399" s="337" t="s">
        <v>368</v>
      </c>
      <c r="F399" s="10"/>
      <c r="H399" s="10"/>
      <c r="I399" s="10"/>
    </row>
    <row r="400" spans="1:9" ht="15">
      <c r="A400" s="272">
        <f t="shared" si="6"/>
        <v>593</v>
      </c>
      <c r="B400" s="343" t="s">
        <v>353</v>
      </c>
      <c r="C400" s="337" t="s">
        <v>368</v>
      </c>
      <c r="F400" s="10"/>
      <c r="H400" s="10"/>
      <c r="I400" s="10"/>
    </row>
    <row r="401" spans="1:9" ht="15">
      <c r="A401" s="272">
        <f t="shared" si="6"/>
        <v>594</v>
      </c>
      <c r="B401" s="344" t="s">
        <v>354</v>
      </c>
      <c r="C401" s="337" t="s">
        <v>368</v>
      </c>
      <c r="F401" s="10"/>
      <c r="H401" s="10"/>
      <c r="I401" s="10"/>
    </row>
    <row r="402" spans="1:9" ht="15">
      <c r="A402" s="272">
        <f t="shared" si="6"/>
        <v>595</v>
      </c>
      <c r="B402" s="344" t="s">
        <v>355</v>
      </c>
      <c r="C402" s="337" t="s">
        <v>368</v>
      </c>
      <c r="F402" s="10"/>
      <c r="H402" s="10"/>
      <c r="I402" s="10"/>
    </row>
    <row r="403" spans="1:9" ht="15">
      <c r="A403" s="272">
        <f t="shared" si="6"/>
        <v>596</v>
      </c>
      <c r="B403" s="343" t="s">
        <v>356</v>
      </c>
      <c r="C403" s="337" t="s">
        <v>368</v>
      </c>
      <c r="F403" s="10"/>
      <c r="H403" s="10"/>
      <c r="I403" s="10"/>
    </row>
    <row r="404" spans="1:9" ht="15">
      <c r="A404" s="272">
        <f t="shared" si="6"/>
        <v>597</v>
      </c>
      <c r="B404" s="343" t="s">
        <v>357</v>
      </c>
      <c r="C404" s="337" t="s">
        <v>368</v>
      </c>
      <c r="F404" s="10"/>
      <c r="H404" s="10"/>
      <c r="I404" s="10"/>
    </row>
    <row r="405" spans="1:9" ht="15">
      <c r="A405" s="272">
        <f t="shared" si="6"/>
        <v>598</v>
      </c>
      <c r="B405" s="336"/>
      <c r="C405" s="337"/>
      <c r="F405" s="10"/>
      <c r="H405" s="10"/>
      <c r="I405" s="10"/>
    </row>
    <row r="406" spans="1:9" ht="15">
      <c r="A406" s="272">
        <f t="shared" si="6"/>
        <v>599</v>
      </c>
      <c r="B406" s="336"/>
      <c r="C406" s="337"/>
      <c r="F406" s="10"/>
      <c r="H406" s="10"/>
      <c r="I406" s="10"/>
    </row>
    <row r="407" spans="1:9" ht="15">
      <c r="A407" s="218">
        <v>600</v>
      </c>
      <c r="B407" s="304"/>
      <c r="C407" s="339"/>
      <c r="F407" s="10"/>
      <c r="H407" s="10"/>
      <c r="I407" s="10"/>
    </row>
    <row r="408" spans="1:9" ht="15">
      <c r="A408" s="218">
        <v>601</v>
      </c>
      <c r="B408" s="304" t="s">
        <v>259</v>
      </c>
      <c r="C408" s="339" t="s">
        <v>361</v>
      </c>
      <c r="F408" s="10"/>
      <c r="H408" s="10"/>
      <c r="I408" s="10"/>
    </row>
    <row r="409" spans="1:9" ht="15">
      <c r="A409" s="218">
        <v>602</v>
      </c>
      <c r="B409" s="304" t="s">
        <v>260</v>
      </c>
      <c r="C409" s="339" t="s">
        <v>361</v>
      </c>
      <c r="F409" s="10"/>
      <c r="H409" s="10"/>
      <c r="I409" s="10"/>
    </row>
    <row r="410" spans="1:9" ht="15">
      <c r="A410" s="218">
        <v>603</v>
      </c>
      <c r="B410" s="304" t="s">
        <v>261</v>
      </c>
      <c r="C410" s="339" t="s">
        <v>361</v>
      </c>
      <c r="F410" s="10"/>
      <c r="H410" s="10"/>
      <c r="I410" s="10"/>
    </row>
    <row r="411" spans="1:9" ht="15">
      <c r="A411" s="218">
        <v>604</v>
      </c>
      <c r="B411" s="304" t="s">
        <v>262</v>
      </c>
      <c r="C411" s="339" t="s">
        <v>361</v>
      </c>
      <c r="F411" s="10"/>
      <c r="H411" s="10"/>
      <c r="I411" s="10"/>
    </row>
    <row r="412" spans="1:9" ht="15">
      <c r="A412" s="218">
        <v>605</v>
      </c>
      <c r="B412" s="304" t="s">
        <v>263</v>
      </c>
      <c r="C412" s="339" t="s">
        <v>361</v>
      </c>
      <c r="F412" s="10"/>
      <c r="H412" s="10"/>
      <c r="I412" s="10"/>
    </row>
    <row r="413" spans="1:9" ht="15">
      <c r="A413" s="218">
        <v>606</v>
      </c>
      <c r="B413" s="304" t="s">
        <v>264</v>
      </c>
      <c r="C413" s="339" t="s">
        <v>361</v>
      </c>
      <c r="F413" s="10"/>
      <c r="H413" s="10"/>
      <c r="I413" s="10"/>
    </row>
    <row r="414" spans="1:9" ht="15">
      <c r="A414" s="218">
        <v>607</v>
      </c>
      <c r="B414" s="304" t="s">
        <v>265</v>
      </c>
      <c r="C414" s="339" t="s">
        <v>361</v>
      </c>
      <c r="F414" s="10"/>
      <c r="H414" s="10"/>
      <c r="I414" s="10"/>
    </row>
    <row r="415" spans="1:9" ht="15">
      <c r="A415" s="218">
        <v>608</v>
      </c>
      <c r="B415" s="304" t="s">
        <v>266</v>
      </c>
      <c r="C415" s="339" t="s">
        <v>361</v>
      </c>
      <c r="F415" s="10"/>
      <c r="H415" s="10"/>
      <c r="I415" s="10"/>
    </row>
    <row r="416" spans="1:9" ht="15">
      <c r="A416" s="218">
        <v>609</v>
      </c>
      <c r="B416" s="304" t="s">
        <v>267</v>
      </c>
      <c r="C416" s="339" t="s">
        <v>361</v>
      </c>
      <c r="F416" s="10"/>
      <c r="H416" s="10"/>
      <c r="I416" s="10"/>
    </row>
    <row r="417" spans="1:9" ht="15">
      <c r="A417" s="218">
        <v>610</v>
      </c>
      <c r="B417" s="304" t="s">
        <v>268</v>
      </c>
      <c r="C417" s="339" t="s">
        <v>361</v>
      </c>
      <c r="F417" s="10"/>
      <c r="H417" s="10"/>
      <c r="I417" s="10"/>
    </row>
    <row r="418" spans="1:9" ht="15">
      <c r="A418" s="218">
        <v>611</v>
      </c>
      <c r="B418" s="304" t="s">
        <v>269</v>
      </c>
      <c r="C418" s="339" t="s">
        <v>361</v>
      </c>
      <c r="F418" s="10"/>
      <c r="H418" s="10"/>
      <c r="I418" s="10"/>
    </row>
    <row r="419" spans="1:9" ht="15">
      <c r="A419" s="218">
        <v>612</v>
      </c>
      <c r="B419" s="304" t="s">
        <v>270</v>
      </c>
      <c r="C419" s="339" t="s">
        <v>361</v>
      </c>
      <c r="F419" s="10"/>
      <c r="H419" s="10"/>
      <c r="I419" s="10"/>
    </row>
    <row r="420" spans="1:9" ht="15">
      <c r="A420" s="218">
        <v>613</v>
      </c>
      <c r="B420" s="304" t="s">
        <v>271</v>
      </c>
      <c r="C420" s="339" t="s">
        <v>361</v>
      </c>
      <c r="F420" s="10"/>
      <c r="H420" s="10"/>
      <c r="I420" s="10"/>
    </row>
    <row r="421" spans="1:9" ht="15">
      <c r="A421" s="218">
        <v>614</v>
      </c>
      <c r="B421" s="304"/>
      <c r="C421" s="339"/>
      <c r="F421" s="10"/>
      <c r="H421" s="10"/>
      <c r="I421" s="10"/>
    </row>
    <row r="422" spans="1:9" ht="15">
      <c r="A422" s="218">
        <v>615</v>
      </c>
      <c r="B422" s="304"/>
      <c r="C422" s="339"/>
      <c r="F422" s="10"/>
      <c r="H422" s="10"/>
      <c r="I422" s="10"/>
    </row>
    <row r="423" spans="1:9" ht="15">
      <c r="A423" s="218">
        <v>616</v>
      </c>
      <c r="B423" s="304"/>
      <c r="C423" s="339"/>
      <c r="F423" s="10"/>
      <c r="H423" s="10"/>
      <c r="I423" s="10"/>
    </row>
    <row r="424" spans="1:9" ht="15">
      <c r="A424" s="218">
        <v>617</v>
      </c>
      <c r="B424" s="304"/>
      <c r="C424" s="339"/>
      <c r="F424" s="10"/>
      <c r="H424" s="10"/>
      <c r="I424" s="10"/>
    </row>
    <row r="425" spans="1:9" ht="15">
      <c r="A425" s="218">
        <v>618</v>
      </c>
      <c r="B425" s="304"/>
      <c r="C425" s="339"/>
      <c r="F425" s="10"/>
      <c r="H425" s="10"/>
      <c r="I425" s="10"/>
    </row>
    <row r="426" spans="1:9" ht="15">
      <c r="A426" s="219">
        <v>619</v>
      </c>
      <c r="B426" s="304"/>
      <c r="C426" s="339"/>
      <c r="F426" s="10"/>
      <c r="H426" s="10"/>
      <c r="I426" s="10"/>
    </row>
    <row r="427" spans="1:9" ht="15">
      <c r="A427" s="218">
        <v>620</v>
      </c>
      <c r="B427" s="304" t="s">
        <v>272</v>
      </c>
      <c r="C427" s="339" t="s">
        <v>365</v>
      </c>
      <c r="F427" s="10"/>
      <c r="H427" s="10"/>
      <c r="I427" s="10"/>
    </row>
    <row r="428" spans="1:9" ht="15">
      <c r="A428" s="218">
        <v>621</v>
      </c>
      <c r="B428" s="304" t="s">
        <v>273</v>
      </c>
      <c r="C428" s="339" t="s">
        <v>365</v>
      </c>
      <c r="F428" s="10"/>
      <c r="H428" s="10"/>
      <c r="I428" s="10"/>
    </row>
    <row r="429" spans="1:9" ht="15">
      <c r="A429" s="218">
        <v>622</v>
      </c>
      <c r="B429" s="304" t="s">
        <v>274</v>
      </c>
      <c r="C429" s="339" t="s">
        <v>365</v>
      </c>
      <c r="F429" s="10"/>
      <c r="H429" s="10"/>
      <c r="I429" s="10"/>
    </row>
    <row r="430" spans="1:9" ht="15">
      <c r="A430" s="218">
        <v>623</v>
      </c>
      <c r="B430" s="304" t="s">
        <v>275</v>
      </c>
      <c r="C430" s="339" t="s">
        <v>365</v>
      </c>
      <c r="F430" s="10"/>
      <c r="H430" s="10"/>
      <c r="I430" s="10"/>
    </row>
    <row r="431" spans="1:9" ht="15">
      <c r="A431" s="218">
        <v>624</v>
      </c>
      <c r="B431" s="304" t="s">
        <v>276</v>
      </c>
      <c r="C431" s="339" t="s">
        <v>365</v>
      </c>
      <c r="F431" s="10"/>
      <c r="H431" s="10"/>
      <c r="I431" s="10"/>
    </row>
    <row r="432" spans="1:9" ht="15">
      <c r="A432" s="218">
        <v>625</v>
      </c>
      <c r="B432" s="304" t="s">
        <v>277</v>
      </c>
      <c r="C432" s="339" t="s">
        <v>365</v>
      </c>
      <c r="F432" s="10"/>
      <c r="H432" s="10"/>
      <c r="I432" s="10"/>
    </row>
    <row r="433" spans="1:9" ht="15">
      <c r="A433" s="218">
        <v>626</v>
      </c>
      <c r="B433" s="304" t="s">
        <v>278</v>
      </c>
      <c r="C433" s="339" t="s">
        <v>365</v>
      </c>
      <c r="F433" s="10"/>
      <c r="H433" s="10"/>
      <c r="I433" s="10"/>
    </row>
    <row r="434" spans="1:9" ht="15">
      <c r="A434" s="218">
        <v>627</v>
      </c>
      <c r="B434" s="304" t="s">
        <v>279</v>
      </c>
      <c r="C434" s="339" t="s">
        <v>365</v>
      </c>
      <c r="F434" s="10"/>
      <c r="H434" s="10"/>
      <c r="I434" s="10"/>
    </row>
    <row r="435" spans="1:9" ht="15">
      <c r="A435" s="218">
        <v>628</v>
      </c>
      <c r="B435" s="304"/>
      <c r="C435" s="339"/>
      <c r="F435" s="10"/>
      <c r="H435" s="10"/>
      <c r="I435" s="10"/>
    </row>
    <row r="436" spans="1:9" ht="15">
      <c r="A436" s="218">
        <v>629</v>
      </c>
      <c r="B436" s="304"/>
      <c r="C436" s="339"/>
      <c r="F436" s="10"/>
      <c r="H436" s="10"/>
      <c r="I436" s="10"/>
    </row>
    <row r="437" spans="1:9" ht="15">
      <c r="A437" s="218">
        <v>630</v>
      </c>
      <c r="B437" s="304"/>
      <c r="C437" s="339"/>
      <c r="F437" s="10"/>
      <c r="H437" s="10"/>
      <c r="I437" s="10"/>
    </row>
    <row r="438" spans="1:9" ht="15">
      <c r="A438" s="218">
        <v>631</v>
      </c>
      <c r="B438" s="304"/>
      <c r="C438" s="339"/>
      <c r="F438" s="10"/>
      <c r="H438" s="10"/>
      <c r="I438" s="10"/>
    </row>
    <row r="439" spans="1:9" ht="15">
      <c r="A439" s="218">
        <v>632</v>
      </c>
      <c r="B439" s="304"/>
      <c r="C439" s="339"/>
      <c r="F439" s="10"/>
      <c r="H439" s="10"/>
      <c r="I439" s="10"/>
    </row>
    <row r="440" spans="1:9" ht="15">
      <c r="A440" s="218">
        <v>633</v>
      </c>
      <c r="B440" s="304"/>
      <c r="C440" s="339"/>
      <c r="F440" s="10"/>
      <c r="H440" s="10"/>
      <c r="I440" s="10"/>
    </row>
    <row r="441" spans="1:9" ht="15">
      <c r="A441" s="218">
        <v>634</v>
      </c>
      <c r="B441" s="304"/>
      <c r="C441" s="339"/>
      <c r="F441" s="10"/>
      <c r="H441" s="10"/>
      <c r="I441" s="10"/>
    </row>
    <row r="442" spans="1:9" ht="15">
      <c r="A442" s="218">
        <v>635</v>
      </c>
      <c r="B442" s="304"/>
      <c r="C442" s="339"/>
      <c r="F442" s="10"/>
      <c r="H442" s="10"/>
      <c r="I442" s="10"/>
    </row>
    <row r="443" spans="1:9" ht="15">
      <c r="A443" s="218">
        <v>636</v>
      </c>
      <c r="B443" s="304"/>
      <c r="C443" s="339"/>
      <c r="F443" s="10"/>
      <c r="H443" s="10"/>
      <c r="I443" s="10"/>
    </row>
    <row r="444" spans="1:9" ht="15">
      <c r="A444" s="218">
        <v>637</v>
      </c>
      <c r="B444" s="304"/>
      <c r="C444" s="339"/>
      <c r="F444" s="10"/>
      <c r="H444" s="10"/>
      <c r="I444" s="10"/>
    </row>
    <row r="445" spans="1:9" ht="15">
      <c r="A445" s="218">
        <v>638</v>
      </c>
      <c r="B445" s="304"/>
      <c r="C445" s="339"/>
      <c r="F445" s="10"/>
      <c r="H445" s="10"/>
      <c r="I445" s="10"/>
    </row>
    <row r="446" spans="1:9" ht="15">
      <c r="A446" s="218">
        <v>639</v>
      </c>
      <c r="B446" s="304"/>
      <c r="C446" s="339"/>
      <c r="F446" s="10"/>
      <c r="H446" s="10"/>
      <c r="I446" s="10"/>
    </row>
    <row r="447" spans="1:9" ht="15">
      <c r="A447" s="218">
        <v>640</v>
      </c>
      <c r="B447" s="304" t="s">
        <v>280</v>
      </c>
      <c r="C447" s="339" t="s">
        <v>368</v>
      </c>
      <c r="F447" s="10"/>
      <c r="H447" s="10"/>
      <c r="I447" s="10"/>
    </row>
    <row r="448" spans="1:9" ht="15">
      <c r="A448" s="218">
        <v>641</v>
      </c>
      <c r="B448" s="304" t="s">
        <v>281</v>
      </c>
      <c r="C448" s="339" t="s">
        <v>368</v>
      </c>
      <c r="F448" s="10"/>
      <c r="H448" s="10"/>
      <c r="I448" s="10"/>
    </row>
    <row r="449" spans="1:9" ht="15">
      <c r="A449" s="218">
        <v>642</v>
      </c>
      <c r="B449" s="304" t="s">
        <v>282</v>
      </c>
      <c r="C449" s="339" t="s">
        <v>368</v>
      </c>
      <c r="F449" s="10"/>
      <c r="H449" s="10"/>
      <c r="I449" s="10"/>
    </row>
    <row r="450" spans="1:9" ht="15">
      <c r="A450" s="218">
        <v>643</v>
      </c>
      <c r="B450" s="304" t="s">
        <v>283</v>
      </c>
      <c r="C450" s="339" t="s">
        <v>368</v>
      </c>
      <c r="F450" s="10"/>
      <c r="H450" s="10"/>
      <c r="I450" s="10"/>
    </row>
    <row r="451" spans="1:9" ht="15">
      <c r="A451" s="218">
        <v>644</v>
      </c>
      <c r="B451" s="304" t="s">
        <v>284</v>
      </c>
      <c r="C451" s="339" t="s">
        <v>368</v>
      </c>
      <c r="F451" s="10"/>
      <c r="H451" s="10"/>
      <c r="I451" s="10"/>
    </row>
    <row r="452" spans="1:9" ht="15">
      <c r="A452" s="218">
        <v>645</v>
      </c>
      <c r="B452" s="304" t="s">
        <v>285</v>
      </c>
      <c r="C452" s="339" t="s">
        <v>368</v>
      </c>
      <c r="F452" s="10"/>
      <c r="H452" s="10"/>
      <c r="I452" s="10"/>
    </row>
    <row r="453" spans="1:9" ht="15">
      <c r="A453" s="218">
        <v>646</v>
      </c>
      <c r="B453" s="304" t="s">
        <v>388</v>
      </c>
      <c r="C453" s="339" t="s">
        <v>368</v>
      </c>
      <c r="F453" s="10"/>
      <c r="H453" s="10"/>
      <c r="I453" s="10"/>
    </row>
    <row r="454" spans="1:9" ht="15">
      <c r="A454" s="218">
        <v>647</v>
      </c>
      <c r="B454" s="304"/>
      <c r="C454" s="339"/>
      <c r="F454" s="10"/>
      <c r="H454" s="10"/>
      <c r="I454" s="10"/>
    </row>
    <row r="455" spans="1:9" ht="15">
      <c r="A455" s="218">
        <v>648</v>
      </c>
      <c r="B455" s="304"/>
      <c r="C455" s="339"/>
      <c r="F455" s="10"/>
      <c r="H455" s="10"/>
      <c r="I455" s="10"/>
    </row>
    <row r="456" spans="1:9" ht="15">
      <c r="A456" s="218">
        <v>649</v>
      </c>
      <c r="B456" s="304"/>
      <c r="C456" s="339"/>
      <c r="F456" s="10"/>
      <c r="H456" s="10"/>
      <c r="I456" s="10"/>
    </row>
    <row r="457" spans="1:9" ht="15">
      <c r="A457" s="218">
        <v>650</v>
      </c>
      <c r="B457" s="304" t="s">
        <v>286</v>
      </c>
      <c r="C457" s="339" t="s">
        <v>372</v>
      </c>
      <c r="F457" s="10"/>
      <c r="H457" s="10"/>
      <c r="I457" s="10"/>
    </row>
    <row r="458" spans="1:9" ht="15">
      <c r="A458" s="218">
        <f>A408+50</f>
        <v>651</v>
      </c>
      <c r="B458" s="304" t="s">
        <v>287</v>
      </c>
      <c r="C458" s="339" t="s">
        <v>372</v>
      </c>
      <c r="F458" s="10"/>
      <c r="H458" s="10"/>
      <c r="I458" s="10"/>
    </row>
    <row r="459" spans="1:9" ht="15">
      <c r="A459" s="218">
        <f>A458+1</f>
        <v>652</v>
      </c>
      <c r="B459" s="304" t="s">
        <v>288</v>
      </c>
      <c r="C459" s="339" t="s">
        <v>372</v>
      </c>
      <c r="F459" s="10"/>
      <c r="H459" s="10"/>
      <c r="I459" s="10"/>
    </row>
    <row r="460" spans="1:9" ht="15">
      <c r="A460" s="218">
        <f aca="true" t="shared" si="7" ref="A460:A506">A459+1</f>
        <v>653</v>
      </c>
      <c r="B460" s="304" t="s">
        <v>289</v>
      </c>
      <c r="C460" s="339" t="s">
        <v>372</v>
      </c>
      <c r="F460" s="10"/>
      <c r="H460" s="10"/>
      <c r="I460" s="10"/>
    </row>
    <row r="461" spans="1:9" ht="15">
      <c r="A461" s="218">
        <f t="shared" si="7"/>
        <v>654</v>
      </c>
      <c r="B461" s="304" t="s">
        <v>290</v>
      </c>
      <c r="C461" s="339" t="s">
        <v>372</v>
      </c>
      <c r="F461" s="10"/>
      <c r="H461" s="10"/>
      <c r="I461" s="10"/>
    </row>
    <row r="462" spans="1:9" ht="15">
      <c r="A462" s="218">
        <f t="shared" si="7"/>
        <v>655</v>
      </c>
      <c r="B462" s="304" t="s">
        <v>393</v>
      </c>
      <c r="C462" s="339" t="s">
        <v>372</v>
      </c>
      <c r="F462" s="10"/>
      <c r="H462" s="10"/>
      <c r="I462" s="10"/>
    </row>
    <row r="463" spans="1:9" ht="15">
      <c r="A463" s="218">
        <f t="shared" si="7"/>
        <v>656</v>
      </c>
      <c r="B463" s="304" t="s">
        <v>291</v>
      </c>
      <c r="C463" s="339" t="s">
        <v>372</v>
      </c>
      <c r="F463" s="10"/>
      <c r="H463" s="10"/>
      <c r="I463" s="10"/>
    </row>
    <row r="464" spans="1:9" ht="15">
      <c r="A464" s="218">
        <f t="shared" si="7"/>
        <v>657</v>
      </c>
      <c r="B464" s="304" t="s">
        <v>292</v>
      </c>
      <c r="C464" s="339" t="s">
        <v>372</v>
      </c>
      <c r="F464" s="10"/>
      <c r="H464" s="10"/>
      <c r="I464" s="10"/>
    </row>
    <row r="465" spans="1:9" ht="15">
      <c r="A465" s="218">
        <f t="shared" si="7"/>
        <v>658</v>
      </c>
      <c r="B465" s="304" t="s">
        <v>293</v>
      </c>
      <c r="C465" s="339" t="s">
        <v>372</v>
      </c>
      <c r="F465" s="10"/>
      <c r="H465" s="10"/>
      <c r="I465" s="10"/>
    </row>
    <row r="466" spans="1:9" ht="15">
      <c r="A466" s="218">
        <f t="shared" si="7"/>
        <v>659</v>
      </c>
      <c r="B466" s="304" t="s">
        <v>294</v>
      </c>
      <c r="C466" s="339" t="s">
        <v>372</v>
      </c>
      <c r="F466" s="10"/>
      <c r="H466" s="10"/>
      <c r="I466" s="10"/>
    </row>
    <row r="467" spans="1:9" ht="15">
      <c r="A467" s="218">
        <f t="shared" si="7"/>
        <v>660</v>
      </c>
      <c r="B467" s="304"/>
      <c r="C467" s="339"/>
      <c r="F467" s="10"/>
      <c r="H467" s="10"/>
      <c r="I467" s="10"/>
    </row>
    <row r="468" spans="1:9" ht="15">
      <c r="A468" s="218">
        <f t="shared" si="7"/>
        <v>661</v>
      </c>
      <c r="B468" s="304"/>
      <c r="C468" s="339"/>
      <c r="F468" s="10"/>
      <c r="H468" s="10"/>
      <c r="I468" s="10"/>
    </row>
    <row r="469" spans="1:9" ht="15">
      <c r="A469" s="218">
        <f t="shared" si="7"/>
        <v>662</v>
      </c>
      <c r="B469" s="304"/>
      <c r="C469" s="339"/>
      <c r="F469" s="10"/>
      <c r="H469" s="10"/>
      <c r="I469" s="10"/>
    </row>
    <row r="470" spans="1:9" ht="15">
      <c r="A470" s="218">
        <f t="shared" si="7"/>
        <v>663</v>
      </c>
      <c r="B470" s="304"/>
      <c r="C470" s="339"/>
      <c r="F470" s="10"/>
      <c r="H470" s="10"/>
      <c r="I470" s="10"/>
    </row>
    <row r="471" spans="1:9" ht="15">
      <c r="A471" s="218">
        <f t="shared" si="7"/>
        <v>664</v>
      </c>
      <c r="B471" s="304"/>
      <c r="C471" s="339"/>
      <c r="F471" s="10"/>
      <c r="H471" s="10"/>
      <c r="I471" s="10"/>
    </row>
    <row r="472" spans="1:9" ht="15">
      <c r="A472" s="218">
        <f t="shared" si="7"/>
        <v>665</v>
      </c>
      <c r="B472" s="304"/>
      <c r="C472" s="339"/>
      <c r="F472" s="10"/>
      <c r="H472" s="10"/>
      <c r="I472" s="10"/>
    </row>
    <row r="473" spans="1:9" ht="15">
      <c r="A473" s="218">
        <f t="shared" si="7"/>
        <v>666</v>
      </c>
      <c r="B473" s="304"/>
      <c r="C473" s="339"/>
      <c r="F473" s="10"/>
      <c r="H473" s="10"/>
      <c r="I473" s="10"/>
    </row>
    <row r="474" spans="1:9" ht="15">
      <c r="A474" s="218">
        <f t="shared" si="7"/>
        <v>667</v>
      </c>
      <c r="B474" s="304"/>
      <c r="C474" s="339"/>
      <c r="F474" s="10"/>
      <c r="H474" s="10"/>
      <c r="I474" s="10"/>
    </row>
    <row r="475" spans="1:9" ht="15">
      <c r="A475" s="218">
        <f t="shared" si="7"/>
        <v>668</v>
      </c>
      <c r="B475" s="304"/>
      <c r="C475" s="339"/>
      <c r="F475" s="10"/>
      <c r="H475" s="10"/>
      <c r="I475" s="10"/>
    </row>
    <row r="476" spans="1:9" ht="15">
      <c r="A476" s="218">
        <f t="shared" si="7"/>
        <v>669</v>
      </c>
      <c r="B476" s="304"/>
      <c r="C476" s="339"/>
      <c r="F476" s="10"/>
      <c r="H476" s="10"/>
      <c r="I476" s="10"/>
    </row>
    <row r="477" spans="1:9" ht="15">
      <c r="A477" s="218">
        <f t="shared" si="7"/>
        <v>670</v>
      </c>
      <c r="B477" s="304" t="s">
        <v>295</v>
      </c>
      <c r="C477" s="339" t="s">
        <v>378</v>
      </c>
      <c r="F477" s="10"/>
      <c r="H477" s="10"/>
      <c r="I477" s="10"/>
    </row>
    <row r="478" spans="1:9" ht="15">
      <c r="A478" s="218">
        <f t="shared" si="7"/>
        <v>671</v>
      </c>
      <c r="B478" s="304" t="s">
        <v>296</v>
      </c>
      <c r="C478" s="339" t="s">
        <v>378</v>
      </c>
      <c r="F478" s="10"/>
      <c r="H478" s="10"/>
      <c r="I478" s="10"/>
    </row>
    <row r="479" spans="1:9" ht="15">
      <c r="A479" s="218">
        <f t="shared" si="7"/>
        <v>672</v>
      </c>
      <c r="B479" s="304" t="s">
        <v>297</v>
      </c>
      <c r="C479" s="339" t="s">
        <v>378</v>
      </c>
      <c r="F479" s="10"/>
      <c r="H479" s="10"/>
      <c r="I479" s="10"/>
    </row>
    <row r="480" spans="1:9" ht="15">
      <c r="A480" s="218">
        <f t="shared" si="7"/>
        <v>673</v>
      </c>
      <c r="B480" s="304" t="s">
        <v>298</v>
      </c>
      <c r="C480" s="339" t="s">
        <v>378</v>
      </c>
      <c r="F480" s="10"/>
      <c r="H480" s="10"/>
      <c r="I480" s="10"/>
    </row>
    <row r="481" spans="1:9" ht="15">
      <c r="A481" s="218">
        <f t="shared" si="7"/>
        <v>674</v>
      </c>
      <c r="B481" s="304" t="s">
        <v>299</v>
      </c>
      <c r="C481" s="339" t="s">
        <v>378</v>
      </c>
      <c r="F481" s="10"/>
      <c r="H481" s="10"/>
      <c r="I481" s="10"/>
    </row>
    <row r="482" spans="1:9" ht="15">
      <c r="A482" s="218">
        <f t="shared" si="7"/>
        <v>675</v>
      </c>
      <c r="B482" s="304" t="s">
        <v>300</v>
      </c>
      <c r="C482" s="339" t="s">
        <v>378</v>
      </c>
      <c r="F482" s="10"/>
      <c r="H482" s="10"/>
      <c r="I482" s="10"/>
    </row>
    <row r="483" spans="1:9" ht="15">
      <c r="A483" s="218">
        <f t="shared" si="7"/>
        <v>676</v>
      </c>
      <c r="B483" s="304" t="s">
        <v>301</v>
      </c>
      <c r="C483" s="339" t="s">
        <v>378</v>
      </c>
      <c r="F483" s="10"/>
      <c r="H483" s="10"/>
      <c r="I483" s="10"/>
    </row>
    <row r="484" spans="1:9" ht="15">
      <c r="A484" s="218">
        <f t="shared" si="7"/>
        <v>677</v>
      </c>
      <c r="B484" s="304" t="s">
        <v>389</v>
      </c>
      <c r="C484" s="339" t="s">
        <v>378</v>
      </c>
      <c r="F484" s="10"/>
      <c r="H484" s="10"/>
      <c r="I484" s="10"/>
    </row>
    <row r="485" spans="1:9" ht="15">
      <c r="A485" s="218">
        <f t="shared" si="7"/>
        <v>678</v>
      </c>
      <c r="B485" s="304"/>
      <c r="C485" s="339"/>
      <c r="F485" s="10"/>
      <c r="H485" s="10"/>
      <c r="I485" s="10"/>
    </row>
    <row r="486" spans="1:9" ht="15">
      <c r="A486" s="218">
        <f t="shared" si="7"/>
        <v>679</v>
      </c>
      <c r="B486" s="304"/>
      <c r="C486" s="339"/>
      <c r="F486" s="10"/>
      <c r="H486" s="10"/>
      <c r="I486" s="10"/>
    </row>
    <row r="487" spans="1:9" ht="15">
      <c r="A487" s="218">
        <v>680</v>
      </c>
      <c r="B487" s="304"/>
      <c r="C487" s="339"/>
      <c r="F487" s="10"/>
      <c r="H487" s="10"/>
      <c r="I487" s="10"/>
    </row>
    <row r="488" spans="1:9" ht="15">
      <c r="A488" s="218">
        <v>681</v>
      </c>
      <c r="B488" s="304"/>
      <c r="C488" s="339"/>
      <c r="F488" s="10"/>
      <c r="H488" s="10"/>
      <c r="I488" s="10"/>
    </row>
    <row r="489" spans="1:9" ht="15">
      <c r="A489" s="218">
        <f t="shared" si="7"/>
        <v>682</v>
      </c>
      <c r="B489" s="304"/>
      <c r="C489" s="339"/>
      <c r="F489" s="10"/>
      <c r="H489" s="10"/>
      <c r="I489" s="10"/>
    </row>
    <row r="490" spans="1:9" ht="15">
      <c r="A490" s="218">
        <f t="shared" si="7"/>
        <v>683</v>
      </c>
      <c r="B490" s="304"/>
      <c r="C490" s="339"/>
      <c r="F490" s="10"/>
      <c r="H490" s="10"/>
      <c r="I490" s="10"/>
    </row>
    <row r="491" spans="1:9" ht="15">
      <c r="A491" s="218">
        <f t="shared" si="7"/>
        <v>684</v>
      </c>
      <c r="B491" s="304"/>
      <c r="C491" s="339"/>
      <c r="F491" s="10"/>
      <c r="H491" s="10"/>
      <c r="I491" s="10"/>
    </row>
    <row r="492" spans="1:9" ht="15">
      <c r="A492" s="218">
        <f t="shared" si="7"/>
        <v>685</v>
      </c>
      <c r="B492" s="304"/>
      <c r="C492" s="339"/>
      <c r="F492" s="10"/>
      <c r="H492" s="10"/>
      <c r="I492" s="10"/>
    </row>
    <row r="493" spans="1:9" ht="15">
      <c r="A493" s="218">
        <f t="shared" si="7"/>
        <v>686</v>
      </c>
      <c r="B493" s="304"/>
      <c r="C493" s="339"/>
      <c r="F493" s="10"/>
      <c r="H493" s="10"/>
      <c r="I493" s="10"/>
    </row>
    <row r="494" spans="1:9" ht="15">
      <c r="A494" s="218">
        <f t="shared" si="7"/>
        <v>687</v>
      </c>
      <c r="B494" s="304"/>
      <c r="C494" s="339"/>
      <c r="F494" s="10"/>
      <c r="H494" s="10"/>
      <c r="I494" s="10"/>
    </row>
    <row r="495" spans="1:9" ht="15">
      <c r="A495" s="218">
        <f t="shared" si="7"/>
        <v>688</v>
      </c>
      <c r="B495" s="304"/>
      <c r="C495" s="339"/>
      <c r="F495" s="10"/>
      <c r="H495" s="10"/>
      <c r="I495" s="10"/>
    </row>
    <row r="496" spans="1:9" ht="15">
      <c r="A496" s="218">
        <f t="shared" si="7"/>
        <v>689</v>
      </c>
      <c r="B496" s="304"/>
      <c r="C496" s="339"/>
      <c r="F496" s="10"/>
      <c r="H496" s="10"/>
      <c r="I496" s="10"/>
    </row>
    <row r="497" spans="1:9" ht="15">
      <c r="A497" s="218">
        <f t="shared" si="7"/>
        <v>690</v>
      </c>
      <c r="B497" s="304" t="s">
        <v>302</v>
      </c>
      <c r="C497" s="339" t="s">
        <v>385</v>
      </c>
      <c r="F497" s="10"/>
      <c r="H497" s="10"/>
      <c r="I497" s="10"/>
    </row>
    <row r="498" spans="1:9" ht="15">
      <c r="A498" s="218">
        <f t="shared" si="7"/>
        <v>691</v>
      </c>
      <c r="B498" s="304" t="s">
        <v>303</v>
      </c>
      <c r="C498" s="339" t="s">
        <v>385</v>
      </c>
      <c r="F498" s="10"/>
      <c r="H498" s="10"/>
      <c r="I498" s="10"/>
    </row>
    <row r="499" spans="1:9" ht="15">
      <c r="A499" s="218">
        <f t="shared" si="7"/>
        <v>692</v>
      </c>
      <c r="B499" s="304" t="s">
        <v>304</v>
      </c>
      <c r="C499" s="339" t="s">
        <v>385</v>
      </c>
      <c r="F499" s="10"/>
      <c r="H499" s="10"/>
      <c r="I499" s="10"/>
    </row>
    <row r="500" spans="1:9" ht="15">
      <c r="A500" s="218">
        <f t="shared" si="7"/>
        <v>693</v>
      </c>
      <c r="B500" s="304" t="s">
        <v>305</v>
      </c>
      <c r="C500" s="339" t="s">
        <v>385</v>
      </c>
      <c r="F500" s="10"/>
      <c r="H500" s="10"/>
      <c r="I500" s="10"/>
    </row>
    <row r="501" spans="1:9" ht="15">
      <c r="A501" s="218">
        <f t="shared" si="7"/>
        <v>694</v>
      </c>
      <c r="B501" s="304" t="s">
        <v>306</v>
      </c>
      <c r="C501" s="339" t="s">
        <v>385</v>
      </c>
      <c r="F501" s="10"/>
      <c r="H501" s="10"/>
      <c r="I501" s="10"/>
    </row>
    <row r="502" spans="1:9" ht="15">
      <c r="A502" s="218">
        <f t="shared" si="7"/>
        <v>695</v>
      </c>
      <c r="B502" s="304" t="s">
        <v>307</v>
      </c>
      <c r="C502" s="339" t="s">
        <v>385</v>
      </c>
      <c r="F502" s="10"/>
      <c r="H502" s="10"/>
      <c r="I502" s="10"/>
    </row>
    <row r="503" spans="1:9" ht="15">
      <c r="A503" s="218">
        <f t="shared" si="7"/>
        <v>696</v>
      </c>
      <c r="B503" s="304" t="s">
        <v>308</v>
      </c>
      <c r="C503" s="339" t="s">
        <v>385</v>
      </c>
      <c r="F503" s="10"/>
      <c r="H503" s="10"/>
      <c r="I503" s="10"/>
    </row>
    <row r="504" spans="1:9" ht="15">
      <c r="A504" s="218">
        <f t="shared" si="7"/>
        <v>697</v>
      </c>
      <c r="B504" s="336"/>
      <c r="C504" s="337"/>
      <c r="F504" s="10"/>
      <c r="H504" s="10"/>
      <c r="I504" s="10"/>
    </row>
    <row r="505" spans="1:9" ht="15">
      <c r="A505" s="218">
        <f t="shared" si="7"/>
        <v>698</v>
      </c>
      <c r="B505" s="336"/>
      <c r="C505" s="337"/>
      <c r="F505" s="10"/>
      <c r="H505" s="10"/>
      <c r="I505" s="10"/>
    </row>
    <row r="506" spans="1:9" ht="15">
      <c r="A506" s="218">
        <f t="shared" si="7"/>
        <v>699</v>
      </c>
      <c r="B506" s="336"/>
      <c r="C506" s="337"/>
      <c r="F506" s="10"/>
      <c r="H506" s="10"/>
      <c r="I506" s="10"/>
    </row>
    <row r="507" spans="2:9" ht="15.75">
      <c r="B507" s="333"/>
      <c r="C507" s="191"/>
      <c r="F507" s="10"/>
      <c r="H507" s="10"/>
      <c r="I507" s="10"/>
    </row>
    <row r="508" spans="2:9" ht="15.75">
      <c r="B508" s="333"/>
      <c r="C508" s="191"/>
      <c r="F508" s="10"/>
      <c r="H508" s="10"/>
      <c r="I508" s="10"/>
    </row>
    <row r="509" spans="2:9" ht="15.75">
      <c r="B509" s="333"/>
      <c r="C509" s="191"/>
      <c r="F509" s="10"/>
      <c r="H509" s="10"/>
      <c r="I509" s="10"/>
    </row>
    <row r="510" spans="2:9" ht="15.75">
      <c r="B510" s="333"/>
      <c r="C510" s="191"/>
      <c r="F510" s="10"/>
      <c r="H510" s="10"/>
      <c r="I510" s="10"/>
    </row>
    <row r="511" spans="6:9" ht="17.25">
      <c r="F511" s="10"/>
      <c r="H511" s="10"/>
      <c r="I511" s="10"/>
    </row>
    <row r="512" spans="6:9" ht="17.25">
      <c r="F512" s="10"/>
      <c r="H512" s="10"/>
      <c r="I512" s="10"/>
    </row>
    <row r="513" spans="6:9" ht="17.25">
      <c r="F513" s="10"/>
      <c r="H513" s="10"/>
      <c r="I513" s="10"/>
    </row>
    <row r="514" spans="6:9" ht="17.25">
      <c r="F514" s="10"/>
      <c r="H514" s="10"/>
      <c r="I514" s="10"/>
    </row>
    <row r="515" spans="6:9" ht="17.25">
      <c r="F515" s="10"/>
      <c r="H515" s="10"/>
      <c r="I515" s="10"/>
    </row>
    <row r="516" spans="6:9" ht="17.25">
      <c r="F516" s="10"/>
      <c r="H516" s="10"/>
      <c r="I516" s="10"/>
    </row>
    <row r="517" spans="6:9" ht="17.25">
      <c r="F517" s="10"/>
      <c r="H517" s="10"/>
      <c r="I517" s="10"/>
    </row>
    <row r="518" spans="6:9" ht="17.25">
      <c r="F518" s="10"/>
      <c r="H518" s="10"/>
      <c r="I518" s="10"/>
    </row>
    <row r="519" spans="6:9" ht="17.25">
      <c r="F519" s="10"/>
      <c r="H519" s="10"/>
      <c r="I519" s="10"/>
    </row>
    <row r="520" spans="6:9" ht="17.25">
      <c r="F520" s="10"/>
      <c r="H520" s="10"/>
      <c r="I520" s="10"/>
    </row>
    <row r="521" spans="6:9" ht="17.25">
      <c r="F521" s="10"/>
      <c r="H521" s="10"/>
      <c r="I521" s="10"/>
    </row>
    <row r="522" spans="6:9" ht="17.25">
      <c r="F522" s="10"/>
      <c r="H522" s="10"/>
      <c r="I522" s="10"/>
    </row>
    <row r="523" spans="6:9" ht="17.25">
      <c r="F523" s="10"/>
      <c r="H523" s="10"/>
      <c r="I523" s="10"/>
    </row>
    <row r="524" spans="6:9" ht="17.25">
      <c r="F524" s="10"/>
      <c r="H524" s="10"/>
      <c r="I524" s="10"/>
    </row>
    <row r="525" spans="6:9" ht="17.25">
      <c r="F525" s="10"/>
      <c r="H525" s="10"/>
      <c r="I525" s="10"/>
    </row>
    <row r="526" spans="6:9" ht="17.25">
      <c r="F526" s="10"/>
      <c r="H526" s="10"/>
      <c r="I526" s="10"/>
    </row>
    <row r="527" spans="6:9" ht="17.25">
      <c r="F527" s="10"/>
      <c r="H527" s="10"/>
      <c r="I527" s="10"/>
    </row>
    <row r="528" spans="6:9" ht="17.25">
      <c r="F528" s="10"/>
      <c r="H528" s="10"/>
      <c r="I528" s="10"/>
    </row>
  </sheetData>
  <sheetProtection/>
  <conditionalFormatting sqref="A1:A6 A507:A65536">
    <cfRule type="cellIs" priority="36" dxfId="2" operator="between" stopIfTrue="1">
      <formula>500</formula>
      <formula>599</formula>
    </cfRule>
    <cfRule type="cellIs" priority="37" dxfId="4" operator="between" stopIfTrue="1">
      <formula>300</formula>
      <formula>399</formula>
    </cfRule>
    <cfRule type="cellIs" priority="38" dxfId="287" operator="between" stopIfTrue="1">
      <formula>600</formula>
      <formula>699</formula>
    </cfRule>
  </conditionalFormatting>
  <conditionalFormatting sqref="C1:C6 C507:C65536">
    <cfRule type="cellIs" priority="39" dxfId="284" operator="equal" stopIfTrue="1">
      <formula>"U11"</formula>
    </cfRule>
    <cfRule type="cellIs" priority="40" dxfId="283" operator="equal" stopIfTrue="1">
      <formula>"U13"</formula>
    </cfRule>
  </conditionalFormatting>
  <conditionalFormatting sqref="F1:F4 F507:F65536">
    <cfRule type="cellIs" priority="11" dxfId="2" operator="between" stopIfTrue="1">
      <formula>500</formula>
      <formula>599</formula>
    </cfRule>
    <cfRule type="cellIs" priority="12" dxfId="4" operator="between" stopIfTrue="1">
      <formula>300</formula>
      <formula>399</formula>
    </cfRule>
    <cfRule type="cellIs" priority="13" dxfId="287" operator="between" stopIfTrue="1">
      <formula>600</formula>
      <formula>699</formula>
    </cfRule>
  </conditionalFormatting>
  <conditionalFormatting sqref="I1:I4 I507:I65536 I6">
    <cfRule type="cellIs" priority="14" dxfId="284" operator="equal" stopIfTrue="1">
      <formula>"U11"</formula>
    </cfRule>
    <cfRule type="cellIs" priority="15" dxfId="283" operator="equal" stopIfTrue="1">
      <formula>"U13"</formula>
    </cfRule>
  </conditionalFormatting>
  <conditionalFormatting sqref="I5">
    <cfRule type="cellIs" priority="4" dxfId="284" operator="equal" stopIfTrue="1">
      <formula>"U11"</formula>
    </cfRule>
    <cfRule type="cellIs" priority="5" dxfId="283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205" customWidth="1"/>
    <col min="8" max="8" width="7.28125" style="205" customWidth="1"/>
    <col min="9" max="9" width="5.8515625" style="0" customWidth="1"/>
    <col min="10" max="10" width="6.8515625" style="0" customWidth="1"/>
    <col min="11" max="11" width="22.140625" style="0" customWidth="1"/>
    <col min="12" max="16" width="5.421875" style="0" customWidth="1"/>
    <col min="17" max="17" width="6.28125" style="0" customWidth="1"/>
  </cols>
  <sheetData>
    <row r="1" spans="1:17" ht="25.5" customHeight="1">
      <c r="A1" s="201" t="s">
        <v>0</v>
      </c>
      <c r="B1" s="202" t="s">
        <v>152</v>
      </c>
      <c r="C1" s="204" t="s">
        <v>13</v>
      </c>
      <c r="D1" s="204" t="s">
        <v>1</v>
      </c>
      <c r="E1" s="204" t="s">
        <v>2</v>
      </c>
      <c r="F1" s="204" t="s">
        <v>153</v>
      </c>
      <c r="G1" s="204" t="s">
        <v>3</v>
      </c>
      <c r="H1" s="203" t="s">
        <v>150</v>
      </c>
      <c r="J1" s="13" t="s">
        <v>0</v>
      </c>
      <c r="K1" s="14" t="s">
        <v>154</v>
      </c>
      <c r="L1" s="18" t="s">
        <v>13</v>
      </c>
      <c r="M1" s="18" t="s">
        <v>1</v>
      </c>
      <c r="N1" s="18" t="s">
        <v>2</v>
      </c>
      <c r="O1" s="18" t="s">
        <v>153</v>
      </c>
      <c r="P1" s="18" t="s">
        <v>3</v>
      </c>
      <c r="Q1" s="15" t="s">
        <v>150</v>
      </c>
    </row>
    <row r="2" spans="1:17" ht="15.75">
      <c r="A2" s="8">
        <v>402</v>
      </c>
      <c r="B2" s="194" t="str">
        <f>LOOKUP(A2,Name!A$1:B2006)</f>
        <v>Charlie Green</v>
      </c>
      <c r="C2" s="193"/>
      <c r="D2" s="193"/>
      <c r="E2" s="193">
        <v>30</v>
      </c>
      <c r="F2" s="193"/>
      <c r="G2" s="193"/>
      <c r="H2" s="7">
        <f aca="true" t="shared" si="0" ref="H2:H9">MAX(C2:G2)</f>
        <v>30</v>
      </c>
      <c r="J2" s="8">
        <v>602</v>
      </c>
      <c r="K2" s="195" t="str">
        <f>LOOKUP(J2,Name!A$1:B518)</f>
        <v>Nancy Dunne</v>
      </c>
      <c r="L2" s="193"/>
      <c r="M2" s="193"/>
      <c r="N2" s="193">
        <v>60</v>
      </c>
      <c r="O2" s="193"/>
      <c r="P2" s="193"/>
      <c r="Q2" s="7">
        <f aca="true" t="shared" si="1" ref="Q2:Q11">MAX(L2:P2)</f>
        <v>60</v>
      </c>
    </row>
    <row r="3" spans="1:17" ht="15.75">
      <c r="A3" s="8">
        <v>650</v>
      </c>
      <c r="B3" s="194" t="str">
        <f>LOOKUP(A3,Name!A$1:B2003)</f>
        <v>Luke Ager</v>
      </c>
      <c r="C3" s="193"/>
      <c r="D3" s="193"/>
      <c r="E3" s="193">
        <v>23.5</v>
      </c>
      <c r="F3" s="193"/>
      <c r="G3" s="193"/>
      <c r="H3" s="7">
        <f t="shared" si="0"/>
        <v>23.5</v>
      </c>
      <c r="J3" s="8">
        <v>125</v>
      </c>
      <c r="K3" s="195" t="str">
        <f>LOOKUP(J3,Name!A$1:B513)</f>
        <v>Freya Rankin</v>
      </c>
      <c r="L3" s="193"/>
      <c r="M3" s="193"/>
      <c r="N3" s="193">
        <v>51.6</v>
      </c>
      <c r="O3" s="193"/>
      <c r="P3" s="193"/>
      <c r="Q3" s="7">
        <f t="shared" si="1"/>
        <v>51.6</v>
      </c>
    </row>
    <row r="4" spans="1:17" ht="15.75">
      <c r="A4" s="8">
        <v>115</v>
      </c>
      <c r="B4" s="194" t="str">
        <f>LOOKUP(A4,Name!A$1:B2005)</f>
        <v>George Dobson</v>
      </c>
      <c r="C4" s="193"/>
      <c r="D4" s="193"/>
      <c r="E4" s="193">
        <v>16.5</v>
      </c>
      <c r="F4" s="193"/>
      <c r="G4" s="193"/>
      <c r="H4" s="7">
        <f t="shared" si="0"/>
        <v>16.5</v>
      </c>
      <c r="J4" s="8">
        <v>302</v>
      </c>
      <c r="K4" s="195" t="str">
        <f>LOOKUP(J4,Name!A$1:B517)</f>
        <v>Skye Manley</v>
      </c>
      <c r="L4" s="193"/>
      <c r="M4" s="193"/>
      <c r="N4" s="193">
        <v>45.6</v>
      </c>
      <c r="O4" s="193"/>
      <c r="P4" s="193"/>
      <c r="Q4" s="7">
        <f t="shared" si="1"/>
        <v>45.6</v>
      </c>
    </row>
    <row r="5" spans="1:17" ht="15.75">
      <c r="A5" s="8">
        <v>407</v>
      </c>
      <c r="B5" s="194" t="str">
        <f>LOOKUP(A5,Name!A$1:B2002)</f>
        <v>Brandon Lampitt</v>
      </c>
      <c r="C5" s="193"/>
      <c r="D5" s="193"/>
      <c r="E5" s="193">
        <v>7.2</v>
      </c>
      <c r="F5" s="193"/>
      <c r="G5" s="193"/>
      <c r="H5" s="7">
        <f t="shared" si="0"/>
        <v>7.2</v>
      </c>
      <c r="J5" s="8">
        <v>503</v>
      </c>
      <c r="K5" s="195" t="str">
        <f>LOOKUP(J5,Name!A$1:B507)</f>
        <v>Eliana Dawit</v>
      </c>
      <c r="L5" s="193"/>
      <c r="M5" s="193"/>
      <c r="N5" s="193">
        <v>38.4</v>
      </c>
      <c r="O5" s="193"/>
      <c r="P5" s="193"/>
      <c r="Q5" s="7">
        <f t="shared" si="1"/>
        <v>38.4</v>
      </c>
    </row>
    <row r="6" spans="1:17" ht="15.75">
      <c r="A6" s="8">
        <v>653</v>
      </c>
      <c r="B6" s="194" t="str">
        <f>LOOKUP(A6,Name!A$1:B2004)</f>
        <v>Reegan Nowack</v>
      </c>
      <c r="C6" s="193"/>
      <c r="D6" s="193"/>
      <c r="E6" s="193">
        <v>7.2</v>
      </c>
      <c r="F6" s="193"/>
      <c r="G6" s="193"/>
      <c r="H6" s="7">
        <f t="shared" si="0"/>
        <v>7.2</v>
      </c>
      <c r="J6" s="8">
        <v>451</v>
      </c>
      <c r="K6" s="195" t="str">
        <f>LOOKUP(J6,Name!A$1:B510)</f>
        <v>Grace Follows</v>
      </c>
      <c r="L6" s="193"/>
      <c r="M6" s="193"/>
      <c r="N6" s="193">
        <v>34.6</v>
      </c>
      <c r="O6" s="193"/>
      <c r="P6" s="193"/>
      <c r="Q6" s="7">
        <f t="shared" si="1"/>
        <v>34.6</v>
      </c>
    </row>
    <row r="7" spans="1:17" ht="15.75">
      <c r="A7" s="8">
        <v>104</v>
      </c>
      <c r="B7" s="194" t="str">
        <f>LOOKUP(A7,Name!A$1:B2007)</f>
        <v>Leo Pickering-Grainger</v>
      </c>
      <c r="C7" s="193"/>
      <c r="D7" s="193"/>
      <c r="E7" s="193">
        <v>6.6</v>
      </c>
      <c r="F7" s="193"/>
      <c r="G7" s="193"/>
      <c r="H7" s="7">
        <f t="shared" si="0"/>
        <v>6.6</v>
      </c>
      <c r="J7" s="8">
        <v>613</v>
      </c>
      <c r="K7" s="195" t="str">
        <f>LOOKUP(J7,Name!A$1:B515)</f>
        <v>Annabel Mustin</v>
      </c>
      <c r="L7" s="193"/>
      <c r="M7" s="193"/>
      <c r="N7" s="193">
        <v>33.2</v>
      </c>
      <c r="O7" s="193"/>
      <c r="P7" s="193"/>
      <c r="Q7" s="7">
        <f t="shared" si="1"/>
        <v>33.2</v>
      </c>
    </row>
    <row r="8" spans="1:17" ht="15.75">
      <c r="A8" s="8">
        <v>529</v>
      </c>
      <c r="B8" s="194" t="str">
        <f>LOOKUP(A8,Name!A$1:B2005)</f>
        <v>Charlie Keenan</v>
      </c>
      <c r="C8" s="193"/>
      <c r="D8" s="193"/>
      <c r="E8" s="193">
        <v>6.1</v>
      </c>
      <c r="F8" s="193"/>
      <c r="G8" s="193"/>
      <c r="H8" s="7">
        <f t="shared" si="0"/>
        <v>6.1</v>
      </c>
      <c r="J8" s="8">
        <v>454</v>
      </c>
      <c r="K8" s="195" t="str">
        <f>LOOKUP(J8,Name!A$1:B511)</f>
        <v>Emmie Preston</v>
      </c>
      <c r="L8" s="193"/>
      <c r="M8" s="193"/>
      <c r="N8" s="193">
        <v>31.2</v>
      </c>
      <c r="O8" s="193"/>
      <c r="P8" s="193"/>
      <c r="Q8" s="7">
        <f t="shared" si="1"/>
        <v>31.2</v>
      </c>
    </row>
    <row r="9" spans="1:17" ht="15.75">
      <c r="A9" s="8">
        <v>531</v>
      </c>
      <c r="B9" s="194" t="str">
        <f>LOOKUP(A9,Name!A$1:B2000)</f>
        <v>Ethan Pearce</v>
      </c>
      <c r="C9" s="193"/>
      <c r="D9" s="193"/>
      <c r="E9" s="193">
        <v>5.8</v>
      </c>
      <c r="F9" s="193"/>
      <c r="G9" s="193"/>
      <c r="H9" s="7">
        <f t="shared" si="0"/>
        <v>5.8</v>
      </c>
      <c r="J9" s="8">
        <v>504</v>
      </c>
      <c r="K9" s="195" t="str">
        <f>LOOKUP(J9,Name!A$1:B512)</f>
        <v>Ellen Horner</v>
      </c>
      <c r="L9" s="193"/>
      <c r="M9" s="193"/>
      <c r="N9" s="193">
        <v>27.6</v>
      </c>
      <c r="O9" s="193"/>
      <c r="P9" s="193"/>
      <c r="Q9" s="7">
        <f t="shared" si="1"/>
        <v>27.6</v>
      </c>
    </row>
    <row r="10" spans="1:17" ht="15.75">
      <c r="A10" s="8"/>
      <c r="B10" s="194" t="e">
        <f>LOOKUP(A10,Name!A$1:B2003)</f>
        <v>#N/A</v>
      </c>
      <c r="C10" s="193"/>
      <c r="D10" s="193"/>
      <c r="E10" s="193"/>
      <c r="F10" s="193"/>
      <c r="G10" s="193"/>
      <c r="H10" s="7">
        <f aca="true" t="shared" si="2" ref="H10:H16">MAX(C10:G10)</f>
        <v>0</v>
      </c>
      <c r="J10" s="8">
        <v>128</v>
      </c>
      <c r="K10" s="195" t="str">
        <f>LOOKUP(J10,Name!A$1:B512)</f>
        <v>Paige Ashmore </v>
      </c>
      <c r="L10" s="193"/>
      <c r="M10" s="193"/>
      <c r="N10" s="193">
        <v>11.9</v>
      </c>
      <c r="O10" s="193"/>
      <c r="P10" s="193"/>
      <c r="Q10" s="7">
        <f t="shared" si="1"/>
        <v>11.9</v>
      </c>
    </row>
    <row r="11" spans="1:17" ht="15.75">
      <c r="A11" s="8"/>
      <c r="B11" s="194" t="e">
        <f>LOOKUP(A11,Name!A$1:B2003)</f>
        <v>#N/A</v>
      </c>
      <c r="C11" s="193"/>
      <c r="D11" s="193"/>
      <c r="E11" s="193"/>
      <c r="F11" s="193"/>
      <c r="G11" s="193"/>
      <c r="H11" s="7">
        <f t="shared" si="2"/>
        <v>0</v>
      </c>
      <c r="J11" s="8">
        <v>301</v>
      </c>
      <c r="K11" s="195" t="str">
        <f>LOOKUP(J11,Name!A$1:B511)</f>
        <v>India Holt</v>
      </c>
      <c r="L11" s="193"/>
      <c r="M11" s="193"/>
      <c r="N11" s="193">
        <v>11.9</v>
      </c>
      <c r="O11" s="193"/>
      <c r="P11" s="193"/>
      <c r="Q11" s="7">
        <f t="shared" si="1"/>
        <v>11.9</v>
      </c>
    </row>
    <row r="12" spans="1:17" ht="15.75">
      <c r="A12" s="8"/>
      <c r="B12" s="194" t="e">
        <f>LOOKUP(A12,Name!A$1:B2004)</f>
        <v>#N/A</v>
      </c>
      <c r="C12" s="193"/>
      <c r="D12" s="193"/>
      <c r="E12" s="193"/>
      <c r="F12" s="193"/>
      <c r="G12" s="193"/>
      <c r="H12" s="7">
        <f t="shared" si="2"/>
        <v>0</v>
      </c>
      <c r="J12" s="8"/>
      <c r="K12" s="195" t="e">
        <f>LOOKUP(J12,Name!A$1:B516)</f>
        <v>#N/A</v>
      </c>
      <c r="L12" s="193"/>
      <c r="M12" s="193"/>
      <c r="N12" s="193"/>
      <c r="O12" s="193"/>
      <c r="P12" s="193"/>
      <c r="Q12" s="7">
        <f aca="true" t="shared" si="3" ref="Q12:Q22">MAX(L12:P12)</f>
        <v>0</v>
      </c>
    </row>
    <row r="13" spans="1:17" ht="15.75">
      <c r="A13" s="8"/>
      <c r="B13" s="194" t="e">
        <f>LOOKUP(A13,Name!A$1:B2001)</f>
        <v>#N/A</v>
      </c>
      <c r="C13" s="193"/>
      <c r="D13" s="193"/>
      <c r="E13" s="193"/>
      <c r="F13" s="193"/>
      <c r="G13" s="193"/>
      <c r="H13" s="207">
        <f t="shared" si="2"/>
        <v>0</v>
      </c>
      <c r="J13" s="8"/>
      <c r="K13" s="195" t="e">
        <f>LOOKUP(J13,Name!A$1:B506)</f>
        <v>#N/A</v>
      </c>
      <c r="L13" s="193"/>
      <c r="M13" s="193"/>
      <c r="N13" s="193"/>
      <c r="O13" s="193"/>
      <c r="P13" s="193"/>
      <c r="Q13" s="7">
        <f t="shared" si="3"/>
        <v>0</v>
      </c>
    </row>
    <row r="14" spans="1:17" ht="15.75">
      <c r="A14" s="8"/>
      <c r="B14" s="194" t="e">
        <f>LOOKUP(A14,Name!A$1:B2005)</f>
        <v>#N/A</v>
      </c>
      <c r="C14" s="193"/>
      <c r="D14" s="193"/>
      <c r="E14" s="193"/>
      <c r="F14" s="193"/>
      <c r="G14" s="193"/>
      <c r="H14" s="7">
        <f t="shared" si="2"/>
        <v>0</v>
      </c>
      <c r="J14" s="8"/>
      <c r="K14" s="195" t="e">
        <f>LOOKUP(J14,Name!A$1:B508)</f>
        <v>#N/A</v>
      </c>
      <c r="L14" s="193"/>
      <c r="M14" s="193"/>
      <c r="N14" s="193"/>
      <c r="O14" s="193"/>
      <c r="P14" s="193"/>
      <c r="Q14" s="7">
        <f t="shared" si="3"/>
        <v>0</v>
      </c>
    </row>
    <row r="15" spans="1:17" ht="15.75">
      <c r="A15" s="8"/>
      <c r="B15" s="194" t="e">
        <f>LOOKUP(A15,Name!A$1:B2004)</f>
        <v>#N/A</v>
      </c>
      <c r="C15" s="193"/>
      <c r="D15" s="193"/>
      <c r="E15" s="193"/>
      <c r="F15" s="193"/>
      <c r="G15" s="193"/>
      <c r="H15" s="7">
        <f t="shared" si="2"/>
        <v>0</v>
      </c>
      <c r="J15" s="8"/>
      <c r="K15" s="195" t="e">
        <f>LOOKUP(J15,Name!A$1:B512)</f>
        <v>#N/A</v>
      </c>
      <c r="L15" s="193"/>
      <c r="M15" s="193"/>
      <c r="N15" s="193"/>
      <c r="O15" s="193"/>
      <c r="P15" s="193"/>
      <c r="Q15" s="7">
        <f t="shared" si="3"/>
        <v>0</v>
      </c>
    </row>
    <row r="16" spans="1:17" ht="15.75">
      <c r="A16" s="8"/>
      <c r="B16" s="194" t="e">
        <f>LOOKUP(A16,Name!A$1:B2006)</f>
        <v>#N/A</v>
      </c>
      <c r="C16" s="193"/>
      <c r="D16" s="193"/>
      <c r="E16" s="193"/>
      <c r="F16" s="193"/>
      <c r="G16" s="193"/>
      <c r="H16" s="7">
        <f t="shared" si="2"/>
        <v>0</v>
      </c>
      <c r="J16" s="8"/>
      <c r="K16" s="195" t="e">
        <f>LOOKUP(J16,Name!A$1:B510)</f>
        <v>#N/A</v>
      </c>
      <c r="L16" s="193"/>
      <c r="M16" s="193"/>
      <c r="N16" s="193"/>
      <c r="O16" s="193"/>
      <c r="P16" s="193"/>
      <c r="Q16" s="7">
        <f t="shared" si="3"/>
        <v>0</v>
      </c>
    </row>
    <row r="17" spans="1:17" ht="15.75">
      <c r="A17" s="8"/>
      <c r="B17" s="194" t="e">
        <f>LOOKUP(A17,Name!A$1:B2003)</f>
        <v>#N/A</v>
      </c>
      <c r="C17" s="193"/>
      <c r="D17" s="193"/>
      <c r="E17" s="193"/>
      <c r="F17" s="193"/>
      <c r="G17" s="193"/>
      <c r="H17" s="7">
        <f aca="true" t="shared" si="4" ref="H17:H22">MAX(C17:G17)</f>
        <v>0</v>
      </c>
      <c r="J17" s="8"/>
      <c r="K17" s="195" t="e">
        <f>LOOKUP(J17,Name!A$1:B512)</f>
        <v>#N/A</v>
      </c>
      <c r="L17" s="193"/>
      <c r="M17" s="193"/>
      <c r="N17" s="193"/>
      <c r="O17" s="193"/>
      <c r="P17" s="193"/>
      <c r="Q17" s="7">
        <f t="shared" si="3"/>
        <v>0</v>
      </c>
    </row>
    <row r="18" spans="1:17" ht="15.75">
      <c r="A18" s="8"/>
      <c r="B18" s="194" t="e">
        <f>LOOKUP(A18,Name!A$1:B2003)</f>
        <v>#N/A</v>
      </c>
      <c r="C18" s="193"/>
      <c r="D18" s="193"/>
      <c r="E18" s="193"/>
      <c r="F18" s="193"/>
      <c r="G18" s="193"/>
      <c r="H18" s="7">
        <f t="shared" si="4"/>
        <v>0</v>
      </c>
      <c r="J18" s="8"/>
      <c r="K18" s="195" t="e">
        <f>LOOKUP(J18,Name!A$1:B507)</f>
        <v>#N/A</v>
      </c>
      <c r="L18" s="193"/>
      <c r="M18" s="193"/>
      <c r="N18" s="193"/>
      <c r="O18" s="193"/>
      <c r="P18" s="193"/>
      <c r="Q18" s="207">
        <f t="shared" si="3"/>
        <v>0</v>
      </c>
    </row>
    <row r="19" spans="1:17" ht="15.75">
      <c r="A19" s="8"/>
      <c r="B19" s="194" t="e">
        <f>LOOKUP(A19,Name!A$1:B2003)</f>
        <v>#N/A</v>
      </c>
      <c r="C19" s="193"/>
      <c r="D19" s="193"/>
      <c r="E19" s="193"/>
      <c r="F19" s="193"/>
      <c r="G19" s="193"/>
      <c r="H19" s="7">
        <f t="shared" si="4"/>
        <v>0</v>
      </c>
      <c r="J19" s="8"/>
      <c r="K19" s="195" t="e">
        <f>LOOKUP(J19,Name!A$1:B508)</f>
        <v>#N/A</v>
      </c>
      <c r="L19" s="193"/>
      <c r="M19" s="193"/>
      <c r="N19" s="193"/>
      <c r="O19" s="193"/>
      <c r="P19" s="193"/>
      <c r="Q19" s="7">
        <f t="shared" si="3"/>
        <v>0</v>
      </c>
    </row>
    <row r="20" spans="1:17" ht="15.75">
      <c r="A20" s="8"/>
      <c r="B20" s="194" t="e">
        <f>LOOKUP(A20,Name!A$1:B2002)</f>
        <v>#N/A</v>
      </c>
      <c r="C20" s="193"/>
      <c r="D20" s="193"/>
      <c r="E20" s="193"/>
      <c r="F20" s="193"/>
      <c r="G20" s="193"/>
      <c r="H20" s="7">
        <f>MAX(C20:G20)</f>
        <v>0</v>
      </c>
      <c r="J20" s="8"/>
      <c r="K20" s="195" t="e">
        <f>LOOKUP(J20,Name!A$1:B514)</f>
        <v>#N/A</v>
      </c>
      <c r="L20" s="193"/>
      <c r="M20" s="193"/>
      <c r="N20" s="193"/>
      <c r="O20" s="193"/>
      <c r="P20" s="193"/>
      <c r="Q20" s="7">
        <f t="shared" si="3"/>
        <v>0</v>
      </c>
    </row>
    <row r="21" spans="1:17" ht="15.75">
      <c r="A21" s="8"/>
      <c r="B21" s="194" t="e">
        <f>LOOKUP(A21,Name!A$1:B2003)</f>
        <v>#N/A</v>
      </c>
      <c r="C21" s="193"/>
      <c r="D21" s="193"/>
      <c r="E21" s="193"/>
      <c r="F21" s="193"/>
      <c r="G21" s="193"/>
      <c r="H21" s="7">
        <f t="shared" si="4"/>
        <v>0</v>
      </c>
      <c r="J21" s="8"/>
      <c r="K21" s="195" t="e">
        <f>LOOKUP(J21,Name!A$1:B517)</f>
        <v>#N/A</v>
      </c>
      <c r="L21" s="193"/>
      <c r="M21" s="193"/>
      <c r="N21" s="193"/>
      <c r="O21" s="193"/>
      <c r="P21" s="193"/>
      <c r="Q21" s="7">
        <f t="shared" si="3"/>
        <v>0</v>
      </c>
    </row>
    <row r="22" spans="1:17" ht="15.75">
      <c r="A22" s="8"/>
      <c r="B22" s="194" t="e">
        <f>LOOKUP(A22,Name!A$1:B2004)</f>
        <v>#N/A</v>
      </c>
      <c r="C22" s="193"/>
      <c r="D22" s="193"/>
      <c r="E22" s="193"/>
      <c r="F22" s="193"/>
      <c r="G22" s="193"/>
      <c r="H22" s="7">
        <f t="shared" si="4"/>
        <v>0</v>
      </c>
      <c r="J22" s="8"/>
      <c r="K22" s="195" t="e">
        <f>LOOKUP(J22,Name!A$1:B511)</f>
        <v>#N/A</v>
      </c>
      <c r="L22" s="193"/>
      <c r="M22" s="193"/>
      <c r="N22" s="193"/>
      <c r="O22" s="193"/>
      <c r="P22" s="193"/>
      <c r="Q22" s="7">
        <f t="shared" si="3"/>
        <v>0</v>
      </c>
    </row>
    <row r="23" ht="13.5" thickBot="1"/>
    <row r="24" spans="1:17" ht="31.5">
      <c r="A24" s="201" t="s">
        <v>0</v>
      </c>
      <c r="B24" s="202" t="s">
        <v>155</v>
      </c>
      <c r="C24" s="204" t="s">
        <v>13</v>
      </c>
      <c r="D24" s="204" t="s">
        <v>1</v>
      </c>
      <c r="E24" s="204" t="s">
        <v>2</v>
      </c>
      <c r="F24" s="204" t="s">
        <v>153</v>
      </c>
      <c r="G24" s="204" t="s">
        <v>3</v>
      </c>
      <c r="H24" s="203" t="s">
        <v>150</v>
      </c>
      <c r="J24" s="13" t="s">
        <v>0</v>
      </c>
      <c r="K24" s="14" t="s">
        <v>156</v>
      </c>
      <c r="L24" s="18" t="s">
        <v>13</v>
      </c>
      <c r="M24" s="18" t="s">
        <v>1</v>
      </c>
      <c r="N24" s="18" t="s">
        <v>2</v>
      </c>
      <c r="O24" s="18" t="s">
        <v>153</v>
      </c>
      <c r="P24" s="18" t="s">
        <v>3</v>
      </c>
      <c r="Q24" s="15" t="s">
        <v>150</v>
      </c>
    </row>
    <row r="25" spans="1:17" ht="15.75">
      <c r="A25" s="8">
        <v>652</v>
      </c>
      <c r="B25" s="194" t="str">
        <f>LOOKUP(A25,Name!A$1:B2004)</f>
        <v>Jack Larkin</v>
      </c>
      <c r="C25" s="193"/>
      <c r="D25" s="193"/>
      <c r="E25" s="193">
        <v>16</v>
      </c>
      <c r="F25" s="193"/>
      <c r="G25" s="193"/>
      <c r="H25" s="7">
        <f aca="true" t="shared" si="5" ref="H25:H32">MAX(C25:G25)</f>
        <v>16</v>
      </c>
      <c r="J25" s="8">
        <v>602</v>
      </c>
      <c r="K25" s="195" t="str">
        <f>LOOKUP(J25,Name!A$1:B520)</f>
        <v>Nancy Dunne</v>
      </c>
      <c r="L25" s="193"/>
      <c r="M25" s="193"/>
      <c r="N25" s="193">
        <v>14</v>
      </c>
      <c r="O25" s="193"/>
      <c r="P25" s="193"/>
      <c r="Q25" s="7">
        <f aca="true" t="shared" si="6" ref="Q25:Q32">MAX(L25:P25)</f>
        <v>14</v>
      </c>
    </row>
    <row r="26" spans="1:17" ht="15.75">
      <c r="A26" s="8">
        <v>654</v>
      </c>
      <c r="B26" s="194" t="str">
        <f>LOOKUP(A26,Name!A$1:B2009)</f>
        <v>Enzo Spennachi</v>
      </c>
      <c r="C26" s="193"/>
      <c r="D26" s="193"/>
      <c r="E26" s="193">
        <v>16</v>
      </c>
      <c r="F26" s="193"/>
      <c r="G26" s="193"/>
      <c r="H26" s="7">
        <f t="shared" si="5"/>
        <v>16</v>
      </c>
      <c r="J26" s="8">
        <v>612</v>
      </c>
      <c r="K26" s="195" t="str">
        <f>LOOKUP(J26,Name!A$1:B513)</f>
        <v>Edith Masson</v>
      </c>
      <c r="L26" s="193"/>
      <c r="M26" s="193"/>
      <c r="N26" s="193">
        <v>12</v>
      </c>
      <c r="O26" s="193"/>
      <c r="P26" s="193"/>
      <c r="Q26" s="7">
        <f t="shared" si="6"/>
        <v>12</v>
      </c>
    </row>
    <row r="27" spans="1:17" ht="15.75">
      <c r="A27" s="8">
        <v>403</v>
      </c>
      <c r="B27" s="194" t="str">
        <f>LOOKUP(A27,Name!A$1:B2013)</f>
        <v>Jayden Hanson</v>
      </c>
      <c r="C27" s="193"/>
      <c r="D27" s="193"/>
      <c r="E27" s="193">
        <v>14</v>
      </c>
      <c r="F27" s="193"/>
      <c r="G27" s="193"/>
      <c r="H27" s="7">
        <f t="shared" si="5"/>
        <v>14</v>
      </c>
      <c r="J27" s="8">
        <v>509</v>
      </c>
      <c r="K27" s="195" t="str">
        <f>LOOKUP(J27,Name!A$1:B512)</f>
        <v>Mar O'Connor Delgado</v>
      </c>
      <c r="L27" s="193"/>
      <c r="M27" s="193"/>
      <c r="N27" s="193">
        <v>11</v>
      </c>
      <c r="O27" s="193"/>
      <c r="P27" s="193"/>
      <c r="Q27" s="7">
        <f t="shared" si="6"/>
        <v>11</v>
      </c>
    </row>
    <row r="28" spans="1:17" ht="15.75">
      <c r="A28" s="8">
        <v>527</v>
      </c>
      <c r="B28" s="194" t="str">
        <f>LOOKUP(A28,Name!A$1:B2012)</f>
        <v>Anaadh Singh</v>
      </c>
      <c r="C28" s="193"/>
      <c r="D28" s="193"/>
      <c r="E28" s="193">
        <v>12</v>
      </c>
      <c r="F28" s="193"/>
      <c r="G28" s="193"/>
      <c r="H28" s="7">
        <f t="shared" si="5"/>
        <v>12</v>
      </c>
      <c r="J28" s="8">
        <v>452</v>
      </c>
      <c r="K28" s="195" t="str">
        <f>LOOKUP(J28,Name!A$1:B515)</f>
        <v>Florence Heather</v>
      </c>
      <c r="L28" s="193"/>
      <c r="M28" s="193"/>
      <c r="N28" s="193">
        <v>9</v>
      </c>
      <c r="O28" s="193"/>
      <c r="P28" s="193"/>
      <c r="Q28" s="7">
        <f t="shared" si="6"/>
        <v>9</v>
      </c>
    </row>
    <row r="29" spans="1:17" ht="15.75">
      <c r="A29" s="8">
        <v>532</v>
      </c>
      <c r="B29" s="194" t="str">
        <f>LOOKUP(A29,Name!A$1:B2006)</f>
        <v>George Wrigley</v>
      </c>
      <c r="C29" s="193"/>
      <c r="D29" s="193"/>
      <c r="E29" s="193">
        <v>11</v>
      </c>
      <c r="F29" s="193"/>
      <c r="G29" s="193"/>
      <c r="H29" s="7">
        <f t="shared" si="5"/>
        <v>11</v>
      </c>
      <c r="J29" s="8">
        <v>507</v>
      </c>
      <c r="K29" s="195" t="str">
        <f>LOOKUP(J29,Name!A$1:B512)</f>
        <v>Joanna O'Connor Delgado</v>
      </c>
      <c r="L29" s="193"/>
      <c r="M29" s="193"/>
      <c r="N29" s="193">
        <v>8</v>
      </c>
      <c r="O29" s="193"/>
      <c r="P29" s="193"/>
      <c r="Q29" s="7">
        <f t="shared" si="6"/>
        <v>8</v>
      </c>
    </row>
    <row r="30" spans="1:17" ht="15.75">
      <c r="A30" s="8">
        <v>113</v>
      </c>
      <c r="B30" s="194" t="str">
        <f>LOOKUP(A30,Name!A$1:B2010)</f>
        <v>Jason Adobor </v>
      </c>
      <c r="C30" s="193"/>
      <c r="D30" s="193"/>
      <c r="E30" s="193">
        <v>10</v>
      </c>
      <c r="F30" s="193"/>
      <c r="G30" s="193"/>
      <c r="H30" s="7">
        <f t="shared" si="5"/>
        <v>10</v>
      </c>
      <c r="J30" s="8">
        <v>117</v>
      </c>
      <c r="K30" s="195" t="str">
        <f>LOOKUP(J30,Name!A$1:B515)</f>
        <v>Angelina Wong</v>
      </c>
      <c r="L30" s="193"/>
      <c r="M30" s="193"/>
      <c r="N30" s="193">
        <v>8</v>
      </c>
      <c r="O30" s="193"/>
      <c r="P30" s="193"/>
      <c r="Q30" s="7">
        <f t="shared" si="6"/>
        <v>8</v>
      </c>
    </row>
    <row r="31" spans="1:17" ht="15.75">
      <c r="A31" s="8">
        <v>108</v>
      </c>
      <c r="B31" s="194" t="str">
        <f>LOOKUP(A31,Name!A$1:B2011)</f>
        <v>Oliver Marsh</v>
      </c>
      <c r="C31" s="193"/>
      <c r="D31" s="193"/>
      <c r="E31" s="193">
        <v>9</v>
      </c>
      <c r="F31" s="193"/>
      <c r="G31" s="193"/>
      <c r="H31" s="7">
        <f t="shared" si="5"/>
        <v>9</v>
      </c>
      <c r="J31" s="8">
        <v>450</v>
      </c>
      <c r="K31" s="195" t="str">
        <f>LOOKUP(J31,Name!A$1:B517)</f>
        <v>Izabella Fereday</v>
      </c>
      <c r="L31" s="193"/>
      <c r="M31" s="193"/>
      <c r="N31" s="193">
        <v>7</v>
      </c>
      <c r="O31" s="193"/>
      <c r="P31" s="193"/>
      <c r="Q31" s="7">
        <f t="shared" si="6"/>
        <v>7</v>
      </c>
    </row>
    <row r="32" spans="1:17" ht="15.75">
      <c r="A32" s="8">
        <v>408</v>
      </c>
      <c r="B32" s="194" t="str">
        <f>LOOKUP(A32,Name!A$1:B2003)</f>
        <v>Sam Vince</v>
      </c>
      <c r="C32" s="193"/>
      <c r="D32" s="193"/>
      <c r="E32" s="193">
        <v>7</v>
      </c>
      <c r="F32" s="193"/>
      <c r="G32" s="193"/>
      <c r="H32" s="7">
        <f t="shared" si="5"/>
        <v>7</v>
      </c>
      <c r="J32" s="8">
        <v>127</v>
      </c>
      <c r="K32" s="195" t="str">
        <f>LOOKUP(J32,Name!A$1:B519)</f>
        <v>Jessica-Lily Wakeman</v>
      </c>
      <c r="L32" s="193"/>
      <c r="M32" s="193"/>
      <c r="N32" s="193">
        <v>7</v>
      </c>
      <c r="O32" s="193"/>
      <c r="P32" s="193"/>
      <c r="Q32" s="7">
        <f t="shared" si="6"/>
        <v>7</v>
      </c>
    </row>
    <row r="33" spans="1:17" ht="15.75">
      <c r="A33" s="8"/>
      <c r="B33" s="194" t="e">
        <f>LOOKUP(A33,Name!A$1:B2010)</f>
        <v>#N/A</v>
      </c>
      <c r="C33" s="193"/>
      <c r="D33" s="193"/>
      <c r="E33" s="193"/>
      <c r="F33" s="193"/>
      <c r="G33" s="193"/>
      <c r="H33" s="7">
        <f aca="true" t="shared" si="7" ref="H33:H44">MAX(C33:G33)</f>
        <v>0</v>
      </c>
      <c r="J33" s="8"/>
      <c r="K33" s="195" t="e">
        <f>LOOKUP(J33,Name!A$1:B511)</f>
        <v>#N/A</v>
      </c>
      <c r="L33" s="193"/>
      <c r="M33" s="193"/>
      <c r="N33" s="193"/>
      <c r="O33" s="193"/>
      <c r="P33" s="193"/>
      <c r="Q33" s="7">
        <f aca="true" t="shared" si="8" ref="Q33:Q45">MAX(L33:P33)</f>
        <v>0</v>
      </c>
    </row>
    <row r="34" spans="1:17" ht="15.75">
      <c r="A34" s="8"/>
      <c r="B34" s="194" t="e">
        <f>LOOKUP(A34,Name!A$1:B2008)</f>
        <v>#N/A</v>
      </c>
      <c r="C34" s="193"/>
      <c r="D34" s="193"/>
      <c r="E34" s="193"/>
      <c r="F34" s="193"/>
      <c r="G34" s="193"/>
      <c r="H34" s="7">
        <f t="shared" si="7"/>
        <v>0</v>
      </c>
      <c r="J34" s="8"/>
      <c r="K34" s="195" t="e">
        <f>LOOKUP(J34,Name!A$1:B513)</f>
        <v>#N/A</v>
      </c>
      <c r="L34" s="193"/>
      <c r="M34" s="193"/>
      <c r="N34" s="193"/>
      <c r="O34" s="193"/>
      <c r="P34" s="193"/>
      <c r="Q34" s="7">
        <f t="shared" si="8"/>
        <v>0</v>
      </c>
    </row>
    <row r="35" spans="1:17" ht="15.75">
      <c r="A35" s="8"/>
      <c r="B35" s="194" t="e">
        <f>LOOKUP(A35,Name!A$1:B2005)</f>
        <v>#N/A</v>
      </c>
      <c r="C35" s="193"/>
      <c r="D35" s="193"/>
      <c r="E35" s="193"/>
      <c r="F35" s="193"/>
      <c r="G35" s="193"/>
      <c r="H35" s="7">
        <f t="shared" si="7"/>
        <v>0</v>
      </c>
      <c r="J35" s="8"/>
      <c r="K35" s="195" t="e">
        <f>LOOKUP(J35,Name!A$1:B514)</f>
        <v>#N/A</v>
      </c>
      <c r="L35" s="193"/>
      <c r="M35" s="193"/>
      <c r="N35" s="193"/>
      <c r="O35" s="193"/>
      <c r="P35" s="193"/>
      <c r="Q35" s="7">
        <f t="shared" si="8"/>
        <v>0</v>
      </c>
    </row>
    <row r="36" spans="1:17" ht="15.75">
      <c r="A36" s="8"/>
      <c r="B36" s="194" t="e">
        <f>LOOKUP(A36,Name!A$1:B2009)</f>
        <v>#N/A</v>
      </c>
      <c r="C36" s="193"/>
      <c r="D36" s="193"/>
      <c r="E36" s="193"/>
      <c r="F36" s="193"/>
      <c r="G36" s="193"/>
      <c r="H36" s="7">
        <f t="shared" si="7"/>
        <v>0</v>
      </c>
      <c r="J36" s="8"/>
      <c r="K36" s="195" t="e">
        <f>LOOKUP(J36,Name!A$1:B518)</f>
        <v>#N/A</v>
      </c>
      <c r="L36" s="193"/>
      <c r="M36" s="193"/>
      <c r="N36" s="193"/>
      <c r="O36" s="193"/>
      <c r="P36" s="193"/>
      <c r="Q36" s="7">
        <f t="shared" si="8"/>
        <v>0</v>
      </c>
    </row>
    <row r="37" spans="1:17" ht="15.75">
      <c r="A37" s="8"/>
      <c r="B37" s="194" t="e">
        <f>LOOKUP(A37,Name!A$1:B2012)</f>
        <v>#N/A</v>
      </c>
      <c r="C37" s="193"/>
      <c r="D37" s="193"/>
      <c r="E37" s="193"/>
      <c r="F37" s="193"/>
      <c r="G37" s="193"/>
      <c r="H37" s="7">
        <f t="shared" si="7"/>
        <v>0</v>
      </c>
      <c r="J37" s="8"/>
      <c r="K37" s="195" t="e">
        <f>LOOKUP(J37,Name!A$1:B510)</f>
        <v>#N/A</v>
      </c>
      <c r="L37" s="193"/>
      <c r="M37" s="193"/>
      <c r="N37" s="193"/>
      <c r="O37" s="193"/>
      <c r="P37" s="193"/>
      <c r="Q37" s="7">
        <f t="shared" si="8"/>
        <v>0</v>
      </c>
    </row>
    <row r="38" spans="1:17" ht="15.75">
      <c r="A38" s="8"/>
      <c r="B38" s="194" t="e">
        <f>LOOKUP(A38,Name!A$1:B2009)</f>
        <v>#N/A</v>
      </c>
      <c r="C38" s="193"/>
      <c r="D38" s="193"/>
      <c r="E38" s="193"/>
      <c r="F38" s="193"/>
      <c r="G38" s="193"/>
      <c r="H38" s="7">
        <f t="shared" si="7"/>
        <v>0</v>
      </c>
      <c r="J38" s="8"/>
      <c r="K38" s="195" t="e">
        <f>LOOKUP(J38,Name!A$1:B516)</f>
        <v>#N/A</v>
      </c>
      <c r="L38" s="193"/>
      <c r="M38" s="193"/>
      <c r="N38" s="193"/>
      <c r="O38" s="193"/>
      <c r="P38" s="193"/>
      <c r="Q38" s="7">
        <f t="shared" si="8"/>
        <v>0</v>
      </c>
    </row>
    <row r="39" spans="1:17" ht="15.75">
      <c r="A39" s="8"/>
      <c r="B39" s="194" t="e">
        <f>LOOKUP(A39,Name!A$1:B2008)</f>
        <v>#N/A</v>
      </c>
      <c r="C39" s="193"/>
      <c r="D39" s="193"/>
      <c r="E39" s="193"/>
      <c r="F39" s="193"/>
      <c r="G39" s="193"/>
      <c r="H39" s="7">
        <f t="shared" si="7"/>
        <v>0</v>
      </c>
      <c r="J39" s="8"/>
      <c r="K39" s="195" t="e">
        <f>LOOKUP(J39,Name!A$1:B515)</f>
        <v>#N/A</v>
      </c>
      <c r="L39" s="193"/>
      <c r="M39" s="193"/>
      <c r="N39" s="193"/>
      <c r="O39" s="193"/>
      <c r="P39" s="193"/>
      <c r="Q39" s="7">
        <f t="shared" si="8"/>
        <v>0</v>
      </c>
    </row>
    <row r="40" spans="1:17" ht="15.75">
      <c r="A40" s="8"/>
      <c r="B40" s="194" t="e">
        <f>LOOKUP(A40,Name!A$1:B2011)</f>
        <v>#N/A</v>
      </c>
      <c r="C40" s="193"/>
      <c r="D40" s="193"/>
      <c r="E40" s="193"/>
      <c r="F40" s="193"/>
      <c r="G40" s="193"/>
      <c r="H40" s="7">
        <f t="shared" si="7"/>
        <v>0</v>
      </c>
      <c r="J40" s="8"/>
      <c r="K40" s="195" t="e">
        <f>LOOKUP(J40,Name!A$1:B515)</f>
        <v>#N/A</v>
      </c>
      <c r="L40" s="193"/>
      <c r="M40" s="193"/>
      <c r="N40" s="193"/>
      <c r="O40" s="193"/>
      <c r="P40" s="193"/>
      <c r="Q40" s="7">
        <f t="shared" si="8"/>
        <v>0</v>
      </c>
    </row>
    <row r="41" spans="1:17" ht="15.75">
      <c r="A41" s="8"/>
      <c r="B41" s="194" t="e">
        <f>LOOKUP(A41,Name!A$1:B2011)</f>
        <v>#N/A</v>
      </c>
      <c r="C41" s="193"/>
      <c r="D41" s="193"/>
      <c r="E41" s="193"/>
      <c r="F41" s="193"/>
      <c r="G41" s="193"/>
      <c r="H41" s="7">
        <f t="shared" si="7"/>
        <v>0</v>
      </c>
      <c r="J41" s="8"/>
      <c r="K41" s="195" t="e">
        <f>LOOKUP(J41,Name!A$1:B515)</f>
        <v>#N/A</v>
      </c>
      <c r="L41" s="193"/>
      <c r="M41" s="193"/>
      <c r="N41" s="193"/>
      <c r="O41" s="193"/>
      <c r="P41" s="193"/>
      <c r="Q41" s="7">
        <f t="shared" si="8"/>
        <v>0</v>
      </c>
    </row>
    <row r="42" spans="1:17" ht="15.75">
      <c r="A42" s="8"/>
      <c r="B42" s="194" t="e">
        <f>LOOKUP(A42,Name!A$1:B2010)</f>
        <v>#N/A</v>
      </c>
      <c r="C42" s="193"/>
      <c r="D42" s="193"/>
      <c r="E42" s="193"/>
      <c r="F42" s="193"/>
      <c r="G42" s="193"/>
      <c r="H42" s="7">
        <f t="shared" si="7"/>
        <v>0</v>
      </c>
      <c r="J42" s="8"/>
      <c r="K42" s="195" t="e">
        <f>LOOKUP(J42,Name!A$1:B516)</f>
        <v>#N/A</v>
      </c>
      <c r="L42" s="193"/>
      <c r="M42" s="193"/>
      <c r="N42" s="193"/>
      <c r="O42" s="193"/>
      <c r="P42" s="193"/>
      <c r="Q42" s="7">
        <f t="shared" si="8"/>
        <v>0</v>
      </c>
    </row>
    <row r="43" spans="1:17" ht="15.75">
      <c r="A43" s="8"/>
      <c r="B43" s="194" t="e">
        <f>LOOKUP(A43,Name!A$1:B2007)</f>
        <v>#N/A</v>
      </c>
      <c r="C43" s="193"/>
      <c r="D43" s="193"/>
      <c r="E43" s="193"/>
      <c r="F43" s="193"/>
      <c r="G43" s="193"/>
      <c r="H43" s="7">
        <f t="shared" si="7"/>
        <v>0</v>
      </c>
      <c r="J43" s="8"/>
      <c r="K43" s="195" t="e">
        <f>LOOKUP(J43,Name!A$1:B517)</f>
        <v>#N/A</v>
      </c>
      <c r="L43" s="193"/>
      <c r="M43" s="193"/>
      <c r="N43" s="193"/>
      <c r="O43" s="193"/>
      <c r="P43" s="193"/>
      <c r="Q43" s="7">
        <f t="shared" si="8"/>
        <v>0</v>
      </c>
    </row>
    <row r="44" spans="1:17" ht="15.75">
      <c r="A44" s="8"/>
      <c r="B44" s="194" t="e">
        <f>LOOKUP(A44,Name!A$1:B2008)</f>
        <v>#N/A</v>
      </c>
      <c r="C44" s="193"/>
      <c r="D44" s="193"/>
      <c r="E44" s="193"/>
      <c r="F44" s="193"/>
      <c r="G44" s="193"/>
      <c r="H44" s="7">
        <f t="shared" si="7"/>
        <v>0</v>
      </c>
      <c r="J44" s="8"/>
      <c r="K44" s="195" t="e">
        <f>LOOKUP(J44,Name!A$1:B519)</f>
        <v>#N/A</v>
      </c>
      <c r="L44" s="193"/>
      <c r="M44" s="193"/>
      <c r="N44" s="193"/>
      <c r="O44" s="193"/>
      <c r="P44" s="193"/>
      <c r="Q44" s="7">
        <f t="shared" si="8"/>
        <v>0</v>
      </c>
    </row>
    <row r="45" spans="1:17" ht="15.75">
      <c r="A45" s="8"/>
      <c r="B45" s="194"/>
      <c r="C45" s="193"/>
      <c r="D45" s="193"/>
      <c r="E45" s="193"/>
      <c r="F45" s="193"/>
      <c r="G45" s="193"/>
      <c r="H45" s="7"/>
      <c r="J45" s="8"/>
      <c r="K45" s="195" t="e">
        <f>LOOKUP(J45,Name!A$1:B518)</f>
        <v>#N/A</v>
      </c>
      <c r="L45" s="193"/>
      <c r="M45" s="193"/>
      <c r="N45" s="193"/>
      <c r="O45" s="193"/>
      <c r="P45" s="193"/>
      <c r="Q45" s="7">
        <f t="shared" si="8"/>
        <v>0</v>
      </c>
    </row>
    <row r="46" ht="13.5" thickBot="1"/>
    <row r="47" spans="1:17" ht="31.5">
      <c r="A47" s="201" t="s">
        <v>0</v>
      </c>
      <c r="B47" s="202" t="s">
        <v>157</v>
      </c>
      <c r="C47" s="204" t="s">
        <v>13</v>
      </c>
      <c r="D47" s="204" t="s">
        <v>1</v>
      </c>
      <c r="E47" s="204" t="s">
        <v>2</v>
      </c>
      <c r="F47" s="204" t="s">
        <v>153</v>
      </c>
      <c r="G47" s="204" t="s">
        <v>3</v>
      </c>
      <c r="H47" s="203" t="s">
        <v>150</v>
      </c>
      <c r="J47" s="13" t="s">
        <v>0</v>
      </c>
      <c r="K47" s="14" t="s">
        <v>159</v>
      </c>
      <c r="L47" s="18" t="s">
        <v>13</v>
      </c>
      <c r="M47" s="18" t="s">
        <v>1</v>
      </c>
      <c r="N47" s="18" t="s">
        <v>2</v>
      </c>
      <c r="O47" s="18" t="s">
        <v>153</v>
      </c>
      <c r="P47" s="18" t="s">
        <v>3</v>
      </c>
      <c r="Q47" s="15" t="s">
        <v>150</v>
      </c>
    </row>
    <row r="48" spans="1:17" ht="15.75">
      <c r="A48" s="181">
        <v>6</v>
      </c>
      <c r="B48" s="194" t="str">
        <f>LOOKUP(A48,Name!A$1:B2013)</f>
        <v>Solihull &amp; Small Heath</v>
      </c>
      <c r="C48" s="208"/>
      <c r="D48" s="208"/>
      <c r="E48" s="208">
        <v>58.3</v>
      </c>
      <c r="F48" s="208"/>
      <c r="G48" s="208"/>
      <c r="H48" s="206">
        <f>MIN(C48:G48)</f>
        <v>58.3</v>
      </c>
      <c r="J48" s="8">
        <v>6</v>
      </c>
      <c r="K48" s="195" t="str">
        <f>LOOKUP(J48,Name!A$1:B516)</f>
        <v>Solihull &amp; Small Heath</v>
      </c>
      <c r="L48" s="208"/>
      <c r="M48" s="208"/>
      <c r="N48" s="208">
        <v>65</v>
      </c>
      <c r="O48" s="208"/>
      <c r="P48" s="208"/>
      <c r="Q48" s="206">
        <f>MIN(L48:P48)</f>
        <v>65</v>
      </c>
    </row>
    <row r="49" spans="1:17" ht="15.75">
      <c r="A49" s="181">
        <v>1</v>
      </c>
      <c r="B49" s="194" t="str">
        <f>LOOKUP(A49,Name!A$1:B2014)</f>
        <v>Royal Sutton Coldfield</v>
      </c>
      <c r="C49" s="208"/>
      <c r="D49" s="208"/>
      <c r="E49" s="208">
        <v>61</v>
      </c>
      <c r="F49" s="208"/>
      <c r="G49" s="208"/>
      <c r="H49" s="206">
        <f>MIN(C49:G49)</f>
        <v>61</v>
      </c>
      <c r="J49" s="8">
        <v>1</v>
      </c>
      <c r="K49" s="195" t="str">
        <f>LOOKUP(J49,Name!A$1:B517)</f>
        <v>Royal Sutton Coldfield</v>
      </c>
      <c r="L49" s="208"/>
      <c r="M49" s="208"/>
      <c r="N49" s="208">
        <v>68.5</v>
      </c>
      <c r="O49" s="208"/>
      <c r="P49" s="208"/>
      <c r="Q49" s="206">
        <f>MIN(L49:P49)</f>
        <v>68.5</v>
      </c>
    </row>
    <row r="50" spans="1:17" ht="15.75">
      <c r="A50" s="181">
        <v>3</v>
      </c>
      <c r="B50" s="194" t="str">
        <f>LOOKUP(A50,Name!A$1:B2015)</f>
        <v>Birchfield Harriers</v>
      </c>
      <c r="C50" s="208"/>
      <c r="D50" s="208"/>
      <c r="E50" s="208">
        <v>64.6</v>
      </c>
      <c r="F50" s="208"/>
      <c r="G50" s="208"/>
      <c r="H50" s="206">
        <f>MIN(C50:G50)</f>
        <v>64.6</v>
      </c>
      <c r="J50" s="8">
        <v>4</v>
      </c>
      <c r="K50" s="195" t="str">
        <f>LOOKUP(J50,Name!A$1:B518)</f>
        <v>Halesowen C&amp;AC</v>
      </c>
      <c r="L50" s="209"/>
      <c r="M50" s="209"/>
      <c r="N50" s="209">
        <v>69.8</v>
      </c>
      <c r="O50" s="209"/>
      <c r="P50" s="209"/>
      <c r="Q50" s="206">
        <f>MIN(L50:P50)</f>
        <v>69.8</v>
      </c>
    </row>
    <row r="51" spans="1:17" ht="15.75">
      <c r="A51" s="181">
        <v>4</v>
      </c>
      <c r="B51" s="194" t="str">
        <f>LOOKUP(A51,Name!A$1:B2016)</f>
        <v>Halesowen C&amp;AC</v>
      </c>
      <c r="C51" s="208"/>
      <c r="D51" s="208"/>
      <c r="E51" s="208">
        <v>65.3</v>
      </c>
      <c r="F51" s="208"/>
      <c r="G51" s="208"/>
      <c r="H51" s="206">
        <f>MIN(C51:G51)</f>
        <v>65.3</v>
      </c>
      <c r="J51" s="8"/>
      <c r="K51" s="195" t="e">
        <f>LOOKUP(J51,Name!A$1:B519)</f>
        <v>#N/A</v>
      </c>
      <c r="L51" s="208"/>
      <c r="M51" s="208"/>
      <c r="N51" s="208"/>
      <c r="O51" s="208"/>
      <c r="P51" s="208"/>
      <c r="Q51" s="206">
        <f>MIN(L51:P51)</f>
        <v>0</v>
      </c>
    </row>
    <row r="52" spans="1:17" ht="15.75">
      <c r="A52" s="181"/>
      <c r="B52" s="194" t="e">
        <f>LOOKUP(A52,Name!A$1:B2017)</f>
        <v>#N/A</v>
      </c>
      <c r="C52" s="209"/>
      <c r="D52" s="209"/>
      <c r="E52" s="209"/>
      <c r="F52" s="209"/>
      <c r="G52" s="209"/>
      <c r="H52" s="206">
        <f>MIN(C52:G52)</f>
        <v>0</v>
      </c>
      <c r="J52" s="8"/>
      <c r="K52" s="195" t="e">
        <f>LOOKUP(J52,Name!A$1:B520)</f>
        <v>#N/A</v>
      </c>
      <c r="L52" s="208"/>
      <c r="M52" s="208"/>
      <c r="N52" s="208"/>
      <c r="O52" s="208"/>
      <c r="P52" s="208"/>
      <c r="Q52" s="206">
        <f>MIN(L52:P52)</f>
        <v>0</v>
      </c>
    </row>
    <row r="53" ht="13.5" thickBot="1"/>
    <row r="54" spans="1:17" ht="31.5">
      <c r="A54" s="201" t="s">
        <v>0</v>
      </c>
      <c r="B54" s="202" t="s">
        <v>158</v>
      </c>
      <c r="C54" s="204" t="s">
        <v>13</v>
      </c>
      <c r="D54" s="204" t="s">
        <v>1</v>
      </c>
      <c r="E54" s="204" t="s">
        <v>2</v>
      </c>
      <c r="F54" s="204" t="s">
        <v>153</v>
      </c>
      <c r="G54" s="204" t="s">
        <v>3</v>
      </c>
      <c r="H54" s="203" t="s">
        <v>150</v>
      </c>
      <c r="J54" s="13" t="s">
        <v>0</v>
      </c>
      <c r="K54" s="14" t="s">
        <v>160</v>
      </c>
      <c r="L54" s="18" t="s">
        <v>13</v>
      </c>
      <c r="M54" s="18" t="s">
        <v>1</v>
      </c>
      <c r="N54" s="18" t="s">
        <v>2</v>
      </c>
      <c r="O54" s="18" t="s">
        <v>153</v>
      </c>
      <c r="P54" s="18" t="s">
        <v>3</v>
      </c>
      <c r="Q54" s="15" t="s">
        <v>150</v>
      </c>
    </row>
    <row r="55" spans="1:17" ht="15.75">
      <c r="A55" s="181">
        <v>6</v>
      </c>
      <c r="B55" s="194" t="str">
        <f>LOOKUP(A55,Name!A$1:B2019)</f>
        <v>Solihull &amp; Small Heath</v>
      </c>
      <c r="C55" s="208"/>
      <c r="D55" s="208"/>
      <c r="E55" s="208">
        <v>51.6</v>
      </c>
      <c r="F55" s="208"/>
      <c r="G55" s="208"/>
      <c r="H55" s="206">
        <f>MIN(C55:G55)</f>
        <v>51.6</v>
      </c>
      <c r="J55" s="8">
        <v>6</v>
      </c>
      <c r="K55" s="195" t="str">
        <f>LOOKUP(J55,Name!A$1:B523)</f>
        <v>Solihull &amp; Small Heath</v>
      </c>
      <c r="L55" s="208"/>
      <c r="M55" s="208"/>
      <c r="N55" s="208">
        <v>55.2</v>
      </c>
      <c r="O55" s="208"/>
      <c r="P55" s="208"/>
      <c r="Q55" s="206">
        <f>MIN(L55:P55)</f>
        <v>55.2</v>
      </c>
    </row>
    <row r="56" spans="1:17" ht="15.75">
      <c r="A56" s="181">
        <v>5</v>
      </c>
      <c r="B56" s="194" t="str">
        <f>LOOKUP(A56,Name!A$1:B2022)</f>
        <v>Birmingham R&amp;T</v>
      </c>
      <c r="C56" s="208"/>
      <c r="D56" s="208"/>
      <c r="E56" s="208">
        <v>55.2</v>
      </c>
      <c r="F56" s="208"/>
      <c r="G56" s="208"/>
      <c r="H56" s="206">
        <f>MIN(C56:G56)</f>
        <v>55.2</v>
      </c>
      <c r="J56" s="8">
        <v>4</v>
      </c>
      <c r="K56" s="195" t="str">
        <f>LOOKUP(J56,Name!A$1:B524)</f>
        <v>Halesowen C&amp;AC</v>
      </c>
      <c r="L56" s="208"/>
      <c r="M56" s="208"/>
      <c r="N56" s="208">
        <v>58.3</v>
      </c>
      <c r="O56" s="208"/>
      <c r="P56" s="208"/>
      <c r="Q56" s="206">
        <f>MIN(L56:P56)</f>
        <v>58.3</v>
      </c>
    </row>
    <row r="57" spans="1:17" ht="15.75">
      <c r="A57" s="181">
        <v>4</v>
      </c>
      <c r="B57" s="194" t="str">
        <f>LOOKUP(A57,Name!A$1:B2020)</f>
        <v>Halesowen C&amp;AC</v>
      </c>
      <c r="C57" s="208"/>
      <c r="D57" s="208"/>
      <c r="E57" s="208">
        <v>56.8</v>
      </c>
      <c r="F57" s="208"/>
      <c r="G57" s="208"/>
      <c r="H57" s="206">
        <f>MIN(C57:G57)</f>
        <v>56.8</v>
      </c>
      <c r="J57" s="8">
        <v>5</v>
      </c>
      <c r="K57" s="195" t="str">
        <f>LOOKUP(J57,Name!A$1:B525)</f>
        <v>Birmingham R&amp;T</v>
      </c>
      <c r="L57" s="208"/>
      <c r="M57" s="208"/>
      <c r="N57" s="208">
        <v>59.9</v>
      </c>
      <c r="O57" s="208"/>
      <c r="P57" s="208"/>
      <c r="Q57" s="206">
        <f>MIN(L57:P57)</f>
        <v>59.9</v>
      </c>
    </row>
    <row r="58" spans="1:17" ht="15.75">
      <c r="A58" s="181">
        <v>1</v>
      </c>
      <c r="B58" s="194" t="str">
        <f>LOOKUP(A58,Name!A$1:B2023)</f>
        <v>Royal Sutton Coldfield</v>
      </c>
      <c r="C58" s="208"/>
      <c r="D58" s="208"/>
      <c r="E58" s="208">
        <v>57.2</v>
      </c>
      <c r="F58" s="208"/>
      <c r="G58" s="208"/>
      <c r="H58" s="206">
        <f>MIN(C58:G58)</f>
        <v>57.2</v>
      </c>
      <c r="J58" s="8"/>
      <c r="K58" s="195" t="e">
        <f>LOOKUP(J58,Name!A$1:B526)</f>
        <v>#N/A</v>
      </c>
      <c r="L58" s="208"/>
      <c r="M58" s="208"/>
      <c r="N58" s="208"/>
      <c r="O58" s="208"/>
      <c r="P58" s="208"/>
      <c r="Q58" s="206">
        <f>MIN(L58:P58)</f>
        <v>0</v>
      </c>
    </row>
    <row r="59" spans="1:17" ht="15.75">
      <c r="A59" s="8"/>
      <c r="B59" s="194" t="e">
        <f>LOOKUP(A59,Name!A$1:B2024)</f>
        <v>#N/A</v>
      </c>
      <c r="C59" s="208"/>
      <c r="D59" s="208"/>
      <c r="E59" s="208"/>
      <c r="F59" s="208"/>
      <c r="G59" s="208"/>
      <c r="H59" s="206">
        <f>MIN(C59:G59)</f>
        <v>0</v>
      </c>
      <c r="J59" s="8"/>
      <c r="K59" s="195" t="e">
        <f>LOOKUP(J59,Name!A$1:B527)</f>
        <v>#N/A</v>
      </c>
      <c r="L59" s="208"/>
      <c r="M59" s="208"/>
      <c r="N59" s="208"/>
      <c r="O59" s="208"/>
      <c r="P59" s="208"/>
      <c r="Q59" s="206">
        <f>MIN(L59:P59)</f>
        <v>0</v>
      </c>
    </row>
    <row r="60" ht="13.5" thickBot="1"/>
    <row r="61" spans="1:8" ht="15.75">
      <c r="A61" s="201" t="s">
        <v>0</v>
      </c>
      <c r="B61" s="202" t="s">
        <v>161</v>
      </c>
      <c r="C61" s="204" t="s">
        <v>13</v>
      </c>
      <c r="D61" s="204" t="s">
        <v>1</v>
      </c>
      <c r="E61" s="204" t="s">
        <v>2</v>
      </c>
      <c r="F61" s="204" t="s">
        <v>153</v>
      </c>
      <c r="G61" s="204" t="s">
        <v>3</v>
      </c>
      <c r="H61" s="203" t="s">
        <v>150</v>
      </c>
    </row>
    <row r="62" spans="1:8" ht="15.75">
      <c r="A62" s="8"/>
      <c r="B62" s="194" t="e">
        <f>LOOKUP(A62,Name!A$1:B2027)</f>
        <v>#N/A</v>
      </c>
      <c r="C62" s="208"/>
      <c r="D62" s="208"/>
      <c r="E62" s="208"/>
      <c r="F62" s="208"/>
      <c r="G62" s="208"/>
      <c r="H62" s="206">
        <f>MIN(C62:G62)</f>
        <v>0</v>
      </c>
    </row>
    <row r="63" spans="1:8" ht="15.75">
      <c r="A63" s="8"/>
      <c r="B63" s="194" t="e">
        <f>LOOKUP(A63,Name!A$1:B2028)</f>
        <v>#N/A</v>
      </c>
      <c r="C63" s="208"/>
      <c r="D63" s="208"/>
      <c r="E63" s="208"/>
      <c r="F63" s="208"/>
      <c r="G63" s="208"/>
      <c r="H63" s="206">
        <f>MIN(C63:G63)</f>
        <v>0</v>
      </c>
    </row>
  </sheetData>
  <sheetProtection/>
  <conditionalFormatting sqref="A22 A1 A55:A59 A48:A52 A27:A45 J29:J64 J1:J19">
    <cfRule type="cellIs" priority="298" dxfId="4" operator="between" stopIfTrue="1">
      <formula>300</formula>
      <formula>399</formula>
    </cfRule>
    <cfRule type="cellIs" priority="299" dxfId="3" operator="between" stopIfTrue="1">
      <formula>600</formula>
      <formula>699</formula>
    </cfRule>
    <cfRule type="cellIs" priority="300" dxfId="2" operator="between" stopIfTrue="1">
      <formula>500</formula>
      <formula>599</formula>
    </cfRule>
  </conditionalFormatting>
  <conditionalFormatting sqref="A22 A1 A55:A59 A48:A52 A27:A45 J29:J64 J1:J19">
    <cfRule type="cellIs" priority="296" dxfId="1" operator="between">
      <formula>399.8</formula>
      <formula>499.3</formula>
    </cfRule>
    <cfRule type="cellIs" priority="297" dxfId="0" operator="between">
      <formula>99</formula>
      <formula>199.5</formula>
    </cfRule>
  </conditionalFormatting>
  <conditionalFormatting sqref="A24">
    <cfRule type="cellIs" priority="288" dxfId="4" operator="between" stopIfTrue="1">
      <formula>300</formula>
      <formula>399</formula>
    </cfRule>
    <cfRule type="cellIs" priority="289" dxfId="3" operator="between" stopIfTrue="1">
      <formula>600</formula>
      <formula>699</formula>
    </cfRule>
    <cfRule type="cellIs" priority="290" dxfId="2" operator="between" stopIfTrue="1">
      <formula>500</formula>
      <formula>599</formula>
    </cfRule>
  </conditionalFormatting>
  <conditionalFormatting sqref="A24">
    <cfRule type="cellIs" priority="286" dxfId="1" operator="between">
      <formula>399.8</formula>
      <formula>499.3</formula>
    </cfRule>
    <cfRule type="cellIs" priority="287" dxfId="0" operator="between">
      <formula>99</formula>
      <formula>199.5</formula>
    </cfRule>
  </conditionalFormatting>
  <conditionalFormatting sqref="A47">
    <cfRule type="cellIs" priority="278" dxfId="4" operator="between" stopIfTrue="1">
      <formula>300</formula>
      <formula>399</formula>
    </cfRule>
    <cfRule type="cellIs" priority="279" dxfId="3" operator="between" stopIfTrue="1">
      <formula>600</formula>
      <formula>699</formula>
    </cfRule>
    <cfRule type="cellIs" priority="280" dxfId="2" operator="between" stopIfTrue="1">
      <formula>500</formula>
      <formula>599</formula>
    </cfRule>
  </conditionalFormatting>
  <conditionalFormatting sqref="A47">
    <cfRule type="cellIs" priority="276" dxfId="1" operator="between">
      <formula>399.8</formula>
      <formula>499.3</formula>
    </cfRule>
    <cfRule type="cellIs" priority="277" dxfId="0" operator="between">
      <formula>99</formula>
      <formula>199.5</formula>
    </cfRule>
  </conditionalFormatting>
  <conditionalFormatting sqref="A54">
    <cfRule type="cellIs" priority="273" dxfId="4" operator="between" stopIfTrue="1">
      <formula>300</formula>
      <formula>399</formula>
    </cfRule>
    <cfRule type="cellIs" priority="274" dxfId="3" operator="between" stopIfTrue="1">
      <formula>600</formula>
      <formula>699</formula>
    </cfRule>
    <cfRule type="cellIs" priority="275" dxfId="2" operator="between" stopIfTrue="1">
      <formula>500</formula>
      <formula>599</formula>
    </cfRule>
  </conditionalFormatting>
  <conditionalFormatting sqref="A54">
    <cfRule type="cellIs" priority="271" dxfId="1" operator="between">
      <formula>399.8</formula>
      <formula>499.3</formula>
    </cfRule>
    <cfRule type="cellIs" priority="272" dxfId="0" operator="between">
      <formula>99</formula>
      <formula>199.5</formula>
    </cfRule>
  </conditionalFormatting>
  <conditionalFormatting sqref="J48:J52">
    <cfRule type="cellIs" priority="268" dxfId="4" operator="between" stopIfTrue="1">
      <formula>300</formula>
      <formula>399</formula>
    </cfRule>
    <cfRule type="cellIs" priority="269" dxfId="3" operator="between" stopIfTrue="1">
      <formula>600</formula>
      <formula>699</formula>
    </cfRule>
    <cfRule type="cellIs" priority="270" dxfId="2" operator="between" stopIfTrue="1">
      <formula>500</formula>
      <formula>599</formula>
    </cfRule>
  </conditionalFormatting>
  <conditionalFormatting sqref="J48:J52">
    <cfRule type="cellIs" priority="266" dxfId="1" operator="between">
      <formula>399.8</formula>
      <formula>499.3</formula>
    </cfRule>
    <cfRule type="cellIs" priority="267" dxfId="0" operator="between">
      <formula>99</formula>
      <formula>199.5</formula>
    </cfRule>
  </conditionalFormatting>
  <conditionalFormatting sqref="J59">
    <cfRule type="cellIs" priority="263" dxfId="4" operator="between" stopIfTrue="1">
      <formula>300</formula>
      <formula>399</formula>
    </cfRule>
    <cfRule type="cellIs" priority="264" dxfId="3" operator="between" stopIfTrue="1">
      <formula>600</formula>
      <formula>699</formula>
    </cfRule>
    <cfRule type="cellIs" priority="265" dxfId="2" operator="between" stopIfTrue="1">
      <formula>500</formula>
      <formula>599</formula>
    </cfRule>
  </conditionalFormatting>
  <conditionalFormatting sqref="J59">
    <cfRule type="cellIs" priority="261" dxfId="1" operator="between">
      <formula>399.8</formula>
      <formula>499.3</formula>
    </cfRule>
    <cfRule type="cellIs" priority="262" dxfId="0" operator="between">
      <formula>99</formula>
      <formula>199.5</formula>
    </cfRule>
  </conditionalFormatting>
  <conditionalFormatting sqref="A62:A63">
    <cfRule type="cellIs" priority="208" dxfId="4" operator="between" stopIfTrue="1">
      <formula>300</formula>
      <formula>399</formula>
    </cfRule>
    <cfRule type="cellIs" priority="209" dxfId="3" operator="between" stopIfTrue="1">
      <formula>600</formula>
      <formula>699</formula>
    </cfRule>
    <cfRule type="cellIs" priority="210" dxfId="2" operator="between" stopIfTrue="1">
      <formula>500</formula>
      <formula>599</formula>
    </cfRule>
  </conditionalFormatting>
  <conditionalFormatting sqref="A62:A63">
    <cfRule type="cellIs" priority="206" dxfId="1" operator="between">
      <formula>399.8</formula>
      <formula>499.3</formula>
    </cfRule>
    <cfRule type="cellIs" priority="207" dxfId="0" operator="between">
      <formula>99</formula>
      <formula>199.5</formula>
    </cfRule>
  </conditionalFormatting>
  <conditionalFormatting sqref="A2:A17">
    <cfRule type="cellIs" priority="253" dxfId="4" operator="between" stopIfTrue="1">
      <formula>300</formula>
      <formula>399</formula>
    </cfRule>
    <cfRule type="cellIs" priority="254" dxfId="3" operator="between" stopIfTrue="1">
      <formula>600</formula>
      <formula>699</formula>
    </cfRule>
    <cfRule type="cellIs" priority="255" dxfId="2" operator="between" stopIfTrue="1">
      <formula>500</formula>
      <formula>599</formula>
    </cfRule>
  </conditionalFormatting>
  <conditionalFormatting sqref="A2:A17">
    <cfRule type="cellIs" priority="251" dxfId="1" operator="between">
      <formula>399.8</formula>
      <formula>499.3</formula>
    </cfRule>
    <cfRule type="cellIs" priority="252" dxfId="0" operator="between">
      <formula>99</formula>
      <formula>199.5</formula>
    </cfRule>
  </conditionalFormatting>
  <conditionalFormatting sqref="A18">
    <cfRule type="cellIs" priority="248" dxfId="4" operator="between" stopIfTrue="1">
      <formula>300</formula>
      <formula>399</formula>
    </cfRule>
    <cfRule type="cellIs" priority="249" dxfId="3" operator="between" stopIfTrue="1">
      <formula>600</formula>
      <formula>699</formula>
    </cfRule>
    <cfRule type="cellIs" priority="250" dxfId="2" operator="between" stopIfTrue="1">
      <formula>500</formula>
      <formula>599</formula>
    </cfRule>
  </conditionalFormatting>
  <conditionalFormatting sqref="A18">
    <cfRule type="cellIs" priority="246" dxfId="1" operator="between">
      <formula>399.8</formula>
      <formula>499.3</formula>
    </cfRule>
    <cfRule type="cellIs" priority="247" dxfId="0" operator="between">
      <formula>99</formula>
      <formula>199.5</formula>
    </cfRule>
  </conditionalFormatting>
  <conditionalFormatting sqref="A19 J23">
    <cfRule type="cellIs" priority="243" dxfId="4" operator="between" stopIfTrue="1">
      <formula>300</formula>
      <formula>399</formula>
    </cfRule>
    <cfRule type="cellIs" priority="244" dxfId="3" operator="between" stopIfTrue="1">
      <formula>600</formula>
      <formula>699</formula>
    </cfRule>
    <cfRule type="cellIs" priority="245" dxfId="2" operator="between" stopIfTrue="1">
      <formula>500</formula>
      <formula>599</formula>
    </cfRule>
  </conditionalFormatting>
  <conditionalFormatting sqref="A19 J23">
    <cfRule type="cellIs" priority="241" dxfId="1" operator="between">
      <formula>399.8</formula>
      <formula>499.3</formula>
    </cfRule>
    <cfRule type="cellIs" priority="242" dxfId="0" operator="between">
      <formula>99</formula>
      <formula>199.5</formula>
    </cfRule>
  </conditionalFormatting>
  <conditionalFormatting sqref="A21 J24">
    <cfRule type="cellIs" priority="238" dxfId="4" operator="between" stopIfTrue="1">
      <formula>300</formula>
      <formula>399</formula>
    </cfRule>
    <cfRule type="cellIs" priority="239" dxfId="3" operator="between" stopIfTrue="1">
      <formula>600</formula>
      <formula>699</formula>
    </cfRule>
    <cfRule type="cellIs" priority="240" dxfId="2" operator="between" stopIfTrue="1">
      <formula>500</formula>
      <formula>599</formula>
    </cfRule>
  </conditionalFormatting>
  <conditionalFormatting sqref="A21 J24">
    <cfRule type="cellIs" priority="236" dxfId="1" operator="between">
      <formula>399.8</formula>
      <formula>499.3</formula>
    </cfRule>
    <cfRule type="cellIs" priority="237" dxfId="0" operator="between">
      <formula>99</formula>
      <formula>199.5</formula>
    </cfRule>
  </conditionalFormatting>
  <conditionalFormatting sqref="A29">
    <cfRule type="cellIs" priority="233" dxfId="4" operator="between" stopIfTrue="1">
      <formula>300</formula>
      <formula>399</formula>
    </cfRule>
    <cfRule type="cellIs" priority="234" dxfId="3" operator="between" stopIfTrue="1">
      <formula>600</formula>
      <formula>699</formula>
    </cfRule>
    <cfRule type="cellIs" priority="235" dxfId="2" operator="between" stopIfTrue="1">
      <formula>500</formula>
      <formula>599</formula>
    </cfRule>
  </conditionalFormatting>
  <conditionalFormatting sqref="A29">
    <cfRule type="cellIs" priority="231" dxfId="1" operator="between">
      <formula>399.8</formula>
      <formula>499.3</formula>
    </cfRule>
    <cfRule type="cellIs" priority="232" dxfId="0" operator="between">
      <formula>99</formula>
      <formula>199.5</formula>
    </cfRule>
  </conditionalFormatting>
  <conditionalFormatting sqref="A28">
    <cfRule type="cellIs" priority="228" dxfId="4" operator="between" stopIfTrue="1">
      <formula>300</formula>
      <formula>399</formula>
    </cfRule>
    <cfRule type="cellIs" priority="229" dxfId="3" operator="between" stopIfTrue="1">
      <formula>600</formula>
      <formula>699</formula>
    </cfRule>
    <cfRule type="cellIs" priority="230" dxfId="2" operator="between" stopIfTrue="1">
      <formula>500</formula>
      <formula>599</formula>
    </cfRule>
  </conditionalFormatting>
  <conditionalFormatting sqref="A28">
    <cfRule type="cellIs" priority="226" dxfId="1" operator="between">
      <formula>399.8</formula>
      <formula>499.3</formula>
    </cfRule>
    <cfRule type="cellIs" priority="227" dxfId="0" operator="between">
      <formula>99</formula>
      <formula>199.5</formula>
    </cfRule>
  </conditionalFormatting>
  <conditionalFormatting sqref="A61">
    <cfRule type="cellIs" priority="203" dxfId="4" operator="between" stopIfTrue="1">
      <formula>300</formula>
      <formula>399</formula>
    </cfRule>
    <cfRule type="cellIs" priority="204" dxfId="3" operator="between" stopIfTrue="1">
      <formula>600</formula>
      <formula>699</formula>
    </cfRule>
    <cfRule type="cellIs" priority="205" dxfId="2" operator="between" stopIfTrue="1">
      <formula>500</formula>
      <formula>599</formula>
    </cfRule>
  </conditionalFormatting>
  <conditionalFormatting sqref="A61">
    <cfRule type="cellIs" priority="201" dxfId="1" operator="between">
      <formula>399.8</formula>
      <formula>499.3</formula>
    </cfRule>
    <cfRule type="cellIs" priority="202" dxfId="0" operator="between">
      <formula>99</formula>
      <formula>199.5</formula>
    </cfRule>
  </conditionalFormatting>
  <conditionalFormatting sqref="J24">
    <cfRule type="cellIs" priority="198" dxfId="4" operator="between" stopIfTrue="1">
      <formula>300</formula>
      <formula>399</formula>
    </cfRule>
    <cfRule type="cellIs" priority="199" dxfId="3" operator="between" stopIfTrue="1">
      <formula>600</formula>
      <formula>699</formula>
    </cfRule>
    <cfRule type="cellIs" priority="200" dxfId="2" operator="between" stopIfTrue="1">
      <formula>500</formula>
      <formula>599</formula>
    </cfRule>
  </conditionalFormatting>
  <conditionalFormatting sqref="J24">
    <cfRule type="cellIs" priority="196" dxfId="1" operator="between">
      <formula>399.8</formula>
      <formula>499.3</formula>
    </cfRule>
    <cfRule type="cellIs" priority="197" dxfId="0" operator="between">
      <formula>99</formula>
      <formula>199.5</formula>
    </cfRule>
  </conditionalFormatting>
  <conditionalFormatting sqref="J48:J49">
    <cfRule type="cellIs" priority="193" dxfId="4" operator="between" stopIfTrue="1">
      <formula>300</formula>
      <formula>399</formula>
    </cfRule>
    <cfRule type="cellIs" priority="194" dxfId="3" operator="between" stopIfTrue="1">
      <formula>600</formula>
      <formula>699</formula>
    </cfRule>
    <cfRule type="cellIs" priority="195" dxfId="2" operator="between" stopIfTrue="1">
      <formula>500</formula>
      <formula>599</formula>
    </cfRule>
  </conditionalFormatting>
  <conditionalFormatting sqref="J48:J49">
    <cfRule type="cellIs" priority="191" dxfId="1" operator="between">
      <formula>399.8</formula>
      <formula>499.3</formula>
    </cfRule>
    <cfRule type="cellIs" priority="192" dxfId="0" operator="between">
      <formula>99</formula>
      <formula>199.5</formula>
    </cfRule>
  </conditionalFormatting>
  <conditionalFormatting sqref="J56">
    <cfRule type="cellIs" priority="188" dxfId="4" operator="between" stopIfTrue="1">
      <formula>300</formula>
      <formula>399</formula>
    </cfRule>
    <cfRule type="cellIs" priority="189" dxfId="3" operator="between" stopIfTrue="1">
      <formula>600</formula>
      <formula>699</formula>
    </cfRule>
    <cfRule type="cellIs" priority="190" dxfId="2" operator="between" stopIfTrue="1">
      <formula>500</formula>
      <formula>599</formula>
    </cfRule>
  </conditionalFormatting>
  <conditionalFormatting sqref="J56">
    <cfRule type="cellIs" priority="186" dxfId="1" operator="between">
      <formula>399.8</formula>
      <formula>499.3</formula>
    </cfRule>
    <cfRule type="cellIs" priority="187" dxfId="0" operator="between">
      <formula>99</formula>
      <formula>199.5</formula>
    </cfRule>
  </conditionalFormatting>
  <conditionalFormatting sqref="J50">
    <cfRule type="cellIs" priority="158" dxfId="4" operator="between" stopIfTrue="1">
      <formula>300</formula>
      <formula>399</formula>
    </cfRule>
    <cfRule type="cellIs" priority="159" dxfId="3" operator="between" stopIfTrue="1">
      <formula>600</formula>
      <formula>699</formula>
    </cfRule>
    <cfRule type="cellIs" priority="160" dxfId="2" operator="between" stopIfTrue="1">
      <formula>500</formula>
      <formula>599</formula>
    </cfRule>
  </conditionalFormatting>
  <conditionalFormatting sqref="J50">
    <cfRule type="cellIs" priority="156" dxfId="1" operator="between">
      <formula>399.8</formula>
      <formula>499.3</formula>
    </cfRule>
    <cfRule type="cellIs" priority="157" dxfId="0" operator="between">
      <formula>99</formula>
      <formula>199.5</formula>
    </cfRule>
  </conditionalFormatting>
  <conditionalFormatting sqref="J57">
    <cfRule type="cellIs" priority="153" dxfId="4" operator="between" stopIfTrue="1">
      <formula>300</formula>
      <formula>399</formula>
    </cfRule>
    <cfRule type="cellIs" priority="154" dxfId="3" operator="between" stopIfTrue="1">
      <formula>600</formula>
      <formula>699</formula>
    </cfRule>
    <cfRule type="cellIs" priority="155" dxfId="2" operator="between" stopIfTrue="1">
      <formula>500</formula>
      <formula>599</formula>
    </cfRule>
  </conditionalFormatting>
  <conditionalFormatting sqref="J57">
    <cfRule type="cellIs" priority="151" dxfId="1" operator="between">
      <formula>399.8</formula>
      <formula>499.3</formula>
    </cfRule>
    <cfRule type="cellIs" priority="152" dxfId="0" operator="between">
      <formula>99</formula>
      <formula>199.5</formula>
    </cfRule>
  </conditionalFormatting>
  <conditionalFormatting sqref="J47">
    <cfRule type="cellIs" priority="148" dxfId="4" operator="between" stopIfTrue="1">
      <formula>300</formula>
      <formula>399</formula>
    </cfRule>
    <cfRule type="cellIs" priority="149" dxfId="3" operator="between" stopIfTrue="1">
      <formula>600</formula>
      <formula>699</formula>
    </cfRule>
    <cfRule type="cellIs" priority="150" dxfId="2" operator="between" stopIfTrue="1">
      <formula>500</formula>
      <formula>599</formula>
    </cfRule>
  </conditionalFormatting>
  <conditionalFormatting sqref="J47">
    <cfRule type="cellIs" priority="146" dxfId="1" operator="between">
      <formula>399.8</formula>
      <formula>499.3</formula>
    </cfRule>
    <cfRule type="cellIs" priority="147" dxfId="0" operator="between">
      <formula>99</formula>
      <formula>199.5</formula>
    </cfRule>
  </conditionalFormatting>
  <conditionalFormatting sqref="J54">
    <cfRule type="cellIs" priority="143" dxfId="4" operator="between" stopIfTrue="1">
      <formula>300</formula>
      <formula>399</formula>
    </cfRule>
    <cfRule type="cellIs" priority="144" dxfId="3" operator="between" stopIfTrue="1">
      <formula>600</formula>
      <formula>699</formula>
    </cfRule>
    <cfRule type="cellIs" priority="145" dxfId="2" operator="between" stopIfTrue="1">
      <formula>500</formula>
      <formula>599</formula>
    </cfRule>
  </conditionalFormatting>
  <conditionalFormatting sqref="J54">
    <cfRule type="cellIs" priority="141" dxfId="1" operator="between">
      <formula>399.8</formula>
      <formula>499.3</formula>
    </cfRule>
    <cfRule type="cellIs" priority="142" dxfId="0" operator="between">
      <formula>99</formula>
      <formula>199.5</formula>
    </cfRule>
  </conditionalFormatting>
  <conditionalFormatting sqref="J50">
    <cfRule type="cellIs" priority="138" dxfId="4" operator="between" stopIfTrue="1">
      <formula>300</formula>
      <formula>399</formula>
    </cfRule>
    <cfRule type="cellIs" priority="139" dxfId="3" operator="between" stopIfTrue="1">
      <formula>600</formula>
      <formula>699</formula>
    </cfRule>
    <cfRule type="cellIs" priority="140" dxfId="2" operator="between" stopIfTrue="1">
      <formula>500</formula>
      <formula>599</formula>
    </cfRule>
  </conditionalFormatting>
  <conditionalFormatting sqref="J50">
    <cfRule type="cellIs" priority="136" dxfId="1" operator="between">
      <formula>399.8</formula>
      <formula>499.3</formula>
    </cfRule>
    <cfRule type="cellIs" priority="137" dxfId="0" operator="between">
      <formula>99</formula>
      <formula>199.5</formula>
    </cfRule>
  </conditionalFormatting>
  <conditionalFormatting sqref="A20">
    <cfRule type="cellIs" priority="103" dxfId="4" operator="between" stopIfTrue="1">
      <formula>300</formula>
      <formula>399</formula>
    </cfRule>
    <cfRule type="cellIs" priority="104" dxfId="3" operator="between" stopIfTrue="1">
      <formula>600</formula>
      <formula>699</formula>
    </cfRule>
    <cfRule type="cellIs" priority="105" dxfId="2" operator="between" stopIfTrue="1">
      <formula>500</formula>
      <formula>599</formula>
    </cfRule>
  </conditionalFormatting>
  <conditionalFormatting sqref="A20">
    <cfRule type="cellIs" priority="101" dxfId="1" operator="between">
      <formula>399.8</formula>
      <formula>499.3</formula>
    </cfRule>
    <cfRule type="cellIs" priority="102" dxfId="0" operator="between">
      <formula>99</formula>
      <formula>199.5</formula>
    </cfRule>
  </conditionalFormatting>
  <conditionalFormatting sqref="A25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A25">
    <cfRule type="cellIs" priority="41" dxfId="1" operator="between">
      <formula>399.8</formula>
      <formula>499.3</formula>
    </cfRule>
    <cfRule type="cellIs" priority="42" dxfId="0" operator="between">
      <formula>99</formula>
      <formula>199.5</formula>
    </cfRule>
  </conditionalFormatting>
  <conditionalFormatting sqref="A26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A26">
    <cfRule type="cellIs" priority="36" dxfId="1" operator="between">
      <formula>399.8</formula>
      <formula>499.3</formula>
    </cfRule>
    <cfRule type="cellIs" priority="37" dxfId="0" operator="between">
      <formula>99</formula>
      <formula>199.5</formula>
    </cfRule>
  </conditionalFormatting>
  <conditionalFormatting sqref="J25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J25">
    <cfRule type="cellIs" priority="31" dxfId="1" operator="between">
      <formula>399.8</formula>
      <formula>499.3</formula>
    </cfRule>
    <cfRule type="cellIs" priority="32" dxfId="0" operator="between">
      <formula>99</formula>
      <formula>199.5</formula>
    </cfRule>
  </conditionalFormatting>
  <conditionalFormatting sqref="J26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J26">
    <cfRule type="cellIs" priority="26" dxfId="1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J27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J27">
    <cfRule type="cellIs" priority="21" dxfId="1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J28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J28">
    <cfRule type="cellIs" priority="16" dxfId="1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J22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J22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J21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J21">
    <cfRule type="cellIs" priority="6" dxfId="1" operator="between">
      <formula>399.8</formula>
      <formula>499.3</formula>
    </cfRule>
    <cfRule type="cellIs" priority="7" dxfId="0" operator="between">
      <formula>99</formula>
      <formula>199.5</formula>
    </cfRule>
  </conditionalFormatting>
  <conditionalFormatting sqref="J20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J20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421875" style="0" bestFit="1" customWidth="1"/>
    <col min="2" max="2" width="3.28125" style="0" customWidth="1"/>
    <col min="3" max="3" width="23.421875" style="0" bestFit="1" customWidth="1"/>
    <col min="4" max="8" width="6.140625" style="0" customWidth="1"/>
    <col min="9" max="9" width="8.57421875" style="0" customWidth="1"/>
    <col min="10" max="14" width="6.00390625" style="0" customWidth="1"/>
    <col min="15" max="15" width="6.8515625" style="0" customWidth="1"/>
  </cols>
  <sheetData>
    <row r="1" ht="7.5" customHeight="1" thickBot="1"/>
    <row r="2" spans="3:15" ht="18" customHeight="1">
      <c r="C2" s="22" t="s">
        <v>7</v>
      </c>
      <c r="D2" s="99" t="s">
        <v>13</v>
      </c>
      <c r="E2" s="99" t="s">
        <v>1</v>
      </c>
      <c r="F2" s="99" t="s">
        <v>2</v>
      </c>
      <c r="G2" s="99" t="s">
        <v>153</v>
      </c>
      <c r="H2" s="21" t="s">
        <v>3</v>
      </c>
      <c r="I2" s="308" t="s">
        <v>174</v>
      </c>
      <c r="J2" s="99" t="s">
        <v>13</v>
      </c>
      <c r="K2" s="99" t="s">
        <v>1</v>
      </c>
      <c r="L2" s="99" t="s">
        <v>2</v>
      </c>
      <c r="M2" s="99" t="s">
        <v>153</v>
      </c>
      <c r="N2" s="23" t="s">
        <v>3</v>
      </c>
      <c r="O2" s="24" t="s">
        <v>6</v>
      </c>
    </row>
    <row r="3" spans="1:15" ht="15.75">
      <c r="A3" s="200" t="s">
        <v>144</v>
      </c>
      <c r="B3" s="63">
        <v>6</v>
      </c>
      <c r="C3" s="331" t="str">
        <f>LOOKUP(B3,Name!A$2:B1895)</f>
        <v>Solihull &amp; Small Heath</v>
      </c>
      <c r="D3" s="5"/>
      <c r="E3" s="5"/>
      <c r="F3" s="330">
        <v>166</v>
      </c>
      <c r="G3" s="5"/>
      <c r="H3" s="300"/>
      <c r="I3" s="27">
        <f>SUM(D3:H3)</f>
        <v>166</v>
      </c>
      <c r="J3" s="5"/>
      <c r="K3" s="5"/>
      <c r="L3" s="5">
        <v>10</v>
      </c>
      <c r="M3" s="5"/>
      <c r="N3" s="5"/>
      <c r="O3" s="319">
        <f>SUM(J3:N3)</f>
        <v>10</v>
      </c>
    </row>
    <row r="4" spans="1:15" ht="15.75">
      <c r="A4" s="200" t="s">
        <v>147</v>
      </c>
      <c r="B4" s="63">
        <v>3</v>
      </c>
      <c r="C4" s="302" t="str">
        <f>LOOKUP(B4,Name!A$2:B1898)</f>
        <v>Birchfield Harriers</v>
      </c>
      <c r="D4" s="5"/>
      <c r="E4" s="5"/>
      <c r="F4" s="5">
        <v>90</v>
      </c>
      <c r="G4" s="5"/>
      <c r="H4" s="5"/>
      <c r="I4" s="27">
        <f>SUM(D4:H4)</f>
        <v>90</v>
      </c>
      <c r="J4" s="5"/>
      <c r="K4" s="5"/>
      <c r="L4" s="5">
        <v>8</v>
      </c>
      <c r="M4" s="5"/>
      <c r="N4" s="5"/>
      <c r="O4" s="319">
        <f>SUM(J4:N4)</f>
        <v>8</v>
      </c>
    </row>
    <row r="5" spans="1:15" ht="15.75">
      <c r="A5" s="200" t="s">
        <v>148</v>
      </c>
      <c r="B5" s="63">
        <v>5</v>
      </c>
      <c r="C5" s="304" t="str">
        <f>LOOKUP(B5,Name!A$2:B1899)</f>
        <v>Birmingham R&amp;T</v>
      </c>
      <c r="D5" s="5"/>
      <c r="E5" s="5"/>
      <c r="F5" s="5">
        <v>87</v>
      </c>
      <c r="G5" s="5"/>
      <c r="H5" s="5"/>
      <c r="I5" s="27">
        <f>SUM(D5:H5)</f>
        <v>87</v>
      </c>
      <c r="J5" s="5"/>
      <c r="K5" s="5"/>
      <c r="L5" s="5">
        <v>6</v>
      </c>
      <c r="M5" s="5"/>
      <c r="N5" s="5"/>
      <c r="O5" s="319">
        <f>SUM(J5:N5)</f>
        <v>6</v>
      </c>
    </row>
    <row r="6" spans="1:15" ht="15.75">
      <c r="A6" s="200" t="s">
        <v>145</v>
      </c>
      <c r="B6" s="63">
        <v>4</v>
      </c>
      <c r="C6" s="302" t="str">
        <f>LOOKUP(B6,Name!A$2:B1897)</f>
        <v>Halesowen C&amp;AC</v>
      </c>
      <c r="D6" s="5"/>
      <c r="E6" s="5"/>
      <c r="F6" s="5">
        <v>86</v>
      </c>
      <c r="G6" s="5"/>
      <c r="H6" s="5"/>
      <c r="I6" s="27">
        <f>SUM(D6:H6)</f>
        <v>86</v>
      </c>
      <c r="J6" s="5"/>
      <c r="K6" s="5"/>
      <c r="L6" s="5">
        <v>4</v>
      </c>
      <c r="M6" s="5"/>
      <c r="N6" s="5"/>
      <c r="O6" s="319">
        <f>SUM(J6:N6)</f>
        <v>4</v>
      </c>
    </row>
    <row r="7" spans="1:15" ht="16.5" thickBot="1">
      <c r="A7" s="200" t="s">
        <v>146</v>
      </c>
      <c r="B7" s="63">
        <v>1</v>
      </c>
      <c r="C7" s="305" t="str">
        <f>LOOKUP(B7,Name!A$2:B1896)</f>
        <v>Royal Sutton Coldfield</v>
      </c>
      <c r="D7" s="20"/>
      <c r="E7" s="20"/>
      <c r="F7" s="20">
        <v>69</v>
      </c>
      <c r="G7" s="20"/>
      <c r="H7" s="20"/>
      <c r="I7" s="28">
        <f>SUM(D7:H7)</f>
        <v>69</v>
      </c>
      <c r="J7" s="20"/>
      <c r="K7" s="20"/>
      <c r="L7" s="20">
        <v>2</v>
      </c>
      <c r="M7" s="20"/>
      <c r="N7" s="20"/>
      <c r="O7" s="320">
        <f>SUM(J7:N7)</f>
        <v>2</v>
      </c>
    </row>
    <row r="8" spans="4:9" ht="7.5" customHeight="1" thickBot="1">
      <c r="D8" s="2"/>
      <c r="E8" s="2"/>
      <c r="F8" s="2"/>
      <c r="G8" s="2"/>
      <c r="H8" s="2"/>
      <c r="I8" s="2"/>
    </row>
    <row r="9" spans="3:15" ht="15.75">
      <c r="C9" s="22" t="s">
        <v>10</v>
      </c>
      <c r="D9" s="99" t="s">
        <v>13</v>
      </c>
      <c r="E9" s="99" t="s">
        <v>1</v>
      </c>
      <c r="F9" s="99" t="s">
        <v>2</v>
      </c>
      <c r="G9" s="99" t="s">
        <v>153</v>
      </c>
      <c r="H9" s="23" t="s">
        <v>3</v>
      </c>
      <c r="I9" s="308" t="s">
        <v>174</v>
      </c>
      <c r="J9" s="99" t="s">
        <v>13</v>
      </c>
      <c r="K9" s="99" t="s">
        <v>1</v>
      </c>
      <c r="L9" s="99" t="s">
        <v>2</v>
      </c>
      <c r="M9" s="99" t="s">
        <v>153</v>
      </c>
      <c r="N9" s="23" t="s">
        <v>3</v>
      </c>
      <c r="O9" s="24" t="s">
        <v>6</v>
      </c>
    </row>
    <row r="10" spans="1:15" ht="15.75">
      <c r="A10" s="200" t="s">
        <v>144</v>
      </c>
      <c r="B10" s="63">
        <v>6</v>
      </c>
      <c r="C10" s="331" t="str">
        <f>LOOKUP(B10,Name!A$2:B1902)</f>
        <v>Solihull &amp; Small Heath</v>
      </c>
      <c r="D10" s="5"/>
      <c r="E10" s="5"/>
      <c r="F10" s="330">
        <v>162</v>
      </c>
      <c r="G10" s="5"/>
      <c r="H10" s="5"/>
      <c r="I10" s="27">
        <f>SUM(D10:H10)</f>
        <v>162</v>
      </c>
      <c r="J10" s="5"/>
      <c r="K10" s="5"/>
      <c r="L10" s="5">
        <v>10</v>
      </c>
      <c r="M10" s="5"/>
      <c r="N10" s="5"/>
      <c r="O10" s="319">
        <f>SUM(J10:N10)</f>
        <v>10</v>
      </c>
    </row>
    <row r="11" spans="1:15" ht="15.75">
      <c r="A11" s="200" t="s">
        <v>403</v>
      </c>
      <c r="B11" s="63">
        <v>3</v>
      </c>
      <c r="C11" s="302" t="str">
        <f>LOOKUP(B11,Name!A$2:B1904)</f>
        <v>Birchfield Harriers</v>
      </c>
      <c r="D11" s="5"/>
      <c r="E11" s="5"/>
      <c r="F11" s="5">
        <v>104</v>
      </c>
      <c r="G11" s="5"/>
      <c r="H11" s="5"/>
      <c r="I11" s="27">
        <f>SUM(D11:H11)</f>
        <v>104</v>
      </c>
      <c r="J11" s="5"/>
      <c r="K11" s="5"/>
      <c r="L11" s="5">
        <v>7</v>
      </c>
      <c r="M11" s="5"/>
      <c r="N11" s="5"/>
      <c r="O11" s="319">
        <f>SUM(J11:N11)</f>
        <v>7</v>
      </c>
    </row>
    <row r="12" spans="1:15" ht="15.75">
      <c r="A12" s="200" t="s">
        <v>403</v>
      </c>
      <c r="B12" s="63">
        <v>5</v>
      </c>
      <c r="C12" s="302" t="str">
        <f>LOOKUP(B12,Name!A$2:B1905)</f>
        <v>Birmingham R&amp;T</v>
      </c>
      <c r="D12" s="5"/>
      <c r="E12" s="5"/>
      <c r="F12" s="5">
        <v>104</v>
      </c>
      <c r="G12" s="5"/>
      <c r="H12" s="5"/>
      <c r="I12" s="27">
        <f>SUM(D12:H12)</f>
        <v>104</v>
      </c>
      <c r="J12" s="5"/>
      <c r="K12" s="5"/>
      <c r="L12" s="5">
        <v>7</v>
      </c>
      <c r="M12" s="5"/>
      <c r="N12" s="5"/>
      <c r="O12" s="319">
        <f>SUM(J12:N12)</f>
        <v>7</v>
      </c>
    </row>
    <row r="13" spans="1:15" ht="15.75">
      <c r="A13" s="200" t="s">
        <v>145</v>
      </c>
      <c r="B13" s="63">
        <v>1</v>
      </c>
      <c r="C13" s="302" t="str">
        <f>LOOKUP(B13,Name!A$2:B1903)</f>
        <v>Royal Sutton Coldfield</v>
      </c>
      <c r="D13" s="5"/>
      <c r="E13" s="5"/>
      <c r="F13" s="5">
        <v>90</v>
      </c>
      <c r="G13" s="5"/>
      <c r="H13" s="5"/>
      <c r="I13" s="27">
        <f>SUM(D13:H13)</f>
        <v>90</v>
      </c>
      <c r="J13" s="5"/>
      <c r="K13" s="5"/>
      <c r="L13" s="5">
        <v>4</v>
      </c>
      <c r="M13" s="5"/>
      <c r="N13" s="5"/>
      <c r="O13" s="319">
        <f>SUM(J13:N13)</f>
        <v>4</v>
      </c>
    </row>
    <row r="14" spans="1:15" ht="16.5" thickBot="1">
      <c r="A14" s="200" t="s">
        <v>146</v>
      </c>
      <c r="B14" s="63">
        <v>4</v>
      </c>
      <c r="C14" s="301" t="str">
        <f>LOOKUP(B14,Name!A$2:B1906)</f>
        <v>Halesowen C&amp;AC</v>
      </c>
      <c r="D14" s="20"/>
      <c r="E14" s="20"/>
      <c r="F14" s="20">
        <v>50</v>
      </c>
      <c r="G14" s="20"/>
      <c r="H14" s="20"/>
      <c r="I14" s="28">
        <f>SUM(D14:H14)</f>
        <v>50</v>
      </c>
      <c r="J14" s="20"/>
      <c r="K14" s="20"/>
      <c r="L14" s="20">
        <v>2</v>
      </c>
      <c r="M14" s="20"/>
      <c r="N14" s="20"/>
      <c r="O14" s="320">
        <f>SUM(J14:N14)</f>
        <v>2</v>
      </c>
    </row>
    <row r="15" spans="3:10" ht="7.5" customHeight="1" thickBot="1">
      <c r="C15" s="3"/>
      <c r="D15" s="3"/>
      <c r="E15" s="25"/>
      <c r="F15" s="25"/>
      <c r="G15" s="25"/>
      <c r="H15" s="25"/>
      <c r="I15" s="25"/>
      <c r="J15" s="3"/>
    </row>
    <row r="16" spans="3:15" ht="15.75">
      <c r="C16" s="17" t="s">
        <v>11</v>
      </c>
      <c r="D16" s="18" t="s">
        <v>13</v>
      </c>
      <c r="E16" s="18" t="s">
        <v>1</v>
      </c>
      <c r="F16" s="18" t="s">
        <v>2</v>
      </c>
      <c r="G16" s="18" t="s">
        <v>153</v>
      </c>
      <c r="H16" s="18" t="s">
        <v>3</v>
      </c>
      <c r="I16" s="309" t="s">
        <v>174</v>
      </c>
      <c r="J16" s="18" t="s">
        <v>13</v>
      </c>
      <c r="K16" s="18" t="s">
        <v>1</v>
      </c>
      <c r="L16" s="18" t="s">
        <v>2</v>
      </c>
      <c r="M16" s="18" t="s">
        <v>153</v>
      </c>
      <c r="N16" s="18" t="s">
        <v>3</v>
      </c>
      <c r="O16" s="19" t="s">
        <v>6</v>
      </c>
    </row>
    <row r="17" spans="1:15" ht="15.75">
      <c r="A17" s="200" t="s">
        <v>144</v>
      </c>
      <c r="B17" s="63">
        <v>6</v>
      </c>
      <c r="C17" s="331" t="str">
        <f>LOOKUP(B17,Name!A$2:B1909)</f>
        <v>Solihull &amp; Small Heath</v>
      </c>
      <c r="D17" s="5"/>
      <c r="E17" s="5"/>
      <c r="F17" s="330">
        <v>168</v>
      </c>
      <c r="G17" s="5"/>
      <c r="H17" s="5"/>
      <c r="I17" s="27">
        <f>SUM(D17:H17)</f>
        <v>168</v>
      </c>
      <c r="J17" s="5"/>
      <c r="K17" s="5"/>
      <c r="L17" s="5">
        <v>10</v>
      </c>
      <c r="M17" s="5"/>
      <c r="N17" s="5"/>
      <c r="O17" s="319">
        <f>SUM(J17:N17)</f>
        <v>10</v>
      </c>
    </row>
    <row r="18" spans="1:15" ht="15.75">
      <c r="A18" s="200" t="s">
        <v>147</v>
      </c>
      <c r="B18" s="63">
        <v>5</v>
      </c>
      <c r="C18" s="302" t="str">
        <f>LOOKUP(B18,Name!A$2:B1912)</f>
        <v>Birmingham R&amp;T</v>
      </c>
      <c r="D18" s="5"/>
      <c r="E18" s="5"/>
      <c r="F18" s="5">
        <v>100</v>
      </c>
      <c r="G18" s="5"/>
      <c r="H18" s="5"/>
      <c r="I18" s="27">
        <f>SUM(D18:H18)</f>
        <v>100</v>
      </c>
      <c r="J18" s="5"/>
      <c r="K18" s="5"/>
      <c r="L18" s="5">
        <v>8</v>
      </c>
      <c r="M18" s="5"/>
      <c r="N18" s="5"/>
      <c r="O18" s="319">
        <f>SUM(J18:N18)</f>
        <v>8</v>
      </c>
    </row>
    <row r="19" spans="1:15" ht="15.75">
      <c r="A19" s="200" t="s">
        <v>148</v>
      </c>
      <c r="B19" s="63">
        <v>1</v>
      </c>
      <c r="C19" s="304" t="str">
        <f>LOOKUP(B19,Name!A$2:B1913)</f>
        <v>Royal Sutton Coldfield</v>
      </c>
      <c r="D19" s="5"/>
      <c r="E19" s="5"/>
      <c r="F19" s="5">
        <v>96</v>
      </c>
      <c r="G19" s="5"/>
      <c r="H19" s="5"/>
      <c r="I19" s="27">
        <f>SUM(D19:H19)</f>
        <v>96</v>
      </c>
      <c r="J19" s="5"/>
      <c r="K19" s="5"/>
      <c r="L19" s="5">
        <v>6</v>
      </c>
      <c r="M19" s="5"/>
      <c r="N19" s="5"/>
      <c r="O19" s="319">
        <f>SUM(J19:N19)</f>
        <v>6</v>
      </c>
    </row>
    <row r="20" spans="1:15" ht="15.75">
      <c r="A20" s="200" t="s">
        <v>145</v>
      </c>
      <c r="B20" s="63">
        <v>4</v>
      </c>
      <c r="C20" s="302" t="str">
        <f>LOOKUP(B20,Name!A$2:B1910)</f>
        <v>Halesowen C&amp;AC</v>
      </c>
      <c r="D20" s="5"/>
      <c r="E20" s="5"/>
      <c r="F20" s="5">
        <v>78</v>
      </c>
      <c r="G20" s="180"/>
      <c r="H20" s="180"/>
      <c r="I20" s="27">
        <f>SUM(D20:H20)</f>
        <v>78</v>
      </c>
      <c r="J20" s="5"/>
      <c r="K20" s="5"/>
      <c r="L20" s="5">
        <v>4</v>
      </c>
      <c r="M20" s="5"/>
      <c r="N20" s="5"/>
      <c r="O20" s="319">
        <f>SUM(J20:N20)</f>
        <v>4</v>
      </c>
    </row>
    <row r="21" spans="1:15" ht="16.5" thickBot="1">
      <c r="A21" s="200" t="s">
        <v>146</v>
      </c>
      <c r="B21" s="63">
        <v>3</v>
      </c>
      <c r="C21" s="305" t="str">
        <f>LOOKUP(B21,Name!A$2:B1911)</f>
        <v>Birchfield Harriers</v>
      </c>
      <c r="D21" s="20"/>
      <c r="E21" s="20"/>
      <c r="F21" s="20">
        <v>36</v>
      </c>
      <c r="G21" s="20"/>
      <c r="H21" s="20"/>
      <c r="I21" s="28">
        <f>SUM(D21:H21)</f>
        <v>36</v>
      </c>
      <c r="J21" s="20"/>
      <c r="K21" s="20"/>
      <c r="L21" s="20">
        <v>2</v>
      </c>
      <c r="M21" s="20"/>
      <c r="N21" s="20"/>
      <c r="O21" s="320">
        <f>SUM(J21:N21)</f>
        <v>2</v>
      </c>
    </row>
    <row r="22" spans="3:11" ht="7.5" customHeight="1" thickBot="1">
      <c r="C22" s="25"/>
      <c r="D22" s="3"/>
      <c r="E22" s="25"/>
      <c r="F22" s="25"/>
      <c r="G22" s="25"/>
      <c r="H22" s="25"/>
      <c r="I22" s="25"/>
      <c r="J22" s="25"/>
      <c r="K22" s="3"/>
    </row>
    <row r="23" spans="3:15" ht="15.75">
      <c r="C23" s="17" t="s">
        <v>12</v>
      </c>
      <c r="D23" s="18" t="s">
        <v>13</v>
      </c>
      <c r="E23" s="18" t="s">
        <v>1</v>
      </c>
      <c r="F23" s="18" t="s">
        <v>2</v>
      </c>
      <c r="G23" s="18" t="s">
        <v>153</v>
      </c>
      <c r="H23" s="18" t="s">
        <v>3</v>
      </c>
      <c r="I23" s="309" t="s">
        <v>174</v>
      </c>
      <c r="J23" s="18" t="s">
        <v>13</v>
      </c>
      <c r="K23" s="18" t="s">
        <v>1</v>
      </c>
      <c r="L23" s="18" t="s">
        <v>2</v>
      </c>
      <c r="M23" s="18" t="s">
        <v>153</v>
      </c>
      <c r="N23" s="18" t="s">
        <v>3</v>
      </c>
      <c r="O23" s="19" t="s">
        <v>6</v>
      </c>
    </row>
    <row r="24" spans="1:15" ht="15.75">
      <c r="A24" s="200" t="s">
        <v>144</v>
      </c>
      <c r="B24" s="63">
        <v>6</v>
      </c>
      <c r="C24" s="331" t="str">
        <f>LOOKUP(B24,Name!A$2:B1916)</f>
        <v>Solihull &amp; Small Heath</v>
      </c>
      <c r="D24" s="5"/>
      <c r="E24" s="5"/>
      <c r="F24" s="330">
        <v>146</v>
      </c>
      <c r="G24" s="5"/>
      <c r="H24" s="5"/>
      <c r="I24" s="27">
        <f>SUM(D24:H24)</f>
        <v>146</v>
      </c>
      <c r="J24" s="5"/>
      <c r="K24" s="5"/>
      <c r="L24" s="5">
        <v>10</v>
      </c>
      <c r="M24" s="5"/>
      <c r="N24" s="5"/>
      <c r="O24" s="319">
        <f>SUM(J24:N24)</f>
        <v>10</v>
      </c>
    </row>
    <row r="25" spans="1:15" ht="15.75">
      <c r="A25" s="200" t="s">
        <v>147</v>
      </c>
      <c r="B25" s="63">
        <v>1</v>
      </c>
      <c r="C25" s="304" t="str">
        <f>LOOKUP(B25,Name!A$2:B1920)</f>
        <v>Royal Sutton Coldfield</v>
      </c>
      <c r="D25" s="5"/>
      <c r="E25" s="5"/>
      <c r="F25" s="5">
        <v>140</v>
      </c>
      <c r="G25" s="5"/>
      <c r="H25" s="5"/>
      <c r="I25" s="27">
        <f>SUM(D25:H25)</f>
        <v>140</v>
      </c>
      <c r="J25" s="5"/>
      <c r="K25" s="5"/>
      <c r="L25" s="5">
        <v>8</v>
      </c>
      <c r="M25" s="5"/>
      <c r="N25" s="5"/>
      <c r="O25" s="319">
        <f>SUM(J25:N25)</f>
        <v>8</v>
      </c>
    </row>
    <row r="26" spans="1:15" ht="15.75">
      <c r="A26" s="200" t="s">
        <v>148</v>
      </c>
      <c r="B26" s="63">
        <v>5</v>
      </c>
      <c r="C26" s="302" t="str">
        <f>LOOKUP(B26,Name!A$2:B1918)</f>
        <v>Birmingham R&amp;T</v>
      </c>
      <c r="D26" s="5"/>
      <c r="E26" s="5"/>
      <c r="F26" s="5">
        <v>86</v>
      </c>
      <c r="G26" s="5"/>
      <c r="H26" s="5"/>
      <c r="I26" s="27">
        <f>SUM(D26:H26)</f>
        <v>86</v>
      </c>
      <c r="J26" s="5"/>
      <c r="K26" s="5"/>
      <c r="L26" s="5">
        <v>6</v>
      </c>
      <c r="M26" s="5"/>
      <c r="N26" s="5"/>
      <c r="O26" s="319">
        <f>SUM(J26:N26)</f>
        <v>6</v>
      </c>
    </row>
    <row r="27" spans="1:15" ht="15.75">
      <c r="A27" s="200" t="s">
        <v>145</v>
      </c>
      <c r="B27" s="63">
        <v>4</v>
      </c>
      <c r="C27" s="302" t="str">
        <f>LOOKUP(B27,Name!A$2:B1917)</f>
        <v>Halesowen C&amp;AC</v>
      </c>
      <c r="D27" s="5"/>
      <c r="E27" s="5"/>
      <c r="F27" s="5">
        <v>46</v>
      </c>
      <c r="G27" s="5"/>
      <c r="H27" s="5"/>
      <c r="I27" s="27">
        <f>SUM(D27:H27)</f>
        <v>46</v>
      </c>
      <c r="J27" s="5"/>
      <c r="K27" s="5"/>
      <c r="L27" s="5">
        <v>4</v>
      </c>
      <c r="M27" s="5"/>
      <c r="N27" s="5"/>
      <c r="O27" s="319">
        <f>SUM(J27:N27)</f>
        <v>4</v>
      </c>
    </row>
    <row r="28" spans="1:15" ht="16.5" thickBot="1">
      <c r="A28" s="200" t="s">
        <v>146</v>
      </c>
      <c r="B28" s="63">
        <v>3</v>
      </c>
      <c r="C28" s="305" t="str">
        <f>LOOKUP(B28,Name!A$2:B1919)</f>
        <v>Birchfield Harriers</v>
      </c>
      <c r="D28" s="20"/>
      <c r="E28" s="20"/>
      <c r="F28" s="20">
        <v>42</v>
      </c>
      <c r="G28" s="20"/>
      <c r="H28" s="20"/>
      <c r="I28" s="28">
        <f>SUM(D28:H28)</f>
        <v>42</v>
      </c>
      <c r="J28" s="20"/>
      <c r="K28" s="20"/>
      <c r="L28" s="20">
        <v>2</v>
      </c>
      <c r="M28" s="20"/>
      <c r="N28" s="20"/>
      <c r="O28" s="320">
        <f>SUM(J28:N28)</f>
        <v>2</v>
      </c>
    </row>
    <row r="30" spans="3:11" ht="15.75" thickBot="1">
      <c r="C30" s="25"/>
      <c r="D30" s="3" t="s">
        <v>149</v>
      </c>
      <c r="E30" s="25"/>
      <c r="F30" s="25"/>
      <c r="G30" s="25"/>
      <c r="H30" s="25"/>
      <c r="I30" s="25"/>
      <c r="J30" s="25"/>
      <c r="K30" s="3"/>
    </row>
    <row r="31" spans="3:15" ht="15.75">
      <c r="C31" s="303" t="s">
        <v>140</v>
      </c>
      <c r="D31" s="143" t="s">
        <v>13</v>
      </c>
      <c r="E31" s="143" t="s">
        <v>1</v>
      </c>
      <c r="F31" s="143" t="s">
        <v>2</v>
      </c>
      <c r="G31" s="143" t="s">
        <v>153</v>
      </c>
      <c r="H31" s="143" t="s">
        <v>3</v>
      </c>
      <c r="I31" s="310" t="s">
        <v>174</v>
      </c>
      <c r="J31" s="143" t="s">
        <v>13</v>
      </c>
      <c r="K31" s="143" t="s">
        <v>1</v>
      </c>
      <c r="L31" s="143" t="s">
        <v>2</v>
      </c>
      <c r="M31" s="143" t="s">
        <v>153</v>
      </c>
      <c r="N31" s="143" t="s">
        <v>3</v>
      </c>
      <c r="O31" s="143" t="s">
        <v>6</v>
      </c>
    </row>
    <row r="32" spans="2:15" ht="15.75">
      <c r="B32" s="63">
        <v>6</v>
      </c>
      <c r="C32" s="302" t="str">
        <f>LOOKUP(B32,Name!A$2:B1924)</f>
        <v>Solihull &amp; Small Heath</v>
      </c>
      <c r="D32" s="5"/>
      <c r="E32" s="5"/>
      <c r="F32" s="5">
        <v>495</v>
      </c>
      <c r="G32" s="5"/>
      <c r="H32" s="5"/>
      <c r="I32" s="321">
        <f>SUM(D32:H32)</f>
        <v>495</v>
      </c>
      <c r="J32" s="306"/>
      <c r="K32" s="306"/>
      <c r="L32" s="306">
        <v>10</v>
      </c>
      <c r="M32" s="306"/>
      <c r="N32" s="306"/>
      <c r="O32" s="311">
        <f>SUM(J32:N32)</f>
        <v>10</v>
      </c>
    </row>
    <row r="33" spans="2:15" ht="15.75">
      <c r="B33" s="63">
        <v>1</v>
      </c>
      <c r="C33" s="302" t="str">
        <f>LOOKUP(B33,Name!A$2:B1924)</f>
        <v>Royal Sutton Coldfield</v>
      </c>
      <c r="D33" s="5"/>
      <c r="E33" s="5"/>
      <c r="F33" s="5">
        <v>379</v>
      </c>
      <c r="G33" s="5"/>
      <c r="H33" s="5"/>
      <c r="I33" s="321">
        <f>SUM(D33:H33)</f>
        <v>379</v>
      </c>
      <c r="J33" s="306"/>
      <c r="K33" s="306"/>
      <c r="L33" s="306">
        <v>8</v>
      </c>
      <c r="M33" s="306"/>
      <c r="N33" s="306"/>
      <c r="O33" s="311">
        <f>SUM(J33:N33)</f>
        <v>8</v>
      </c>
    </row>
    <row r="34" spans="2:15" ht="15.75">
      <c r="B34" s="63">
        <v>5</v>
      </c>
      <c r="C34" s="304" t="str">
        <f>LOOKUP(B34,Name!A$2:B1927)</f>
        <v>Birmingham R&amp;T</v>
      </c>
      <c r="D34" s="5"/>
      <c r="E34" s="5"/>
      <c r="F34" s="5">
        <v>320</v>
      </c>
      <c r="G34" s="5"/>
      <c r="H34" s="5"/>
      <c r="I34" s="321">
        <f>SUM(D34:H34)</f>
        <v>320</v>
      </c>
      <c r="J34" s="306"/>
      <c r="K34" s="306"/>
      <c r="L34" s="306">
        <v>6</v>
      </c>
      <c r="M34" s="306"/>
      <c r="N34" s="306"/>
      <c r="O34" s="311">
        <f>SUM(J34:N34)</f>
        <v>6</v>
      </c>
    </row>
    <row r="35" spans="2:15" ht="15.75">
      <c r="B35" s="63">
        <v>3</v>
      </c>
      <c r="C35" s="302" t="str">
        <f>LOOKUP(B35,Name!A$2:B1926)</f>
        <v>Birchfield Harriers</v>
      </c>
      <c r="D35" s="5"/>
      <c r="E35" s="5"/>
      <c r="F35" s="5">
        <v>206</v>
      </c>
      <c r="G35" s="5"/>
      <c r="H35" s="5"/>
      <c r="I35" s="321">
        <f>SUM(D35:H35)</f>
        <v>206</v>
      </c>
      <c r="J35" s="306"/>
      <c r="K35" s="306"/>
      <c r="L35" s="306">
        <v>4</v>
      </c>
      <c r="M35" s="306"/>
      <c r="N35" s="306"/>
      <c r="O35" s="311">
        <f>SUM(J35:N35)</f>
        <v>4</v>
      </c>
    </row>
    <row r="36" spans="2:15" ht="16.5" thickBot="1">
      <c r="B36" s="63">
        <v>4</v>
      </c>
      <c r="C36" s="305" t="str">
        <f>LOOKUP(B36,Name!A$2:B1925)</f>
        <v>Halesowen C&amp;AC</v>
      </c>
      <c r="D36" s="20"/>
      <c r="E36" s="20"/>
      <c r="F36" s="20">
        <v>184</v>
      </c>
      <c r="G36" s="349"/>
      <c r="H36" s="349"/>
      <c r="I36" s="322">
        <f>SUM(D36:H36)</f>
        <v>184</v>
      </c>
      <c r="J36" s="307"/>
      <c r="K36" s="307"/>
      <c r="L36" s="307">
        <v>2</v>
      </c>
      <c r="M36" s="307"/>
      <c r="N36" s="307"/>
      <c r="O36" s="312">
        <f>SUM(J36:N36)</f>
        <v>2</v>
      </c>
    </row>
    <row r="37" spans="3:11" ht="15.75" thickBot="1">
      <c r="C37" s="25"/>
      <c r="D37" s="3" t="s">
        <v>149</v>
      </c>
      <c r="E37" s="25"/>
      <c r="F37" s="25"/>
      <c r="G37" s="25"/>
      <c r="H37" s="25"/>
      <c r="I37" s="25"/>
      <c r="J37" s="25"/>
      <c r="K37" s="3"/>
    </row>
    <row r="38" spans="3:15" ht="15.75">
      <c r="C38" s="303" t="s">
        <v>139</v>
      </c>
      <c r="D38" s="315" t="s">
        <v>13</v>
      </c>
      <c r="E38" s="315" t="s">
        <v>1</v>
      </c>
      <c r="F38" s="315" t="s">
        <v>2</v>
      </c>
      <c r="G38" s="315" t="s">
        <v>153</v>
      </c>
      <c r="H38" s="315" t="s">
        <v>3</v>
      </c>
      <c r="I38" s="316" t="s">
        <v>174</v>
      </c>
      <c r="J38" s="315" t="s">
        <v>13</v>
      </c>
      <c r="K38" s="315" t="s">
        <v>1</v>
      </c>
      <c r="L38" s="315" t="s">
        <v>2</v>
      </c>
      <c r="M38" s="315" t="s">
        <v>153</v>
      </c>
      <c r="N38" s="315" t="s">
        <v>3</v>
      </c>
      <c r="O38" s="317" t="s">
        <v>6</v>
      </c>
    </row>
    <row r="39" spans="2:15" ht="15.75">
      <c r="B39" s="63">
        <v>6</v>
      </c>
      <c r="C39" s="302" t="str">
        <f>LOOKUP(B39,Name!A$2:B1930)</f>
        <v>Solihull &amp; Small Heath</v>
      </c>
      <c r="D39" s="5"/>
      <c r="E39" s="5"/>
      <c r="F39" s="5">
        <v>469</v>
      </c>
      <c r="G39" s="5"/>
      <c r="H39" s="5"/>
      <c r="I39" s="321">
        <f>SUM(D39:H39)</f>
        <v>469</v>
      </c>
      <c r="J39" s="306"/>
      <c r="K39" s="306"/>
      <c r="L39" s="306">
        <v>10</v>
      </c>
      <c r="M39" s="306"/>
      <c r="N39" s="306"/>
      <c r="O39" s="313">
        <f>SUM(J39:N39)</f>
        <v>10</v>
      </c>
    </row>
    <row r="40" spans="2:15" ht="15.75">
      <c r="B40" s="63">
        <v>4</v>
      </c>
      <c r="C40" s="302" t="str">
        <f>LOOKUP(B40,Name!A$2:B1932)</f>
        <v>Halesowen C&amp;AC</v>
      </c>
      <c r="D40" s="5"/>
      <c r="E40" s="5"/>
      <c r="F40" s="5">
        <v>426</v>
      </c>
      <c r="G40" s="5"/>
      <c r="H40" s="5"/>
      <c r="I40" s="321">
        <f>SUM(D40:H40)</f>
        <v>426</v>
      </c>
      <c r="J40" s="306"/>
      <c r="K40" s="306"/>
      <c r="L40" s="306">
        <v>8</v>
      </c>
      <c r="M40" s="306"/>
      <c r="N40" s="306"/>
      <c r="O40" s="313">
        <f>SUM(J40:N40)</f>
        <v>8</v>
      </c>
    </row>
    <row r="41" spans="2:15" ht="15.75">
      <c r="B41" s="63">
        <v>1</v>
      </c>
      <c r="C41" s="302" t="str">
        <f>LOOKUP(B41,Name!A$2:B1930)</f>
        <v>Royal Sutton Coldfield</v>
      </c>
      <c r="D41" s="5"/>
      <c r="E41" s="5"/>
      <c r="F41" s="5">
        <v>360</v>
      </c>
      <c r="G41" s="5"/>
      <c r="H41" s="5"/>
      <c r="I41" s="321">
        <f>SUM(D41:H41)</f>
        <v>360</v>
      </c>
      <c r="J41" s="306"/>
      <c r="K41" s="306"/>
      <c r="L41" s="306">
        <v>6</v>
      </c>
      <c r="M41" s="306"/>
      <c r="N41" s="306"/>
      <c r="O41" s="313">
        <f>SUM(J41:N41)</f>
        <v>6</v>
      </c>
    </row>
    <row r="42" spans="2:15" ht="15.75">
      <c r="B42" s="63">
        <v>3</v>
      </c>
      <c r="C42" s="302" t="str">
        <f>LOOKUP(B42,Name!A$2:B1933)</f>
        <v>Birchfield Harriers</v>
      </c>
      <c r="D42" s="5"/>
      <c r="E42" s="5"/>
      <c r="F42" s="5">
        <v>307</v>
      </c>
      <c r="G42" s="5"/>
      <c r="H42" s="5"/>
      <c r="I42" s="321">
        <f>SUM(D42:H42)</f>
        <v>307</v>
      </c>
      <c r="J42" s="306"/>
      <c r="K42" s="306"/>
      <c r="L42" s="306">
        <v>4</v>
      </c>
      <c r="M42" s="306"/>
      <c r="N42" s="306"/>
      <c r="O42" s="313">
        <f>SUM(J42:N42)</f>
        <v>4</v>
      </c>
    </row>
    <row r="43" spans="2:15" ht="16.5" thickBot="1">
      <c r="B43" s="63">
        <v>5</v>
      </c>
      <c r="C43" s="305" t="str">
        <f>LOOKUP(B43,Name!A$2:B1931)</f>
        <v>Birmingham R&amp;T</v>
      </c>
      <c r="D43" s="20"/>
      <c r="E43" s="20"/>
      <c r="F43" s="20">
        <v>260</v>
      </c>
      <c r="G43" s="20"/>
      <c r="H43" s="20"/>
      <c r="I43" s="322">
        <f>SUM(D43:H43)</f>
        <v>260</v>
      </c>
      <c r="J43" s="307"/>
      <c r="K43" s="307"/>
      <c r="L43" s="307">
        <v>2</v>
      </c>
      <c r="M43" s="307"/>
      <c r="N43" s="307"/>
      <c r="O43" s="314">
        <f>SUM(J43:N43)</f>
        <v>2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 r:id="rId1"/>
  <headerFooter>
    <oddHeader>&amp;LTeam Scores&amp;CBirmingham Sportshall League&amp;RSeason 2013 to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2.140625" style="25" customWidth="1"/>
    <col min="8" max="8" width="6.00390625" style="25" customWidth="1"/>
    <col min="9" max="9" width="5.7109375" style="25" customWidth="1"/>
    <col min="10" max="10" width="23.28125" style="25" customWidth="1"/>
    <col min="11" max="11" width="8.421875" style="25" customWidth="1"/>
    <col min="12" max="12" width="3.8515625" style="25" customWidth="1"/>
    <col min="13" max="13" width="5.2812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4.14062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8:19" ht="16.5" thickBot="1">
      <c r="H1" s="352" t="s">
        <v>46</v>
      </c>
      <c r="I1" s="353"/>
      <c r="J1" s="353"/>
      <c r="K1" s="353"/>
      <c r="L1" s="354"/>
      <c r="M1" s="124" t="s">
        <v>97</v>
      </c>
      <c r="N1" s="60"/>
      <c r="O1" s="61"/>
      <c r="P1" s="61" t="s">
        <v>402</v>
      </c>
      <c r="Q1" s="61"/>
      <c r="R1" s="62"/>
      <c r="S1" s="64"/>
    </row>
    <row r="2" spans="1:24" ht="16.5" thickBot="1">
      <c r="A2" s="286" t="s">
        <v>15</v>
      </c>
      <c r="B2" s="287" t="s">
        <v>17</v>
      </c>
      <c r="C2" s="288" t="s">
        <v>19</v>
      </c>
      <c r="D2" s="273" t="s">
        <v>165</v>
      </c>
      <c r="E2" s="289" t="s">
        <v>21</v>
      </c>
      <c r="F2" s="290" t="s">
        <v>97</v>
      </c>
      <c r="H2" s="60"/>
      <c r="I2" s="61"/>
      <c r="J2" s="61" t="s">
        <v>47</v>
      </c>
      <c r="K2" s="61"/>
      <c r="L2" s="62"/>
      <c r="M2" s="124" t="s">
        <v>97</v>
      </c>
      <c r="N2" s="121" t="s">
        <v>36</v>
      </c>
      <c r="O2" s="52"/>
      <c r="P2" s="39" t="s">
        <v>42</v>
      </c>
      <c r="Q2" s="39"/>
      <c r="R2" s="48"/>
      <c r="S2" s="26"/>
      <c r="T2" s="286" t="s">
        <v>15</v>
      </c>
      <c r="U2" s="287" t="s">
        <v>17</v>
      </c>
      <c r="V2" s="288" t="s">
        <v>19</v>
      </c>
      <c r="W2" s="273" t="s">
        <v>165</v>
      </c>
      <c r="X2" s="289" t="s">
        <v>21</v>
      </c>
    </row>
    <row r="3" spans="1:25" ht="16.5" thickBot="1">
      <c r="A3" s="133">
        <f>SUM(A9:A64)</f>
        <v>36</v>
      </c>
      <c r="B3" s="133">
        <f>SUM(B9:B64)</f>
        <v>34</v>
      </c>
      <c r="C3" s="133">
        <f>SUM(C9:C64)</f>
        <v>48</v>
      </c>
      <c r="D3" s="133">
        <f>SUM(D9:D64)</f>
        <v>40</v>
      </c>
      <c r="E3" s="133">
        <f>SUM(E9:E64)</f>
        <v>78</v>
      </c>
      <c r="F3" s="133" t="s">
        <v>44</v>
      </c>
      <c r="H3" s="199" t="s">
        <v>144</v>
      </c>
      <c r="I3" s="63">
        <v>6</v>
      </c>
      <c r="J3" s="59" t="str">
        <f>LOOKUP(I3,Name!A$2:B1896)</f>
        <v>Solihull &amp; Small Heath</v>
      </c>
      <c r="K3" s="63">
        <v>166</v>
      </c>
      <c r="L3" s="55"/>
      <c r="M3" s="124" t="s">
        <v>97</v>
      </c>
      <c r="N3" s="40">
        <v>1</v>
      </c>
      <c r="O3" s="32">
        <v>653</v>
      </c>
      <c r="P3" s="41" t="str">
        <f>LOOKUP(O3,Name!A$2:B1900)</f>
        <v>Reegan Nowack</v>
      </c>
      <c r="Q3" s="90">
        <v>1.84</v>
      </c>
      <c r="R3" s="46"/>
      <c r="S3" s="26"/>
      <c r="T3" s="36">
        <f>IF(INT(O3/100)=1,Y3,0)</f>
        <v>0</v>
      </c>
      <c r="U3" s="36">
        <f>IF(INT(O3/100)=3,Y3,0)</f>
        <v>0</v>
      </c>
      <c r="V3" s="36">
        <f>IF(INT(O3/100)=4,Y3,0)</f>
        <v>0</v>
      </c>
      <c r="W3" s="36">
        <f>IF(INT(O3/100)=5,Y3,0)</f>
        <v>0</v>
      </c>
      <c r="X3" s="36">
        <f>IF(INT(O3/100)=6,Y3,0)</f>
        <v>10</v>
      </c>
      <c r="Y3" s="30">
        <v>10</v>
      </c>
    </row>
    <row r="4" spans="1:25" ht="16.5" thickBot="1">
      <c r="A4" s="133">
        <f>SUM(T2:T64)</f>
        <v>33</v>
      </c>
      <c r="B4" s="133">
        <f>SUM(U2:U64)</f>
        <v>54</v>
      </c>
      <c r="C4" s="133">
        <f>SUM(V2:V64)</f>
        <v>48</v>
      </c>
      <c r="D4" s="133">
        <f>SUM(W2:W64)</f>
        <v>41</v>
      </c>
      <c r="E4" s="133">
        <f>SUM(X2:X64)</f>
        <v>88</v>
      </c>
      <c r="F4" s="133" t="s">
        <v>103</v>
      </c>
      <c r="H4" s="199" t="s">
        <v>147</v>
      </c>
      <c r="I4" s="63">
        <v>3</v>
      </c>
      <c r="J4" s="59" t="str">
        <f>LOOKUP(I4,Name!A$2:B1895)</f>
        <v>Birchfield Harriers</v>
      </c>
      <c r="K4" s="63">
        <v>90</v>
      </c>
      <c r="L4" s="55"/>
      <c r="M4" s="124" t="s">
        <v>97</v>
      </c>
      <c r="N4" s="40">
        <v>2</v>
      </c>
      <c r="O4" s="32">
        <v>534</v>
      </c>
      <c r="P4" s="41" t="str">
        <f>LOOKUP(O4,Name!A$2:B1901)</f>
        <v>Kai Macmillan</v>
      </c>
      <c r="Q4" s="34">
        <v>1.68</v>
      </c>
      <c r="R4" s="46"/>
      <c r="S4" s="26"/>
      <c r="T4" s="36">
        <f>IF(INT(O4/100)=1,Y4,0)</f>
        <v>0</v>
      </c>
      <c r="U4" s="36">
        <f>IF(INT(O4/100)=3,Y4,0)</f>
        <v>0</v>
      </c>
      <c r="V4" s="36">
        <f>IF(INT(O4/100)=4,Y4,0)</f>
        <v>0</v>
      </c>
      <c r="W4" s="36">
        <f>IF(INT(O4/100)=5,Y4,0)</f>
        <v>8</v>
      </c>
      <c r="X4" s="36">
        <f>IF(INT(O4/100)=6,Y4,0)</f>
        <v>0</v>
      </c>
      <c r="Y4" s="30">
        <v>8</v>
      </c>
    </row>
    <row r="5" spans="1:25" ht="16.5" thickBot="1">
      <c r="A5" s="65">
        <f>A3+A4</f>
        <v>69</v>
      </c>
      <c r="B5" s="65">
        <f>B3+B4</f>
        <v>88</v>
      </c>
      <c r="C5" s="65">
        <f>C3+C4</f>
        <v>96</v>
      </c>
      <c r="D5" s="65">
        <f>D3+D4</f>
        <v>81</v>
      </c>
      <c r="E5" s="65">
        <f>E3+E4</f>
        <v>166</v>
      </c>
      <c r="F5" s="65" t="s">
        <v>45</v>
      </c>
      <c r="H5" s="199" t="s">
        <v>148</v>
      </c>
      <c r="I5" s="63">
        <v>5</v>
      </c>
      <c r="J5" s="59" t="str">
        <f>LOOKUP(I5,Name!A$2:B1898)</f>
        <v>Birmingham R&amp;T</v>
      </c>
      <c r="K5" s="63">
        <v>87</v>
      </c>
      <c r="L5" s="55"/>
      <c r="M5" s="124" t="s">
        <v>97</v>
      </c>
      <c r="N5" s="40">
        <v>3</v>
      </c>
      <c r="O5" s="32">
        <v>406</v>
      </c>
      <c r="P5" s="41" t="str">
        <f>LOOKUP(O5,Name!A$2:B1902)</f>
        <v>Tristan James</v>
      </c>
      <c r="Q5" s="90">
        <v>1.62</v>
      </c>
      <c r="R5" s="46"/>
      <c r="S5" s="26"/>
      <c r="T5" s="36">
        <f>IF(INT(O5/100)=1,Y5,0)</f>
        <v>0</v>
      </c>
      <c r="U5" s="36">
        <f>IF(INT(O5/100)=3,Y5,0)</f>
        <v>0</v>
      </c>
      <c r="V5" s="36">
        <f>IF(INT(O5/100)=4,Y5,0)</f>
        <v>6</v>
      </c>
      <c r="W5" s="36">
        <f>IF(INT(O5/100)=5,Y5,0)</f>
        <v>0</v>
      </c>
      <c r="X5" s="36">
        <f>IF(INT(O5/100)=6,Y5,0)</f>
        <v>0</v>
      </c>
      <c r="Y5" s="30">
        <v>6</v>
      </c>
    </row>
    <row r="6" spans="1:25" ht="16.5" thickBot="1">
      <c r="A6" s="25"/>
      <c r="B6" s="25"/>
      <c r="C6" s="25"/>
      <c r="D6" s="25"/>
      <c r="E6" s="25"/>
      <c r="H6" s="199" t="s">
        <v>145</v>
      </c>
      <c r="I6" s="63">
        <v>4</v>
      </c>
      <c r="J6" s="59" t="str">
        <f>LOOKUP(I6,Name!A$2:B1897)</f>
        <v>Halesowen C&amp;AC</v>
      </c>
      <c r="K6" s="63">
        <v>86</v>
      </c>
      <c r="L6" s="55"/>
      <c r="M6" s="124" t="s">
        <v>97</v>
      </c>
      <c r="N6" s="40">
        <v>4</v>
      </c>
      <c r="O6" s="32">
        <v>319</v>
      </c>
      <c r="P6" s="41" t="str">
        <f>LOOKUP(O6,Name!A$2:B1903)</f>
        <v>Callum Bradbury</v>
      </c>
      <c r="Q6" s="90">
        <v>1.58</v>
      </c>
      <c r="R6" s="46"/>
      <c r="S6" s="26"/>
      <c r="T6" s="36">
        <f>IF(INT(O6/100)=1,Y6,0)</f>
        <v>0</v>
      </c>
      <c r="U6" s="36">
        <f>IF(INT(O6/100)=3,Y6,0)</f>
        <v>4</v>
      </c>
      <c r="V6" s="36">
        <f>IF(INT(O6/100)=4,Y6,0)</f>
        <v>0</v>
      </c>
      <c r="W6" s="36">
        <f>IF(INT(O6/100)=5,Y6,0)</f>
        <v>0</v>
      </c>
      <c r="X6" s="36">
        <f>IF(INT(O6/100)=6,Y6,0)</f>
        <v>0</v>
      </c>
      <c r="Y6" s="30">
        <v>4</v>
      </c>
    </row>
    <row r="7" spans="8:25" ht="16.5" thickBot="1">
      <c r="H7" s="199" t="s">
        <v>146</v>
      </c>
      <c r="I7" s="63">
        <v>1</v>
      </c>
      <c r="J7" s="59" t="str">
        <f>LOOKUP(I7,Name!A$2:B1899)</f>
        <v>Royal Sutton Coldfield</v>
      </c>
      <c r="K7" s="63">
        <v>69</v>
      </c>
      <c r="L7" s="55"/>
      <c r="M7" s="124" t="s">
        <v>97</v>
      </c>
      <c r="N7" s="40">
        <v>5</v>
      </c>
      <c r="O7" s="32">
        <v>113</v>
      </c>
      <c r="P7" s="41" t="str">
        <f>LOOKUP(O7,Name!A$2:B1904)</f>
        <v>Jason Adobor </v>
      </c>
      <c r="Q7" s="90">
        <v>1.46</v>
      </c>
      <c r="R7" s="46"/>
      <c r="S7" s="26"/>
      <c r="T7" s="36">
        <f>IF(INT(O7/100)=1,Y7,0)</f>
        <v>2</v>
      </c>
      <c r="U7" s="36">
        <f>IF(INT(O7/100)=3,Y7,0)</f>
        <v>0</v>
      </c>
      <c r="V7" s="36">
        <f>IF(INT(O7/100)=4,Y7,0)</f>
        <v>0</v>
      </c>
      <c r="W7" s="36">
        <f>IF(INT(O7/100)=5,Y7,0)</f>
        <v>0</v>
      </c>
      <c r="X7" s="36">
        <f>IF(INT(O7/100)=6,Y7,0)</f>
        <v>0</v>
      </c>
      <c r="Y7" s="30">
        <v>2</v>
      </c>
    </row>
    <row r="8" spans="8:25" ht="16.5" thickBot="1">
      <c r="H8" s="56"/>
      <c r="I8" s="57"/>
      <c r="J8" s="57"/>
      <c r="K8" s="57"/>
      <c r="L8" s="58"/>
      <c r="M8" s="124" t="s">
        <v>97</v>
      </c>
      <c r="N8" s="45"/>
      <c r="O8" s="42"/>
      <c r="P8" s="41"/>
      <c r="Q8" s="41"/>
      <c r="R8" s="46"/>
      <c r="S8" s="26"/>
      <c r="T8" s="47"/>
      <c r="U8" s="34"/>
      <c r="V8" s="34"/>
      <c r="W8" s="34"/>
      <c r="X8" s="34"/>
      <c r="Y8" s="35" t="s">
        <v>23</v>
      </c>
    </row>
    <row r="9" spans="1:24" ht="16.5" thickBot="1">
      <c r="A9" s="286" t="s">
        <v>15</v>
      </c>
      <c r="B9" s="287" t="s">
        <v>17</v>
      </c>
      <c r="C9" s="288" t="s">
        <v>19</v>
      </c>
      <c r="D9" s="273" t="s">
        <v>165</v>
      </c>
      <c r="E9" s="289" t="s">
        <v>21</v>
      </c>
      <c r="H9" s="121" t="s">
        <v>24</v>
      </c>
      <c r="I9" s="39"/>
      <c r="J9" s="39" t="s">
        <v>22</v>
      </c>
      <c r="K9" s="39"/>
      <c r="L9" s="48"/>
      <c r="M9" s="124" t="s">
        <v>97</v>
      </c>
      <c r="N9" s="122" t="s">
        <v>37</v>
      </c>
      <c r="O9" s="42"/>
      <c r="P9" s="42" t="s">
        <v>43</v>
      </c>
      <c r="Q9" s="42"/>
      <c r="R9" s="46"/>
      <c r="S9" s="26"/>
      <c r="T9" s="286" t="s">
        <v>15</v>
      </c>
      <c r="U9" s="287" t="s">
        <v>17</v>
      </c>
      <c r="V9" s="288" t="s">
        <v>19</v>
      </c>
      <c r="W9" s="273" t="s">
        <v>165</v>
      </c>
      <c r="X9" s="289" t="s">
        <v>21</v>
      </c>
    </row>
    <row r="10" spans="1:25" ht="16.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10</v>
      </c>
      <c r="F10" s="37">
        <v>10</v>
      </c>
      <c r="H10" s="53">
        <v>1</v>
      </c>
      <c r="I10" s="32">
        <v>6</v>
      </c>
      <c r="J10" s="41" t="str">
        <f>LOOKUP(I10,Name!A$2:B1901)</f>
        <v>Solihull &amp; Small Heath</v>
      </c>
      <c r="K10" s="86">
        <v>76.6</v>
      </c>
      <c r="L10" s="46"/>
      <c r="M10" s="124" t="s">
        <v>97</v>
      </c>
      <c r="N10" s="40">
        <v>1</v>
      </c>
      <c r="O10" s="32">
        <v>655</v>
      </c>
      <c r="P10" s="41" t="str">
        <f>LOOKUP(O10,Name!A$2:B1907)</f>
        <v>Joshua Baylis</v>
      </c>
      <c r="Q10" s="34">
        <v>1.7</v>
      </c>
      <c r="R10" s="46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0</v>
      </c>
      <c r="W10" s="36">
        <f>IF(INT(O10/100)=5,Y10,0)</f>
        <v>0</v>
      </c>
      <c r="X10" s="36">
        <f>IF(INT(O10/100)=6,Y10,0)</f>
        <v>10</v>
      </c>
      <c r="Y10" s="30">
        <v>10</v>
      </c>
    </row>
    <row r="11" spans="1:25" ht="16.5" thickBot="1">
      <c r="A11" s="33">
        <f>IF(I11=1,F11,0)</f>
        <v>0</v>
      </c>
      <c r="B11" s="33">
        <f>IF(I11=3,F11,0)</f>
        <v>0</v>
      </c>
      <c r="C11" s="33">
        <f>IF(I11=4,F11,0)</f>
        <v>8</v>
      </c>
      <c r="D11" s="33">
        <f>IF(I11=5,F11,0)</f>
        <v>0</v>
      </c>
      <c r="E11" s="33">
        <f>IF(I11=6,F11,0)</f>
        <v>0</v>
      </c>
      <c r="F11" s="37">
        <v>8</v>
      </c>
      <c r="H11" s="53">
        <v>2</v>
      </c>
      <c r="I11" s="32">
        <v>4</v>
      </c>
      <c r="J11" s="41" t="str">
        <f>LOOKUP(I11,Name!A$2:B1902)</f>
        <v>Halesowen C&amp;AC</v>
      </c>
      <c r="K11" s="86">
        <v>83.6</v>
      </c>
      <c r="L11" s="46"/>
      <c r="M11" s="124" t="s">
        <v>97</v>
      </c>
      <c r="N11" s="40">
        <v>2</v>
      </c>
      <c r="O11" s="32">
        <v>403</v>
      </c>
      <c r="P11" s="41" t="str">
        <f>LOOKUP(O11,Name!A$2:B1908)</f>
        <v>Jayden Hanson</v>
      </c>
      <c r="Q11" s="34">
        <v>1.5</v>
      </c>
      <c r="R11" s="46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8</v>
      </c>
      <c r="W11" s="36">
        <f>IF(INT(O11/100)=5,Y11,0)</f>
        <v>0</v>
      </c>
      <c r="X11" s="36">
        <f>IF(INT(O11/100)=6,Y11,0)</f>
        <v>0</v>
      </c>
      <c r="Y11" s="30">
        <v>8</v>
      </c>
    </row>
    <row r="12" spans="1:25" ht="16.5" thickBot="1">
      <c r="A12" s="33">
        <f>IF(I12=1,F12,0)</f>
        <v>0</v>
      </c>
      <c r="B12" s="33">
        <f>IF(I12=3,F12,0)</f>
        <v>6</v>
      </c>
      <c r="C12" s="33">
        <f>IF(I12=4,F12,0)</f>
        <v>0</v>
      </c>
      <c r="D12" s="33">
        <f>IF(I12=5,F12,0)</f>
        <v>0</v>
      </c>
      <c r="E12" s="33">
        <f>IF(I12=6,F12,0)</f>
        <v>0</v>
      </c>
      <c r="F12" s="37">
        <v>6</v>
      </c>
      <c r="H12" s="53">
        <v>3</v>
      </c>
      <c r="I12" s="32">
        <v>3</v>
      </c>
      <c r="J12" s="41" t="str">
        <f>LOOKUP(I12,Name!A$2:B1903)</f>
        <v>Birchfield Harriers</v>
      </c>
      <c r="K12" s="86">
        <v>84</v>
      </c>
      <c r="L12" s="46"/>
      <c r="M12" s="124" t="s">
        <v>97</v>
      </c>
      <c r="N12" s="40">
        <v>3</v>
      </c>
      <c r="O12" s="32">
        <v>317</v>
      </c>
      <c r="P12" s="41" t="str">
        <f>LOOKUP(O12,Name!A$2:B1909)</f>
        <v>Jacob Bedward</v>
      </c>
      <c r="Q12" s="34">
        <v>1.48</v>
      </c>
      <c r="R12" s="46"/>
      <c r="S12" s="26"/>
      <c r="T12" s="36">
        <f>IF(INT(O12/100)=1,Y12,0)</f>
        <v>0</v>
      </c>
      <c r="U12" s="36">
        <f>IF(INT(O12/100)=3,Y12,0)</f>
        <v>6</v>
      </c>
      <c r="V12" s="36">
        <f>IF(INT(O12/100)=4,Y12,0)</f>
        <v>0</v>
      </c>
      <c r="W12" s="36">
        <f>IF(INT(O12/100)=5,Y12,0)</f>
        <v>0</v>
      </c>
      <c r="X12" s="36">
        <f>IF(INT(O12/100)=6,Y12,0)</f>
        <v>0</v>
      </c>
      <c r="Y12" s="30">
        <v>6</v>
      </c>
    </row>
    <row r="13" spans="1:25" ht="16.5" thickBot="1">
      <c r="A13" s="33">
        <f>IF(I13=1,F13,0)</f>
        <v>0</v>
      </c>
      <c r="B13" s="33">
        <f>IF(I13=3,F13,0)</f>
        <v>0</v>
      </c>
      <c r="C13" s="33">
        <f>IF(I13=4,F13,0)</f>
        <v>0</v>
      </c>
      <c r="D13" s="33">
        <f>IF(I13=5,F13,0)</f>
        <v>4</v>
      </c>
      <c r="E13" s="33">
        <f>IF(I13=6,F13,0)</f>
        <v>0</v>
      </c>
      <c r="F13" s="37">
        <v>4</v>
      </c>
      <c r="H13" s="53">
        <v>4</v>
      </c>
      <c r="I13" s="32">
        <v>5</v>
      </c>
      <c r="J13" s="41" t="str">
        <f>LOOKUP(I13,Name!A$2:B1904)</f>
        <v>Birmingham R&amp;T</v>
      </c>
      <c r="K13" s="86">
        <v>86.8</v>
      </c>
      <c r="L13" s="46"/>
      <c r="M13" s="124" t="s">
        <v>97</v>
      </c>
      <c r="N13" s="40">
        <v>4</v>
      </c>
      <c r="O13" s="32">
        <v>101</v>
      </c>
      <c r="P13" s="41" t="str">
        <f>LOOKUP(O13,Name!A$2:B1910)</f>
        <v>Charlie Bardsley</v>
      </c>
      <c r="Q13" s="90">
        <v>1.34</v>
      </c>
      <c r="R13" s="46"/>
      <c r="S13" s="26"/>
      <c r="T13" s="36">
        <f>IF(INT(O13/100)=1,Y13,0)</f>
        <v>4</v>
      </c>
      <c r="U13" s="36">
        <f>IF(INT(O13/100)=3,Y13,0)</f>
        <v>0</v>
      </c>
      <c r="V13" s="36">
        <f>IF(INT(O13/100)=4,Y13,0)</f>
        <v>0</v>
      </c>
      <c r="W13" s="36">
        <f>IF(INT(O13/100)=5,Y13,0)</f>
        <v>0</v>
      </c>
      <c r="X13" s="36">
        <f>IF(INT(O13/100)=6,Y13,0)</f>
        <v>0</v>
      </c>
      <c r="Y13" s="30">
        <v>4</v>
      </c>
    </row>
    <row r="14" spans="1:25" ht="16.5" thickBot="1">
      <c r="A14" s="33">
        <f>IF(I14=1,F14,0)</f>
        <v>2</v>
      </c>
      <c r="B14" s="33">
        <f>IF(I14=3,F14,0)</f>
        <v>0</v>
      </c>
      <c r="C14" s="33">
        <f>IF(I14=4,F14,0)</f>
        <v>0</v>
      </c>
      <c r="D14" s="33">
        <f>IF(I14=5,F14,0)</f>
        <v>0</v>
      </c>
      <c r="E14" s="33">
        <f>IF(I14=6,F14,0)</f>
        <v>0</v>
      </c>
      <c r="F14" s="37">
        <v>2</v>
      </c>
      <c r="H14" s="53">
        <v>5</v>
      </c>
      <c r="I14" s="32">
        <v>1</v>
      </c>
      <c r="J14" s="41" t="str">
        <f>LOOKUP(I14,Name!A$2:B1905)</f>
        <v>Royal Sutton Coldfield</v>
      </c>
      <c r="K14" s="86">
        <v>88.5</v>
      </c>
      <c r="L14" s="46"/>
      <c r="M14" s="124" t="s">
        <v>97</v>
      </c>
      <c r="N14" s="40">
        <v>5</v>
      </c>
      <c r="O14" s="32">
        <v>532</v>
      </c>
      <c r="P14" s="41" t="str">
        <f>LOOKUP(O14,Name!A$2:B1911)</f>
        <v>George Wrigley</v>
      </c>
      <c r="Q14" s="34">
        <v>1.3</v>
      </c>
      <c r="R14" s="46"/>
      <c r="S14" s="26"/>
      <c r="T14" s="36">
        <f>IF(INT(O14/100)=1,Y14,0)</f>
        <v>0</v>
      </c>
      <c r="U14" s="36">
        <f>IF(INT(O14/100)=3,Y14,0)</f>
        <v>0</v>
      </c>
      <c r="V14" s="36">
        <f>IF(INT(O14/100)=4,Y14,0)</f>
        <v>0</v>
      </c>
      <c r="W14" s="36">
        <f>IF(INT(O14/100)=5,Y14,0)</f>
        <v>2</v>
      </c>
      <c r="X14" s="36">
        <f>IF(INT(O14/100)=6,Y14,0)</f>
        <v>0</v>
      </c>
      <c r="Y14" s="30">
        <v>2</v>
      </c>
    </row>
    <row r="15" spans="1:25" ht="16.5" thickBot="1">
      <c r="A15" s="34"/>
      <c r="B15" s="34"/>
      <c r="C15" s="34"/>
      <c r="D15" s="34"/>
      <c r="E15" s="34"/>
      <c r="F15" s="35" t="s">
        <v>23</v>
      </c>
      <c r="H15" s="45"/>
      <c r="I15" s="39"/>
      <c r="J15" s="41"/>
      <c r="K15" s="166"/>
      <c r="L15" s="46"/>
      <c r="M15" s="124" t="s">
        <v>97</v>
      </c>
      <c r="N15" s="45"/>
      <c r="O15" s="42"/>
      <c r="P15" s="41"/>
      <c r="Q15" s="41"/>
      <c r="R15" s="46"/>
      <c r="S15" s="26"/>
      <c r="T15" s="47"/>
      <c r="U15" s="34"/>
      <c r="V15" s="34"/>
      <c r="W15" s="34"/>
      <c r="X15" s="34"/>
      <c r="Y15" s="35" t="s">
        <v>23</v>
      </c>
    </row>
    <row r="16" spans="1:24" ht="16.5" thickBot="1">
      <c r="A16" s="286" t="s">
        <v>15</v>
      </c>
      <c r="B16" s="287" t="s">
        <v>17</v>
      </c>
      <c r="C16" s="288" t="s">
        <v>19</v>
      </c>
      <c r="D16" s="273" t="s">
        <v>165</v>
      </c>
      <c r="E16" s="289" t="s">
        <v>21</v>
      </c>
      <c r="H16" s="122" t="s">
        <v>25</v>
      </c>
      <c r="I16" s="167"/>
      <c r="J16" s="42" t="s">
        <v>27</v>
      </c>
      <c r="K16" s="167"/>
      <c r="L16" s="46"/>
      <c r="M16" s="124" t="s">
        <v>97</v>
      </c>
      <c r="N16" s="122" t="s">
        <v>88</v>
      </c>
      <c r="O16" s="42"/>
      <c r="P16" s="42" t="s">
        <v>80</v>
      </c>
      <c r="Q16" s="42"/>
      <c r="R16" s="46"/>
      <c r="S16" s="26"/>
      <c r="T16" s="286" t="s">
        <v>15</v>
      </c>
      <c r="U16" s="287" t="s">
        <v>17</v>
      </c>
      <c r="V16" s="288" t="s">
        <v>19</v>
      </c>
      <c r="W16" s="273" t="s">
        <v>165</v>
      </c>
      <c r="X16" s="289" t="s">
        <v>21</v>
      </c>
    </row>
    <row r="17" spans="1:25" ht="16.5" thickBot="1">
      <c r="A17" s="33">
        <f>IF(INT(I17/100)=1,F17,0)</f>
        <v>0</v>
      </c>
      <c r="B17" s="33">
        <f>IF(INT(I17/100)=3,F17,0)</f>
        <v>10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10</v>
      </c>
      <c r="H17" s="53">
        <v>1</v>
      </c>
      <c r="I17" s="32">
        <v>318</v>
      </c>
      <c r="J17" s="41" t="str">
        <f>LOOKUP(I17,Name!A$2:B1907)</f>
        <v>Ira-Mackenzie Beckford</v>
      </c>
      <c r="K17" s="86">
        <v>12.8</v>
      </c>
      <c r="L17" s="46"/>
      <c r="M17" s="124" t="s">
        <v>97</v>
      </c>
      <c r="N17" s="40">
        <v>1</v>
      </c>
      <c r="O17" s="32">
        <v>650</v>
      </c>
      <c r="P17" s="41" t="str">
        <f>LOOKUP(O17,Name!A$2:B1914)</f>
        <v>Luke Ager</v>
      </c>
      <c r="Q17" s="90">
        <v>5.5</v>
      </c>
      <c r="R17" s="46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10</v>
      </c>
      <c r="Y17" s="30">
        <v>10</v>
      </c>
    </row>
    <row r="18" spans="1:25" ht="16.5" thickBot="1">
      <c r="A18" s="33">
        <f>IF(INT(I18/100)=1,F18,0)</f>
        <v>0</v>
      </c>
      <c r="B18" s="33">
        <f>IF(INT(I18/100)=3,F18,0)</f>
        <v>0</v>
      </c>
      <c r="C18" s="33">
        <f>IF(INT(I18/100)=4,F18,0)</f>
        <v>0</v>
      </c>
      <c r="D18" s="33">
        <f>IF(INT(I18/100)=5,F18,0)</f>
        <v>0</v>
      </c>
      <c r="E18" s="33">
        <f>IF(INT(I18/100)=6,F18,0)</f>
        <v>8</v>
      </c>
      <c r="F18" s="37">
        <v>8</v>
      </c>
      <c r="H18" s="53">
        <v>2</v>
      </c>
      <c r="I18" s="32">
        <v>654</v>
      </c>
      <c r="J18" s="41" t="str">
        <f>LOOKUP(I18,Name!A$2:B1908)</f>
        <v>Enzo Spennachi</v>
      </c>
      <c r="K18" s="86">
        <v>12.9</v>
      </c>
      <c r="L18" s="46"/>
      <c r="M18" s="124" t="s">
        <v>97</v>
      </c>
      <c r="N18" s="40">
        <v>2</v>
      </c>
      <c r="O18" s="32">
        <v>318</v>
      </c>
      <c r="P18" s="41" t="str">
        <f>LOOKUP(O18,Name!A$2:B1915)</f>
        <v>Ira-Mackenzie Beckford</v>
      </c>
      <c r="Q18" s="90">
        <v>4.92</v>
      </c>
      <c r="R18" s="46"/>
      <c r="S18" s="26"/>
      <c r="T18" s="36">
        <f>IF(INT(O18/100)=1,Y18,0)</f>
        <v>0</v>
      </c>
      <c r="U18" s="36">
        <f>IF(INT(O18/100)=3,Y18,0)</f>
        <v>8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8</v>
      </c>
    </row>
    <row r="19" spans="1:25" ht="16.5" thickBot="1">
      <c r="A19" s="33">
        <f>IF(INT(I19/100)=1,F19,0)</f>
        <v>0</v>
      </c>
      <c r="B19" s="33">
        <f>IF(INT(I19/100)=3,F19,0)</f>
        <v>0</v>
      </c>
      <c r="C19" s="33">
        <f>IF(INT(I19/100)=4,F19,0)</f>
        <v>6</v>
      </c>
      <c r="D19" s="33">
        <f>IF(INT(I19/100)=5,F19,0)</f>
        <v>0</v>
      </c>
      <c r="E19" s="33">
        <f>IF(INT(I19/100)=6,F19,0)</f>
        <v>0</v>
      </c>
      <c r="F19" s="37">
        <v>6</v>
      </c>
      <c r="H19" s="53">
        <v>3</v>
      </c>
      <c r="I19" s="32">
        <v>406</v>
      </c>
      <c r="J19" s="41" t="str">
        <f>LOOKUP(I19,Name!A$2:B1909)</f>
        <v>Tristan James</v>
      </c>
      <c r="K19" s="86">
        <v>13.4</v>
      </c>
      <c r="L19" s="46"/>
      <c r="M19" s="124" t="s">
        <v>97</v>
      </c>
      <c r="N19" s="40">
        <v>3</v>
      </c>
      <c r="O19" s="32">
        <v>406</v>
      </c>
      <c r="P19" s="41" t="str">
        <f>LOOKUP(O19,Name!A$2:B1916)</f>
        <v>Tristan James</v>
      </c>
      <c r="Q19" s="90">
        <v>4.5</v>
      </c>
      <c r="R19" s="46"/>
      <c r="S19" s="26"/>
      <c r="T19" s="36">
        <f>IF(INT(O19/100)=1,Y19,0)</f>
        <v>0</v>
      </c>
      <c r="U19" s="36">
        <f>IF(INT(O19/100)=3,Y19,0)</f>
        <v>0</v>
      </c>
      <c r="V19" s="36">
        <f>IF(INT(O19/100)=4,Y19,0)</f>
        <v>6</v>
      </c>
      <c r="W19" s="36">
        <f>IF(INT(O19/100)=5,Y19,0)</f>
        <v>0</v>
      </c>
      <c r="X19" s="36">
        <f>IF(INT(O19/100)=6,Y19,0)</f>
        <v>0</v>
      </c>
      <c r="Y19" s="30">
        <v>6</v>
      </c>
    </row>
    <row r="20" spans="1:25" ht="16.5" thickBot="1">
      <c r="A20" s="33">
        <f>IF(INT(I20/100)=1,F20,0)</f>
        <v>0</v>
      </c>
      <c r="B20" s="33">
        <f>IF(INT(I20/100)=3,F20,0)</f>
        <v>0</v>
      </c>
      <c r="C20" s="33">
        <f>IF(INT(I20/100)=4,F20,0)</f>
        <v>0</v>
      </c>
      <c r="D20" s="33">
        <f>IF(INT(I20/100)=5,F20,0)</f>
        <v>4</v>
      </c>
      <c r="E20" s="33">
        <f>IF(INT(I20/100)=6,F20,0)</f>
        <v>0</v>
      </c>
      <c r="F20" s="37">
        <v>4</v>
      </c>
      <c r="H20" s="53">
        <v>4</v>
      </c>
      <c r="I20" s="32">
        <v>530</v>
      </c>
      <c r="J20" s="41" t="str">
        <f>LOOKUP(I20,Name!A$2:B1910)</f>
        <v>Elliot Jones</v>
      </c>
      <c r="K20" s="86">
        <v>13.7</v>
      </c>
      <c r="L20" s="46"/>
      <c r="M20" s="124" t="s">
        <v>97</v>
      </c>
      <c r="N20" s="40">
        <v>4</v>
      </c>
      <c r="O20" s="32">
        <v>537</v>
      </c>
      <c r="P20" s="41" t="str">
        <f>LOOKUP(O20,Name!A$2:B1917)</f>
        <v>Zac Smith</v>
      </c>
      <c r="Q20" s="90">
        <v>4.2</v>
      </c>
      <c r="R20" s="46"/>
      <c r="S20" s="26"/>
      <c r="T20" s="36">
        <f>IF(INT(O20/100)=1,Y20,0)</f>
        <v>0</v>
      </c>
      <c r="U20" s="36">
        <f>IF(INT(O20/100)=3,Y20,0)</f>
        <v>0</v>
      </c>
      <c r="V20" s="36">
        <f>IF(INT(O20/100)=4,Y20,0)</f>
        <v>0</v>
      </c>
      <c r="W20" s="36">
        <f>IF(INT(O20/100)=5,Y20,0)</f>
        <v>4</v>
      </c>
      <c r="X20" s="36">
        <f>IF(INT(O20/100)=6,Y20,0)</f>
        <v>0</v>
      </c>
      <c r="Y20" s="30">
        <v>4</v>
      </c>
    </row>
    <row r="21" spans="1:25" ht="16.5" thickBot="1">
      <c r="A21" s="33">
        <f>IF(INT(I21/100)=1,F21,0)</f>
        <v>2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0</v>
      </c>
      <c r="F21" s="37">
        <v>2</v>
      </c>
      <c r="H21" s="53">
        <v>5</v>
      </c>
      <c r="I21" s="32">
        <v>114</v>
      </c>
      <c r="J21" s="41" t="str">
        <f>LOOKUP(I21,Name!A$2:B1911)</f>
        <v>Eli Boulton </v>
      </c>
      <c r="K21" s="86">
        <v>13.8</v>
      </c>
      <c r="L21" s="46"/>
      <c r="M21" s="124" t="s">
        <v>97</v>
      </c>
      <c r="N21" s="40">
        <v>5</v>
      </c>
      <c r="O21" s="32"/>
      <c r="P21" s="41" t="e">
        <f>LOOKUP(O21,Name!A$2:B1918)</f>
        <v>#N/A</v>
      </c>
      <c r="Q21" s="90"/>
      <c r="R21" s="46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0</v>
      </c>
      <c r="Y21" s="30">
        <v>2</v>
      </c>
    </row>
    <row r="22" spans="1:25" ht="16.5" thickBot="1">
      <c r="A22" s="34"/>
      <c r="B22" s="34"/>
      <c r="C22" s="34"/>
      <c r="D22" s="34"/>
      <c r="E22" s="34"/>
      <c r="F22" s="35" t="s">
        <v>23</v>
      </c>
      <c r="H22" s="45"/>
      <c r="I22" s="42"/>
      <c r="J22" s="41"/>
      <c r="K22" s="166"/>
      <c r="L22" s="46"/>
      <c r="M22" s="124" t="s">
        <v>97</v>
      </c>
      <c r="N22" s="45"/>
      <c r="O22" s="42"/>
      <c r="P22" s="41"/>
      <c r="Q22" s="41"/>
      <c r="R22" s="46"/>
      <c r="S22" s="26"/>
      <c r="T22" s="47"/>
      <c r="U22" s="34"/>
      <c r="V22" s="34"/>
      <c r="W22" s="34"/>
      <c r="X22" s="34"/>
      <c r="Y22" s="35" t="s">
        <v>23</v>
      </c>
    </row>
    <row r="23" spans="1:24" ht="16.5" thickBot="1">
      <c r="A23" s="286" t="s">
        <v>15</v>
      </c>
      <c r="B23" s="287" t="s">
        <v>17</v>
      </c>
      <c r="C23" s="288" t="s">
        <v>19</v>
      </c>
      <c r="D23" s="273" t="s">
        <v>165</v>
      </c>
      <c r="E23" s="289" t="s">
        <v>21</v>
      </c>
      <c r="H23" s="122" t="s">
        <v>26</v>
      </c>
      <c r="I23" s="167"/>
      <c r="J23" s="42" t="s">
        <v>28</v>
      </c>
      <c r="K23" s="167"/>
      <c r="L23" s="46"/>
      <c r="M23" s="124" t="s">
        <v>97</v>
      </c>
      <c r="N23" s="122" t="s">
        <v>89</v>
      </c>
      <c r="O23" s="42"/>
      <c r="P23" s="42" t="s">
        <v>83</v>
      </c>
      <c r="Q23" s="42"/>
      <c r="R23" s="46"/>
      <c r="S23" s="26"/>
      <c r="T23" s="286" t="s">
        <v>15</v>
      </c>
      <c r="U23" s="287" t="s">
        <v>17</v>
      </c>
      <c r="V23" s="288" t="s">
        <v>19</v>
      </c>
      <c r="W23" s="273" t="s">
        <v>165</v>
      </c>
      <c r="X23" s="289" t="s">
        <v>21</v>
      </c>
    </row>
    <row r="24" spans="1:25" ht="16.5" thickBot="1">
      <c r="A24" s="33">
        <f>IF(I24=1,F24,0)</f>
        <v>0</v>
      </c>
      <c r="B24" s="33">
        <f>IF(I24=3,F24,0)</f>
        <v>0</v>
      </c>
      <c r="C24" s="33">
        <f>IF(I24=4,F24,0)</f>
        <v>0</v>
      </c>
      <c r="D24" s="33">
        <f>IF(I24=5,F24,0)</f>
        <v>0</v>
      </c>
      <c r="E24" s="33">
        <f>IF(I24=6,F24,0)</f>
        <v>10</v>
      </c>
      <c r="F24" s="37">
        <v>10</v>
      </c>
      <c r="H24" s="53">
        <v>1</v>
      </c>
      <c r="I24" s="32">
        <v>6</v>
      </c>
      <c r="J24" s="41" t="str">
        <f>LOOKUP(I24,Name!A$2:B1914)</f>
        <v>Solihull &amp; Small Heath</v>
      </c>
      <c r="K24" s="86">
        <v>12.6</v>
      </c>
      <c r="L24" s="46"/>
      <c r="M24" s="124" t="s">
        <v>97</v>
      </c>
      <c r="N24" s="40">
        <v>1</v>
      </c>
      <c r="O24" s="32">
        <v>651</v>
      </c>
      <c r="P24" s="41" t="str">
        <f>LOOKUP(O24,Name!A$2:B1921)</f>
        <v>Elijah Hartland</v>
      </c>
      <c r="Q24" s="90">
        <v>5.12</v>
      </c>
      <c r="R24" s="46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10</v>
      </c>
      <c r="Y24" s="30">
        <v>10</v>
      </c>
    </row>
    <row r="25" spans="1:25" ht="16.5" thickBot="1">
      <c r="A25" s="33">
        <f>IF(I25=1,F25,0)</f>
        <v>0</v>
      </c>
      <c r="B25" s="33">
        <f>IF(I25=3,F25,0)</f>
        <v>0</v>
      </c>
      <c r="C25" s="33">
        <f>IF(I25=4,F25,0)</f>
        <v>0</v>
      </c>
      <c r="D25" s="33">
        <f>IF(I25=5,F25,0)</f>
        <v>8</v>
      </c>
      <c r="E25" s="33">
        <f>IF(I25=6,F25,0)</f>
        <v>0</v>
      </c>
      <c r="F25" s="37">
        <v>8</v>
      </c>
      <c r="H25" s="53">
        <v>2</v>
      </c>
      <c r="I25" s="32">
        <v>5</v>
      </c>
      <c r="J25" s="41" t="str">
        <f>LOOKUP(I25,Name!A$2:B1915)</f>
        <v>Birmingham R&amp;T</v>
      </c>
      <c r="K25" s="86">
        <v>13.3</v>
      </c>
      <c r="L25" s="46"/>
      <c r="M25" s="124" t="s">
        <v>97</v>
      </c>
      <c r="N25" s="40">
        <v>2</v>
      </c>
      <c r="O25" s="32">
        <v>408</v>
      </c>
      <c r="P25" s="41" t="str">
        <f>LOOKUP(O25,Name!A$2:B1922)</f>
        <v>Sam Vince</v>
      </c>
      <c r="Q25" s="90">
        <v>4.28</v>
      </c>
      <c r="R25" s="46"/>
      <c r="S25" s="26"/>
      <c r="T25" s="36">
        <f>IF(INT(O25/100)=1,Y25,0)</f>
        <v>0</v>
      </c>
      <c r="U25" s="36">
        <f>IF(INT(O25/100)=3,Y25,0)</f>
        <v>0</v>
      </c>
      <c r="V25" s="36">
        <f>IF(INT(O25/100)=4,Y25,0)</f>
        <v>8</v>
      </c>
      <c r="W25" s="36">
        <f>IF(INT(O25/100)=5,Y25,0)</f>
        <v>0</v>
      </c>
      <c r="X25" s="36">
        <f>IF(INT(O25/100)=6,Y25,0)</f>
        <v>0</v>
      </c>
      <c r="Y25" s="30">
        <v>8</v>
      </c>
    </row>
    <row r="26" spans="1:25" ht="16.5" thickBot="1">
      <c r="A26" s="33">
        <f>IF(I26=1,F26,0)</f>
        <v>0</v>
      </c>
      <c r="B26" s="33">
        <f>IF(I26=3,F26,0)</f>
        <v>0</v>
      </c>
      <c r="C26" s="33">
        <f>IF(I26=4,F26,0)</f>
        <v>6</v>
      </c>
      <c r="D26" s="33">
        <f>IF(I26=5,F26,0)</f>
        <v>0</v>
      </c>
      <c r="E26" s="33">
        <f>IF(I26=6,F26,0)</f>
        <v>0</v>
      </c>
      <c r="F26" s="37">
        <v>6</v>
      </c>
      <c r="H26" s="53">
        <v>3</v>
      </c>
      <c r="I26" s="32">
        <v>4</v>
      </c>
      <c r="J26" s="41" t="str">
        <f>LOOKUP(I26,Name!A$2:B1916)</f>
        <v>Halesowen C&amp;AC</v>
      </c>
      <c r="K26" s="86">
        <v>13.5</v>
      </c>
      <c r="L26" s="46"/>
      <c r="M26" s="124" t="s">
        <v>97</v>
      </c>
      <c r="N26" s="40">
        <v>3</v>
      </c>
      <c r="O26" s="32">
        <v>321</v>
      </c>
      <c r="P26" s="41" t="str">
        <f>LOOKUP(O26,Name!A$2:B1923)</f>
        <v>Jai Cheema</v>
      </c>
      <c r="Q26" s="90">
        <v>4.14</v>
      </c>
      <c r="R26" s="46"/>
      <c r="S26" s="26"/>
      <c r="T26" s="36">
        <f>IF(INT(O26/100)=1,Y26,0)</f>
        <v>0</v>
      </c>
      <c r="U26" s="36">
        <f>IF(INT(O26/100)=3,Y26,0)</f>
        <v>6</v>
      </c>
      <c r="V26" s="36">
        <f>IF(INT(O26/100)=4,Y26,0)</f>
        <v>0</v>
      </c>
      <c r="W26" s="36">
        <f>IF(INT(O26/100)=5,Y26,0)</f>
        <v>0</v>
      </c>
      <c r="X26" s="36">
        <f>IF(INT(O26/100)=6,Y26,0)</f>
        <v>0</v>
      </c>
      <c r="Y26" s="30">
        <v>6</v>
      </c>
    </row>
    <row r="27" spans="1:25" ht="16.5" thickBot="1">
      <c r="A27" s="33">
        <f>IF(I27=1,F27,0)</f>
        <v>4</v>
      </c>
      <c r="B27" s="33">
        <f>IF(I27=3,F27,0)</f>
        <v>0</v>
      </c>
      <c r="C27" s="33">
        <f>IF(I27=4,F27,0)</f>
        <v>0</v>
      </c>
      <c r="D27" s="33">
        <f>IF(I27=5,F27,0)</f>
        <v>0</v>
      </c>
      <c r="E27" s="33">
        <f>IF(I27=6,F27,0)</f>
        <v>0</v>
      </c>
      <c r="F27" s="37">
        <v>4</v>
      </c>
      <c r="H27" s="53">
        <v>4</v>
      </c>
      <c r="I27" s="32">
        <v>1</v>
      </c>
      <c r="J27" s="41" t="str">
        <f>LOOKUP(I27,Name!A$2:B1917)</f>
        <v>Royal Sutton Coldfield</v>
      </c>
      <c r="K27" s="86">
        <v>14.6</v>
      </c>
      <c r="L27" s="46"/>
      <c r="M27" s="124" t="s">
        <v>97</v>
      </c>
      <c r="N27" s="40">
        <v>4</v>
      </c>
      <c r="O27" s="32">
        <v>530</v>
      </c>
      <c r="P27" s="41" t="str">
        <f>LOOKUP(O27,Name!A$2:B1924)</f>
        <v>Elliot Jones</v>
      </c>
      <c r="Q27" s="34">
        <v>4.04</v>
      </c>
      <c r="R27" s="46"/>
      <c r="S27" s="26"/>
      <c r="T27" s="36">
        <f>IF(INT(O27/100)=1,Y27,0)</f>
        <v>0</v>
      </c>
      <c r="U27" s="36">
        <f>IF(INT(O27/100)=3,Y27,0)</f>
        <v>0</v>
      </c>
      <c r="V27" s="36">
        <f>IF(INT(O27/100)=4,Y27,0)</f>
        <v>0</v>
      </c>
      <c r="W27" s="36">
        <f>IF(INT(O27/100)=5,Y27,0)</f>
        <v>4</v>
      </c>
      <c r="X27" s="36">
        <f>IF(INT(O27/100)=6,Y27,0)</f>
        <v>0</v>
      </c>
      <c r="Y27" s="30">
        <v>4</v>
      </c>
    </row>
    <row r="28" spans="1:25" ht="16.5" thickBot="1">
      <c r="A28" s="33">
        <f>IF(I28=1,F28,0)</f>
        <v>0</v>
      </c>
      <c r="B28" s="33">
        <f>IF(I28=3,F28,0)</f>
        <v>2</v>
      </c>
      <c r="C28" s="33">
        <f>IF(I28=4,F28,0)</f>
        <v>0</v>
      </c>
      <c r="D28" s="33">
        <f>IF(I28=5,F28,0)</f>
        <v>0</v>
      </c>
      <c r="E28" s="33">
        <f>IF(I28=6,F28,0)</f>
        <v>0</v>
      </c>
      <c r="F28" s="37">
        <v>2</v>
      </c>
      <c r="H28" s="53">
        <v>5</v>
      </c>
      <c r="I28" s="32">
        <v>3</v>
      </c>
      <c r="J28" s="41" t="str">
        <f>LOOKUP(I28,Name!A$2:B1918)</f>
        <v>Birchfield Harriers</v>
      </c>
      <c r="K28" s="86">
        <v>14.7</v>
      </c>
      <c r="L28" s="46"/>
      <c r="M28" s="124" t="s">
        <v>97</v>
      </c>
      <c r="N28" s="40">
        <v>5</v>
      </c>
      <c r="O28" s="32"/>
      <c r="P28" s="41" t="e">
        <f>LOOKUP(O28,Name!A$2:B1925)</f>
        <v>#N/A</v>
      </c>
      <c r="Q28" s="90"/>
      <c r="R28" s="46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0</v>
      </c>
      <c r="Y28" s="30">
        <v>2</v>
      </c>
    </row>
    <row r="29" spans="1:25" ht="16.5" thickBot="1">
      <c r="A29" s="34"/>
      <c r="B29" s="34"/>
      <c r="C29" s="34"/>
      <c r="D29" s="34"/>
      <c r="E29" s="34"/>
      <c r="F29" s="35" t="s">
        <v>23</v>
      </c>
      <c r="H29" s="45"/>
      <c r="I29" s="42"/>
      <c r="J29" s="41"/>
      <c r="K29" s="166"/>
      <c r="L29" s="46"/>
      <c r="M29" s="124" t="s">
        <v>97</v>
      </c>
      <c r="N29" s="31"/>
      <c r="O29" s="31"/>
      <c r="P29" s="38"/>
      <c r="Q29" s="38"/>
      <c r="R29" s="46"/>
      <c r="T29" s="34"/>
      <c r="U29" s="34"/>
      <c r="V29" s="34"/>
      <c r="W29" s="34"/>
      <c r="X29" s="34"/>
      <c r="Y29" s="35" t="s">
        <v>23</v>
      </c>
    </row>
    <row r="30" spans="1:24" ht="16.5" thickBot="1">
      <c r="A30" s="286" t="s">
        <v>15</v>
      </c>
      <c r="B30" s="287" t="s">
        <v>17</v>
      </c>
      <c r="C30" s="288" t="s">
        <v>19</v>
      </c>
      <c r="D30" s="273" t="s">
        <v>165</v>
      </c>
      <c r="E30" s="289" t="s">
        <v>21</v>
      </c>
      <c r="H30" s="122" t="s">
        <v>29</v>
      </c>
      <c r="I30" s="167"/>
      <c r="J30" s="42" t="s">
        <v>95</v>
      </c>
      <c r="K30" s="167"/>
      <c r="L30" s="46"/>
      <c r="M30" s="124" t="s">
        <v>97</v>
      </c>
      <c r="N30" s="122" t="s">
        <v>90</v>
      </c>
      <c r="O30" s="42"/>
      <c r="P30" s="42" t="s">
        <v>84</v>
      </c>
      <c r="Q30" s="42"/>
      <c r="R30" s="46"/>
      <c r="S30" s="26"/>
      <c r="T30" s="286" t="s">
        <v>15</v>
      </c>
      <c r="U30" s="287" t="s">
        <v>17</v>
      </c>
      <c r="V30" s="288" t="s">
        <v>19</v>
      </c>
      <c r="W30" s="273" t="s">
        <v>165</v>
      </c>
      <c r="X30" s="289" t="s">
        <v>21</v>
      </c>
    </row>
    <row r="31" spans="1:25" ht="16.5" thickBot="1">
      <c r="A31" s="33">
        <f>IF(I31=1,F31,0)</f>
        <v>0</v>
      </c>
      <c r="B31" s="33">
        <f>IF(I31=3,F31,0)</f>
        <v>0</v>
      </c>
      <c r="C31" s="33">
        <f>IF(I31=4,F31,0)</f>
        <v>0</v>
      </c>
      <c r="D31" s="33">
        <f>IF(I31=5,F31,0)</f>
        <v>0</v>
      </c>
      <c r="E31" s="33">
        <f>IF(I31=6,F31,0)</f>
        <v>10</v>
      </c>
      <c r="F31" s="37">
        <v>10</v>
      </c>
      <c r="H31" s="53">
        <v>1</v>
      </c>
      <c r="I31" s="32">
        <v>6</v>
      </c>
      <c r="J31" s="41" t="str">
        <f>LOOKUP(I31,Name!A$2:B1921)</f>
        <v>Solihull &amp; Small Heath</v>
      </c>
      <c r="K31" s="86">
        <v>78.1</v>
      </c>
      <c r="L31" s="46"/>
      <c r="M31" s="124" t="s">
        <v>97</v>
      </c>
      <c r="N31" s="40">
        <v>1</v>
      </c>
      <c r="O31" s="32">
        <v>653</v>
      </c>
      <c r="P31" s="41" t="str">
        <f>LOOKUP(O31,Name!A$2:B1928)</f>
        <v>Reegan Nowack</v>
      </c>
      <c r="Q31" s="34">
        <v>48</v>
      </c>
      <c r="R31" s="46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10</v>
      </c>
      <c r="Y31" s="30">
        <v>10</v>
      </c>
    </row>
    <row r="32" spans="1:25" ht="16.5" thickBot="1">
      <c r="A32" s="33">
        <f>IF(I32=1,F32,0)</f>
        <v>8</v>
      </c>
      <c r="B32" s="33">
        <f>IF(I32=3,F32,0)</f>
        <v>0</v>
      </c>
      <c r="C32" s="33">
        <f>IF(I32=4,F32,0)</f>
        <v>0</v>
      </c>
      <c r="D32" s="33">
        <f>IF(I32=5,F32,0)</f>
        <v>0</v>
      </c>
      <c r="E32" s="33">
        <f>IF(I32=6,F32,0)</f>
        <v>0</v>
      </c>
      <c r="F32" s="37">
        <v>8</v>
      </c>
      <c r="H32" s="53">
        <v>2</v>
      </c>
      <c r="I32" s="32">
        <v>1</v>
      </c>
      <c r="J32" s="41" t="str">
        <f>LOOKUP(I32,Name!A$2:B1922)</f>
        <v>Royal Sutton Coldfield</v>
      </c>
      <c r="K32" s="86">
        <v>86.2</v>
      </c>
      <c r="L32" s="46"/>
      <c r="M32" s="124" t="s">
        <v>97</v>
      </c>
      <c r="N32" s="40">
        <v>2</v>
      </c>
      <c r="O32" s="32">
        <v>318</v>
      </c>
      <c r="P32" s="41" t="str">
        <f>LOOKUP(O32,Name!A$2:B1929)</f>
        <v>Ira-Mackenzie Beckford</v>
      </c>
      <c r="Q32" s="34">
        <v>46</v>
      </c>
      <c r="R32" s="46"/>
      <c r="S32" s="26"/>
      <c r="T32" s="36">
        <f>IF(INT(O32/100)=1,Y32,0)</f>
        <v>0</v>
      </c>
      <c r="U32" s="36">
        <f>IF(INT(O32/100)=3,Y32,0)</f>
        <v>8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8</v>
      </c>
    </row>
    <row r="33" spans="1:25" ht="16.5" thickBot="1">
      <c r="A33" s="33">
        <f>IF(I33=1,F33,0)</f>
        <v>0</v>
      </c>
      <c r="B33" s="33">
        <f>IF(I33=3,F33,0)</f>
        <v>0</v>
      </c>
      <c r="C33" s="33">
        <f>IF(I33=4,F33,0)</f>
        <v>0</v>
      </c>
      <c r="D33" s="33">
        <f>IF(I33=5,F33,0)</f>
        <v>6</v>
      </c>
      <c r="E33" s="33">
        <f>IF(I33=6,F33,0)</f>
        <v>0</v>
      </c>
      <c r="F33" s="37">
        <v>6</v>
      </c>
      <c r="H33" s="53">
        <v>3</v>
      </c>
      <c r="I33" s="32">
        <v>5</v>
      </c>
      <c r="J33" s="41" t="str">
        <f>LOOKUP(I33,Name!A$2:B1923)</f>
        <v>Birmingham R&amp;T</v>
      </c>
      <c r="K33" s="86">
        <v>86.5</v>
      </c>
      <c r="L33" s="46"/>
      <c r="M33" s="124" t="s">
        <v>97</v>
      </c>
      <c r="N33" s="40">
        <v>3</v>
      </c>
      <c r="O33" s="32">
        <v>111</v>
      </c>
      <c r="P33" s="41" t="str">
        <f>LOOKUP(O33,Name!A$2:B1930)</f>
        <v>Nathan Cooper</v>
      </c>
      <c r="Q33" s="34">
        <v>46</v>
      </c>
      <c r="R33" s="46"/>
      <c r="S33" s="26"/>
      <c r="T33" s="36">
        <f>IF(INT(O33/100)=1,Y33,0)</f>
        <v>6</v>
      </c>
      <c r="U33" s="36">
        <f>IF(INT(O33/100)=3,Y33,0)</f>
        <v>0</v>
      </c>
      <c r="V33" s="36">
        <f>IF(INT(O33/100)=4,Y33,0)</f>
        <v>0</v>
      </c>
      <c r="W33" s="36">
        <f>IF(INT(O33/100)=5,Y33,0)</f>
        <v>0</v>
      </c>
      <c r="X33" s="36">
        <f>IF(INT(O33/100)=6,Y33,0)</f>
        <v>0</v>
      </c>
      <c r="Y33" s="30">
        <v>6</v>
      </c>
    </row>
    <row r="34" spans="1:25" ht="16.5" thickBot="1">
      <c r="A34" s="33">
        <f>IF(I34=1,F34,0)</f>
        <v>0</v>
      </c>
      <c r="B34" s="33">
        <f>IF(I34=3,F34,0)</f>
        <v>0</v>
      </c>
      <c r="C34" s="33">
        <f>IF(I34=4,F34,0)</f>
        <v>4</v>
      </c>
      <c r="D34" s="33">
        <f>IF(I34=5,F34,0)</f>
        <v>0</v>
      </c>
      <c r="E34" s="33">
        <f>IF(I34=6,F34,0)</f>
        <v>0</v>
      </c>
      <c r="F34" s="37">
        <v>4</v>
      </c>
      <c r="H34" s="53">
        <v>4</v>
      </c>
      <c r="I34" s="32">
        <v>4</v>
      </c>
      <c r="J34" s="41" t="str">
        <f>LOOKUP(I34,Name!A$2:B1924)</f>
        <v>Halesowen C&amp;AC</v>
      </c>
      <c r="K34" s="86">
        <v>87.2</v>
      </c>
      <c r="L34" s="46"/>
      <c r="M34" s="124" t="s">
        <v>97</v>
      </c>
      <c r="N34" s="40">
        <v>4</v>
      </c>
      <c r="O34" s="32">
        <v>403</v>
      </c>
      <c r="P34" s="41" t="str">
        <f>LOOKUP(O34,Name!A$2:B1931)</f>
        <v>Jayden Hanson</v>
      </c>
      <c r="Q34" s="34">
        <v>40</v>
      </c>
      <c r="R34" s="46"/>
      <c r="S34" s="26"/>
      <c r="T34" s="36">
        <f>IF(INT(O34/100)=1,Y34,0)</f>
        <v>0</v>
      </c>
      <c r="U34" s="36">
        <f>IF(INT(O34/100)=3,Y34,0)</f>
        <v>0</v>
      </c>
      <c r="V34" s="36">
        <f>IF(INT(O34/100)=4,Y34,0)</f>
        <v>4</v>
      </c>
      <c r="W34" s="36">
        <f>IF(INT(O34/100)=5,Y34,0)</f>
        <v>0</v>
      </c>
      <c r="X34" s="36">
        <f>IF(INT(O34/100)=6,Y34,0)</f>
        <v>0</v>
      </c>
      <c r="Y34" s="30">
        <v>4</v>
      </c>
    </row>
    <row r="35" spans="1:25" ht="16.5" thickBot="1">
      <c r="A35" s="33">
        <f>IF(I35=1,F35,0)</f>
        <v>0</v>
      </c>
      <c r="B35" s="33">
        <f>IF(I35=3,F35,0)</f>
        <v>2</v>
      </c>
      <c r="C35" s="33">
        <f>IF(I35=4,F35,0)</f>
        <v>0</v>
      </c>
      <c r="D35" s="33">
        <f>IF(I35=5,F35,0)</f>
        <v>0</v>
      </c>
      <c r="E35" s="33">
        <f>IF(I35=6,F35,0)</f>
        <v>0</v>
      </c>
      <c r="F35" s="37">
        <v>2</v>
      </c>
      <c r="H35" s="53">
        <v>5</v>
      </c>
      <c r="I35" s="32">
        <v>3</v>
      </c>
      <c r="J35" s="41" t="str">
        <f>LOOKUP(I35,Name!A$2:B1925)</f>
        <v>Birchfield Harriers</v>
      </c>
      <c r="K35" s="86">
        <v>88</v>
      </c>
      <c r="L35" s="46"/>
      <c r="M35" s="124" t="s">
        <v>97</v>
      </c>
      <c r="N35" s="40">
        <v>5</v>
      </c>
      <c r="O35" s="32">
        <v>536</v>
      </c>
      <c r="P35" s="41" t="str">
        <f>LOOKUP(O35,Name!A$2:B1932)</f>
        <v>William Undery</v>
      </c>
      <c r="Q35" s="34">
        <v>34</v>
      </c>
      <c r="R35" s="46"/>
      <c r="S35" s="26"/>
      <c r="T35" s="36">
        <f>IF(INT(O35/100)=1,Y35,0)</f>
        <v>0</v>
      </c>
      <c r="U35" s="36">
        <f>IF(INT(O35/100)=3,Y35,0)</f>
        <v>0</v>
      </c>
      <c r="V35" s="36">
        <f>IF(INT(O35/100)=4,Y35,0)</f>
        <v>0</v>
      </c>
      <c r="W35" s="36">
        <f>IF(INT(O35/100)=5,Y35,0)</f>
        <v>2</v>
      </c>
      <c r="X35" s="36">
        <f>IF(INT(O35/100)=6,Y35,0)</f>
        <v>0</v>
      </c>
      <c r="Y35" s="30">
        <v>2</v>
      </c>
    </row>
    <row r="36" spans="1:25" ht="16.5" thickBot="1">
      <c r="A36" s="34"/>
      <c r="B36" s="34"/>
      <c r="C36" s="34"/>
      <c r="D36" s="34"/>
      <c r="E36" s="34"/>
      <c r="F36" s="35" t="s">
        <v>23</v>
      </c>
      <c r="H36" s="45"/>
      <c r="I36" s="42"/>
      <c r="J36" s="41"/>
      <c r="K36" s="166"/>
      <c r="L36" s="46"/>
      <c r="M36" s="124" t="s">
        <v>97</v>
      </c>
      <c r="N36" s="45"/>
      <c r="O36" s="42"/>
      <c r="P36" s="41"/>
      <c r="Q36" s="41"/>
      <c r="R36" s="46"/>
      <c r="S36" s="26"/>
      <c r="T36" s="47"/>
      <c r="U36" s="34"/>
      <c r="V36" s="34"/>
      <c r="W36" s="34"/>
      <c r="X36" s="34"/>
      <c r="Y36" s="35" t="s">
        <v>23</v>
      </c>
    </row>
    <row r="37" spans="1:24" ht="16.5" thickBot="1">
      <c r="A37" s="286" t="s">
        <v>15</v>
      </c>
      <c r="B37" s="287" t="s">
        <v>17</v>
      </c>
      <c r="C37" s="288" t="s">
        <v>19</v>
      </c>
      <c r="D37" s="273" t="s">
        <v>165</v>
      </c>
      <c r="E37" s="289" t="s">
        <v>21</v>
      </c>
      <c r="H37" s="122" t="s">
        <v>30</v>
      </c>
      <c r="I37" s="167"/>
      <c r="J37" s="42" t="s">
        <v>32</v>
      </c>
      <c r="K37" s="167"/>
      <c r="L37" s="46"/>
      <c r="M37" s="124" t="s">
        <v>97</v>
      </c>
      <c r="N37" s="122" t="s">
        <v>91</v>
      </c>
      <c r="O37" s="42"/>
      <c r="P37" s="42" t="s">
        <v>87</v>
      </c>
      <c r="Q37" s="42"/>
      <c r="R37" s="46"/>
      <c r="S37" s="26"/>
      <c r="T37" s="286" t="s">
        <v>15</v>
      </c>
      <c r="U37" s="287" t="s">
        <v>17</v>
      </c>
      <c r="V37" s="288" t="s">
        <v>19</v>
      </c>
      <c r="W37" s="273" t="s">
        <v>165</v>
      </c>
      <c r="X37" s="289" t="s">
        <v>21</v>
      </c>
    </row>
    <row r="38" spans="1:25" ht="16.5" thickBot="1">
      <c r="A38" s="33">
        <f>IF(I38=1,F38,0)</f>
        <v>0</v>
      </c>
      <c r="B38" s="33">
        <f>IF(I38=3,F38,0)</f>
        <v>0</v>
      </c>
      <c r="C38" s="33">
        <f>IF(I38=4,F38,0)</f>
        <v>0</v>
      </c>
      <c r="D38" s="33">
        <f>IF(I38=5,F38,0)</f>
        <v>0</v>
      </c>
      <c r="E38" s="33">
        <f>IF(I38=6,F38,0)</f>
        <v>10</v>
      </c>
      <c r="F38" s="37">
        <v>10</v>
      </c>
      <c r="H38" s="53">
        <v>1</v>
      </c>
      <c r="I38" s="32">
        <v>6</v>
      </c>
      <c r="J38" s="41" t="str">
        <f>LOOKUP(I38,Name!A$2:B1928)</f>
        <v>Solihull &amp; Small Heath</v>
      </c>
      <c r="K38" s="86">
        <v>52.7</v>
      </c>
      <c r="L38" s="46"/>
      <c r="M38" s="124" t="s">
        <v>97</v>
      </c>
      <c r="N38" s="40">
        <v>1</v>
      </c>
      <c r="O38" s="32">
        <v>650</v>
      </c>
      <c r="P38" s="41" t="str">
        <f>LOOKUP(O38,Name!A$2:B1935)</f>
        <v>Luke Ager</v>
      </c>
      <c r="Q38" s="34">
        <v>44</v>
      </c>
      <c r="R38" s="46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10</v>
      </c>
      <c r="Y38" s="30">
        <v>10</v>
      </c>
    </row>
    <row r="39" spans="1:25" ht="16.5" thickBot="1">
      <c r="A39" s="33">
        <f>IF(I39=1,F39,0)</f>
        <v>0</v>
      </c>
      <c r="B39" s="33">
        <f>IF(I39=3,F39,0)</f>
        <v>0</v>
      </c>
      <c r="C39" s="33">
        <f>IF(I39=4,F39,0)</f>
        <v>8</v>
      </c>
      <c r="D39" s="33">
        <f>IF(I39=5,F39,0)</f>
        <v>0</v>
      </c>
      <c r="E39" s="33">
        <f>IF(I39=6,F39,0)</f>
        <v>0</v>
      </c>
      <c r="F39" s="37">
        <v>8</v>
      </c>
      <c r="H39" s="53">
        <v>2</v>
      </c>
      <c r="I39" s="32">
        <v>4</v>
      </c>
      <c r="J39" s="41" t="str">
        <f>LOOKUP(I39,Name!A$2:B1929)</f>
        <v>Halesowen C&amp;AC</v>
      </c>
      <c r="K39" s="86">
        <v>55.5</v>
      </c>
      <c r="L39" s="46"/>
      <c r="M39" s="124" t="s">
        <v>97</v>
      </c>
      <c r="N39" s="40">
        <v>2</v>
      </c>
      <c r="O39" s="32">
        <v>114</v>
      </c>
      <c r="P39" s="41" t="str">
        <f>LOOKUP(O39,Name!A$2:B1936)</f>
        <v>Eli Boulton </v>
      </c>
      <c r="Q39" s="34">
        <v>38</v>
      </c>
      <c r="R39" s="46"/>
      <c r="S39" s="26"/>
      <c r="T39" s="36">
        <f>IF(INT(O39/100)=1,Y39,0)</f>
        <v>8</v>
      </c>
      <c r="U39" s="36">
        <f>IF(INT(O39/100)=3,Y39,0)</f>
        <v>0</v>
      </c>
      <c r="V39" s="36">
        <f>IF(INT(O39/100)=4,Y39,0)</f>
        <v>0</v>
      </c>
      <c r="W39" s="36">
        <f>IF(INT(O39/100)=5,Y39,0)</f>
        <v>0</v>
      </c>
      <c r="X39" s="36">
        <f>IF(INT(O39/100)=6,Y39,0)</f>
        <v>0</v>
      </c>
      <c r="Y39" s="30">
        <v>8</v>
      </c>
    </row>
    <row r="40" spans="1:25" ht="16.5" thickBot="1">
      <c r="A40" s="33">
        <f>IF(I40=1,F40,0)</f>
        <v>0</v>
      </c>
      <c r="B40" s="33">
        <f>IF(I40=3,F40,0)</f>
        <v>6</v>
      </c>
      <c r="C40" s="33">
        <f>IF(I40=4,F40,0)</f>
        <v>0</v>
      </c>
      <c r="D40" s="33">
        <f>IF(I40=5,F40,0)</f>
        <v>0</v>
      </c>
      <c r="E40" s="33">
        <f>IF(I40=6,F40,0)</f>
        <v>0</v>
      </c>
      <c r="F40" s="37">
        <v>6</v>
      </c>
      <c r="H40" s="53">
        <v>3</v>
      </c>
      <c r="I40" s="32">
        <v>3</v>
      </c>
      <c r="J40" s="41" t="str">
        <f>LOOKUP(I40,Name!A$2:B1930)</f>
        <v>Birchfield Harriers</v>
      </c>
      <c r="K40" s="86">
        <v>60.1</v>
      </c>
      <c r="L40" s="46"/>
      <c r="M40" s="124" t="s">
        <v>97</v>
      </c>
      <c r="N40" s="40">
        <v>3</v>
      </c>
      <c r="O40" s="32">
        <v>317</v>
      </c>
      <c r="P40" s="41" t="str">
        <f>LOOKUP(O40,Name!A$2:B1937)</f>
        <v>Jacob Bedward</v>
      </c>
      <c r="Q40" s="34">
        <v>37</v>
      </c>
      <c r="R40" s="46"/>
      <c r="S40" s="26"/>
      <c r="T40" s="36">
        <f>IF(INT(O40/100)=1,Y40,0)</f>
        <v>0</v>
      </c>
      <c r="U40" s="36">
        <f>IF(INT(O40/100)=3,Y40,0)</f>
        <v>6</v>
      </c>
      <c r="V40" s="36">
        <f>IF(INT(O40/100)=4,Y40,0)</f>
        <v>0</v>
      </c>
      <c r="W40" s="36">
        <f>IF(INT(O40/100)=5,Y40,0)</f>
        <v>0</v>
      </c>
      <c r="X40" s="36">
        <f>IF(INT(O40/100)=6,Y40,0)</f>
        <v>0</v>
      </c>
      <c r="Y40" s="30">
        <v>6</v>
      </c>
    </row>
    <row r="41" spans="1:25" ht="16.5" thickBot="1">
      <c r="A41" s="33">
        <f>IF(I41=1,F41,0)</f>
        <v>4</v>
      </c>
      <c r="B41" s="33">
        <f>IF(I41=3,F41,0)</f>
        <v>0</v>
      </c>
      <c r="C41" s="33">
        <f>IF(I41=4,F41,0)</f>
        <v>0</v>
      </c>
      <c r="D41" s="33">
        <f>IF(I41=5,F41,0)</f>
        <v>0</v>
      </c>
      <c r="E41" s="33">
        <f>IF(I41=6,F41,0)</f>
        <v>0</v>
      </c>
      <c r="F41" s="37">
        <v>4</v>
      </c>
      <c r="H41" s="53">
        <v>4</v>
      </c>
      <c r="I41" s="32">
        <v>1</v>
      </c>
      <c r="J41" s="41" t="str">
        <f>LOOKUP(I41,Name!A$2:B1931)</f>
        <v>Royal Sutton Coldfield</v>
      </c>
      <c r="K41" s="86">
        <v>61.4</v>
      </c>
      <c r="L41" s="46"/>
      <c r="M41" s="124" t="s">
        <v>97</v>
      </c>
      <c r="N41" s="40">
        <v>4</v>
      </c>
      <c r="O41" s="32">
        <v>400</v>
      </c>
      <c r="P41" s="41" t="str">
        <f>LOOKUP(O41,Name!A$2:B1938)</f>
        <v>Huw Brook </v>
      </c>
      <c r="Q41" s="34">
        <v>31</v>
      </c>
      <c r="R41" s="46"/>
      <c r="S41" s="26"/>
      <c r="T41" s="36">
        <f>IF(INT(O41/100)=1,Y41,0)</f>
        <v>0</v>
      </c>
      <c r="U41" s="36">
        <f>IF(INT(O41/100)=3,Y41,0)</f>
        <v>0</v>
      </c>
      <c r="V41" s="36">
        <f>IF(INT(O41/100)=4,Y41,0)</f>
        <v>4</v>
      </c>
      <c r="W41" s="36">
        <f>IF(INT(O41/100)=5,Y41,0)</f>
        <v>0</v>
      </c>
      <c r="X41" s="36">
        <f>IF(INT(O41/100)=6,Y41,0)</f>
        <v>0</v>
      </c>
      <c r="Y41" s="30">
        <v>4</v>
      </c>
    </row>
    <row r="42" spans="1:25" ht="16.5" thickBot="1">
      <c r="A42" s="33">
        <f>IF(I42=1,F42,0)</f>
        <v>0</v>
      </c>
      <c r="B42" s="33">
        <f>IF(I42=3,F42,0)</f>
        <v>0</v>
      </c>
      <c r="C42" s="33">
        <f>IF(I42=4,F42,0)</f>
        <v>0</v>
      </c>
      <c r="D42" s="33">
        <f>IF(I42=5,F42,0)</f>
        <v>2</v>
      </c>
      <c r="E42" s="33">
        <f>IF(I42=6,F42,0)</f>
        <v>0</v>
      </c>
      <c r="F42" s="37">
        <v>2</v>
      </c>
      <c r="H42" s="53">
        <v>5</v>
      </c>
      <c r="I42" s="32">
        <v>5</v>
      </c>
      <c r="J42" s="41" t="str">
        <f>LOOKUP(I42,Name!A$2:B1932)</f>
        <v>Birmingham R&amp;T</v>
      </c>
      <c r="K42" s="86">
        <v>64.2</v>
      </c>
      <c r="L42" s="46"/>
      <c r="M42" s="124" t="s">
        <v>97</v>
      </c>
      <c r="N42" s="40">
        <v>5</v>
      </c>
      <c r="O42" s="32">
        <v>527</v>
      </c>
      <c r="P42" s="41" t="str">
        <f>LOOKUP(O42,Name!A$2:B1939)</f>
        <v>Anaadh Singh</v>
      </c>
      <c r="Q42" s="34">
        <v>28</v>
      </c>
      <c r="R42" s="46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2</v>
      </c>
      <c r="X42" s="36">
        <f>IF(INT(O42/100)=6,Y42,0)</f>
        <v>0</v>
      </c>
      <c r="Y42" s="30">
        <v>2</v>
      </c>
    </row>
    <row r="43" spans="1:25" ht="16.5" thickBot="1">
      <c r="A43" s="34"/>
      <c r="B43" s="34"/>
      <c r="C43" s="34"/>
      <c r="D43" s="34"/>
      <c r="E43" s="34"/>
      <c r="F43" s="35" t="s">
        <v>23</v>
      </c>
      <c r="H43" s="54"/>
      <c r="I43" s="41"/>
      <c r="J43" s="41"/>
      <c r="K43" s="166"/>
      <c r="L43" s="46"/>
      <c r="M43" s="124" t="s">
        <v>97</v>
      </c>
      <c r="N43" s="31"/>
      <c r="O43" s="31"/>
      <c r="P43" s="38"/>
      <c r="Q43" s="38"/>
      <c r="R43" s="46"/>
      <c r="T43" s="34"/>
      <c r="U43" s="34"/>
      <c r="V43" s="34"/>
      <c r="W43" s="34"/>
      <c r="X43" s="34"/>
      <c r="Y43" s="35" t="s">
        <v>23</v>
      </c>
    </row>
    <row r="44" spans="1:24" ht="16.5" thickBot="1">
      <c r="A44" s="286" t="s">
        <v>15</v>
      </c>
      <c r="B44" s="287" t="s">
        <v>17</v>
      </c>
      <c r="C44" s="288" t="s">
        <v>19</v>
      </c>
      <c r="D44" s="273" t="s">
        <v>165</v>
      </c>
      <c r="E44" s="289" t="s">
        <v>21</v>
      </c>
      <c r="H44" s="122" t="s">
        <v>31</v>
      </c>
      <c r="I44" s="167"/>
      <c r="J44" s="42" t="s">
        <v>33</v>
      </c>
      <c r="K44" s="167"/>
      <c r="L44" s="46"/>
      <c r="M44" s="124" t="s">
        <v>97</v>
      </c>
      <c r="N44" s="122" t="s">
        <v>38</v>
      </c>
      <c r="O44" s="42"/>
      <c r="P44" s="42" t="s">
        <v>40</v>
      </c>
      <c r="Q44" s="42"/>
      <c r="R44" s="46"/>
      <c r="S44" s="26"/>
      <c r="T44" s="286" t="s">
        <v>15</v>
      </c>
      <c r="U44" s="287" t="s">
        <v>17</v>
      </c>
      <c r="V44" s="288" t="s">
        <v>19</v>
      </c>
      <c r="W44" s="273" t="s">
        <v>165</v>
      </c>
      <c r="X44" s="289" t="s">
        <v>21</v>
      </c>
    </row>
    <row r="45" spans="1:25" ht="16.5" thickBot="1">
      <c r="A45" s="33">
        <f>IF(I45=1,F45,0)</f>
        <v>0</v>
      </c>
      <c r="B45" s="33">
        <f>IF(I45=3,F45,0)</f>
        <v>0</v>
      </c>
      <c r="C45" s="33">
        <f>IF(I45=4,F45,0)</f>
        <v>0</v>
      </c>
      <c r="D45" s="33">
        <f>IF(I45=5,F45,0)</f>
        <v>0</v>
      </c>
      <c r="E45" s="33">
        <f>IF(I45=6,F45,0)</f>
        <v>10</v>
      </c>
      <c r="F45" s="37">
        <v>10</v>
      </c>
      <c r="H45" s="53">
        <v>1</v>
      </c>
      <c r="I45" s="32">
        <v>6</v>
      </c>
      <c r="J45" s="41" t="str">
        <f>LOOKUP(I45,Name!A$2:B1935)</f>
        <v>Solihull &amp; Small Heath</v>
      </c>
      <c r="K45" s="86">
        <v>53.2</v>
      </c>
      <c r="L45" s="46"/>
      <c r="M45" s="124" t="s">
        <v>97</v>
      </c>
      <c r="N45" s="40">
        <v>1</v>
      </c>
      <c r="O45" s="32">
        <v>319</v>
      </c>
      <c r="P45" s="41" t="str">
        <f>LOOKUP(O45,Name!A$2:B1942)</f>
        <v>Callum Bradbury</v>
      </c>
      <c r="Q45" s="90">
        <v>6</v>
      </c>
      <c r="R45" s="46"/>
      <c r="S45" s="26"/>
      <c r="T45" s="36">
        <f>IF(INT(O45/100)=1,Y45,0)</f>
        <v>0</v>
      </c>
      <c r="U45" s="36">
        <f>IF(INT(O45/100)=3,Y45,0)</f>
        <v>10</v>
      </c>
      <c r="V45" s="36">
        <f>IF(INT(O45/100)=4,Y45,0)</f>
        <v>0</v>
      </c>
      <c r="W45" s="36">
        <f>IF(INT(O45/100)=5,Y45,0)</f>
        <v>0</v>
      </c>
      <c r="X45" s="36">
        <f>IF(INT(O45/100)=6,Y45,0)</f>
        <v>0</v>
      </c>
      <c r="Y45" s="30">
        <v>10</v>
      </c>
    </row>
    <row r="46" spans="1:25" ht="16.5" thickBot="1">
      <c r="A46" s="33">
        <f>IF(I46=1,F46,0)</f>
        <v>0</v>
      </c>
      <c r="B46" s="33">
        <f>IF(I46=3,F46,0)</f>
        <v>0</v>
      </c>
      <c r="C46" s="33">
        <f>IF(I46=4,F46,0)</f>
        <v>0</v>
      </c>
      <c r="D46" s="33">
        <f>IF(I46=5,F46,0)</f>
        <v>8</v>
      </c>
      <c r="E46" s="33">
        <f>IF(I46=6,F46,0)</f>
        <v>0</v>
      </c>
      <c r="F46" s="37">
        <v>8</v>
      </c>
      <c r="H46" s="53">
        <v>2</v>
      </c>
      <c r="I46" s="32">
        <v>5</v>
      </c>
      <c r="J46" s="41" t="str">
        <f>LOOKUP(I46,Name!A$2:B1936)</f>
        <v>Birmingham R&amp;T</v>
      </c>
      <c r="K46" s="86">
        <v>53.9</v>
      </c>
      <c r="L46" s="46"/>
      <c r="M46" s="124" t="s">
        <v>97</v>
      </c>
      <c r="N46" s="40">
        <v>2</v>
      </c>
      <c r="O46" s="32">
        <v>659</v>
      </c>
      <c r="P46" s="41" t="str">
        <f>LOOKUP(O46,Name!A$2:B1943)</f>
        <v>Asher Smith</v>
      </c>
      <c r="Q46" s="90">
        <v>5.9</v>
      </c>
      <c r="R46" s="46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8</v>
      </c>
      <c r="Y46" s="30">
        <v>8</v>
      </c>
    </row>
    <row r="47" spans="1:25" ht="16.5" thickBot="1">
      <c r="A47" s="33">
        <f>IF(I47=1,F47,0)</f>
        <v>6</v>
      </c>
      <c r="B47" s="33">
        <f>IF(I47=3,F47,0)</f>
        <v>0</v>
      </c>
      <c r="C47" s="33">
        <f>IF(I47=4,F47,0)</f>
        <v>0</v>
      </c>
      <c r="D47" s="33">
        <f>IF(I47=5,F47,0)</f>
        <v>0</v>
      </c>
      <c r="E47" s="33">
        <f>IF(I47=6,F47,0)</f>
        <v>0</v>
      </c>
      <c r="F47" s="37">
        <v>6</v>
      </c>
      <c r="H47" s="53">
        <v>3</v>
      </c>
      <c r="I47" s="32">
        <v>1</v>
      </c>
      <c r="J47" s="41" t="str">
        <f>LOOKUP(I47,Name!A$2:B1937)</f>
        <v>Royal Sutton Coldfield</v>
      </c>
      <c r="K47" s="86">
        <v>54</v>
      </c>
      <c r="L47" s="46"/>
      <c r="M47" s="124" t="s">
        <v>97</v>
      </c>
      <c r="N47" s="40" t="s">
        <v>404</v>
      </c>
      <c r="O47" s="32">
        <v>528</v>
      </c>
      <c r="P47" s="41" t="str">
        <f>LOOKUP(O47,Name!A$2:B1944)</f>
        <v>Bertie Sharp</v>
      </c>
      <c r="Q47" s="90">
        <v>5</v>
      </c>
      <c r="R47" s="46"/>
      <c r="S47" s="26"/>
      <c r="T47" s="36">
        <f>IF(INT(O47/100)=1,Y47,0)</f>
        <v>0</v>
      </c>
      <c r="U47" s="36">
        <f>IF(INT(O47/100)=3,Y47,0)</f>
        <v>0</v>
      </c>
      <c r="V47" s="36">
        <f>IF(INT(O47/100)=4,Y47,0)</f>
        <v>0</v>
      </c>
      <c r="W47" s="36">
        <f>IF(INT(O47/100)=5,Y47,0)</f>
        <v>6</v>
      </c>
      <c r="X47" s="36">
        <f>IF(INT(O47/100)=6,Y47,0)</f>
        <v>0</v>
      </c>
      <c r="Y47" s="30">
        <v>6</v>
      </c>
    </row>
    <row r="48" spans="1:25" ht="16.5" thickBot="1">
      <c r="A48" s="33">
        <f>IF(I48=1,F48,0)</f>
        <v>0</v>
      </c>
      <c r="B48" s="33">
        <f>IF(I48=3,F48,0)</f>
        <v>0</v>
      </c>
      <c r="C48" s="33">
        <f>IF(I48=4,F48,0)</f>
        <v>4</v>
      </c>
      <c r="D48" s="33">
        <f>IF(I48=5,F48,0)</f>
        <v>0</v>
      </c>
      <c r="E48" s="33">
        <f>IF(I48=6,F48,0)</f>
        <v>0</v>
      </c>
      <c r="F48" s="37">
        <v>4</v>
      </c>
      <c r="H48" s="53">
        <v>4</v>
      </c>
      <c r="I48" s="32">
        <v>4</v>
      </c>
      <c r="J48" s="41" t="str">
        <f>LOOKUP(I48,Name!A$2:B1938)</f>
        <v>Halesowen C&amp;AC</v>
      </c>
      <c r="K48" s="86">
        <v>57.2</v>
      </c>
      <c r="L48" s="46"/>
      <c r="M48" s="124" t="s">
        <v>97</v>
      </c>
      <c r="N48" s="40" t="s">
        <v>404</v>
      </c>
      <c r="O48" s="32">
        <v>195</v>
      </c>
      <c r="P48" s="41" t="str">
        <f>LOOKUP(O48,Name!A$2:B1945)</f>
        <v>Lewis Dobson</v>
      </c>
      <c r="Q48" s="90">
        <v>5</v>
      </c>
      <c r="R48" s="46"/>
      <c r="S48" s="26"/>
      <c r="T48" s="36">
        <f>IF(INT(O48/100)=1,Y48,0)</f>
        <v>4</v>
      </c>
      <c r="U48" s="36">
        <f>IF(INT(O48/100)=3,Y48,0)</f>
        <v>0</v>
      </c>
      <c r="V48" s="36">
        <f>IF(INT(O48/100)=4,Y48,0)</f>
        <v>0</v>
      </c>
      <c r="W48" s="36">
        <f>IF(INT(O48/100)=5,Y48,0)</f>
        <v>0</v>
      </c>
      <c r="X48" s="36">
        <f>IF(INT(O48/100)=6,Y48,0)</f>
        <v>0</v>
      </c>
      <c r="Y48" s="30">
        <v>4</v>
      </c>
    </row>
    <row r="49" spans="1:25" ht="16.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0</v>
      </c>
      <c r="F49" s="37">
        <v>2</v>
      </c>
      <c r="H49" s="53">
        <v>5</v>
      </c>
      <c r="I49" s="32"/>
      <c r="J49" s="41" t="e">
        <f>LOOKUP(I49,Name!A$2:B1939)</f>
        <v>#N/A</v>
      </c>
      <c r="K49" s="86"/>
      <c r="L49" s="46"/>
      <c r="M49" s="124" t="s">
        <v>97</v>
      </c>
      <c r="N49" s="40">
        <v>5</v>
      </c>
      <c r="O49" s="32">
        <v>404</v>
      </c>
      <c r="P49" s="41" t="str">
        <f>LOOKUP(O49,Name!A$2:B1946)</f>
        <v>Bailey-Joe Harris</v>
      </c>
      <c r="Q49" s="90">
        <v>4.25</v>
      </c>
      <c r="R49" s="46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2</v>
      </c>
      <c r="W49" s="36">
        <f>IF(INT(O49/100)=5,Y49,0)</f>
        <v>0</v>
      </c>
      <c r="X49" s="36">
        <f>IF(INT(O49/100)=6,Y49,0)</f>
        <v>0</v>
      </c>
      <c r="Y49" s="30">
        <v>2</v>
      </c>
    </row>
    <row r="50" spans="1:25" ht="16.5" thickBot="1">
      <c r="A50" s="34"/>
      <c r="B50" s="34"/>
      <c r="C50" s="34"/>
      <c r="D50" s="34"/>
      <c r="E50" s="34"/>
      <c r="F50" s="35" t="s">
        <v>23</v>
      </c>
      <c r="H50" s="45"/>
      <c r="I50" s="42"/>
      <c r="J50" s="41"/>
      <c r="K50" s="166"/>
      <c r="L50" s="46"/>
      <c r="M50" s="124" t="s">
        <v>97</v>
      </c>
      <c r="N50" s="45"/>
      <c r="O50" s="42"/>
      <c r="P50" s="41"/>
      <c r="Q50" s="41"/>
      <c r="R50" s="46"/>
      <c r="S50" s="26"/>
      <c r="T50" s="47">
        <v>1</v>
      </c>
      <c r="U50" s="34"/>
      <c r="V50" s="34"/>
      <c r="W50" s="34">
        <v>-1</v>
      </c>
      <c r="X50" s="34"/>
      <c r="Y50" s="35" t="s">
        <v>23</v>
      </c>
    </row>
    <row r="51" spans="1:24" ht="16.5" thickBot="1">
      <c r="A51" s="286" t="s">
        <v>15</v>
      </c>
      <c r="B51" s="287" t="s">
        <v>17</v>
      </c>
      <c r="C51" s="288" t="s">
        <v>19</v>
      </c>
      <c r="D51" s="273" t="s">
        <v>165</v>
      </c>
      <c r="E51" s="289" t="s">
        <v>21</v>
      </c>
      <c r="H51" s="122" t="s">
        <v>34</v>
      </c>
      <c r="I51" s="167"/>
      <c r="J51" s="42" t="s">
        <v>35</v>
      </c>
      <c r="K51" s="167"/>
      <c r="L51" s="46"/>
      <c r="M51" s="124" t="s">
        <v>97</v>
      </c>
      <c r="N51" s="122" t="s">
        <v>39</v>
      </c>
      <c r="O51" s="42"/>
      <c r="P51" s="42" t="s">
        <v>41</v>
      </c>
      <c r="Q51" s="42"/>
      <c r="R51" s="46"/>
      <c r="S51" s="26"/>
      <c r="T51" s="286" t="s">
        <v>15</v>
      </c>
      <c r="U51" s="287" t="s">
        <v>17</v>
      </c>
      <c r="V51" s="288" t="s">
        <v>19</v>
      </c>
      <c r="W51" s="273" t="s">
        <v>165</v>
      </c>
      <c r="X51" s="289" t="s">
        <v>21</v>
      </c>
    </row>
    <row r="52" spans="1:25" ht="16.5" thickBot="1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10</v>
      </c>
      <c r="F52" s="37">
        <v>10</v>
      </c>
      <c r="H52" s="53">
        <v>1</v>
      </c>
      <c r="I52" s="32">
        <v>6</v>
      </c>
      <c r="J52" s="41" t="str">
        <f>LOOKUP(I52,Name!A$2:B1942)</f>
        <v>Solihull &amp; Small Heath</v>
      </c>
      <c r="K52" s="86">
        <v>53</v>
      </c>
      <c r="L52" s="46"/>
      <c r="M52" s="124" t="s">
        <v>97</v>
      </c>
      <c r="N52" s="40">
        <v>1</v>
      </c>
      <c r="O52" s="32">
        <v>652</v>
      </c>
      <c r="P52" s="41" t="str">
        <f>LOOKUP(O52,Name!A$2:B1949)</f>
        <v>Jack Larkin</v>
      </c>
      <c r="Q52" s="90">
        <v>5.5</v>
      </c>
      <c r="R52" s="46"/>
      <c r="S52" s="26"/>
      <c r="T52" s="36">
        <f>IF(INT(O52/100)=1,Y52,0)</f>
        <v>0</v>
      </c>
      <c r="U52" s="36">
        <f>IF(INT(O52/100)=3,Y52,0)</f>
        <v>0</v>
      </c>
      <c r="V52" s="36">
        <f>IF(INT(O52/100)=4,Y52,0)</f>
        <v>0</v>
      </c>
      <c r="W52" s="36">
        <f>IF(INT(O52/100)=5,Y52,0)</f>
        <v>0</v>
      </c>
      <c r="X52" s="36">
        <f>IF(INT(O52/100)=6,Y52,0)</f>
        <v>10</v>
      </c>
      <c r="Y52" s="30">
        <v>10</v>
      </c>
    </row>
    <row r="53" spans="1:25" ht="16.5" thickBot="1">
      <c r="A53" s="33">
        <f>IF(I53=1,F53,0)</f>
        <v>0</v>
      </c>
      <c r="B53" s="33">
        <f>IF(I53=3,F53,0)</f>
        <v>8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8</v>
      </c>
      <c r="H53" s="53">
        <v>2</v>
      </c>
      <c r="I53" s="32">
        <v>3</v>
      </c>
      <c r="J53" s="41" t="str">
        <f>LOOKUP(I53,Name!A$2:B1943)</f>
        <v>Birchfield Harriers</v>
      </c>
      <c r="K53" s="86">
        <v>55.5</v>
      </c>
      <c r="L53" s="46"/>
      <c r="M53" s="124" t="s">
        <v>97</v>
      </c>
      <c r="N53" s="40">
        <v>2</v>
      </c>
      <c r="O53" s="32">
        <v>535</v>
      </c>
      <c r="P53" s="41" t="str">
        <f>LOOKUP(O53,Name!A$2:B1950)</f>
        <v>Ronnie Page</v>
      </c>
      <c r="Q53" s="90">
        <v>4.5</v>
      </c>
      <c r="R53" s="46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0</v>
      </c>
      <c r="W53" s="36">
        <f>IF(INT(O53/100)=5,Y53,0)</f>
        <v>8</v>
      </c>
      <c r="X53" s="36">
        <f>IF(INT(O53/100)=6,Y53,0)</f>
        <v>0</v>
      </c>
      <c r="Y53" s="30">
        <v>8</v>
      </c>
    </row>
    <row r="54" spans="1:25" ht="16.5" thickBot="1">
      <c r="A54" s="33">
        <f>IF(I54=1,F54,0)</f>
        <v>6</v>
      </c>
      <c r="B54" s="33">
        <f>IF(I54=3,F54,0)</f>
        <v>0</v>
      </c>
      <c r="C54" s="33">
        <f>IF(I54=4,F54,0)</f>
        <v>0</v>
      </c>
      <c r="D54" s="33">
        <f>IF(I54=5,F54,0)</f>
        <v>0</v>
      </c>
      <c r="E54" s="33">
        <f>IF(I54=6,F54,0)</f>
        <v>0</v>
      </c>
      <c r="F54" s="37">
        <v>6</v>
      </c>
      <c r="H54" s="53">
        <v>3</v>
      </c>
      <c r="I54" s="32">
        <v>1</v>
      </c>
      <c r="J54" s="41" t="str">
        <f>LOOKUP(I54,Name!A$2:B1944)</f>
        <v>Royal Sutton Coldfield</v>
      </c>
      <c r="K54" s="86">
        <v>56.6</v>
      </c>
      <c r="L54" s="46"/>
      <c r="M54" s="124" t="s">
        <v>97</v>
      </c>
      <c r="N54" s="40">
        <v>3</v>
      </c>
      <c r="O54" s="32">
        <v>320</v>
      </c>
      <c r="P54" s="41" t="str">
        <f>LOOKUP(O54,Name!A$2:B1951)</f>
        <v>Zachary Powell</v>
      </c>
      <c r="Q54" s="90">
        <v>4.25</v>
      </c>
      <c r="R54" s="46"/>
      <c r="S54" s="26"/>
      <c r="T54" s="36">
        <f>IF(INT(O54/100)=1,Y54,0)</f>
        <v>0</v>
      </c>
      <c r="U54" s="36">
        <f>IF(INT(O54/100)=3,Y54,0)</f>
        <v>6</v>
      </c>
      <c r="V54" s="36">
        <f>IF(INT(O54/100)=4,Y54,0)</f>
        <v>0</v>
      </c>
      <c r="W54" s="36">
        <f>IF(INT(O54/100)=5,Y54,0)</f>
        <v>0</v>
      </c>
      <c r="X54" s="36">
        <f>IF(INT(O54/100)=6,Y54,0)</f>
        <v>0</v>
      </c>
      <c r="Y54" s="30">
        <v>6</v>
      </c>
    </row>
    <row r="55" spans="1:25" ht="16.5" thickBot="1">
      <c r="A55" s="33">
        <f>IF(I55=1,F55,0)</f>
        <v>0</v>
      </c>
      <c r="B55" s="33">
        <f>IF(I55=3,F55,0)</f>
        <v>0</v>
      </c>
      <c r="C55" s="33">
        <f>IF(I55=4,F55,0)</f>
        <v>4</v>
      </c>
      <c r="D55" s="33">
        <f>IF(I55=5,F55,0)</f>
        <v>0</v>
      </c>
      <c r="E55" s="33">
        <f>IF(I55=6,F55,0)</f>
        <v>0</v>
      </c>
      <c r="F55" s="37">
        <v>4</v>
      </c>
      <c r="H55" s="53">
        <v>4</v>
      </c>
      <c r="I55" s="32">
        <v>4</v>
      </c>
      <c r="J55" s="41" t="str">
        <f>LOOKUP(I55,Name!A$2:B1945)</f>
        <v>Halesowen C&amp;AC</v>
      </c>
      <c r="K55" s="86">
        <v>57.5</v>
      </c>
      <c r="L55" s="46"/>
      <c r="M55" s="124" t="s">
        <v>97</v>
      </c>
      <c r="N55" s="40">
        <v>4</v>
      </c>
      <c r="O55" s="32">
        <v>107</v>
      </c>
      <c r="P55" s="41" t="str">
        <f>LOOKUP(O55,Name!A$2:B1952)</f>
        <v>Nathan Sinclair </v>
      </c>
      <c r="Q55" s="90">
        <v>4</v>
      </c>
      <c r="R55" s="46"/>
      <c r="S55" s="26"/>
      <c r="T55" s="36">
        <f>IF(INT(O55/100)=1,Y55,0)</f>
        <v>4</v>
      </c>
      <c r="U55" s="36">
        <f>IF(INT(O55/100)=3,Y55,0)</f>
        <v>0</v>
      </c>
      <c r="V55" s="36">
        <f>IF(INT(O55/100)=4,Y55,0)</f>
        <v>0</v>
      </c>
      <c r="W55" s="36">
        <f>IF(INT(O55/100)=5,Y55,0)</f>
        <v>0</v>
      </c>
      <c r="X55" s="36">
        <f>IF(INT(O55/100)=6,Y55,0)</f>
        <v>0</v>
      </c>
      <c r="Y55" s="30">
        <v>4</v>
      </c>
    </row>
    <row r="56" spans="1:25" ht="16.5" thickBot="1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2</v>
      </c>
      <c r="E56" s="33">
        <f>IF(I56=6,F56,0)</f>
        <v>0</v>
      </c>
      <c r="F56" s="37">
        <v>2</v>
      </c>
      <c r="H56" s="53">
        <v>5</v>
      </c>
      <c r="I56" s="32">
        <v>5</v>
      </c>
      <c r="J56" s="41" t="str">
        <f>LOOKUP(I56,Name!A$2:B1946)</f>
        <v>Birmingham R&amp;T</v>
      </c>
      <c r="K56" s="86">
        <v>59.3</v>
      </c>
      <c r="L56" s="46"/>
      <c r="M56" s="124" t="s">
        <v>97</v>
      </c>
      <c r="N56" s="40">
        <v>5</v>
      </c>
      <c r="O56" s="32">
        <v>401</v>
      </c>
      <c r="P56" s="41" t="str">
        <f>LOOKUP(O56,Name!A$2:B1953)</f>
        <v>James Gallear</v>
      </c>
      <c r="Q56" s="90">
        <v>3.5</v>
      </c>
      <c r="R56" s="46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2</v>
      </c>
      <c r="W56" s="36">
        <f>IF(INT(O56/100)=5,Y56,0)</f>
        <v>0</v>
      </c>
      <c r="X56" s="36">
        <f>IF(INT(O56/100)=6,Y56,0)</f>
        <v>0</v>
      </c>
      <c r="Y56" s="30">
        <v>2</v>
      </c>
    </row>
    <row r="57" spans="1:25" ht="16.5" thickBot="1">
      <c r="A57" s="34"/>
      <c r="B57" s="34"/>
      <c r="C57" s="34"/>
      <c r="D57" s="34"/>
      <c r="E57" s="34"/>
      <c r="F57" s="35" t="s">
        <v>23</v>
      </c>
      <c r="H57" s="45"/>
      <c r="I57" s="31"/>
      <c r="J57" s="38"/>
      <c r="K57" s="38"/>
      <c r="L57" s="46"/>
      <c r="M57" s="124" t="s">
        <v>97</v>
      </c>
      <c r="N57" s="31"/>
      <c r="O57" s="31"/>
      <c r="P57" s="38"/>
      <c r="Q57" s="38"/>
      <c r="R57" s="46"/>
      <c r="T57" s="34"/>
      <c r="U57" s="34"/>
      <c r="V57" s="34"/>
      <c r="W57" s="34"/>
      <c r="X57" s="34"/>
      <c r="Y57" s="35" t="s">
        <v>23</v>
      </c>
    </row>
    <row r="58" spans="1:24" ht="16.5" thickBot="1">
      <c r="A58" s="286" t="s">
        <v>15</v>
      </c>
      <c r="B58" s="287" t="s">
        <v>17</v>
      </c>
      <c r="C58" s="288" t="s">
        <v>19</v>
      </c>
      <c r="D58" s="273" t="s">
        <v>165</v>
      </c>
      <c r="E58" s="289" t="s">
        <v>21</v>
      </c>
      <c r="H58" s="122" t="s">
        <v>78</v>
      </c>
      <c r="I58" s="167"/>
      <c r="J58" s="42" t="s">
        <v>75</v>
      </c>
      <c r="K58" s="167"/>
      <c r="L58" s="46"/>
      <c r="M58" s="124" t="s">
        <v>97</v>
      </c>
      <c r="N58" s="122" t="s">
        <v>79</v>
      </c>
      <c r="O58" s="167"/>
      <c r="P58" s="42" t="s">
        <v>76</v>
      </c>
      <c r="Q58" s="167"/>
      <c r="R58" s="46"/>
      <c r="S58" s="26"/>
      <c r="T58" s="286" t="s">
        <v>15</v>
      </c>
      <c r="U58" s="287" t="s">
        <v>17</v>
      </c>
      <c r="V58" s="288" t="s">
        <v>19</v>
      </c>
      <c r="W58" s="273" t="s">
        <v>165</v>
      </c>
      <c r="X58" s="289" t="s">
        <v>21</v>
      </c>
    </row>
    <row r="59" spans="1:25" ht="16.5" thickBot="1">
      <c r="A59" s="36">
        <f>IF(INT(I59/100)=1,F59,0)</f>
        <v>0</v>
      </c>
      <c r="B59" s="36">
        <f>IF(INT(I59/100)=3,F59,0)</f>
        <v>0</v>
      </c>
      <c r="C59" s="36">
        <f>IF(INT(I59/100)=4,F59,0)</f>
        <v>0</v>
      </c>
      <c r="D59" s="36">
        <f>IF(INT(I59/100)=5,F59,0)</f>
        <v>0</v>
      </c>
      <c r="E59" s="36">
        <f>IF(INT(I59/100)=6,F59,0)</f>
        <v>10</v>
      </c>
      <c r="F59" s="30">
        <v>10</v>
      </c>
      <c r="H59" s="40">
        <v>1</v>
      </c>
      <c r="I59" s="32">
        <v>651</v>
      </c>
      <c r="J59" s="41" t="str">
        <f>LOOKUP(I59,Name!A$2:B1949)</f>
        <v>Elijah Hartland</v>
      </c>
      <c r="K59" s="34">
        <v>53</v>
      </c>
      <c r="L59" s="46"/>
      <c r="M59" s="124" t="s">
        <v>97</v>
      </c>
      <c r="N59" s="40">
        <v>1</v>
      </c>
      <c r="O59" s="32">
        <v>656</v>
      </c>
      <c r="P59" s="41" t="str">
        <f>LOOKUP(O59,Name!A$2:B1956)</f>
        <v>Judah Hartland</v>
      </c>
      <c r="Q59" s="34">
        <v>48</v>
      </c>
      <c r="R59" s="46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10</v>
      </c>
      <c r="Y59" s="30">
        <v>10</v>
      </c>
    </row>
    <row r="60" spans="1:25" ht="16.5" thickBot="1">
      <c r="A60" s="36">
        <f>IF(INT(I60/100)=1,F60,0)</f>
        <v>0</v>
      </c>
      <c r="B60" s="36">
        <f>IF(INT(I60/100)=3,F60,0)</f>
        <v>0</v>
      </c>
      <c r="C60" s="36">
        <f>IF(INT(I60/100)=4,F60,0)</f>
        <v>8</v>
      </c>
      <c r="D60" s="36">
        <f>IF(INT(I60/100)=5,F60,0)</f>
        <v>0</v>
      </c>
      <c r="E60" s="36">
        <f>IF(INT(I60/100)=6,F60,0)</f>
        <v>0</v>
      </c>
      <c r="F60" s="30">
        <v>8</v>
      </c>
      <c r="H60" s="40">
        <v>2</v>
      </c>
      <c r="I60" s="32">
        <v>402</v>
      </c>
      <c r="J60" s="41" t="str">
        <f>LOOKUP(I60,Name!A$2:B1950)</f>
        <v>Charlie Green</v>
      </c>
      <c r="K60" s="34">
        <v>46</v>
      </c>
      <c r="L60" s="46"/>
      <c r="M60" s="124" t="s">
        <v>97</v>
      </c>
      <c r="N60" s="40">
        <v>2</v>
      </c>
      <c r="O60" s="32">
        <v>407</v>
      </c>
      <c r="P60" s="41" t="str">
        <f>LOOKUP(O60,Name!A$2:B1957)</f>
        <v>Brandon Lampitt</v>
      </c>
      <c r="Q60" s="34">
        <v>42</v>
      </c>
      <c r="R60" s="46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8</v>
      </c>
      <c r="W60" s="36">
        <f>IF(INT(O60/100)=5,Y60,0)</f>
        <v>0</v>
      </c>
      <c r="X60" s="36">
        <f>IF(INT(O60/100)=6,Y60,0)</f>
        <v>0</v>
      </c>
      <c r="Y60" s="30">
        <v>8</v>
      </c>
    </row>
    <row r="61" spans="1:25" ht="16.5" thickBot="1">
      <c r="A61" s="36">
        <f>IF(INT(I61/100)=1,F61,0)</f>
        <v>0</v>
      </c>
      <c r="B61" s="36">
        <f>IF(INT(I61/100)=3,F61,0)</f>
        <v>0</v>
      </c>
      <c r="C61" s="36">
        <f>IF(INT(I61/100)=4,F61,0)</f>
        <v>0</v>
      </c>
      <c r="D61" s="36">
        <f>IF(INT(I61/100)=5,F61,0)</f>
        <v>6</v>
      </c>
      <c r="E61" s="36">
        <f>IF(INT(I61/100)=6,F61,0)</f>
        <v>0</v>
      </c>
      <c r="F61" s="30">
        <v>6</v>
      </c>
      <c r="H61" s="40">
        <v>3</v>
      </c>
      <c r="I61" s="32">
        <v>529</v>
      </c>
      <c r="J61" s="41" t="str">
        <f>LOOKUP(I61,Name!A$2:B1951)</f>
        <v>Charlie Keenan</v>
      </c>
      <c r="K61" s="34">
        <v>43</v>
      </c>
      <c r="L61" s="46"/>
      <c r="M61" s="124" t="s">
        <v>97</v>
      </c>
      <c r="N61" s="40">
        <v>3</v>
      </c>
      <c r="O61" s="32">
        <v>526</v>
      </c>
      <c r="P61" s="41" t="str">
        <f>LOOKUP(O61,Name!A$2:B1958)</f>
        <v>Alex Bone</v>
      </c>
      <c r="Q61" s="34">
        <v>40</v>
      </c>
      <c r="R61" s="46"/>
      <c r="S61" s="26"/>
      <c r="T61" s="36">
        <f>IF(INT(O61/100)=1,Y61,0)</f>
        <v>0</v>
      </c>
      <c r="U61" s="36">
        <f>IF(INT(O61/100)=3,Y61,0)</f>
        <v>0</v>
      </c>
      <c r="V61" s="36">
        <f>IF(INT(O61/100)=4,Y61,0)</f>
        <v>0</v>
      </c>
      <c r="W61" s="36">
        <f>IF(INT(O61/100)=5,Y61,0)</f>
        <v>6</v>
      </c>
      <c r="X61" s="36">
        <f>IF(INT(O61/100)=6,Y61,0)</f>
        <v>0</v>
      </c>
      <c r="Y61" s="30">
        <v>6</v>
      </c>
    </row>
    <row r="62" spans="1:25" ht="16.5" thickBot="1">
      <c r="A62" s="36">
        <f>IF(INT(I62/100)=1,F62,0)</f>
        <v>4</v>
      </c>
      <c r="B62" s="36">
        <f>IF(INT(I62/100)=3,F62,0)</f>
        <v>0</v>
      </c>
      <c r="C62" s="36">
        <f>IF(INT(I62/100)=4,F62,0)</f>
        <v>0</v>
      </c>
      <c r="D62" s="36">
        <f>IF(INT(I62/100)=5,F62,0)</f>
        <v>0</v>
      </c>
      <c r="E62" s="36">
        <f>IF(INT(I62/100)=6,F62,0)</f>
        <v>0</v>
      </c>
      <c r="F62" s="30">
        <v>4</v>
      </c>
      <c r="H62" s="40">
        <v>4</v>
      </c>
      <c r="I62" s="32">
        <v>114</v>
      </c>
      <c r="J62" s="41" t="str">
        <f>LOOKUP(I62,Name!A$2:B1952)</f>
        <v>Eli Boulton </v>
      </c>
      <c r="K62" s="34">
        <v>39</v>
      </c>
      <c r="L62" s="46"/>
      <c r="M62" s="124" t="s">
        <v>97</v>
      </c>
      <c r="N62" s="40">
        <v>4</v>
      </c>
      <c r="O62" s="32">
        <v>108</v>
      </c>
      <c r="P62" s="41" t="str">
        <f>LOOKUP(O62,Name!A$2:B1959)</f>
        <v>Oliver Marsh</v>
      </c>
      <c r="Q62" s="34">
        <v>39</v>
      </c>
      <c r="R62" s="46"/>
      <c r="S62" s="26"/>
      <c r="T62" s="36">
        <f>IF(INT(O62/100)=1,Y62,0)</f>
        <v>4</v>
      </c>
      <c r="U62" s="36">
        <f>IF(INT(O62/100)=3,Y62,0)</f>
        <v>0</v>
      </c>
      <c r="V62" s="36">
        <f>IF(INT(O62/100)=4,Y62,0)</f>
        <v>0</v>
      </c>
      <c r="W62" s="36">
        <f>IF(INT(O62/100)=5,Y62,0)</f>
        <v>0</v>
      </c>
      <c r="X62" s="36">
        <f>IF(INT(O62/100)=6,Y62,0)</f>
        <v>0</v>
      </c>
      <c r="Y62" s="30">
        <v>4</v>
      </c>
    </row>
    <row r="63" spans="1:25" ht="16.5" thickBot="1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0</v>
      </c>
      <c r="E63" s="36">
        <f>IF(INT(I63/100)=6,F63,0)</f>
        <v>0</v>
      </c>
      <c r="F63" s="30">
        <v>2</v>
      </c>
      <c r="H63" s="40">
        <v>5</v>
      </c>
      <c r="I63" s="32"/>
      <c r="J63" s="41" t="e">
        <f>LOOKUP(I63,Name!A$2:B1953)</f>
        <v>#N/A</v>
      </c>
      <c r="K63" s="34"/>
      <c r="L63" s="46"/>
      <c r="M63" s="124" t="s">
        <v>97</v>
      </c>
      <c r="N63" s="40">
        <v>5</v>
      </c>
      <c r="O63" s="32"/>
      <c r="P63" s="41" t="e">
        <f>LOOKUP(O63,Name!A$2:B1960)</f>
        <v>#N/A</v>
      </c>
      <c r="Q63" s="34"/>
      <c r="R63" s="46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0</v>
      </c>
      <c r="Y63" s="30">
        <v>2</v>
      </c>
    </row>
    <row r="64" spans="1:25" ht="16.5" thickBot="1">
      <c r="A64" s="34"/>
      <c r="B64" s="34"/>
      <c r="C64" s="34"/>
      <c r="D64" s="34"/>
      <c r="E64" s="34"/>
      <c r="F64" s="35" t="s">
        <v>23</v>
      </c>
      <c r="H64" s="49"/>
      <c r="I64" s="50"/>
      <c r="J64" s="44"/>
      <c r="K64" s="44"/>
      <c r="L64" s="51"/>
      <c r="M64" s="124" t="s">
        <v>97</v>
      </c>
      <c r="N64" s="49"/>
      <c r="O64" s="50"/>
      <c r="P64" s="44"/>
      <c r="Q64" s="44"/>
      <c r="R64" s="51"/>
      <c r="S64" s="26"/>
      <c r="T64" s="34"/>
      <c r="U64" s="34"/>
      <c r="V64" s="34"/>
      <c r="W64" s="34"/>
      <c r="X64" s="34"/>
      <c r="Y64" s="35" t="s">
        <v>23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2.421875" style="25" customWidth="1"/>
    <col min="8" max="9" width="5.7109375" style="25" customWidth="1"/>
    <col min="10" max="10" width="23.28125" style="25" customWidth="1"/>
    <col min="11" max="11" width="8.421875" style="25" customWidth="1"/>
    <col min="12" max="12" width="5.7109375" style="25" customWidth="1"/>
    <col min="13" max="13" width="4.42187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4.421875" style="3" customWidth="1"/>
    <col min="19" max="19" width="3.2812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8:19" ht="16.5" thickBot="1">
      <c r="H1" s="352" t="s">
        <v>46</v>
      </c>
      <c r="I1" s="353"/>
      <c r="J1" s="353"/>
      <c r="K1" s="353"/>
      <c r="L1" s="354"/>
      <c r="M1" s="123" t="s">
        <v>96</v>
      </c>
      <c r="N1" s="60"/>
      <c r="O1" s="61"/>
      <c r="P1" s="61" t="s">
        <v>401</v>
      </c>
      <c r="Q1" s="61"/>
      <c r="R1" s="62"/>
      <c r="S1" s="64"/>
    </row>
    <row r="2" spans="1:24" ht="16.5" thickBot="1">
      <c r="A2" s="286" t="s">
        <v>15</v>
      </c>
      <c r="B2" s="287" t="s">
        <v>17</v>
      </c>
      <c r="C2" s="288" t="s">
        <v>19</v>
      </c>
      <c r="D2" s="273" t="s">
        <v>165</v>
      </c>
      <c r="E2" s="289" t="s">
        <v>21</v>
      </c>
      <c r="F2" s="291" t="s">
        <v>96</v>
      </c>
      <c r="H2" s="60"/>
      <c r="I2" s="61"/>
      <c r="J2" s="61" t="s">
        <v>47</v>
      </c>
      <c r="K2" s="61"/>
      <c r="L2" s="62"/>
      <c r="M2" s="123" t="s">
        <v>96</v>
      </c>
      <c r="N2" s="121" t="s">
        <v>70</v>
      </c>
      <c r="O2" s="111"/>
      <c r="P2" s="100" t="s">
        <v>42</v>
      </c>
      <c r="Q2" s="100"/>
      <c r="R2" s="106"/>
      <c r="S2" s="26"/>
      <c r="T2" s="286" t="s">
        <v>15</v>
      </c>
      <c r="U2" s="287" t="s">
        <v>17</v>
      </c>
      <c r="V2" s="288" t="s">
        <v>19</v>
      </c>
      <c r="W2" s="273" t="s">
        <v>165</v>
      </c>
      <c r="X2" s="289" t="s">
        <v>21</v>
      </c>
    </row>
    <row r="3" spans="1:25" ht="16.5" thickBot="1">
      <c r="A3" s="105">
        <f>SUM(A9:A64)</f>
        <v>45</v>
      </c>
      <c r="B3" s="102">
        <f>SUM(B9:B64)</f>
        <v>22</v>
      </c>
      <c r="C3" s="102">
        <f>SUM(C9:C64)</f>
        <v>37</v>
      </c>
      <c r="D3" s="102">
        <f>SUM(D9:D64)</f>
        <v>46</v>
      </c>
      <c r="E3" s="102">
        <f>SUM(E9:E64)</f>
        <v>80</v>
      </c>
      <c r="F3" s="114" t="s">
        <v>44</v>
      </c>
      <c r="H3" s="199" t="s">
        <v>144</v>
      </c>
      <c r="I3" s="63">
        <v>6</v>
      </c>
      <c r="J3" s="101" t="str">
        <f>LOOKUP(I3,Name!A$2:B1898)</f>
        <v>Solihull &amp; Small Heath</v>
      </c>
      <c r="K3" s="63">
        <v>168</v>
      </c>
      <c r="L3" s="55"/>
      <c r="M3" s="123" t="s">
        <v>96</v>
      </c>
      <c r="N3" s="40">
        <v>1</v>
      </c>
      <c r="O3" s="32">
        <v>603</v>
      </c>
      <c r="P3" s="101" t="str">
        <f>LOOKUP(O3,Name!A$2:B1900)</f>
        <v>Isla Gerry</v>
      </c>
      <c r="Q3" s="90">
        <v>1.92</v>
      </c>
      <c r="R3" s="107"/>
      <c r="S3" s="26"/>
      <c r="T3" s="36">
        <f>IF(INT(O3/100)=1,Y3,0)</f>
        <v>0</v>
      </c>
      <c r="U3" s="36">
        <f>IF(INT(O3/100)=3,Y3,0)</f>
        <v>0</v>
      </c>
      <c r="V3" s="36">
        <f>IF(INT(O3/100)=4,Y3,0)</f>
        <v>0</v>
      </c>
      <c r="W3" s="36">
        <f>IF(INT(O3/100)=5,Y3,0)</f>
        <v>0</v>
      </c>
      <c r="X3" s="36">
        <f>IF(INT(O3/100)=6,Y3,0)</f>
        <v>10</v>
      </c>
      <c r="Y3" s="30">
        <v>10</v>
      </c>
    </row>
    <row r="4" spans="1:25" ht="16.5" thickBot="1">
      <c r="A4" s="105">
        <f>SUM(T2:T64)</f>
        <v>51</v>
      </c>
      <c r="B4" s="102">
        <f>SUM(U2:U64)</f>
        <v>14</v>
      </c>
      <c r="C4" s="102">
        <f>SUM(V2:V64)</f>
        <v>41</v>
      </c>
      <c r="D4" s="102">
        <f>SUM(W2:W64)</f>
        <v>54</v>
      </c>
      <c r="E4" s="102">
        <f>SUM(X2:X64)</f>
        <v>88</v>
      </c>
      <c r="F4" s="114" t="s">
        <v>103</v>
      </c>
      <c r="H4" s="199" t="s">
        <v>147</v>
      </c>
      <c r="I4" s="63">
        <v>5</v>
      </c>
      <c r="J4" s="101" t="str">
        <f>LOOKUP(I4,Name!A$2:B1895)</f>
        <v>Birmingham R&amp;T</v>
      </c>
      <c r="K4" s="63">
        <v>100</v>
      </c>
      <c r="L4" s="55"/>
      <c r="M4" s="123" t="s">
        <v>96</v>
      </c>
      <c r="N4" s="40">
        <v>2</v>
      </c>
      <c r="O4" s="32">
        <v>453</v>
      </c>
      <c r="P4" s="101" t="str">
        <f>LOOKUP(O4,Name!A$2:B1901)</f>
        <v>Mollie Massingham </v>
      </c>
      <c r="Q4" s="90">
        <v>1.52</v>
      </c>
      <c r="R4" s="107"/>
      <c r="S4" s="26"/>
      <c r="T4" s="36">
        <f>IF(INT(O4/100)=1,Y4,0)</f>
        <v>0</v>
      </c>
      <c r="U4" s="36">
        <f>IF(INT(O4/100)=3,Y4,0)</f>
        <v>0</v>
      </c>
      <c r="V4" s="36">
        <f>IF(INT(O4/100)=4,Y4,0)</f>
        <v>8</v>
      </c>
      <c r="W4" s="36">
        <f>IF(INT(O4/100)=5,Y4,0)</f>
        <v>0</v>
      </c>
      <c r="X4" s="36">
        <f>IF(INT(O4/100)=6,Y4,0)</f>
        <v>0</v>
      </c>
      <c r="Y4" s="30">
        <v>8</v>
      </c>
    </row>
    <row r="5" spans="1:25" ht="16.5" thickBot="1">
      <c r="A5" s="134">
        <f>A3+A4</f>
        <v>96</v>
      </c>
      <c r="B5" s="135">
        <f>B3+B4</f>
        <v>36</v>
      </c>
      <c r="C5" s="135">
        <f>C3+C4</f>
        <v>78</v>
      </c>
      <c r="D5" s="135">
        <f>D3+D4</f>
        <v>100</v>
      </c>
      <c r="E5" s="135">
        <f>E3+E4</f>
        <v>168</v>
      </c>
      <c r="F5" s="136" t="s">
        <v>45</v>
      </c>
      <c r="H5" s="199" t="s">
        <v>148</v>
      </c>
      <c r="I5" s="63">
        <v>1</v>
      </c>
      <c r="J5" s="101" t="str">
        <f>LOOKUP(I5,Name!A$2:B1897)</f>
        <v>Royal Sutton Coldfield</v>
      </c>
      <c r="K5" s="63">
        <v>96</v>
      </c>
      <c r="L5" s="55"/>
      <c r="M5" s="123" t="s">
        <v>96</v>
      </c>
      <c r="N5" s="40">
        <v>3</v>
      </c>
      <c r="O5" s="32">
        <v>301</v>
      </c>
      <c r="P5" s="101" t="str">
        <f>LOOKUP(O5,Name!A$2:B1902)</f>
        <v>India Holt</v>
      </c>
      <c r="Q5" s="90">
        <v>1.5</v>
      </c>
      <c r="R5" s="107"/>
      <c r="S5" s="26"/>
      <c r="T5" s="36">
        <f>IF(INT(O5/100)=1,Y5,0)</f>
        <v>0</v>
      </c>
      <c r="U5" s="36">
        <f>IF(INT(O5/100)=3,Y5,0)</f>
        <v>6</v>
      </c>
      <c r="V5" s="36">
        <f>IF(INT(O5/100)=4,Y5,0)</f>
        <v>0</v>
      </c>
      <c r="W5" s="36">
        <f>IF(INT(O5/100)=5,Y5,0)</f>
        <v>0</v>
      </c>
      <c r="X5" s="36">
        <f>IF(INT(O5/100)=6,Y5,0)</f>
        <v>0</v>
      </c>
      <c r="Y5" s="30">
        <v>6</v>
      </c>
    </row>
    <row r="6" spans="1:25" ht="16.5" thickBot="1">
      <c r="A6" s="25"/>
      <c r="B6" s="25"/>
      <c r="C6" s="25"/>
      <c r="D6" s="25"/>
      <c r="E6" s="25"/>
      <c r="H6" s="199" t="s">
        <v>145</v>
      </c>
      <c r="I6" s="63">
        <v>4</v>
      </c>
      <c r="J6" s="101" t="str">
        <f>LOOKUP(I6,Name!A$2:B1896)</f>
        <v>Halesowen C&amp;AC</v>
      </c>
      <c r="K6" s="63">
        <v>78</v>
      </c>
      <c r="L6" s="55"/>
      <c r="M6" s="123" t="s">
        <v>96</v>
      </c>
      <c r="N6" s="40">
        <v>4</v>
      </c>
      <c r="O6" s="32">
        <v>501</v>
      </c>
      <c r="P6" s="101" t="str">
        <f>LOOKUP(O6,Name!A$2:B1903)</f>
        <v>Agnes Thomson</v>
      </c>
      <c r="Q6" s="90">
        <v>1.48</v>
      </c>
      <c r="R6" s="107"/>
      <c r="S6" s="26"/>
      <c r="T6" s="36">
        <f>IF(INT(O6/100)=1,Y6,0)</f>
        <v>0</v>
      </c>
      <c r="U6" s="36">
        <f>IF(INT(O6/100)=3,Y6,0)</f>
        <v>0</v>
      </c>
      <c r="V6" s="36">
        <f>IF(INT(O6/100)=4,Y6,0)</f>
        <v>0</v>
      </c>
      <c r="W6" s="36">
        <f>IF(INT(O6/100)=5,Y6,0)</f>
        <v>4</v>
      </c>
      <c r="X6" s="36">
        <f>IF(INT(O6/100)=6,Y6,0)</f>
        <v>0</v>
      </c>
      <c r="Y6" s="30">
        <v>4</v>
      </c>
    </row>
    <row r="7" spans="8:25" ht="16.5" thickBot="1">
      <c r="H7" s="199" t="s">
        <v>146</v>
      </c>
      <c r="I7" s="63">
        <v>3</v>
      </c>
      <c r="J7" s="101" t="str">
        <f>LOOKUP(I7,Name!A$2:B1899)</f>
        <v>Birchfield Harriers</v>
      </c>
      <c r="K7" s="63">
        <v>36</v>
      </c>
      <c r="L7" s="55"/>
      <c r="M7" s="123" t="s">
        <v>96</v>
      </c>
      <c r="N7" s="40">
        <v>5</v>
      </c>
      <c r="O7" s="32">
        <v>116</v>
      </c>
      <c r="P7" s="101" t="str">
        <f>LOOKUP(O7,Name!A$2:B1904)</f>
        <v>Ruby Hill</v>
      </c>
      <c r="Q7" s="90">
        <v>1.3</v>
      </c>
      <c r="R7" s="107"/>
      <c r="S7" s="26"/>
      <c r="T7" s="36">
        <f>IF(INT(O7/100)=1,Y7,0)</f>
        <v>2</v>
      </c>
      <c r="U7" s="36">
        <f>IF(INT(O7/100)=3,Y7,0)</f>
        <v>0</v>
      </c>
      <c r="V7" s="36">
        <f>IF(INT(O7/100)=4,Y7,0)</f>
        <v>0</v>
      </c>
      <c r="W7" s="36">
        <f>IF(INT(O7/100)=5,Y7,0)</f>
        <v>0</v>
      </c>
      <c r="X7" s="36">
        <f>IF(INT(O7/100)=6,Y7,0)</f>
        <v>0</v>
      </c>
      <c r="Y7" s="30">
        <v>2</v>
      </c>
    </row>
    <row r="8" spans="8:25" ht="15.75" thickBot="1">
      <c r="H8" s="56"/>
      <c r="I8" s="57"/>
      <c r="J8" s="57"/>
      <c r="K8" s="57"/>
      <c r="L8" s="58"/>
      <c r="M8" s="123" t="s">
        <v>96</v>
      </c>
      <c r="N8" s="105"/>
      <c r="O8" s="102"/>
      <c r="P8" s="101"/>
      <c r="Q8" s="168"/>
      <c r="R8" s="107"/>
      <c r="S8" s="26"/>
      <c r="T8" s="47"/>
      <c r="U8" s="34"/>
      <c r="V8" s="34"/>
      <c r="W8" s="34"/>
      <c r="X8" s="34"/>
      <c r="Y8" s="35" t="s">
        <v>23</v>
      </c>
    </row>
    <row r="9" spans="1:24" ht="15.75" thickBot="1">
      <c r="A9" s="286" t="s">
        <v>15</v>
      </c>
      <c r="B9" s="287" t="s">
        <v>17</v>
      </c>
      <c r="C9" s="288" t="s">
        <v>19</v>
      </c>
      <c r="D9" s="273" t="s">
        <v>165</v>
      </c>
      <c r="E9" s="289" t="s">
        <v>21</v>
      </c>
      <c r="H9" s="121" t="s">
        <v>63</v>
      </c>
      <c r="I9" s="102"/>
      <c r="J9" s="100" t="s">
        <v>22</v>
      </c>
      <c r="K9" s="100"/>
      <c r="L9" s="106"/>
      <c r="M9" s="123" t="s">
        <v>96</v>
      </c>
      <c r="N9" s="122" t="s">
        <v>71</v>
      </c>
      <c r="O9" s="102"/>
      <c r="P9" s="102" t="s">
        <v>43</v>
      </c>
      <c r="Q9" s="169"/>
      <c r="R9" s="107"/>
      <c r="S9" s="26"/>
      <c r="T9" s="286" t="s">
        <v>15</v>
      </c>
      <c r="U9" s="287" t="s">
        <v>17</v>
      </c>
      <c r="V9" s="288" t="s">
        <v>19</v>
      </c>
      <c r="W9" s="273" t="s">
        <v>165</v>
      </c>
      <c r="X9" s="289" t="s">
        <v>21</v>
      </c>
    </row>
    <row r="10" spans="1:25" ht="15.7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10</v>
      </c>
      <c r="F10" s="37">
        <v>10</v>
      </c>
      <c r="H10" s="53">
        <v>1</v>
      </c>
      <c r="I10" s="32">
        <v>6</v>
      </c>
      <c r="J10" s="101" t="str">
        <f>LOOKUP(I10,Name!A$2:B1901)</f>
        <v>Solihull &amp; Small Heath</v>
      </c>
      <c r="K10" s="86">
        <v>81.5</v>
      </c>
      <c r="L10" s="107"/>
      <c r="M10" s="123" t="s">
        <v>96</v>
      </c>
      <c r="N10" s="40">
        <v>1</v>
      </c>
      <c r="O10" s="32">
        <v>608</v>
      </c>
      <c r="P10" s="101" t="str">
        <f>LOOKUP(O10,Name!A$2:B1907)</f>
        <v>Betsy Gilmore</v>
      </c>
      <c r="Q10" s="90">
        <v>1.4</v>
      </c>
      <c r="R10" s="107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0</v>
      </c>
      <c r="W10" s="36">
        <f>IF(INT(O10/100)=5,Y10,0)</f>
        <v>0</v>
      </c>
      <c r="X10" s="36">
        <f>IF(INT(O10/100)=6,Y10,0)</f>
        <v>10</v>
      </c>
      <c r="Y10" s="30">
        <v>10</v>
      </c>
    </row>
    <row r="11" spans="1:25" ht="15.75" thickBot="1">
      <c r="A11" s="33">
        <f>IF(I11=1,F11,0)</f>
        <v>8</v>
      </c>
      <c r="B11" s="33">
        <f>IF(I11=3,F11,0)</f>
        <v>0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8</v>
      </c>
      <c r="H11" s="53">
        <v>2</v>
      </c>
      <c r="I11" s="32">
        <v>1</v>
      </c>
      <c r="J11" s="101" t="str">
        <f>LOOKUP(I11,Name!A$2:B1902)</f>
        <v>Royal Sutton Coldfield</v>
      </c>
      <c r="K11" s="86">
        <v>88.1</v>
      </c>
      <c r="L11" s="107"/>
      <c r="M11" s="123" t="s">
        <v>96</v>
      </c>
      <c r="N11" s="40">
        <v>2</v>
      </c>
      <c r="O11" s="32">
        <v>504</v>
      </c>
      <c r="P11" s="101" t="str">
        <f>LOOKUP(O11,Name!A$2:B1908)</f>
        <v>Ellen Horner</v>
      </c>
      <c r="Q11" s="90">
        <v>1.24</v>
      </c>
      <c r="R11" s="107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0</v>
      </c>
      <c r="W11" s="36">
        <f>IF(INT(O11/100)=5,Y11,0)</f>
        <v>8</v>
      </c>
      <c r="X11" s="36">
        <f>IF(INT(O11/100)=6,Y11,0)</f>
        <v>0</v>
      </c>
      <c r="Y11" s="30">
        <v>8</v>
      </c>
    </row>
    <row r="12" spans="1:25" ht="15.75" thickBot="1">
      <c r="A12" s="33">
        <f>IF(I12=1,F12,0)</f>
        <v>0</v>
      </c>
      <c r="B12" s="33">
        <f>IF(I12=3,F12,0)</f>
        <v>0</v>
      </c>
      <c r="C12" s="33">
        <f>IF(I12=4,F12,0)</f>
        <v>0</v>
      </c>
      <c r="D12" s="33">
        <f>IF(I12=5,F12,0)</f>
        <v>6</v>
      </c>
      <c r="E12" s="33">
        <f>IF(I12=6,F12,0)</f>
        <v>0</v>
      </c>
      <c r="F12" s="37">
        <v>6</v>
      </c>
      <c r="H12" s="53">
        <v>3</v>
      </c>
      <c r="I12" s="32">
        <v>5</v>
      </c>
      <c r="J12" s="101" t="str">
        <f>LOOKUP(I12,Name!A$2:B1903)</f>
        <v>Birmingham R&amp;T</v>
      </c>
      <c r="K12" s="86">
        <v>88.5</v>
      </c>
      <c r="L12" s="107"/>
      <c r="M12" s="123" t="s">
        <v>96</v>
      </c>
      <c r="N12" s="40">
        <v>3</v>
      </c>
      <c r="O12" s="32">
        <v>302</v>
      </c>
      <c r="P12" s="101" t="str">
        <f>LOOKUP(O12,Name!A$2:B1909)</f>
        <v>Skye Manley</v>
      </c>
      <c r="Q12" s="90">
        <v>1.24</v>
      </c>
      <c r="R12" s="107"/>
      <c r="S12" s="26"/>
      <c r="T12" s="36">
        <f>IF(INT(O12/100)=1,Y12,0)</f>
        <v>0</v>
      </c>
      <c r="U12" s="36">
        <f>IF(INT(O12/100)=3,Y12,0)</f>
        <v>6</v>
      </c>
      <c r="V12" s="36">
        <f>IF(INT(O12/100)=4,Y12,0)</f>
        <v>0</v>
      </c>
      <c r="W12" s="36">
        <f>IF(INT(O12/100)=5,Y12,0)</f>
        <v>0</v>
      </c>
      <c r="X12" s="36">
        <f>IF(INT(O12/100)=6,Y12,0)</f>
        <v>0</v>
      </c>
      <c r="Y12" s="30">
        <v>6</v>
      </c>
    </row>
    <row r="13" spans="1:25" ht="15.75" thickBot="1">
      <c r="A13" s="33">
        <f>IF(I13=1,F13,0)</f>
        <v>0</v>
      </c>
      <c r="B13" s="33">
        <f>IF(I13=3,F13,0)</f>
        <v>0</v>
      </c>
      <c r="C13" s="33">
        <f>IF(I13=4,F13,0)</f>
        <v>4</v>
      </c>
      <c r="D13" s="33">
        <f>IF(I13=5,F13,0)</f>
        <v>0</v>
      </c>
      <c r="E13" s="33">
        <f>IF(I13=6,F13,0)</f>
        <v>0</v>
      </c>
      <c r="F13" s="37">
        <v>4</v>
      </c>
      <c r="H13" s="53">
        <v>4</v>
      </c>
      <c r="I13" s="32">
        <v>4</v>
      </c>
      <c r="J13" s="101" t="str">
        <f>LOOKUP(I13,Name!A$2:B1904)</f>
        <v>Halesowen C&amp;AC</v>
      </c>
      <c r="K13" s="86">
        <v>89.9</v>
      </c>
      <c r="L13" s="107"/>
      <c r="M13" s="123" t="s">
        <v>96</v>
      </c>
      <c r="N13" s="40">
        <v>4</v>
      </c>
      <c r="O13" s="32">
        <v>126</v>
      </c>
      <c r="P13" s="101" t="str">
        <f>LOOKUP(O13,Name!A$2:B1910)</f>
        <v>Elsie Holgate </v>
      </c>
      <c r="Q13" s="90">
        <v>1.2</v>
      </c>
      <c r="R13" s="107"/>
      <c r="S13" s="26"/>
      <c r="T13" s="36">
        <f>IF(INT(O13/100)=1,Y13,0)</f>
        <v>4</v>
      </c>
      <c r="U13" s="36">
        <f>IF(INT(O13/100)=3,Y13,0)</f>
        <v>0</v>
      </c>
      <c r="V13" s="36">
        <f>IF(INT(O13/100)=4,Y13,0)</f>
        <v>0</v>
      </c>
      <c r="W13" s="36">
        <f>IF(INT(O13/100)=5,Y13,0)</f>
        <v>0</v>
      </c>
      <c r="X13" s="36">
        <f>IF(INT(O13/100)=6,Y13,0)</f>
        <v>0</v>
      </c>
      <c r="Y13" s="30">
        <v>4</v>
      </c>
    </row>
    <row r="14" spans="1:25" ht="15.75" thickBot="1">
      <c r="A14" s="33">
        <f>IF(I14=1,F14,0)</f>
        <v>0</v>
      </c>
      <c r="B14" s="33">
        <f>IF(I14=3,F14,0)</f>
        <v>0</v>
      </c>
      <c r="C14" s="33">
        <f>IF(I14=4,F14,0)</f>
        <v>0</v>
      </c>
      <c r="D14" s="33">
        <f>IF(I14=5,F14,0)</f>
        <v>0</v>
      </c>
      <c r="E14" s="33">
        <f>IF(I14=6,F14,0)</f>
        <v>0</v>
      </c>
      <c r="F14" s="37">
        <v>2</v>
      </c>
      <c r="H14" s="53">
        <v>5</v>
      </c>
      <c r="I14" s="32"/>
      <c r="J14" s="101" t="e">
        <f>LOOKUP(I14,Name!A$2:B1905)</f>
        <v>#N/A</v>
      </c>
      <c r="K14" s="86"/>
      <c r="L14" s="107"/>
      <c r="M14" s="123" t="s">
        <v>96</v>
      </c>
      <c r="N14" s="40">
        <v>5</v>
      </c>
      <c r="O14" s="32"/>
      <c r="P14" s="101" t="e">
        <f>LOOKUP(O14,Name!A$2:B1911)</f>
        <v>#N/A</v>
      </c>
      <c r="Q14" s="90"/>
      <c r="R14" s="107"/>
      <c r="S14" s="26"/>
      <c r="T14" s="36">
        <f>IF(INT(O14/100)=1,Y14,0)</f>
        <v>0</v>
      </c>
      <c r="U14" s="36">
        <f>IF(INT(O14/100)=3,Y14,0)</f>
        <v>0</v>
      </c>
      <c r="V14" s="36">
        <f>IF(INT(O14/100)=4,Y14,0)</f>
        <v>0</v>
      </c>
      <c r="W14" s="36">
        <f>IF(INT(O14/100)=5,Y14,0)</f>
        <v>0</v>
      </c>
      <c r="X14" s="36">
        <f>IF(INT(O14/100)=6,Y14,0)</f>
        <v>0</v>
      </c>
      <c r="Y14" s="30">
        <v>2</v>
      </c>
    </row>
    <row r="15" spans="1:25" ht="15.75" thickBot="1">
      <c r="A15" s="34"/>
      <c r="B15" s="34"/>
      <c r="C15" s="34"/>
      <c r="D15" s="34"/>
      <c r="E15" s="34"/>
      <c r="F15" s="35" t="s">
        <v>23</v>
      </c>
      <c r="H15" s="105"/>
      <c r="I15" s="102"/>
      <c r="J15" s="101"/>
      <c r="K15" s="170"/>
      <c r="L15" s="107"/>
      <c r="M15" s="123" t="s">
        <v>96</v>
      </c>
      <c r="N15" s="102"/>
      <c r="O15" s="102"/>
      <c r="P15" s="102"/>
      <c r="Q15" s="102"/>
      <c r="R15" s="107"/>
      <c r="S15" s="26"/>
      <c r="T15" s="47"/>
      <c r="U15" s="34"/>
      <c r="V15" s="34"/>
      <c r="W15" s="34"/>
      <c r="X15" s="34"/>
      <c r="Y15" s="35" t="s">
        <v>23</v>
      </c>
    </row>
    <row r="16" spans="1:24" ht="15.75" thickBot="1">
      <c r="A16" s="286" t="s">
        <v>15</v>
      </c>
      <c r="B16" s="287" t="s">
        <v>17</v>
      </c>
      <c r="C16" s="288" t="s">
        <v>19</v>
      </c>
      <c r="D16" s="273" t="s">
        <v>165</v>
      </c>
      <c r="E16" s="289" t="s">
        <v>21</v>
      </c>
      <c r="H16" s="122" t="s">
        <v>64</v>
      </c>
      <c r="I16" s="102"/>
      <c r="J16" s="102" t="s">
        <v>27</v>
      </c>
      <c r="K16" s="171"/>
      <c r="L16" s="107"/>
      <c r="M16" s="123" t="s">
        <v>96</v>
      </c>
      <c r="N16" s="121" t="s">
        <v>81</v>
      </c>
      <c r="O16" s="102"/>
      <c r="P16" s="102" t="s">
        <v>80</v>
      </c>
      <c r="Q16" s="169"/>
      <c r="R16" s="107"/>
      <c r="S16" s="26"/>
      <c r="T16" s="286" t="s">
        <v>15</v>
      </c>
      <c r="U16" s="287" t="s">
        <v>17</v>
      </c>
      <c r="V16" s="288" t="s">
        <v>19</v>
      </c>
      <c r="W16" s="273" t="s">
        <v>165</v>
      </c>
      <c r="X16" s="289" t="s">
        <v>21</v>
      </c>
    </row>
    <row r="17" spans="1:25" ht="15.75" thickBot="1">
      <c r="A17" s="33">
        <f>IF(INT(I17/100)=1,F17,0)</f>
        <v>0</v>
      </c>
      <c r="B17" s="33">
        <f>IF(INT(I17/100)=3,F17,0)</f>
        <v>0</v>
      </c>
      <c r="C17" s="33">
        <f>IF(INT(I17/100)=4,F17,0)</f>
        <v>0</v>
      </c>
      <c r="D17" s="33">
        <f>IF(INT(I17/100)=5,F17,0)</f>
        <v>0</v>
      </c>
      <c r="E17" s="33">
        <f>IF(INT(I17/100)=6,F17,0)</f>
        <v>10</v>
      </c>
      <c r="F17" s="37">
        <v>10</v>
      </c>
      <c r="H17" s="53">
        <v>1</v>
      </c>
      <c r="I17" s="32">
        <v>603</v>
      </c>
      <c r="J17" s="101" t="str">
        <f>LOOKUP(I17,Name!A$2:B1907)</f>
        <v>Isla Gerry</v>
      </c>
      <c r="K17" s="86">
        <v>12.6</v>
      </c>
      <c r="L17" s="107"/>
      <c r="M17" s="123" t="s">
        <v>96</v>
      </c>
      <c r="N17" s="40">
        <v>1</v>
      </c>
      <c r="O17" s="32">
        <v>603</v>
      </c>
      <c r="P17" s="101" t="str">
        <f>LOOKUP(O17,Name!A$2:B1914)</f>
        <v>Isla Gerry</v>
      </c>
      <c r="Q17" s="90">
        <v>5.36</v>
      </c>
      <c r="R17" s="107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10</v>
      </c>
      <c r="Y17" s="30">
        <v>10</v>
      </c>
    </row>
    <row r="18" spans="1:25" ht="15.75" thickBot="1">
      <c r="A18" s="33">
        <f>IF(INT(I18/100)=1,F18,0)</f>
        <v>0</v>
      </c>
      <c r="B18" s="33">
        <f>IF(INT(I18/100)=3,F18,0)</f>
        <v>8</v>
      </c>
      <c r="C18" s="33">
        <f>IF(INT(I18/100)=4,F18,0)</f>
        <v>0</v>
      </c>
      <c r="D18" s="33">
        <f>IF(INT(I18/100)=5,F18,0)</f>
        <v>0</v>
      </c>
      <c r="E18" s="33">
        <f>IF(INT(I18/100)=6,F18,0)</f>
        <v>0</v>
      </c>
      <c r="F18" s="37">
        <v>8</v>
      </c>
      <c r="H18" s="53">
        <v>2</v>
      </c>
      <c r="I18" s="32">
        <v>301</v>
      </c>
      <c r="J18" s="101" t="str">
        <f>LOOKUP(I18,Name!A$2:B1908)</f>
        <v>India Holt</v>
      </c>
      <c r="K18" s="86">
        <v>13.3</v>
      </c>
      <c r="L18" s="107"/>
      <c r="M18" s="123" t="s">
        <v>96</v>
      </c>
      <c r="N18" s="40">
        <v>2</v>
      </c>
      <c r="O18" s="32">
        <v>124</v>
      </c>
      <c r="P18" s="101" t="str">
        <f>LOOKUP(O18,Name!A$2:B1915)</f>
        <v>Olivia Francis</v>
      </c>
      <c r="Q18" s="90">
        <v>4.62</v>
      </c>
      <c r="R18" s="107"/>
      <c r="S18" s="26"/>
      <c r="T18" s="36">
        <f>IF(INT(O18/100)=1,Y18,0)</f>
        <v>8</v>
      </c>
      <c r="U18" s="36">
        <f>IF(INT(O18/100)=3,Y18,0)</f>
        <v>0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8</v>
      </c>
    </row>
    <row r="19" spans="1:25" ht="15.75" thickBot="1">
      <c r="A19" s="33">
        <f>IF(INT(I19/100)=1,F19,0)</f>
        <v>6</v>
      </c>
      <c r="B19" s="33">
        <f>IF(INT(I19/100)=3,F19,0)</f>
        <v>0</v>
      </c>
      <c r="C19" s="33">
        <f>IF(INT(I19/100)=4,F19,0)</f>
        <v>0</v>
      </c>
      <c r="D19" s="33">
        <f>IF(INT(I19/100)=5,F19,0)</f>
        <v>0</v>
      </c>
      <c r="E19" s="33">
        <f>IF(INT(I19/100)=6,F19,0)</f>
        <v>0</v>
      </c>
      <c r="F19" s="37">
        <v>6</v>
      </c>
      <c r="H19" s="53">
        <v>3</v>
      </c>
      <c r="I19" s="32">
        <v>122</v>
      </c>
      <c r="J19" s="101" t="str">
        <f>LOOKUP(I19,Name!A$2:B1909)</f>
        <v>Sofia Potocka</v>
      </c>
      <c r="K19" s="86">
        <v>13.5</v>
      </c>
      <c r="L19" s="107"/>
      <c r="M19" s="123" t="s">
        <v>96</v>
      </c>
      <c r="N19" s="40">
        <v>3</v>
      </c>
      <c r="O19" s="32">
        <v>505</v>
      </c>
      <c r="P19" s="101" t="str">
        <f>LOOKUP(O19,Name!A$2:B1916)</f>
        <v>Erin Colclough</v>
      </c>
      <c r="Q19" s="90">
        <v>4.5</v>
      </c>
      <c r="R19" s="107"/>
      <c r="S19" s="26"/>
      <c r="T19" s="36">
        <f>IF(INT(O19/100)=1,Y19,0)</f>
        <v>0</v>
      </c>
      <c r="U19" s="36">
        <f>IF(INT(O19/100)=3,Y19,0)</f>
        <v>0</v>
      </c>
      <c r="V19" s="36">
        <f>IF(INT(O19/100)=4,Y19,0)</f>
        <v>0</v>
      </c>
      <c r="W19" s="36">
        <f>IF(INT(O19/100)=5,Y19,0)</f>
        <v>6</v>
      </c>
      <c r="X19" s="36">
        <f>IF(INT(O19/100)=6,Y19,0)</f>
        <v>0</v>
      </c>
      <c r="Y19" s="30">
        <v>6</v>
      </c>
    </row>
    <row r="20" spans="1:25" ht="15.75" thickBot="1">
      <c r="A20" s="33">
        <f>IF(INT(I20/100)=1,F20,0)</f>
        <v>0</v>
      </c>
      <c r="B20" s="33">
        <f>IF(INT(I20/100)=3,F20,0)</f>
        <v>0</v>
      </c>
      <c r="C20" s="33">
        <f>IF(INT(I20/100)=4,F20,0)</f>
        <v>0</v>
      </c>
      <c r="D20" s="33">
        <f>IF(INT(I20/100)=5,F20,0)</f>
        <v>4</v>
      </c>
      <c r="E20" s="33">
        <f>IF(INT(I20/100)=6,F20,0)</f>
        <v>0</v>
      </c>
      <c r="F20" s="37">
        <v>4</v>
      </c>
      <c r="H20" s="53">
        <v>4</v>
      </c>
      <c r="I20" s="32">
        <v>507</v>
      </c>
      <c r="J20" s="101" t="str">
        <f>LOOKUP(I20,Name!A$2:B1910)</f>
        <v>Joanna O'Connor Delgado</v>
      </c>
      <c r="K20" s="86">
        <v>14.6</v>
      </c>
      <c r="L20" s="107"/>
      <c r="M20" s="123" t="s">
        <v>96</v>
      </c>
      <c r="N20" s="40">
        <v>4</v>
      </c>
      <c r="O20" s="32">
        <v>454</v>
      </c>
      <c r="P20" s="101" t="str">
        <f>LOOKUP(O20,Name!A$2:B1917)</f>
        <v>Emmie Preston</v>
      </c>
      <c r="Q20" s="90">
        <v>3.58</v>
      </c>
      <c r="R20" s="107"/>
      <c r="S20" s="26"/>
      <c r="T20" s="36">
        <f>IF(INT(O20/100)=1,Y20,0)</f>
        <v>0</v>
      </c>
      <c r="U20" s="36">
        <f>IF(INT(O20/100)=3,Y20,0)</f>
        <v>0</v>
      </c>
      <c r="V20" s="36">
        <f>IF(INT(O20/100)=4,Y20,0)</f>
        <v>4</v>
      </c>
      <c r="W20" s="36">
        <f>IF(INT(O20/100)=5,Y20,0)</f>
        <v>0</v>
      </c>
      <c r="X20" s="36">
        <f>IF(INT(O20/100)=6,Y20,0)</f>
        <v>0</v>
      </c>
      <c r="Y20" s="30">
        <v>4</v>
      </c>
    </row>
    <row r="21" spans="1:25" ht="15.75" thickBot="1">
      <c r="A21" s="33">
        <f>IF(INT(I21/100)=1,F21,0)</f>
        <v>0</v>
      </c>
      <c r="B21" s="33">
        <f>IF(INT(I21/100)=3,F21,0)</f>
        <v>0</v>
      </c>
      <c r="C21" s="33">
        <f>IF(INT(I21/100)=4,F21,0)</f>
        <v>2</v>
      </c>
      <c r="D21" s="33">
        <f>IF(INT(I21/100)=5,F21,0)</f>
        <v>0</v>
      </c>
      <c r="E21" s="33">
        <f>IF(INT(I21/100)=6,F21,0)</f>
        <v>0</v>
      </c>
      <c r="F21" s="37">
        <v>2</v>
      </c>
      <c r="H21" s="53">
        <v>5</v>
      </c>
      <c r="I21" s="32">
        <v>450</v>
      </c>
      <c r="J21" s="101" t="str">
        <f>LOOKUP(I21,Name!A$2:B1911)</f>
        <v>Izabella Fereday</v>
      </c>
      <c r="K21" s="86">
        <v>14.7</v>
      </c>
      <c r="L21" s="107"/>
      <c r="M21" s="123" t="s">
        <v>96</v>
      </c>
      <c r="N21" s="40">
        <v>5</v>
      </c>
      <c r="O21" s="32"/>
      <c r="P21" s="101" t="e">
        <f>LOOKUP(O21,Name!A$2:B1918)</f>
        <v>#N/A</v>
      </c>
      <c r="Q21" s="90"/>
      <c r="R21" s="107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0</v>
      </c>
      <c r="Y21" s="30">
        <v>2</v>
      </c>
    </row>
    <row r="22" spans="1:25" ht="15.75" thickBot="1">
      <c r="A22" s="34"/>
      <c r="B22" s="34"/>
      <c r="C22" s="34"/>
      <c r="D22" s="34"/>
      <c r="E22" s="34"/>
      <c r="F22" s="35" t="s">
        <v>23</v>
      </c>
      <c r="H22" s="105"/>
      <c r="I22" s="102"/>
      <c r="J22" s="101"/>
      <c r="K22" s="170"/>
      <c r="L22" s="107"/>
      <c r="M22" s="123" t="s">
        <v>96</v>
      </c>
      <c r="N22" s="105"/>
      <c r="O22" s="102"/>
      <c r="P22" s="101"/>
      <c r="Q22" s="168"/>
      <c r="R22" s="107"/>
      <c r="S22" s="26"/>
      <c r="T22" s="47"/>
      <c r="U22" s="34"/>
      <c r="V22" s="34"/>
      <c r="W22" s="34"/>
      <c r="X22" s="34"/>
      <c r="Y22" s="35" t="s">
        <v>23</v>
      </c>
    </row>
    <row r="23" spans="1:24" ht="15.75" thickBot="1">
      <c r="A23" s="286" t="s">
        <v>15</v>
      </c>
      <c r="B23" s="287" t="s">
        <v>17</v>
      </c>
      <c r="C23" s="288" t="s">
        <v>19</v>
      </c>
      <c r="D23" s="273" t="s">
        <v>165</v>
      </c>
      <c r="E23" s="289" t="s">
        <v>21</v>
      </c>
      <c r="H23" s="122" t="s">
        <v>65</v>
      </c>
      <c r="I23" s="102"/>
      <c r="J23" s="102" t="s">
        <v>28</v>
      </c>
      <c r="K23" s="171"/>
      <c r="L23" s="107"/>
      <c r="M23" s="123" t="s">
        <v>96</v>
      </c>
      <c r="N23" s="122" t="s">
        <v>82</v>
      </c>
      <c r="O23" s="102"/>
      <c r="P23" s="102" t="s">
        <v>83</v>
      </c>
      <c r="Q23" s="169"/>
      <c r="R23" s="107"/>
      <c r="S23" s="26"/>
      <c r="T23" s="286" t="s">
        <v>15</v>
      </c>
      <c r="U23" s="287" t="s">
        <v>17</v>
      </c>
      <c r="V23" s="288" t="s">
        <v>19</v>
      </c>
      <c r="W23" s="273" t="s">
        <v>165</v>
      </c>
      <c r="X23" s="289" t="s">
        <v>21</v>
      </c>
    </row>
    <row r="24" spans="1:25" ht="15.75" thickBot="1">
      <c r="A24" s="33">
        <f>IF(INT(I24)=1,F24,0)</f>
        <v>0</v>
      </c>
      <c r="B24" s="33">
        <f>IF(INT(I24)=3,F24,0)</f>
        <v>0</v>
      </c>
      <c r="C24" s="33">
        <f>IF(INT(I24)=4,F24,0)</f>
        <v>0</v>
      </c>
      <c r="D24" s="33">
        <f>IF(INT(I24)=5,F24,0)</f>
        <v>0</v>
      </c>
      <c r="E24" s="33">
        <f>IF(INT(I24)=6,F24,0)</f>
        <v>10</v>
      </c>
      <c r="F24" s="37">
        <v>10</v>
      </c>
      <c r="H24" s="53">
        <v>1</v>
      </c>
      <c r="I24" s="32">
        <v>6</v>
      </c>
      <c r="J24" s="101" t="str">
        <f>LOOKUP(I24,Name!A$2:B1914)</f>
        <v>Solihull &amp; Small Heath</v>
      </c>
      <c r="K24" s="86">
        <v>27.5</v>
      </c>
      <c r="L24" s="107"/>
      <c r="M24" s="123" t="s">
        <v>96</v>
      </c>
      <c r="N24" s="40">
        <v>1</v>
      </c>
      <c r="O24" s="32">
        <v>601</v>
      </c>
      <c r="P24" s="101" t="str">
        <f>LOOKUP(O24,Name!A$2:B1921)</f>
        <v>Chloe Baylis</v>
      </c>
      <c r="Q24" s="90">
        <v>4.84</v>
      </c>
      <c r="R24" s="107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10</v>
      </c>
      <c r="Y24" s="30">
        <v>10</v>
      </c>
    </row>
    <row r="25" spans="1:25" ht="15.75" thickBot="1">
      <c r="A25" s="33">
        <f>IF(INT(I25)=1,F25,0)</f>
        <v>0</v>
      </c>
      <c r="B25" s="33">
        <f>IF(INT(I25)=3,F25,0)</f>
        <v>0</v>
      </c>
      <c r="C25" s="33">
        <f>IF(INT(I25)=4,F25,0)</f>
        <v>8</v>
      </c>
      <c r="D25" s="33">
        <f>IF(INT(I25)=5,F25,0)</f>
        <v>0</v>
      </c>
      <c r="E25" s="33">
        <f>IF(INT(I25)=6,F25,0)</f>
        <v>0</v>
      </c>
      <c r="F25" s="37">
        <v>8</v>
      </c>
      <c r="H25" s="53">
        <v>2</v>
      </c>
      <c r="I25" s="32">
        <v>4</v>
      </c>
      <c r="J25" s="101" t="str">
        <f>LOOKUP(I25,Name!A$2:B1915)</f>
        <v>Halesowen C&amp;AC</v>
      </c>
      <c r="K25" s="86">
        <v>28.8</v>
      </c>
      <c r="L25" s="107"/>
      <c r="M25" s="123" t="s">
        <v>96</v>
      </c>
      <c r="N25" s="40">
        <v>2</v>
      </c>
      <c r="O25" s="32">
        <v>121</v>
      </c>
      <c r="P25" s="101" t="str">
        <f>LOOKUP(O25,Name!A$2:B1922)</f>
        <v>Saffron Hemmings</v>
      </c>
      <c r="Q25" s="90">
        <v>4.1</v>
      </c>
      <c r="R25" s="107"/>
      <c r="S25" s="26"/>
      <c r="T25" s="36">
        <f>IF(INT(O25/100)=1,Y25,0)</f>
        <v>8</v>
      </c>
      <c r="U25" s="36">
        <f>IF(INT(O25/100)=3,Y25,0)</f>
        <v>0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8</v>
      </c>
    </row>
    <row r="26" spans="1:25" ht="15.75" thickBot="1">
      <c r="A26" s="33">
        <f>IF(INT(I26)=1,F26,0)</f>
        <v>0</v>
      </c>
      <c r="B26" s="33">
        <f>IF(INT(I26)=3,F26,0)</f>
        <v>0</v>
      </c>
      <c r="C26" s="33">
        <f>IF(INT(I26)=4,F26,0)</f>
        <v>0</v>
      </c>
      <c r="D26" s="33">
        <f>IF(INT(I26)=5,F26,0)</f>
        <v>6</v>
      </c>
      <c r="E26" s="33">
        <f>IF(INT(I26)=6,F26,0)</f>
        <v>0</v>
      </c>
      <c r="F26" s="37">
        <v>6</v>
      </c>
      <c r="H26" s="53">
        <v>3</v>
      </c>
      <c r="I26" s="32">
        <v>5</v>
      </c>
      <c r="J26" s="101" t="str">
        <f>LOOKUP(I26,Name!A$2:B1916)</f>
        <v>Birmingham R&amp;T</v>
      </c>
      <c r="K26" s="86">
        <v>29.6</v>
      </c>
      <c r="L26" s="107"/>
      <c r="M26" s="123" t="s">
        <v>96</v>
      </c>
      <c r="N26" s="40">
        <v>3</v>
      </c>
      <c r="O26" s="32">
        <v>451</v>
      </c>
      <c r="P26" s="101" t="str">
        <f>LOOKUP(O26,Name!A$2:B1923)</f>
        <v>Grace Follows</v>
      </c>
      <c r="Q26" s="90">
        <v>3.4</v>
      </c>
      <c r="R26" s="107"/>
      <c r="S26" s="26"/>
      <c r="T26" s="36">
        <f>IF(INT(O26/100)=1,Y26,0)</f>
        <v>0</v>
      </c>
      <c r="U26" s="36">
        <f>IF(INT(O26/100)=3,Y26,0)</f>
        <v>0</v>
      </c>
      <c r="V26" s="36">
        <f>IF(INT(O26/100)=4,Y26,0)</f>
        <v>6</v>
      </c>
      <c r="W26" s="36">
        <f>IF(INT(O26/100)=5,Y26,0)</f>
        <v>0</v>
      </c>
      <c r="X26" s="36">
        <f>IF(INT(O26/100)=6,Y26,0)</f>
        <v>0</v>
      </c>
      <c r="Y26" s="30">
        <v>6</v>
      </c>
    </row>
    <row r="27" spans="1:25" ht="15.75" thickBot="1">
      <c r="A27" s="33">
        <f>IF(INT(I27)=1,F27,0)</f>
        <v>0</v>
      </c>
      <c r="B27" s="33">
        <f>IF(INT(I27)=3,F27,0)</f>
        <v>4</v>
      </c>
      <c r="C27" s="33">
        <f>IF(INT(I27)=4,F27,0)</f>
        <v>0</v>
      </c>
      <c r="D27" s="33">
        <f>IF(INT(I27)=5,F27,0)</f>
        <v>0</v>
      </c>
      <c r="E27" s="33">
        <f>IF(INT(I27)=6,F27,0)</f>
        <v>0</v>
      </c>
      <c r="F27" s="37">
        <v>4</v>
      </c>
      <c r="H27" s="53">
        <v>4</v>
      </c>
      <c r="I27" s="32">
        <v>3</v>
      </c>
      <c r="J27" s="101" t="str">
        <f>LOOKUP(I27,Name!A$2:B1917)</f>
        <v>Birchfield Harriers</v>
      </c>
      <c r="K27" s="86">
        <v>30.8</v>
      </c>
      <c r="L27" s="107"/>
      <c r="M27" s="123" t="s">
        <v>96</v>
      </c>
      <c r="N27" s="40">
        <v>4</v>
      </c>
      <c r="O27" s="32">
        <v>502</v>
      </c>
      <c r="P27" s="101" t="str">
        <f>LOOKUP(O27,Name!A$2:B1924)</f>
        <v>Darcy Mcdaid</v>
      </c>
      <c r="Q27" s="90">
        <v>3.36</v>
      </c>
      <c r="R27" s="107"/>
      <c r="S27" s="26"/>
      <c r="T27" s="36">
        <f>IF(INT(O27/100)=1,Y27,0)</f>
        <v>0</v>
      </c>
      <c r="U27" s="36">
        <f>IF(INT(O27/100)=3,Y27,0)</f>
        <v>0</v>
      </c>
      <c r="V27" s="36">
        <f>IF(INT(O27/100)=4,Y27,0)</f>
        <v>0</v>
      </c>
      <c r="W27" s="36">
        <f>IF(INT(O27/100)=5,Y27,0)</f>
        <v>4</v>
      </c>
      <c r="X27" s="36">
        <f>IF(INT(O27/100)=6,Y27,0)</f>
        <v>0</v>
      </c>
      <c r="Y27" s="30">
        <v>4</v>
      </c>
    </row>
    <row r="28" spans="1:25" ht="15.75" thickBot="1">
      <c r="A28" s="33">
        <f>IF(INT(I28)=1,F28,0)</f>
        <v>2</v>
      </c>
      <c r="B28" s="33">
        <f>IF(INT(I28)=3,F28,0)</f>
        <v>0</v>
      </c>
      <c r="C28" s="33">
        <f>IF(INT(I28)=4,F28,0)</f>
        <v>0</v>
      </c>
      <c r="D28" s="33">
        <f>IF(INT(I28)=5,F28,0)</f>
        <v>0</v>
      </c>
      <c r="E28" s="33">
        <f>IF(INT(I28)=6,F28,0)</f>
        <v>0</v>
      </c>
      <c r="F28" s="37">
        <v>2</v>
      </c>
      <c r="H28" s="53">
        <v>5</v>
      </c>
      <c r="I28" s="32">
        <v>1</v>
      </c>
      <c r="J28" s="101" t="str">
        <f>LOOKUP(I28,Name!A$2:B1918)</f>
        <v>Royal Sutton Coldfield</v>
      </c>
      <c r="K28" s="86">
        <v>33.2</v>
      </c>
      <c r="L28" s="107"/>
      <c r="M28" s="123" t="s">
        <v>96</v>
      </c>
      <c r="N28" s="40">
        <v>5</v>
      </c>
      <c r="O28" s="32"/>
      <c r="P28" s="101" t="e">
        <f>LOOKUP(O28,Name!A$2:B1925)</f>
        <v>#N/A</v>
      </c>
      <c r="Q28" s="90"/>
      <c r="R28" s="107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0</v>
      </c>
      <c r="Y28" s="30">
        <v>2</v>
      </c>
    </row>
    <row r="29" spans="1:25" ht="15.75" thickBot="1">
      <c r="A29" s="34"/>
      <c r="B29" s="34"/>
      <c r="C29" s="34"/>
      <c r="D29" s="34"/>
      <c r="E29" s="34"/>
      <c r="F29" s="35" t="s">
        <v>23</v>
      </c>
      <c r="H29" s="105"/>
      <c r="I29" s="102"/>
      <c r="J29" s="101"/>
      <c r="K29" s="170"/>
      <c r="L29" s="107"/>
      <c r="M29" s="123" t="s">
        <v>96</v>
      </c>
      <c r="N29" s="105"/>
      <c r="O29" s="102"/>
      <c r="P29" s="101"/>
      <c r="Q29" s="101"/>
      <c r="R29" s="107"/>
      <c r="T29" s="34"/>
      <c r="U29" s="34"/>
      <c r="V29" s="34"/>
      <c r="W29" s="34"/>
      <c r="X29" s="34"/>
      <c r="Y29" s="35" t="s">
        <v>23</v>
      </c>
    </row>
    <row r="30" spans="1:24" ht="15.75" thickBot="1">
      <c r="A30" s="286" t="s">
        <v>15</v>
      </c>
      <c r="B30" s="287" t="s">
        <v>17</v>
      </c>
      <c r="C30" s="288" t="s">
        <v>19</v>
      </c>
      <c r="D30" s="273" t="s">
        <v>165</v>
      </c>
      <c r="E30" s="289" t="s">
        <v>21</v>
      </c>
      <c r="H30" s="122" t="s">
        <v>66</v>
      </c>
      <c r="I30" s="102"/>
      <c r="J30" s="102" t="s">
        <v>95</v>
      </c>
      <c r="K30" s="171"/>
      <c r="L30" s="107"/>
      <c r="M30" s="123" t="s">
        <v>96</v>
      </c>
      <c r="N30" s="122" t="s">
        <v>85</v>
      </c>
      <c r="O30" s="102"/>
      <c r="P30" s="102" t="s">
        <v>84</v>
      </c>
      <c r="Q30" s="102"/>
      <c r="R30" s="107"/>
      <c r="S30" s="26"/>
      <c r="T30" s="286" t="s">
        <v>15</v>
      </c>
      <c r="U30" s="287" t="s">
        <v>17</v>
      </c>
      <c r="V30" s="288" t="s">
        <v>19</v>
      </c>
      <c r="W30" s="273" t="s">
        <v>165</v>
      </c>
      <c r="X30" s="289" t="s">
        <v>21</v>
      </c>
    </row>
    <row r="31" spans="1:25" ht="15.75" thickBot="1">
      <c r="A31" s="33">
        <f>IF(INT(I31)=1,F31,0)</f>
        <v>0</v>
      </c>
      <c r="B31" s="33">
        <f>IF(INT(I31)=3,F31,0)</f>
        <v>0</v>
      </c>
      <c r="C31" s="33">
        <f>IF(INT(I31)=4,F31,0)</f>
        <v>0</v>
      </c>
      <c r="D31" s="33">
        <f>IF(INT(I31)=5,F31,0)</f>
        <v>0</v>
      </c>
      <c r="E31" s="33">
        <f>IF(INT(I31)=6,F31,0)</f>
        <v>10</v>
      </c>
      <c r="F31" s="37">
        <v>10</v>
      </c>
      <c r="H31" s="53">
        <v>1</v>
      </c>
      <c r="I31" s="32">
        <v>6</v>
      </c>
      <c r="J31" s="101" t="str">
        <f>LOOKUP(I31,Name!A$2:B1921)</f>
        <v>Solihull &amp; Small Heath</v>
      </c>
      <c r="K31" s="86">
        <v>79.5</v>
      </c>
      <c r="L31" s="107"/>
      <c r="M31" s="123" t="s">
        <v>96</v>
      </c>
      <c r="N31" s="40">
        <v>1</v>
      </c>
      <c r="O31" s="32">
        <v>601</v>
      </c>
      <c r="P31" s="101" t="str">
        <f>LOOKUP(O31,Name!A$2:B1928)</f>
        <v>Chloe Baylis</v>
      </c>
      <c r="Q31" s="34">
        <v>39</v>
      </c>
      <c r="R31" s="107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10</v>
      </c>
      <c r="Y31" s="30">
        <v>10</v>
      </c>
    </row>
    <row r="32" spans="1:25" ht="15.75" thickBot="1">
      <c r="A32" s="33">
        <f>IF(INT(I32)=1,F32,0)</f>
        <v>8</v>
      </c>
      <c r="B32" s="33">
        <f>IF(INT(I32)=3,F32,0)</f>
        <v>0</v>
      </c>
      <c r="C32" s="33">
        <f>IF(INT(I32)=4,F32,0)</f>
        <v>0</v>
      </c>
      <c r="D32" s="33">
        <f>IF(INT(I32)=5,F32,0)</f>
        <v>0</v>
      </c>
      <c r="E32" s="33">
        <f>IF(INT(I32)=6,F32,0)</f>
        <v>0</v>
      </c>
      <c r="F32" s="37">
        <v>8</v>
      </c>
      <c r="H32" s="53">
        <v>2</v>
      </c>
      <c r="I32" s="32">
        <v>1</v>
      </c>
      <c r="J32" s="101" t="str">
        <f>LOOKUP(I32,Name!A$2:B1922)</f>
        <v>Royal Sutton Coldfield</v>
      </c>
      <c r="K32" s="86">
        <v>82.7</v>
      </c>
      <c r="L32" s="107"/>
      <c r="M32" s="123" t="s">
        <v>96</v>
      </c>
      <c r="N32" s="40">
        <v>2</v>
      </c>
      <c r="O32" s="32">
        <v>454</v>
      </c>
      <c r="P32" s="101" t="str">
        <f>LOOKUP(O32,Name!A$2:B1929)</f>
        <v>Emmie Preston</v>
      </c>
      <c r="Q32" s="34">
        <v>37</v>
      </c>
      <c r="R32" s="107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8</v>
      </c>
      <c r="W32" s="36">
        <f>IF(INT(O32/100)=5,Y32,0)</f>
        <v>0</v>
      </c>
      <c r="X32" s="36">
        <f>IF(INT(O32/100)=6,Y32,0)</f>
        <v>0</v>
      </c>
      <c r="Y32" s="30">
        <v>8</v>
      </c>
    </row>
    <row r="33" spans="1:25" ht="15.75" thickBot="1">
      <c r="A33" s="33">
        <f>IF(INT(I33)=1,F33,0)</f>
        <v>0</v>
      </c>
      <c r="B33" s="33">
        <f>IF(INT(I33)=3,F33,0)</f>
        <v>0</v>
      </c>
      <c r="C33" s="33">
        <f>IF(INT(I33)=4,F33,0)</f>
        <v>6</v>
      </c>
      <c r="D33" s="33">
        <f>IF(INT(I33)=5,F33,0)</f>
        <v>0</v>
      </c>
      <c r="E33" s="33">
        <f>IF(INT(I33)=6,F33,0)</f>
        <v>0</v>
      </c>
      <c r="F33" s="37">
        <v>6</v>
      </c>
      <c r="H33" s="53">
        <v>3</v>
      </c>
      <c r="I33" s="32">
        <v>4</v>
      </c>
      <c r="J33" s="101" t="str">
        <f>LOOKUP(I33,Name!A$2:B1923)</f>
        <v>Halesowen C&amp;AC</v>
      </c>
      <c r="K33" s="86">
        <v>88.1</v>
      </c>
      <c r="L33" s="107"/>
      <c r="M33" s="123" t="s">
        <v>96</v>
      </c>
      <c r="N33" s="40">
        <v>3</v>
      </c>
      <c r="O33" s="32">
        <v>123</v>
      </c>
      <c r="P33" s="101" t="str">
        <f>LOOKUP(O33,Name!A$2:B1930)</f>
        <v>Imogen Guest</v>
      </c>
      <c r="Q33" s="34">
        <v>34</v>
      </c>
      <c r="R33" s="107"/>
      <c r="S33" s="26"/>
      <c r="T33" s="36">
        <f>IF(INT(O33/100)=1,Y33,0)</f>
        <v>6</v>
      </c>
      <c r="U33" s="36">
        <f>IF(INT(O33/100)=3,Y33,0)</f>
        <v>0</v>
      </c>
      <c r="V33" s="36">
        <f>IF(INT(O33/100)=4,Y33,0)</f>
        <v>0</v>
      </c>
      <c r="W33" s="36">
        <f>IF(INT(O33/100)=5,Y33,0)</f>
        <v>0</v>
      </c>
      <c r="X33" s="36">
        <f>IF(INT(O33/100)=6,Y33,0)</f>
        <v>0</v>
      </c>
      <c r="Y33" s="30">
        <v>6</v>
      </c>
    </row>
    <row r="34" spans="1:25" ht="15.75" thickBot="1">
      <c r="A34" s="33">
        <f>IF(INT(I34)=1,F34,0)</f>
        <v>0</v>
      </c>
      <c r="B34" s="33">
        <f>IF(INT(I34)=3,F34,0)</f>
        <v>0</v>
      </c>
      <c r="C34" s="33">
        <f>IF(INT(I34)=4,F34,0)</f>
        <v>0</v>
      </c>
      <c r="D34" s="33">
        <f>IF(INT(I34)=5,F34,0)</f>
        <v>4</v>
      </c>
      <c r="E34" s="33">
        <f>IF(INT(I34)=6,F34,0)</f>
        <v>0</v>
      </c>
      <c r="F34" s="37">
        <v>4</v>
      </c>
      <c r="H34" s="53">
        <v>4</v>
      </c>
      <c r="I34" s="32">
        <v>5</v>
      </c>
      <c r="J34" s="101" t="str">
        <f>LOOKUP(I34,Name!A$2:B1924)</f>
        <v>Birmingham R&amp;T</v>
      </c>
      <c r="K34" s="86">
        <v>88.7</v>
      </c>
      <c r="L34" s="107"/>
      <c r="M34" s="123" t="s">
        <v>96</v>
      </c>
      <c r="N34" s="40">
        <v>4</v>
      </c>
      <c r="O34" s="32">
        <v>510</v>
      </c>
      <c r="P34" s="101" t="str">
        <f>LOOKUP(O34,Name!A$2:B1931)</f>
        <v>Orla Cooke</v>
      </c>
      <c r="Q34" s="34">
        <v>30</v>
      </c>
      <c r="R34" s="107"/>
      <c r="S34" s="26"/>
      <c r="T34" s="36">
        <f>IF(INT(O34/100)=1,Y34,0)</f>
        <v>0</v>
      </c>
      <c r="U34" s="36">
        <f>IF(INT(O34/100)=3,Y34,0)</f>
        <v>0</v>
      </c>
      <c r="V34" s="36">
        <f>IF(INT(O34/100)=4,Y34,0)</f>
        <v>0</v>
      </c>
      <c r="W34" s="36">
        <f>IF(INT(O34/100)=5,Y34,0)</f>
        <v>4</v>
      </c>
      <c r="X34" s="36">
        <f>IF(INT(O34/100)=6,Y34,0)</f>
        <v>0</v>
      </c>
      <c r="Y34" s="30">
        <v>4</v>
      </c>
    </row>
    <row r="35" spans="1:25" ht="15.75" thickBot="1">
      <c r="A35" s="33">
        <f>IF(INT(I35)=1,F35,0)</f>
        <v>0</v>
      </c>
      <c r="B35" s="33">
        <f>IF(INT(I35)=3,F35,0)</f>
        <v>2</v>
      </c>
      <c r="C35" s="33">
        <f>IF(INT(I35)=4,F35,0)</f>
        <v>0</v>
      </c>
      <c r="D35" s="33">
        <f>IF(INT(I35)=5,F35,0)</f>
        <v>0</v>
      </c>
      <c r="E35" s="33">
        <f>IF(INT(I35)=6,F35,0)</f>
        <v>0</v>
      </c>
      <c r="F35" s="37">
        <v>2</v>
      </c>
      <c r="H35" s="53">
        <v>5</v>
      </c>
      <c r="I35" s="32">
        <v>3</v>
      </c>
      <c r="J35" s="101" t="str">
        <f>LOOKUP(I35,Name!A$2:B1925)</f>
        <v>Birchfield Harriers</v>
      </c>
      <c r="K35" s="86">
        <v>98.3</v>
      </c>
      <c r="L35" s="107"/>
      <c r="M35" s="123" t="s">
        <v>96</v>
      </c>
      <c r="N35" s="40">
        <v>5</v>
      </c>
      <c r="O35" s="32"/>
      <c r="P35" s="101" t="e">
        <f>LOOKUP(O35,Name!A$2:B1932)</f>
        <v>#N/A</v>
      </c>
      <c r="Q35" s="34"/>
      <c r="R35" s="107"/>
      <c r="S35" s="26"/>
      <c r="T35" s="36">
        <f>IF(INT(O35/100)=1,Y35,0)</f>
        <v>0</v>
      </c>
      <c r="U35" s="36">
        <f>IF(INT(O35/100)=3,Y35,0)</f>
        <v>0</v>
      </c>
      <c r="V35" s="36">
        <f>IF(INT(O35/100)=4,Y35,0)</f>
        <v>0</v>
      </c>
      <c r="W35" s="36">
        <f>IF(INT(O35/100)=5,Y35,0)</f>
        <v>0</v>
      </c>
      <c r="X35" s="36">
        <f>IF(INT(O35/100)=6,Y35,0)</f>
        <v>0</v>
      </c>
      <c r="Y35" s="30">
        <v>2</v>
      </c>
    </row>
    <row r="36" spans="1:25" ht="15.75" thickBot="1">
      <c r="A36" s="34"/>
      <c r="B36" s="34"/>
      <c r="C36" s="34"/>
      <c r="D36" s="34"/>
      <c r="E36" s="34"/>
      <c r="F36" s="35" t="s">
        <v>23</v>
      </c>
      <c r="H36" s="105"/>
      <c r="I36" s="102"/>
      <c r="J36" s="101"/>
      <c r="K36" s="170"/>
      <c r="L36" s="107"/>
      <c r="M36" s="123" t="s">
        <v>96</v>
      </c>
      <c r="N36" s="105"/>
      <c r="O36" s="102"/>
      <c r="P36" s="101"/>
      <c r="Q36" s="101"/>
      <c r="R36" s="107"/>
      <c r="S36" s="26"/>
      <c r="T36" s="47"/>
      <c r="U36" s="34"/>
      <c r="V36" s="34"/>
      <c r="W36" s="34"/>
      <c r="X36" s="34"/>
      <c r="Y36" s="35" t="s">
        <v>23</v>
      </c>
    </row>
    <row r="37" spans="1:24" ht="15.75" thickBot="1">
      <c r="A37" s="286" t="s">
        <v>15</v>
      </c>
      <c r="B37" s="287" t="s">
        <v>17</v>
      </c>
      <c r="C37" s="288" t="s">
        <v>19</v>
      </c>
      <c r="D37" s="273" t="s">
        <v>165</v>
      </c>
      <c r="E37" s="289" t="s">
        <v>21</v>
      </c>
      <c r="H37" s="122" t="s">
        <v>67</v>
      </c>
      <c r="I37" s="102"/>
      <c r="J37" s="102" t="s">
        <v>32</v>
      </c>
      <c r="K37" s="171"/>
      <c r="L37" s="107"/>
      <c r="M37" s="123" t="s">
        <v>96</v>
      </c>
      <c r="N37" s="122" t="s">
        <v>86</v>
      </c>
      <c r="O37" s="102"/>
      <c r="P37" s="102" t="s">
        <v>87</v>
      </c>
      <c r="Q37" s="102"/>
      <c r="R37" s="107"/>
      <c r="S37" s="26"/>
      <c r="T37" s="286" t="s">
        <v>15</v>
      </c>
      <c r="U37" s="287" t="s">
        <v>17</v>
      </c>
      <c r="V37" s="288" t="s">
        <v>19</v>
      </c>
      <c r="W37" s="273" t="s">
        <v>165</v>
      </c>
      <c r="X37" s="289" t="s">
        <v>21</v>
      </c>
    </row>
    <row r="38" spans="1:25" ht="15.75" thickBot="1">
      <c r="A38" s="33">
        <f>IF(I38=1,F38,0)</f>
        <v>0</v>
      </c>
      <c r="B38" s="33">
        <f>IF(I38=3,F38,0)</f>
        <v>0</v>
      </c>
      <c r="C38" s="33">
        <f>IF(I38=4,F38,0)</f>
        <v>0</v>
      </c>
      <c r="D38" s="33">
        <f>IF(I38=5,F38,0)</f>
        <v>0</v>
      </c>
      <c r="E38" s="33">
        <f>IF(I38=6,F38,0)</f>
        <v>10</v>
      </c>
      <c r="F38" s="37">
        <v>10</v>
      </c>
      <c r="H38" s="53">
        <v>1</v>
      </c>
      <c r="I38" s="32">
        <v>6</v>
      </c>
      <c r="J38" s="101" t="str">
        <f>LOOKUP(I38,Name!A$2:B1928)</f>
        <v>Solihull &amp; Small Heath</v>
      </c>
      <c r="K38" s="86">
        <v>54.5</v>
      </c>
      <c r="L38" s="107"/>
      <c r="M38" s="123" t="s">
        <v>96</v>
      </c>
      <c r="N38" s="40">
        <v>1</v>
      </c>
      <c r="O38" s="32">
        <v>606</v>
      </c>
      <c r="P38" s="101" t="str">
        <f>LOOKUP(O38,Name!A$2:B1935)</f>
        <v>Hattie Thomas</v>
      </c>
      <c r="Q38" s="34">
        <v>38</v>
      </c>
      <c r="R38" s="107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10</v>
      </c>
      <c r="Y38" s="30">
        <v>10</v>
      </c>
    </row>
    <row r="39" spans="1:25" ht="15.75" thickBot="1">
      <c r="A39" s="33">
        <f>IF(I39=1,F39,0)</f>
        <v>0</v>
      </c>
      <c r="B39" s="33">
        <f>IF(I39=3,F39,0)</f>
        <v>0</v>
      </c>
      <c r="C39" s="33">
        <f>IF(I39=4,F39,0)</f>
        <v>0</v>
      </c>
      <c r="D39" s="33">
        <f>IF(I39=5,F39,0)</f>
        <v>8</v>
      </c>
      <c r="E39" s="33">
        <f>IF(I39=6,F39,0)</f>
        <v>0</v>
      </c>
      <c r="F39" s="37">
        <v>8</v>
      </c>
      <c r="H39" s="53">
        <v>2</v>
      </c>
      <c r="I39" s="32">
        <v>5</v>
      </c>
      <c r="J39" s="101" t="str">
        <f>LOOKUP(I39,Name!A$2:B1929)</f>
        <v>Birmingham R&amp;T</v>
      </c>
      <c r="K39" s="86">
        <v>55.2</v>
      </c>
      <c r="L39" s="107"/>
      <c r="M39" s="123" t="s">
        <v>96</v>
      </c>
      <c r="N39" s="40">
        <v>2</v>
      </c>
      <c r="O39" s="32">
        <v>452</v>
      </c>
      <c r="P39" s="101" t="str">
        <f>LOOKUP(O39,Name!A$2:B1936)</f>
        <v>Florence Heather</v>
      </c>
      <c r="Q39" s="34">
        <v>36</v>
      </c>
      <c r="R39" s="107"/>
      <c r="S39" s="26"/>
      <c r="T39" s="36">
        <f>IF(INT(O39/100)=1,Y39,0)</f>
        <v>0</v>
      </c>
      <c r="U39" s="36">
        <f>IF(INT(O39/100)=3,Y39,0)</f>
        <v>0</v>
      </c>
      <c r="V39" s="36">
        <f>IF(INT(O39/100)=4,Y39,0)</f>
        <v>8</v>
      </c>
      <c r="W39" s="36">
        <f>IF(INT(O39/100)=5,Y39,0)</f>
        <v>0</v>
      </c>
      <c r="X39" s="36">
        <f>IF(INT(O39/100)=6,Y39,0)</f>
        <v>0</v>
      </c>
      <c r="Y39" s="30">
        <v>8</v>
      </c>
    </row>
    <row r="40" spans="1:25" ht="15.75" thickBot="1">
      <c r="A40" s="33">
        <f>IF(I40=1,F40,0)</f>
        <v>0</v>
      </c>
      <c r="B40" s="33">
        <f>IF(I40=3,F40,0)</f>
        <v>6</v>
      </c>
      <c r="C40" s="33">
        <f>IF(I40=4,F40,0)</f>
        <v>0</v>
      </c>
      <c r="D40" s="33">
        <f>IF(I40=5,F40,0)</f>
        <v>0</v>
      </c>
      <c r="E40" s="33">
        <f>IF(I40=6,F40,0)</f>
        <v>0</v>
      </c>
      <c r="F40" s="37">
        <v>6</v>
      </c>
      <c r="H40" s="53">
        <v>3</v>
      </c>
      <c r="I40" s="32">
        <v>3</v>
      </c>
      <c r="J40" s="101" t="str">
        <f>LOOKUP(I40,Name!A$2:B1930)</f>
        <v>Birchfield Harriers</v>
      </c>
      <c r="K40" s="86">
        <v>56.3</v>
      </c>
      <c r="L40" s="107"/>
      <c r="M40" s="123" t="s">
        <v>96</v>
      </c>
      <c r="N40" s="40">
        <v>3</v>
      </c>
      <c r="O40" s="32">
        <v>511</v>
      </c>
      <c r="P40" s="101" t="str">
        <f>LOOKUP(O40,Name!A$2:B1937)</f>
        <v>Orla Woodman</v>
      </c>
      <c r="Q40" s="34">
        <v>30</v>
      </c>
      <c r="R40" s="107"/>
      <c r="S40" s="26"/>
      <c r="T40" s="36">
        <f>IF(INT(O40/100)=1,Y40,0)</f>
        <v>0</v>
      </c>
      <c r="U40" s="36">
        <f>IF(INT(O40/100)=3,Y40,0)</f>
        <v>0</v>
      </c>
      <c r="V40" s="36">
        <f>IF(INT(O40/100)=4,Y40,0)</f>
        <v>0</v>
      </c>
      <c r="W40" s="36">
        <f>IF(INT(O40/100)=5,Y40,0)</f>
        <v>6</v>
      </c>
      <c r="X40" s="36">
        <f>IF(INT(O40/100)=6,Y40,0)</f>
        <v>0</v>
      </c>
      <c r="Y40" s="30">
        <v>6</v>
      </c>
    </row>
    <row r="41" spans="1:25" ht="15.75" thickBot="1">
      <c r="A41" s="33">
        <f>IF(I41=1,F41,0)</f>
        <v>0</v>
      </c>
      <c r="B41" s="33">
        <f>IF(I41=3,F41,0)</f>
        <v>0</v>
      </c>
      <c r="C41" s="33">
        <f>IF(I41=4,F41,0)</f>
        <v>4</v>
      </c>
      <c r="D41" s="33">
        <f>IF(I41=5,F41,0)</f>
        <v>0</v>
      </c>
      <c r="E41" s="33">
        <f>IF(I41=6,F41,0)</f>
        <v>0</v>
      </c>
      <c r="F41" s="37">
        <v>4</v>
      </c>
      <c r="H41" s="53">
        <v>4</v>
      </c>
      <c r="I41" s="32">
        <v>4</v>
      </c>
      <c r="J41" s="101" t="str">
        <f>LOOKUP(I41,Name!A$2:B1931)</f>
        <v>Halesowen C&amp;AC</v>
      </c>
      <c r="K41" s="86">
        <v>56.5</v>
      </c>
      <c r="L41" s="107"/>
      <c r="M41" s="123" t="s">
        <v>96</v>
      </c>
      <c r="N41" s="40">
        <v>4</v>
      </c>
      <c r="O41" s="32">
        <v>118</v>
      </c>
      <c r="P41" s="101" t="str">
        <f>LOOKUP(O41,Name!A$2:B1938)</f>
        <v>Lucy Denver</v>
      </c>
      <c r="Q41" s="34">
        <v>29</v>
      </c>
      <c r="R41" s="107"/>
      <c r="S41" s="26"/>
      <c r="T41" s="36">
        <f>IF(INT(O41/100)=1,Y41,0)</f>
        <v>4</v>
      </c>
      <c r="U41" s="36">
        <f>IF(INT(O41/100)=3,Y41,0)</f>
        <v>0</v>
      </c>
      <c r="V41" s="36">
        <f>IF(INT(O41/100)=4,Y41,0)</f>
        <v>0</v>
      </c>
      <c r="W41" s="36">
        <f>IF(INT(O41/100)=5,Y41,0)</f>
        <v>0</v>
      </c>
      <c r="X41" s="36">
        <f>IF(INT(O41/100)=6,Y41,0)</f>
        <v>0</v>
      </c>
      <c r="Y41" s="30">
        <v>4</v>
      </c>
    </row>
    <row r="42" spans="1:25" ht="15.75" thickBot="1">
      <c r="A42" s="33">
        <f>IF(I42=1,F42,0)</f>
        <v>2</v>
      </c>
      <c r="B42" s="33">
        <f>IF(I42=3,F42,0)</f>
        <v>0</v>
      </c>
      <c r="C42" s="33">
        <f>IF(I42=4,F42,0)</f>
        <v>0</v>
      </c>
      <c r="D42" s="33">
        <f>IF(I42=5,F42,0)</f>
        <v>0</v>
      </c>
      <c r="E42" s="33">
        <f>IF(I42=6,F42,0)</f>
        <v>0</v>
      </c>
      <c r="F42" s="37">
        <v>2</v>
      </c>
      <c r="H42" s="53">
        <v>5</v>
      </c>
      <c r="I42" s="32">
        <v>1</v>
      </c>
      <c r="J42" s="101" t="str">
        <f>LOOKUP(I42,Name!A$2:B1932)</f>
        <v>Royal Sutton Coldfield</v>
      </c>
      <c r="K42" s="86">
        <v>60</v>
      </c>
      <c r="L42" s="107"/>
      <c r="M42" s="123" t="s">
        <v>96</v>
      </c>
      <c r="N42" s="40">
        <v>5</v>
      </c>
      <c r="O42" s="32"/>
      <c r="P42" s="101" t="e">
        <f>LOOKUP(O42,Name!A$2:B1939)</f>
        <v>#N/A</v>
      </c>
      <c r="Q42" s="34"/>
      <c r="R42" s="107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0</v>
      </c>
      <c r="Y42" s="30">
        <v>2</v>
      </c>
    </row>
    <row r="43" spans="1:25" ht="15.75" thickBot="1">
      <c r="A43" s="34"/>
      <c r="B43" s="34"/>
      <c r="C43" s="34"/>
      <c r="D43" s="34"/>
      <c r="E43" s="34"/>
      <c r="F43" s="35" t="s">
        <v>23</v>
      </c>
      <c r="H43" s="108"/>
      <c r="I43" s="101"/>
      <c r="J43" s="101"/>
      <c r="K43" s="170"/>
      <c r="L43" s="107"/>
      <c r="M43" s="123" t="s">
        <v>96</v>
      </c>
      <c r="N43" s="109"/>
      <c r="O43" s="109"/>
      <c r="P43" s="104"/>
      <c r="Q43" s="104"/>
      <c r="R43" s="107"/>
      <c r="T43" s="34"/>
      <c r="U43" s="34"/>
      <c r="V43" s="34"/>
      <c r="W43" s="34"/>
      <c r="X43" s="34"/>
      <c r="Y43" s="35" t="s">
        <v>23</v>
      </c>
    </row>
    <row r="44" spans="1:24" ht="15.75" thickBot="1">
      <c r="A44" s="286" t="s">
        <v>15</v>
      </c>
      <c r="B44" s="287" t="s">
        <v>17</v>
      </c>
      <c r="C44" s="288" t="s">
        <v>19</v>
      </c>
      <c r="D44" s="273" t="s">
        <v>165</v>
      </c>
      <c r="E44" s="289" t="s">
        <v>21</v>
      </c>
      <c r="H44" s="122" t="s">
        <v>68</v>
      </c>
      <c r="I44" s="102"/>
      <c r="J44" s="102" t="s">
        <v>33</v>
      </c>
      <c r="K44" s="171"/>
      <c r="L44" s="107"/>
      <c r="M44" s="123" t="s">
        <v>96</v>
      </c>
      <c r="N44" s="122" t="s">
        <v>72</v>
      </c>
      <c r="O44" s="102"/>
      <c r="P44" s="102" t="s">
        <v>40</v>
      </c>
      <c r="Q44" s="102"/>
      <c r="R44" s="107"/>
      <c r="S44" s="26"/>
      <c r="T44" s="286" t="s">
        <v>15</v>
      </c>
      <c r="U44" s="287" t="s">
        <v>17</v>
      </c>
      <c r="V44" s="288" t="s">
        <v>19</v>
      </c>
      <c r="W44" s="273" t="s">
        <v>165</v>
      </c>
      <c r="X44" s="289" t="s">
        <v>21</v>
      </c>
    </row>
    <row r="45" spans="1:25" ht="15.75" thickBot="1">
      <c r="A45" s="33">
        <f>IF(I45=1,F45,0)</f>
        <v>0</v>
      </c>
      <c r="B45" s="33">
        <f>IF(I45=3,F45,0)</f>
        <v>0</v>
      </c>
      <c r="C45" s="33">
        <f>IF(I45=4,F45,0)</f>
        <v>0</v>
      </c>
      <c r="D45" s="33">
        <f>IF(I45=5,F45,0)</f>
        <v>0</v>
      </c>
      <c r="E45" s="33">
        <f>IF(I45=6,F45,0)</f>
        <v>10</v>
      </c>
      <c r="F45" s="37">
        <v>10</v>
      </c>
      <c r="H45" s="53">
        <v>1</v>
      </c>
      <c r="I45" s="32">
        <v>6</v>
      </c>
      <c r="J45" s="101" t="str">
        <f>LOOKUP(I45,Name!A$2:B1935)</f>
        <v>Solihull &amp; Small Heath</v>
      </c>
      <c r="K45" s="86">
        <v>55.9</v>
      </c>
      <c r="L45" s="107"/>
      <c r="M45" s="123" t="s">
        <v>96</v>
      </c>
      <c r="N45" s="40">
        <v>1</v>
      </c>
      <c r="O45" s="32">
        <v>508</v>
      </c>
      <c r="P45" s="101" t="str">
        <f>LOOKUP(O45,Name!A$2:B1942)</f>
        <v>Josephine Colclough</v>
      </c>
      <c r="Q45" s="90">
        <v>6</v>
      </c>
      <c r="R45" s="107"/>
      <c r="S45" s="26"/>
      <c r="T45" s="36">
        <f>IF(INT(O45/100)=1,Y45,0)</f>
        <v>0</v>
      </c>
      <c r="U45" s="36">
        <f>IF(INT(O45/100)=3,Y45,0)</f>
        <v>0</v>
      </c>
      <c r="V45" s="36">
        <f>IF(INT(O45/100)=4,Y45,0)</f>
        <v>0</v>
      </c>
      <c r="W45" s="36">
        <f>IF(INT(O45/100)=5,Y45,0)</f>
        <v>10</v>
      </c>
      <c r="X45" s="36">
        <f>IF(INT(O45/100)=6,Y45,0)</f>
        <v>0</v>
      </c>
      <c r="Y45" s="30">
        <v>10</v>
      </c>
    </row>
    <row r="46" spans="1:25" ht="15.75" thickBot="1">
      <c r="A46" s="33">
        <f>IF(I46=1,F46,0)</f>
        <v>8</v>
      </c>
      <c r="B46" s="33">
        <f>IF(I46=3,F46,0)</f>
        <v>0</v>
      </c>
      <c r="C46" s="33">
        <f>IF(I46=4,F46,0)</f>
        <v>0</v>
      </c>
      <c r="D46" s="33">
        <f>IF(I46=5,F46,0)</f>
        <v>0</v>
      </c>
      <c r="E46" s="33">
        <f>IF(I46=6,F46,0)</f>
        <v>0</v>
      </c>
      <c r="F46" s="37">
        <v>8</v>
      </c>
      <c r="H46" s="53">
        <v>2</v>
      </c>
      <c r="I46" s="32">
        <v>1</v>
      </c>
      <c r="J46" s="101" t="str">
        <f>LOOKUP(I46,Name!A$2:B1936)</f>
        <v>Royal Sutton Coldfield</v>
      </c>
      <c r="K46" s="86">
        <v>57</v>
      </c>
      <c r="L46" s="107"/>
      <c r="M46" s="123" t="s">
        <v>96</v>
      </c>
      <c r="N46" s="40">
        <v>2</v>
      </c>
      <c r="O46" s="32">
        <v>608</v>
      </c>
      <c r="P46" s="101" t="str">
        <f>LOOKUP(O46,Name!A$2:B1943)</f>
        <v>Betsy Gilmore</v>
      </c>
      <c r="Q46" s="90">
        <v>5.75</v>
      </c>
      <c r="R46" s="107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8</v>
      </c>
      <c r="Y46" s="30">
        <v>8</v>
      </c>
    </row>
    <row r="47" spans="1:25" ht="15.75" thickBot="1">
      <c r="A47" s="33">
        <f>IF(I47=1,F47,0)</f>
        <v>0</v>
      </c>
      <c r="B47" s="33">
        <f>IF(I47=3,F47,0)</f>
        <v>0</v>
      </c>
      <c r="C47" s="33">
        <f>IF(I47=4,F47,0)</f>
        <v>0</v>
      </c>
      <c r="D47" s="33">
        <f>IF(I47=5,F47,0)</f>
        <v>6</v>
      </c>
      <c r="E47" s="33">
        <f>IF(I47=6,F47,0)</f>
        <v>0</v>
      </c>
      <c r="F47" s="37">
        <v>6</v>
      </c>
      <c r="H47" s="53">
        <v>3</v>
      </c>
      <c r="I47" s="32">
        <v>5</v>
      </c>
      <c r="J47" s="101" t="str">
        <f>LOOKUP(I47,Name!A$2:B1937)</f>
        <v>Birmingham R&amp;T</v>
      </c>
      <c r="K47" s="86">
        <v>60.9</v>
      </c>
      <c r="L47" s="107"/>
      <c r="M47" s="123" t="s">
        <v>96</v>
      </c>
      <c r="N47" s="40">
        <v>3</v>
      </c>
      <c r="O47" s="32">
        <v>119</v>
      </c>
      <c r="P47" s="101" t="str">
        <f>LOOKUP(O47,Name!A$2:B1944)</f>
        <v>Penelope Stevens</v>
      </c>
      <c r="Q47" s="90">
        <v>4.52</v>
      </c>
      <c r="R47" s="107"/>
      <c r="S47" s="26"/>
      <c r="T47" s="36">
        <f>IF(INT(O47/100)=1,Y47,0)</f>
        <v>6</v>
      </c>
      <c r="U47" s="36">
        <f>IF(INT(O47/100)=3,Y47,0)</f>
        <v>0</v>
      </c>
      <c r="V47" s="36">
        <f>IF(INT(O47/100)=4,Y47,0)</f>
        <v>0</v>
      </c>
      <c r="W47" s="36">
        <f>IF(INT(O47/100)=5,Y47,0)</f>
        <v>0</v>
      </c>
      <c r="X47" s="36">
        <f>IF(INT(O47/100)=6,Y47,0)</f>
        <v>0</v>
      </c>
      <c r="Y47" s="30">
        <v>6</v>
      </c>
    </row>
    <row r="48" spans="1:25" ht="15.75" thickBot="1">
      <c r="A48" s="33">
        <f>IF(I48=1,F48,0)</f>
        <v>0</v>
      </c>
      <c r="B48" s="33">
        <f>IF(I48=3,F48,0)</f>
        <v>0</v>
      </c>
      <c r="C48" s="33">
        <f>IF(I48=4,F48,0)</f>
        <v>0</v>
      </c>
      <c r="D48" s="33">
        <f>IF(I48=5,F48,0)</f>
        <v>0</v>
      </c>
      <c r="E48" s="33">
        <f>IF(I48=6,F48,0)</f>
        <v>0</v>
      </c>
      <c r="F48" s="37">
        <v>4</v>
      </c>
      <c r="H48" s="53">
        <v>4</v>
      </c>
      <c r="I48" s="32"/>
      <c r="J48" s="101" t="e">
        <f>LOOKUP(I48,Name!A$2:B1938)</f>
        <v>#N/A</v>
      </c>
      <c r="K48" s="86"/>
      <c r="L48" s="107"/>
      <c r="M48" s="123" t="s">
        <v>96</v>
      </c>
      <c r="N48" s="40">
        <v>4</v>
      </c>
      <c r="O48" s="32"/>
      <c r="P48" s="101" t="e">
        <f>LOOKUP(O48,Name!A$2:B1945)</f>
        <v>#N/A</v>
      </c>
      <c r="Q48" s="90"/>
      <c r="R48" s="107"/>
      <c r="S48" s="26"/>
      <c r="T48" s="36">
        <f>IF(INT(O48/100)=1,Y48,0)</f>
        <v>0</v>
      </c>
      <c r="U48" s="36">
        <f>IF(INT(O48/100)=3,Y48,0)</f>
        <v>0</v>
      </c>
      <c r="V48" s="36">
        <f>IF(INT(O48/100)=4,Y48,0)</f>
        <v>0</v>
      </c>
      <c r="W48" s="36">
        <f>IF(INT(O48/100)=5,Y48,0)</f>
        <v>0</v>
      </c>
      <c r="X48" s="36">
        <f>IF(INT(O48/100)=6,Y48,0)</f>
        <v>0</v>
      </c>
      <c r="Y48" s="30">
        <v>4</v>
      </c>
    </row>
    <row r="49" spans="1:25" ht="15.7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0</v>
      </c>
      <c r="F49" s="37">
        <v>2</v>
      </c>
      <c r="H49" s="53">
        <v>5</v>
      </c>
      <c r="I49" s="32"/>
      <c r="J49" s="101" t="e">
        <f>LOOKUP(I49,Name!A$2:B1939)</f>
        <v>#N/A</v>
      </c>
      <c r="K49" s="86"/>
      <c r="L49" s="107"/>
      <c r="M49" s="123" t="s">
        <v>96</v>
      </c>
      <c r="N49" s="40">
        <v>5</v>
      </c>
      <c r="O49" s="32"/>
      <c r="P49" s="101" t="e">
        <f>LOOKUP(O49,Name!A$2:B1946)</f>
        <v>#N/A</v>
      </c>
      <c r="Q49" s="90"/>
      <c r="R49" s="107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0</v>
      </c>
      <c r="X49" s="36">
        <f>IF(INT(O49/100)=6,Y49,0)</f>
        <v>0</v>
      </c>
      <c r="Y49" s="30">
        <v>2</v>
      </c>
    </row>
    <row r="50" spans="1:25" ht="15.75" thickBot="1">
      <c r="A50" s="34"/>
      <c r="B50" s="34"/>
      <c r="C50" s="34"/>
      <c r="D50" s="34"/>
      <c r="E50" s="34"/>
      <c r="F50" s="35" t="s">
        <v>23</v>
      </c>
      <c r="H50" s="105"/>
      <c r="I50" s="102"/>
      <c r="J50" s="101"/>
      <c r="K50" s="170"/>
      <c r="L50" s="107"/>
      <c r="M50" s="123" t="s">
        <v>96</v>
      </c>
      <c r="N50" s="105"/>
      <c r="O50" s="102"/>
      <c r="P50" s="101"/>
      <c r="Q50" s="168"/>
      <c r="R50" s="107"/>
      <c r="S50" s="26"/>
      <c r="T50" s="47"/>
      <c r="U50" s="34"/>
      <c r="V50" s="34"/>
      <c r="W50" s="34"/>
      <c r="X50" s="34"/>
      <c r="Y50" s="35" t="s">
        <v>23</v>
      </c>
    </row>
    <row r="51" spans="1:24" ht="15.75" thickBot="1">
      <c r="A51" s="286" t="s">
        <v>15</v>
      </c>
      <c r="B51" s="287" t="s">
        <v>17</v>
      </c>
      <c r="C51" s="288" t="s">
        <v>19</v>
      </c>
      <c r="D51" s="273" t="s">
        <v>165</v>
      </c>
      <c r="E51" s="289" t="s">
        <v>21</v>
      </c>
      <c r="H51" s="122" t="s">
        <v>69</v>
      </c>
      <c r="I51" s="102"/>
      <c r="J51" s="102" t="s">
        <v>35</v>
      </c>
      <c r="K51" s="171"/>
      <c r="L51" s="107"/>
      <c r="M51" s="123" t="s">
        <v>96</v>
      </c>
      <c r="N51" s="122" t="s">
        <v>73</v>
      </c>
      <c r="O51" s="102"/>
      <c r="P51" s="102" t="s">
        <v>41</v>
      </c>
      <c r="Q51" s="169"/>
      <c r="R51" s="107"/>
      <c r="S51" s="26"/>
      <c r="T51" s="286" t="s">
        <v>15</v>
      </c>
      <c r="U51" s="287" t="s">
        <v>17</v>
      </c>
      <c r="V51" s="288" t="s">
        <v>19</v>
      </c>
      <c r="W51" s="273" t="s">
        <v>165</v>
      </c>
      <c r="X51" s="289" t="s">
        <v>21</v>
      </c>
    </row>
    <row r="52" spans="1:25" ht="15.75" thickBot="1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10</v>
      </c>
      <c r="F52" s="37">
        <v>10</v>
      </c>
      <c r="H52" s="53">
        <v>1</v>
      </c>
      <c r="I52" s="32">
        <v>6</v>
      </c>
      <c r="J52" s="101" t="str">
        <f>LOOKUP(I52,Name!A$2:B1942)</f>
        <v>Solihull &amp; Small Heath</v>
      </c>
      <c r="K52" s="86">
        <v>56.4</v>
      </c>
      <c r="L52" s="107"/>
      <c r="M52" s="123" t="s">
        <v>96</v>
      </c>
      <c r="N52" s="40">
        <v>1</v>
      </c>
      <c r="O52" s="32">
        <v>602</v>
      </c>
      <c r="P52" s="101" t="str">
        <f>LOOKUP(O52,Name!A$2:B1949)</f>
        <v>Nancy Dunne</v>
      </c>
      <c r="Q52" s="90">
        <v>5.5</v>
      </c>
      <c r="R52" s="107"/>
      <c r="S52" s="26"/>
      <c r="T52" s="36">
        <f>IF(INT(O52/100)=1,Y52,0)</f>
        <v>0</v>
      </c>
      <c r="U52" s="36">
        <f>IF(INT(O52/100)=3,Y52,0)</f>
        <v>0</v>
      </c>
      <c r="V52" s="36">
        <f>IF(INT(O52/100)=4,Y52,0)</f>
        <v>0</v>
      </c>
      <c r="W52" s="36">
        <f>IF(INT(O52/100)=5,Y52,0)</f>
        <v>0</v>
      </c>
      <c r="X52" s="36">
        <f>IF(INT(O52/100)=6,Y52,0)</f>
        <v>10</v>
      </c>
      <c r="Y52" s="30">
        <v>10</v>
      </c>
    </row>
    <row r="53" spans="1:25" ht="15.75" thickBot="1">
      <c r="A53" s="33">
        <f>IF(I53=1,F53,0)</f>
        <v>0</v>
      </c>
      <c r="B53" s="33">
        <f>IF(I53=3,F53,0)</f>
        <v>0</v>
      </c>
      <c r="C53" s="33">
        <f>IF(I53=4,F53,0)</f>
        <v>0</v>
      </c>
      <c r="D53" s="33">
        <f>IF(I53=5,F53,0)</f>
        <v>8</v>
      </c>
      <c r="E53" s="33">
        <f>IF(I53=6,F53,0)</f>
        <v>0</v>
      </c>
      <c r="F53" s="37">
        <v>8</v>
      </c>
      <c r="H53" s="53">
        <v>2</v>
      </c>
      <c r="I53" s="32">
        <v>5</v>
      </c>
      <c r="J53" s="101" t="str">
        <f>LOOKUP(I53,Name!A$2:B1943)</f>
        <v>Birmingham R&amp;T</v>
      </c>
      <c r="K53" s="86">
        <v>56.5</v>
      </c>
      <c r="L53" s="107"/>
      <c r="M53" s="123" t="s">
        <v>96</v>
      </c>
      <c r="N53" s="40">
        <v>2</v>
      </c>
      <c r="O53" s="32">
        <v>503</v>
      </c>
      <c r="P53" s="101" t="str">
        <f>LOOKUP(O53,Name!A$2:B1950)</f>
        <v>Eliana Dawit</v>
      </c>
      <c r="Q53" s="90">
        <v>3.5</v>
      </c>
      <c r="R53" s="107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0</v>
      </c>
      <c r="W53" s="36">
        <f>IF(INT(O53/100)=5,Y53,0)</f>
        <v>8</v>
      </c>
      <c r="X53" s="36">
        <f>IF(INT(O53/100)=6,Y53,0)</f>
        <v>0</v>
      </c>
      <c r="Y53" s="30">
        <v>8</v>
      </c>
    </row>
    <row r="54" spans="1:25" ht="15.75" thickBot="1">
      <c r="A54" s="33">
        <f>IF(I54=1,F54,0)</f>
        <v>0</v>
      </c>
      <c r="B54" s="33">
        <f>IF(I54=3,F54,0)</f>
        <v>0</v>
      </c>
      <c r="C54" s="33">
        <f>IF(I54=4,F54,0)</f>
        <v>6</v>
      </c>
      <c r="D54" s="33">
        <f>IF(I54=5,F54,0)</f>
        <v>0</v>
      </c>
      <c r="E54" s="33">
        <f>IF(I54=6,F54,0)</f>
        <v>0</v>
      </c>
      <c r="F54" s="37">
        <v>6</v>
      </c>
      <c r="H54" s="53">
        <v>3</v>
      </c>
      <c r="I54" s="32">
        <v>4</v>
      </c>
      <c r="J54" s="101" t="str">
        <f>LOOKUP(I54,Name!A$2:B1944)</f>
        <v>Halesowen C&amp;AC</v>
      </c>
      <c r="K54" s="86">
        <v>57.6</v>
      </c>
      <c r="L54" s="107"/>
      <c r="M54" s="123" t="s">
        <v>96</v>
      </c>
      <c r="N54" s="40">
        <v>3</v>
      </c>
      <c r="O54" s="32">
        <v>120</v>
      </c>
      <c r="P54" s="101" t="str">
        <f>LOOKUP(O54,Name!A$2:B1951)</f>
        <v>Winnie Crowe</v>
      </c>
      <c r="Q54" s="90">
        <v>3</v>
      </c>
      <c r="R54" s="107"/>
      <c r="S54" s="26"/>
      <c r="T54" s="36">
        <f>IF(INT(O54/100)=1,Y54,0)</f>
        <v>6</v>
      </c>
      <c r="U54" s="36">
        <f>IF(INT(O54/100)=3,Y54,0)</f>
        <v>0</v>
      </c>
      <c r="V54" s="36">
        <f>IF(INT(O54/100)=4,Y54,0)</f>
        <v>0</v>
      </c>
      <c r="W54" s="36">
        <f>IF(INT(O54/100)=5,Y54,0)</f>
        <v>0</v>
      </c>
      <c r="X54" s="36">
        <f>IF(INT(O54/100)=6,Y54,0)</f>
        <v>0</v>
      </c>
      <c r="Y54" s="30">
        <v>6</v>
      </c>
    </row>
    <row r="55" spans="1:25" ht="15.75" thickBot="1">
      <c r="A55" s="33">
        <f>IF(I55=1,F55,0)</f>
        <v>4</v>
      </c>
      <c r="B55" s="33">
        <f>IF(I55=3,F55,0)</f>
        <v>0</v>
      </c>
      <c r="C55" s="33">
        <f>IF(I55=4,F55,0)</f>
        <v>0</v>
      </c>
      <c r="D55" s="33">
        <f>IF(I55=5,F55,0)</f>
        <v>0</v>
      </c>
      <c r="E55" s="33">
        <f>IF(I55=6,F55,0)</f>
        <v>0</v>
      </c>
      <c r="F55" s="37">
        <v>4</v>
      </c>
      <c r="H55" s="53">
        <v>4</v>
      </c>
      <c r="I55" s="32">
        <v>1</v>
      </c>
      <c r="J55" s="101" t="str">
        <f>LOOKUP(I55,Name!A$2:B1945)</f>
        <v>Royal Sutton Coldfield</v>
      </c>
      <c r="K55" s="86">
        <v>58</v>
      </c>
      <c r="L55" s="107"/>
      <c r="M55" s="123" t="s">
        <v>96</v>
      </c>
      <c r="N55" s="40">
        <v>4</v>
      </c>
      <c r="O55" s="32"/>
      <c r="P55" s="101" t="e">
        <f>LOOKUP(O55,Name!A$2:B1952)</f>
        <v>#N/A</v>
      </c>
      <c r="Q55" s="90"/>
      <c r="R55" s="107"/>
      <c r="S55" s="26"/>
      <c r="T55" s="36">
        <f>IF(INT(O55/100)=1,Y55,0)</f>
        <v>0</v>
      </c>
      <c r="U55" s="36">
        <f>IF(INT(O55/100)=3,Y55,0)</f>
        <v>0</v>
      </c>
      <c r="V55" s="36">
        <f>IF(INT(O55/100)=4,Y55,0)</f>
        <v>0</v>
      </c>
      <c r="W55" s="36">
        <f>IF(INT(O55/100)=5,Y55,0)</f>
        <v>0</v>
      </c>
      <c r="X55" s="36">
        <f>IF(INT(O55/100)=6,Y55,0)</f>
        <v>0</v>
      </c>
      <c r="Y55" s="30">
        <v>4</v>
      </c>
    </row>
    <row r="56" spans="1:25" ht="15.75" thickBot="1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0</v>
      </c>
      <c r="F56" s="37">
        <v>2</v>
      </c>
      <c r="H56" s="53">
        <v>5</v>
      </c>
      <c r="I56" s="32"/>
      <c r="J56" s="101" t="e">
        <f>LOOKUP(I56,Name!A$2:B1946)</f>
        <v>#N/A</v>
      </c>
      <c r="K56" s="86"/>
      <c r="L56" s="107"/>
      <c r="M56" s="123" t="s">
        <v>96</v>
      </c>
      <c r="N56" s="40">
        <v>5</v>
      </c>
      <c r="O56" s="32"/>
      <c r="P56" s="101" t="e">
        <f>LOOKUP(O56,Name!A$2:B1953)</f>
        <v>#N/A</v>
      </c>
      <c r="Q56" s="90"/>
      <c r="R56" s="107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0</v>
      </c>
      <c r="Y56" s="30">
        <v>2</v>
      </c>
    </row>
    <row r="57" spans="1:25" ht="15.75" thickBot="1">
      <c r="A57" s="34"/>
      <c r="B57" s="34"/>
      <c r="C57" s="34"/>
      <c r="D57" s="34"/>
      <c r="E57" s="34"/>
      <c r="F57" s="35" t="s">
        <v>23</v>
      </c>
      <c r="H57" s="109"/>
      <c r="I57" s="109"/>
      <c r="J57" s="104"/>
      <c r="K57" s="104"/>
      <c r="L57" s="104"/>
      <c r="M57" s="123" t="s">
        <v>96</v>
      </c>
      <c r="N57" s="109"/>
      <c r="O57" s="109"/>
      <c r="P57" s="104"/>
      <c r="Q57" s="104"/>
      <c r="R57" s="107"/>
      <c r="T57" s="34"/>
      <c r="U57" s="34"/>
      <c r="V57" s="34"/>
      <c r="W57" s="34"/>
      <c r="X57" s="34"/>
      <c r="Y57" s="35" t="s">
        <v>23</v>
      </c>
    </row>
    <row r="58" spans="1:24" ht="15.75" thickBot="1">
      <c r="A58" s="286" t="s">
        <v>15</v>
      </c>
      <c r="B58" s="287" t="s">
        <v>17</v>
      </c>
      <c r="C58" s="288" t="s">
        <v>19</v>
      </c>
      <c r="D58" s="273" t="s">
        <v>165</v>
      </c>
      <c r="E58" s="289" t="s">
        <v>21</v>
      </c>
      <c r="H58" s="122" t="s">
        <v>74</v>
      </c>
      <c r="I58" s="102"/>
      <c r="J58" s="102" t="s">
        <v>75</v>
      </c>
      <c r="K58" s="171"/>
      <c r="L58" s="107"/>
      <c r="M58" s="123" t="s">
        <v>96</v>
      </c>
      <c r="N58" s="122" t="s">
        <v>77</v>
      </c>
      <c r="O58" s="109"/>
      <c r="P58" s="102" t="s">
        <v>76</v>
      </c>
      <c r="Q58" s="104"/>
      <c r="R58" s="107"/>
      <c r="S58" s="26"/>
      <c r="T58" s="286" t="s">
        <v>15</v>
      </c>
      <c r="U58" s="287" t="s">
        <v>17</v>
      </c>
      <c r="V58" s="288" t="s">
        <v>19</v>
      </c>
      <c r="W58" s="273" t="s">
        <v>165</v>
      </c>
      <c r="X58" s="289" t="s">
        <v>21</v>
      </c>
    </row>
    <row r="59" spans="1:25" ht="15.75" thickBot="1">
      <c r="A59" s="36">
        <f>IF(INT(I59/100)=1,F59,0)</f>
        <v>0</v>
      </c>
      <c r="B59" s="36">
        <f>IF(INT(I59/100)=3,F59,0)</f>
        <v>0</v>
      </c>
      <c r="C59" s="36">
        <f>IF(INT(I59/100)=4,F59,0)</f>
        <v>0</v>
      </c>
      <c r="D59" s="36">
        <f>IF(INT(I59/100)=5,F59,0)</f>
        <v>0</v>
      </c>
      <c r="E59" s="36">
        <f>IF(INT(I59/100)=6,F59,0)</f>
        <v>10</v>
      </c>
      <c r="F59" s="30">
        <v>10</v>
      </c>
      <c r="H59" s="40">
        <v>1</v>
      </c>
      <c r="I59" s="32">
        <v>604</v>
      </c>
      <c r="J59" s="101" t="str">
        <f>LOOKUP(I59,Name!A$2:B1949)</f>
        <v>Freya Musiin</v>
      </c>
      <c r="K59" s="34">
        <v>45</v>
      </c>
      <c r="L59" s="107"/>
      <c r="M59" s="123" t="s">
        <v>96</v>
      </c>
      <c r="N59" s="40">
        <v>1</v>
      </c>
      <c r="O59" s="32">
        <v>607</v>
      </c>
      <c r="P59" s="101" t="str">
        <f>LOOKUP(O59,Name!A$2:B1956)</f>
        <v>Agathe Bouchett</v>
      </c>
      <c r="Q59" s="34">
        <v>45</v>
      </c>
      <c r="R59" s="107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10</v>
      </c>
      <c r="Y59" s="30">
        <v>10</v>
      </c>
    </row>
    <row r="60" spans="1:25" ht="15.75" thickBot="1">
      <c r="A60" s="36">
        <f>IF(INT(I60/100)=1,F60,0)</f>
        <v>0</v>
      </c>
      <c r="B60" s="36">
        <f>IF(INT(I60/100)=3,F60,0)</f>
        <v>0</v>
      </c>
      <c r="C60" s="36">
        <f>IF(INT(I60/100)=4,F60,0)</f>
        <v>8</v>
      </c>
      <c r="D60" s="36">
        <f>IF(INT(I60/100)=5,F60,0)</f>
        <v>0</v>
      </c>
      <c r="E60" s="36">
        <f>IF(INT(I60/100)=6,F60,0)</f>
        <v>0</v>
      </c>
      <c r="F60" s="30">
        <v>8</v>
      </c>
      <c r="H60" s="40" t="s">
        <v>403</v>
      </c>
      <c r="I60" s="32">
        <v>450</v>
      </c>
      <c r="J60" s="101" t="str">
        <f>LOOKUP(I60,Name!A$2:B1950)</f>
        <v>Izabella Fereday</v>
      </c>
      <c r="K60" s="34">
        <v>43</v>
      </c>
      <c r="L60" s="107"/>
      <c r="M60" s="123" t="s">
        <v>96</v>
      </c>
      <c r="N60" s="40">
        <v>2</v>
      </c>
      <c r="O60" s="32">
        <v>117</v>
      </c>
      <c r="P60" s="101" t="str">
        <f>LOOKUP(O60,Name!A$2:B1957)</f>
        <v>Angelina Wong</v>
      </c>
      <c r="Q60" s="34">
        <v>41</v>
      </c>
      <c r="R60" s="107"/>
      <c r="S60" s="26"/>
      <c r="T60" s="36">
        <f>IF(INT(O60/100)=1,Y60,0)</f>
        <v>8</v>
      </c>
      <c r="U60" s="36">
        <f>IF(INT(O60/100)=3,Y60,0)</f>
        <v>0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8</v>
      </c>
    </row>
    <row r="61" spans="1:25" ht="15.75" thickBot="1">
      <c r="A61" s="36">
        <f>IF(INT(I61/100)=1,F61,0)</f>
        <v>6</v>
      </c>
      <c r="B61" s="36">
        <f>IF(INT(I61/100)=3,F61,0)</f>
        <v>0</v>
      </c>
      <c r="C61" s="36">
        <f>IF(INT(I61/100)=4,F61,0)</f>
        <v>0</v>
      </c>
      <c r="D61" s="36">
        <f>IF(INT(I61/100)=5,F61,0)</f>
        <v>0</v>
      </c>
      <c r="E61" s="36">
        <f>IF(INT(I61/100)=6,F61,0)</f>
        <v>0</v>
      </c>
      <c r="F61" s="30">
        <v>6</v>
      </c>
      <c r="H61" s="40" t="s">
        <v>403</v>
      </c>
      <c r="I61" s="32">
        <v>127</v>
      </c>
      <c r="J61" s="101" t="str">
        <f>LOOKUP(I61,Name!A$2:B1951)</f>
        <v>Jessica-Lily Wakeman</v>
      </c>
      <c r="K61" s="34">
        <v>43</v>
      </c>
      <c r="L61" s="107"/>
      <c r="M61" s="123" t="s">
        <v>96</v>
      </c>
      <c r="N61" s="40">
        <v>3</v>
      </c>
      <c r="O61" s="32">
        <v>451</v>
      </c>
      <c r="P61" s="101" t="str">
        <f>LOOKUP(O61,Name!A$2:B1958)</f>
        <v>Grace Follows</v>
      </c>
      <c r="Q61" s="34">
        <v>41</v>
      </c>
      <c r="R61" s="107"/>
      <c r="S61" s="26"/>
      <c r="T61" s="36">
        <f>IF(INT(O61/100)=1,Y61,0)</f>
        <v>0</v>
      </c>
      <c r="U61" s="36">
        <f>IF(INT(O61/100)=3,Y61,0)</f>
        <v>0</v>
      </c>
      <c r="V61" s="36">
        <f>IF(INT(O61/100)=4,Y61,0)</f>
        <v>6</v>
      </c>
      <c r="W61" s="36">
        <f>IF(INT(O61/100)=5,Y61,0)</f>
        <v>0</v>
      </c>
      <c r="X61" s="36">
        <f>IF(INT(O61/100)=6,Y61,0)</f>
        <v>0</v>
      </c>
      <c r="Y61" s="30">
        <v>6</v>
      </c>
    </row>
    <row r="62" spans="1:25" ht="15.75" thickBot="1">
      <c r="A62" s="36">
        <f>IF(INT(I62/100)=1,F62,0)</f>
        <v>0</v>
      </c>
      <c r="B62" s="36">
        <f>IF(INT(I62/100)=3,F62,0)</f>
        <v>0</v>
      </c>
      <c r="C62" s="36">
        <f>IF(INT(I62/100)=4,F62,0)</f>
        <v>0</v>
      </c>
      <c r="D62" s="36">
        <f>IF(INT(I62/100)=5,F62,0)</f>
        <v>4</v>
      </c>
      <c r="E62" s="36">
        <f>IF(INT(I62/100)=6,F62,0)</f>
        <v>0</v>
      </c>
      <c r="F62" s="30">
        <v>4</v>
      </c>
      <c r="H62" s="40">
        <v>4</v>
      </c>
      <c r="I62" s="32">
        <v>506</v>
      </c>
      <c r="J62" s="101" t="str">
        <f>LOOKUP(I62,Name!A$2:B1952)</f>
        <v>Hiba Bailey</v>
      </c>
      <c r="K62" s="34">
        <v>42</v>
      </c>
      <c r="L62" s="107"/>
      <c r="M62" s="123" t="s">
        <v>96</v>
      </c>
      <c r="N62" s="40">
        <v>4</v>
      </c>
      <c r="O62" s="32">
        <v>509</v>
      </c>
      <c r="P62" s="101" t="str">
        <f>LOOKUP(O62,Name!A$2:B1959)</f>
        <v>Mar O'Connor Delgado</v>
      </c>
      <c r="Q62" s="34">
        <v>37</v>
      </c>
      <c r="R62" s="107"/>
      <c r="S62" s="26"/>
      <c r="T62" s="36">
        <f>IF(INT(O62/100)=1,Y62,0)</f>
        <v>0</v>
      </c>
      <c r="U62" s="36">
        <f>IF(INT(O62/100)=3,Y62,0)</f>
        <v>0</v>
      </c>
      <c r="V62" s="36">
        <f>IF(INT(O62/100)=4,Y62,0)</f>
        <v>0</v>
      </c>
      <c r="W62" s="36">
        <f>IF(INT(O62/100)=5,Y62,0)</f>
        <v>4</v>
      </c>
      <c r="X62" s="36">
        <f>IF(INT(O62/100)=6,Y62,0)</f>
        <v>0</v>
      </c>
      <c r="Y62" s="30">
        <v>4</v>
      </c>
    </row>
    <row r="63" spans="1:25" ht="15.75" thickBot="1">
      <c r="A63" s="36">
        <f>IF(INT(I63/100)=1,F63,0)</f>
        <v>0</v>
      </c>
      <c r="B63" s="36">
        <f>IF(INT(I63/100)=3,F63,0)</f>
        <v>2</v>
      </c>
      <c r="C63" s="36">
        <f>IF(INT(I63/100)=4,F63,0)</f>
        <v>0</v>
      </c>
      <c r="D63" s="36">
        <f>IF(INT(I63/100)=5,F63,0)</f>
        <v>0</v>
      </c>
      <c r="E63" s="36">
        <f>IF(INT(I63/100)=6,F63,0)</f>
        <v>0</v>
      </c>
      <c r="F63" s="30">
        <v>2</v>
      </c>
      <c r="H63" s="40">
        <v>5</v>
      </c>
      <c r="I63" s="32">
        <v>301</v>
      </c>
      <c r="J63" s="101" t="str">
        <f>LOOKUP(I63,Name!A$2:B1953)</f>
        <v>India Holt</v>
      </c>
      <c r="K63" s="34">
        <v>41</v>
      </c>
      <c r="L63" s="107"/>
      <c r="M63" s="123" t="s">
        <v>96</v>
      </c>
      <c r="N63" s="40">
        <v>5</v>
      </c>
      <c r="O63" s="32">
        <v>302</v>
      </c>
      <c r="P63" s="101" t="str">
        <f>LOOKUP(O63,Name!A$2:B1960)</f>
        <v>Skye Manley</v>
      </c>
      <c r="Q63" s="34">
        <v>33</v>
      </c>
      <c r="R63" s="107"/>
      <c r="S63" s="26"/>
      <c r="T63" s="36">
        <f>IF(INT(O63/100)=1,Y63,0)</f>
        <v>0</v>
      </c>
      <c r="U63" s="36">
        <f>IF(INT(O63/100)=3,Y63,0)</f>
        <v>2</v>
      </c>
      <c r="V63" s="36">
        <f>IF(INT(O63/100)=4,Y63,0)</f>
        <v>0</v>
      </c>
      <c r="W63" s="36">
        <f>IF(INT(O63/100)=5,Y63,0)</f>
        <v>0</v>
      </c>
      <c r="X63" s="36">
        <f>IF(INT(O63/100)=6,Y63,0)</f>
        <v>0</v>
      </c>
      <c r="Y63" s="30">
        <v>2</v>
      </c>
    </row>
    <row r="64" spans="1:25" ht="15.75" thickBot="1">
      <c r="A64" s="34">
        <v>1</v>
      </c>
      <c r="B64" s="34"/>
      <c r="C64" s="34">
        <v>-1</v>
      </c>
      <c r="D64" s="34"/>
      <c r="E64" s="34"/>
      <c r="F64" s="35" t="s">
        <v>23</v>
      </c>
      <c r="H64" s="112"/>
      <c r="I64" s="113"/>
      <c r="J64" s="103"/>
      <c r="K64" s="103"/>
      <c r="L64" s="110"/>
      <c r="M64" s="123" t="s">
        <v>96</v>
      </c>
      <c r="N64" s="112"/>
      <c r="O64" s="113"/>
      <c r="P64" s="103"/>
      <c r="Q64" s="103"/>
      <c r="R64" s="110"/>
      <c r="S64" s="26"/>
      <c r="T64" s="34">
        <v>-1</v>
      </c>
      <c r="U64" s="34"/>
      <c r="V64" s="34">
        <v>1</v>
      </c>
      <c r="W64" s="34"/>
      <c r="X64" s="34"/>
      <c r="Y64" s="35" t="s">
        <v>23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3.28125" style="25" customWidth="1"/>
    <col min="8" max="8" width="5.7109375" style="25" customWidth="1"/>
    <col min="9" max="9" width="6.28125" style="25" customWidth="1"/>
    <col min="10" max="10" width="23.28125" style="25" customWidth="1"/>
    <col min="11" max="11" width="8.421875" style="25" customWidth="1"/>
    <col min="12" max="12" width="5.7109375" style="25" customWidth="1"/>
    <col min="13" max="13" width="4.421875" style="174" customWidth="1"/>
    <col min="14" max="14" width="6.00390625" style="25" customWidth="1"/>
    <col min="15" max="15" width="6.7109375" style="25" customWidth="1"/>
    <col min="16" max="16" width="24.00390625" style="3" customWidth="1"/>
    <col min="17" max="17" width="9.8515625" style="3" customWidth="1"/>
    <col min="18" max="18" width="4.42187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1:19" ht="15.75">
      <c r="A1" s="286" t="s">
        <v>15</v>
      </c>
      <c r="B1" s="287" t="s">
        <v>17</v>
      </c>
      <c r="C1" s="288" t="s">
        <v>19</v>
      </c>
      <c r="D1" s="273" t="s">
        <v>165</v>
      </c>
      <c r="E1" s="289" t="s">
        <v>21</v>
      </c>
      <c r="F1" s="65" t="s">
        <v>136</v>
      </c>
      <c r="H1" s="355" t="s">
        <v>46</v>
      </c>
      <c r="I1" s="356"/>
      <c r="J1" s="356"/>
      <c r="K1" s="356"/>
      <c r="L1" s="357"/>
      <c r="M1" s="173" t="s">
        <v>136</v>
      </c>
      <c r="N1" s="115" t="s">
        <v>144</v>
      </c>
      <c r="O1" s="118">
        <v>6</v>
      </c>
      <c r="P1" s="59" t="str">
        <f>LOOKUP(O1,Name!A$2:B1898)</f>
        <v>Solihull &amp; Small Heath</v>
      </c>
      <c r="Q1" s="118">
        <v>162</v>
      </c>
      <c r="R1" s="117"/>
      <c r="S1" s="64"/>
    </row>
    <row r="2" spans="1:19" ht="15.75">
      <c r="A2" s="25">
        <f>SUM(A6:A75)</f>
        <v>36</v>
      </c>
      <c r="B2" s="25">
        <f>SUM(B6:B75)</f>
        <v>62</v>
      </c>
      <c r="C2" s="25">
        <f>SUM(C6:C75)</f>
        <v>22</v>
      </c>
      <c r="D2" s="25">
        <f>SUM(D6:D75)</f>
        <v>60</v>
      </c>
      <c r="E2" s="25">
        <f>SUM(E6:E75)</f>
        <v>80</v>
      </c>
      <c r="F2" s="25" t="s">
        <v>44</v>
      </c>
      <c r="H2" s="115"/>
      <c r="I2" s="116"/>
      <c r="J2" s="116"/>
      <c r="K2" s="116"/>
      <c r="L2" s="117"/>
      <c r="M2" s="173" t="s">
        <v>136</v>
      </c>
      <c r="N2" s="115" t="s">
        <v>403</v>
      </c>
      <c r="O2" s="118">
        <v>3</v>
      </c>
      <c r="P2" s="59" t="str">
        <f>LOOKUP(O2,Name!A$2:B1899)</f>
        <v>Birchfield Harriers</v>
      </c>
      <c r="Q2" s="118">
        <v>104</v>
      </c>
      <c r="R2" s="117"/>
      <c r="S2" s="64"/>
    </row>
    <row r="3" spans="1:19" ht="15.75">
      <c r="A3" s="25">
        <f>SUM(T6:T65)</f>
        <v>54</v>
      </c>
      <c r="B3" s="25">
        <f>SUM(U6:U65)</f>
        <v>42</v>
      </c>
      <c r="C3" s="25">
        <f>SUM(V6:V65)</f>
        <v>28</v>
      </c>
      <c r="D3" s="25">
        <f>SUM(W6:W65)</f>
        <v>44</v>
      </c>
      <c r="E3" s="25">
        <f>SUM(X6:X65)</f>
        <v>82</v>
      </c>
      <c r="F3" s="25" t="s">
        <v>103</v>
      </c>
      <c r="H3" s="115"/>
      <c r="I3" s="116"/>
      <c r="J3" s="116" t="s">
        <v>400</v>
      </c>
      <c r="K3" s="116"/>
      <c r="L3" s="117"/>
      <c r="M3" s="173" t="s">
        <v>136</v>
      </c>
      <c r="N3" s="115" t="s">
        <v>403</v>
      </c>
      <c r="O3" s="118">
        <v>5</v>
      </c>
      <c r="P3" s="59" t="str">
        <f>LOOKUP(O3,Name!A$2:B1896)</f>
        <v>Birmingham R&amp;T</v>
      </c>
      <c r="Q3" s="118">
        <v>104</v>
      </c>
      <c r="R3" s="117"/>
      <c r="S3" s="64"/>
    </row>
    <row r="4" spans="1:19" ht="15.75">
      <c r="A4" s="65">
        <f>A2+A3</f>
        <v>90</v>
      </c>
      <c r="B4" s="65">
        <f>B2+B3</f>
        <v>104</v>
      </c>
      <c r="C4" s="65">
        <f>C2+C3</f>
        <v>50</v>
      </c>
      <c r="D4" s="65">
        <f>D2+D3</f>
        <v>104</v>
      </c>
      <c r="E4" s="65">
        <f>E2+E3</f>
        <v>162</v>
      </c>
      <c r="F4" s="65" t="s">
        <v>45</v>
      </c>
      <c r="H4" s="115"/>
      <c r="I4" s="116"/>
      <c r="J4" s="116" t="s">
        <v>47</v>
      </c>
      <c r="K4" s="116"/>
      <c r="L4" s="117"/>
      <c r="M4" s="173" t="s">
        <v>136</v>
      </c>
      <c r="N4" s="115" t="s">
        <v>145</v>
      </c>
      <c r="O4" s="118">
        <v>1</v>
      </c>
      <c r="P4" s="59" t="str">
        <f>LOOKUP(O4,Name!A$2:B1897)</f>
        <v>Royal Sutton Coldfield</v>
      </c>
      <c r="Q4" s="118">
        <v>90</v>
      </c>
      <c r="R4" s="117"/>
      <c r="S4" s="64"/>
    </row>
    <row r="5" spans="8:19" ht="16.5" thickBot="1">
      <c r="H5" s="120"/>
      <c r="I5" s="125"/>
      <c r="J5" s="125"/>
      <c r="K5" s="125"/>
      <c r="L5" s="119"/>
      <c r="M5" s="173" t="s">
        <v>136</v>
      </c>
      <c r="N5" s="115" t="s">
        <v>146</v>
      </c>
      <c r="O5" s="118">
        <v>4</v>
      </c>
      <c r="P5" s="59" t="str">
        <f>LOOKUP(O5,Name!A$2:B1895)</f>
        <v>Halesowen C&amp;AC</v>
      </c>
      <c r="Q5" s="118">
        <v>50</v>
      </c>
      <c r="R5" s="117"/>
      <c r="S5" s="64"/>
    </row>
    <row r="6" spans="1:24" ht="15.75">
      <c r="A6" s="286" t="s">
        <v>15</v>
      </c>
      <c r="B6" s="287" t="s">
        <v>17</v>
      </c>
      <c r="C6" s="288" t="s">
        <v>19</v>
      </c>
      <c r="D6" s="273" t="s">
        <v>165</v>
      </c>
      <c r="E6" s="289" t="s">
        <v>21</v>
      </c>
      <c r="H6" s="121" t="s">
        <v>92</v>
      </c>
      <c r="I6" s="39"/>
      <c r="J6" s="39" t="s">
        <v>22</v>
      </c>
      <c r="K6" s="39"/>
      <c r="L6" s="48"/>
      <c r="M6" s="173" t="s">
        <v>136</v>
      </c>
      <c r="N6" s="121" t="s">
        <v>117</v>
      </c>
      <c r="O6" s="52"/>
      <c r="P6" s="39" t="s">
        <v>42</v>
      </c>
      <c r="Q6" s="39"/>
      <c r="R6" s="48"/>
      <c r="S6" s="26"/>
      <c r="T6" s="286" t="s">
        <v>15</v>
      </c>
      <c r="U6" s="287" t="s">
        <v>17</v>
      </c>
      <c r="V6" s="288" t="s">
        <v>19</v>
      </c>
      <c r="W6" s="273" t="s">
        <v>165</v>
      </c>
      <c r="X6" s="289" t="s">
        <v>21</v>
      </c>
    </row>
    <row r="7" spans="1:25" ht="15.75">
      <c r="A7" s="33">
        <f>IF(I7=1,F7,0)</f>
        <v>0</v>
      </c>
      <c r="B7" s="33">
        <f>IF(I7=3,F7,0)</f>
        <v>0</v>
      </c>
      <c r="C7" s="33">
        <f>IF(I7=4,F7,0)</f>
        <v>0</v>
      </c>
      <c r="D7" s="33">
        <f>IF(I7=5,F7,0)</f>
        <v>0</v>
      </c>
      <c r="E7" s="33">
        <f>IF(I7=6,F7,0)</f>
        <v>10</v>
      </c>
      <c r="F7" s="37">
        <v>10</v>
      </c>
      <c r="H7" s="53">
        <v>1</v>
      </c>
      <c r="I7" s="32">
        <v>6</v>
      </c>
      <c r="J7" s="41" t="str">
        <f>LOOKUP(I7,Name!A$2:B1901)</f>
        <v>Solihull &amp; Small Heath</v>
      </c>
      <c r="K7" s="4">
        <v>74.8</v>
      </c>
      <c r="L7" s="46"/>
      <c r="M7" s="173" t="s">
        <v>136</v>
      </c>
      <c r="N7" s="40">
        <v>1</v>
      </c>
      <c r="O7" s="32">
        <v>675</v>
      </c>
      <c r="P7" s="41" t="str">
        <f>LOOKUP(O7,Name!A$2:B1900)</f>
        <v>Lucas Evans</v>
      </c>
      <c r="Q7" s="190">
        <v>2.12</v>
      </c>
      <c r="R7" s="46"/>
      <c r="S7" s="26"/>
      <c r="T7" s="36">
        <f>IF(INT(O7/100)=1,Y7,0)</f>
        <v>0</v>
      </c>
      <c r="U7" s="36">
        <f>IF(INT(O7/100)=3,Y7,0)</f>
        <v>0</v>
      </c>
      <c r="V7" s="36">
        <f>IF(INT(O7/100)=4,Y7,0)</f>
        <v>0</v>
      </c>
      <c r="W7" s="36">
        <f>IF(INT(O7/100)=5,Y7,0)</f>
        <v>0</v>
      </c>
      <c r="X7" s="36">
        <f>IF(INT(O7/100)=6,Y7,0)</f>
        <v>10</v>
      </c>
      <c r="Y7" s="30">
        <v>10</v>
      </c>
    </row>
    <row r="8" spans="1:25" ht="15.75">
      <c r="A8" s="33">
        <f>IF(I8=1,F8,0)</f>
        <v>0</v>
      </c>
      <c r="B8" s="33">
        <f>IF(I8=3,F8,0)</f>
        <v>0</v>
      </c>
      <c r="C8" s="33">
        <f>IF(I8=4,F8,0)</f>
        <v>0</v>
      </c>
      <c r="D8" s="33">
        <f>IF(I8=5,F8,0)</f>
        <v>8</v>
      </c>
      <c r="E8" s="33">
        <f>IF(I8=6,F8,0)</f>
        <v>0</v>
      </c>
      <c r="F8" s="37">
        <v>8</v>
      </c>
      <c r="H8" s="53">
        <v>2</v>
      </c>
      <c r="I8" s="32">
        <v>5</v>
      </c>
      <c r="J8" s="41" t="str">
        <f>LOOKUP(I8,Name!A$2:B1902)</f>
        <v>Birmingham R&amp;T</v>
      </c>
      <c r="K8" s="32">
        <v>81.2</v>
      </c>
      <c r="L8" s="46"/>
      <c r="M8" s="173" t="s">
        <v>136</v>
      </c>
      <c r="N8" s="40">
        <v>2</v>
      </c>
      <c r="O8" s="32">
        <v>571</v>
      </c>
      <c r="P8" s="41" t="str">
        <f>LOOKUP(O8,Name!A$2:B1901)</f>
        <v>Muayyad Mohamed</v>
      </c>
      <c r="Q8" s="190">
        <v>1.92</v>
      </c>
      <c r="R8" s="46"/>
      <c r="S8" s="26"/>
      <c r="T8" s="36">
        <f>IF(INT(O8/100)=1,Y8,0)</f>
        <v>0</v>
      </c>
      <c r="U8" s="36">
        <f>IF(INT(O8/100)=3,Y8,0)</f>
        <v>0</v>
      </c>
      <c r="V8" s="36">
        <f>IF(INT(O8/100)=4,Y8,0)</f>
        <v>0</v>
      </c>
      <c r="W8" s="36">
        <f>IF(INT(O8/100)=5,Y8,0)</f>
        <v>8</v>
      </c>
      <c r="X8" s="36">
        <f>IF(INT(O8/100)=6,Y8,0)</f>
        <v>0</v>
      </c>
      <c r="Y8" s="30">
        <v>8</v>
      </c>
    </row>
    <row r="9" spans="1:25" ht="15.75">
      <c r="A9" s="33">
        <f>IF(I9=1,F9,0)</f>
        <v>0</v>
      </c>
      <c r="B9" s="33">
        <f>IF(I9=3,F9,0)</f>
        <v>6</v>
      </c>
      <c r="C9" s="33">
        <f>IF(I9=4,F9,0)</f>
        <v>0</v>
      </c>
      <c r="D9" s="33">
        <f>IF(I9=5,F9,0)</f>
        <v>0</v>
      </c>
      <c r="E9" s="33">
        <f>IF(I9=6,F9,0)</f>
        <v>0</v>
      </c>
      <c r="F9" s="37">
        <v>6</v>
      </c>
      <c r="H9" s="53">
        <v>3</v>
      </c>
      <c r="I9" s="32">
        <v>3</v>
      </c>
      <c r="J9" s="41" t="str">
        <f>LOOKUP(I9,Name!A$2:B1903)</f>
        <v>Birchfield Harriers</v>
      </c>
      <c r="K9" s="32">
        <v>81.8</v>
      </c>
      <c r="L9" s="46"/>
      <c r="M9" s="173" t="s">
        <v>136</v>
      </c>
      <c r="N9" s="40">
        <v>3</v>
      </c>
      <c r="O9" s="32">
        <v>327</v>
      </c>
      <c r="P9" s="41" t="str">
        <f>LOOKUP(O9,Name!A$2:B1902)</f>
        <v>Samuel Greaves</v>
      </c>
      <c r="Q9" s="190">
        <v>1.85</v>
      </c>
      <c r="R9" s="46"/>
      <c r="S9" s="26"/>
      <c r="T9" s="36">
        <f>IF(INT(O9/100)=1,Y9,0)</f>
        <v>0</v>
      </c>
      <c r="U9" s="36">
        <f>IF(INT(O9/100)=3,Y9,0)</f>
        <v>6</v>
      </c>
      <c r="V9" s="36">
        <f>IF(INT(O9/100)=4,Y9,0)</f>
        <v>0</v>
      </c>
      <c r="W9" s="36">
        <f>IF(INT(O9/100)=5,Y9,0)</f>
        <v>0</v>
      </c>
      <c r="X9" s="36">
        <f>IF(INT(O9/100)=6,Y9,0)</f>
        <v>0</v>
      </c>
      <c r="Y9" s="30">
        <v>6</v>
      </c>
    </row>
    <row r="10" spans="1:25" ht="15.75">
      <c r="A10" s="33">
        <f>IF(I10=1,F10,0)</f>
        <v>4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0</v>
      </c>
      <c r="F10" s="37">
        <v>4</v>
      </c>
      <c r="H10" s="53">
        <v>4</v>
      </c>
      <c r="I10" s="32">
        <v>1</v>
      </c>
      <c r="J10" s="41" t="str">
        <f>LOOKUP(I10,Name!A$2:B1904)</f>
        <v>Royal Sutton Coldfield</v>
      </c>
      <c r="K10" s="32">
        <v>83.2</v>
      </c>
      <c r="L10" s="46"/>
      <c r="M10" s="173" t="s">
        <v>136</v>
      </c>
      <c r="N10" s="40">
        <v>4</v>
      </c>
      <c r="O10" s="32">
        <v>422</v>
      </c>
      <c r="P10" s="41" t="str">
        <f>LOOKUP(O10,Name!A$2:B1903)</f>
        <v>Kian Hazelwood</v>
      </c>
      <c r="Q10" s="190">
        <v>1.4</v>
      </c>
      <c r="R10" s="46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4</v>
      </c>
      <c r="W10" s="36">
        <f>IF(INT(O10/100)=5,Y10,0)</f>
        <v>0</v>
      </c>
      <c r="X10" s="36">
        <f>IF(INT(O10/100)=6,Y10,0)</f>
        <v>0</v>
      </c>
      <c r="Y10" s="30">
        <v>4</v>
      </c>
    </row>
    <row r="11" spans="1:25" ht="15.75">
      <c r="A11" s="33">
        <f>IF(I11=1,F11,0)</f>
        <v>0</v>
      </c>
      <c r="B11" s="33">
        <f>IF(I11=3,F11,0)</f>
        <v>0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2</v>
      </c>
      <c r="H11" s="53">
        <v>5</v>
      </c>
      <c r="I11" s="32"/>
      <c r="J11" s="41" t="e">
        <f>LOOKUP(I11,Name!A$2:B1905)</f>
        <v>#N/A</v>
      </c>
      <c r="K11" s="32"/>
      <c r="L11" s="46"/>
      <c r="M11" s="173" t="s">
        <v>136</v>
      </c>
      <c r="N11" s="40">
        <v>5</v>
      </c>
      <c r="O11" s="32">
        <v>131</v>
      </c>
      <c r="P11" s="41" t="str">
        <f>LOOKUP(O11,Name!A$2:B1904)</f>
        <v>Noah Shaw</v>
      </c>
      <c r="Q11" s="190">
        <v>1.4</v>
      </c>
      <c r="R11" s="46"/>
      <c r="S11" s="26"/>
      <c r="T11" s="36">
        <f>IF(INT(O11/100)=1,Y11,0)</f>
        <v>2</v>
      </c>
      <c r="U11" s="36">
        <f>IF(INT(O11/100)=3,Y11,0)</f>
        <v>0</v>
      </c>
      <c r="V11" s="36">
        <f>IF(INT(O11/100)=4,Y11,0)</f>
        <v>0</v>
      </c>
      <c r="W11" s="36">
        <f>IF(INT(O11/100)=5,Y11,0)</f>
        <v>0</v>
      </c>
      <c r="X11" s="36">
        <f>IF(INT(O11/100)=6,Y11,0)</f>
        <v>0</v>
      </c>
      <c r="Y11" s="30">
        <v>2</v>
      </c>
    </row>
    <row r="12" spans="1:25" ht="15.75">
      <c r="A12" s="34"/>
      <c r="B12" s="34"/>
      <c r="C12" s="34"/>
      <c r="D12" s="34"/>
      <c r="E12" s="34"/>
      <c r="F12" s="35" t="s">
        <v>23</v>
      </c>
      <c r="H12" s="45"/>
      <c r="I12" s="42"/>
      <c r="J12" s="41"/>
      <c r="K12" s="42"/>
      <c r="L12" s="46"/>
      <c r="M12" s="173" t="s">
        <v>136</v>
      </c>
      <c r="N12" s="45"/>
      <c r="O12" s="42"/>
      <c r="P12" s="41"/>
      <c r="Q12" s="165"/>
      <c r="R12" s="46"/>
      <c r="S12" s="26"/>
      <c r="T12" s="47"/>
      <c r="U12" s="34"/>
      <c r="V12" s="34"/>
      <c r="W12" s="34"/>
      <c r="X12" s="34"/>
      <c r="Y12" s="35" t="s">
        <v>23</v>
      </c>
    </row>
    <row r="13" spans="1:24" ht="15.75">
      <c r="A13" s="286" t="s">
        <v>15</v>
      </c>
      <c r="B13" s="287" t="s">
        <v>17</v>
      </c>
      <c r="C13" s="288" t="s">
        <v>19</v>
      </c>
      <c r="D13" s="273" t="s">
        <v>165</v>
      </c>
      <c r="E13" s="289" t="s">
        <v>21</v>
      </c>
      <c r="H13" s="122" t="s">
        <v>93</v>
      </c>
      <c r="I13" s="42"/>
      <c r="J13" s="42" t="s">
        <v>101</v>
      </c>
      <c r="K13" s="42"/>
      <c r="L13" s="46"/>
      <c r="M13" s="173" t="s">
        <v>136</v>
      </c>
      <c r="N13" s="122" t="s">
        <v>118</v>
      </c>
      <c r="O13" s="42"/>
      <c r="P13" s="42" t="s">
        <v>43</v>
      </c>
      <c r="Q13" s="165"/>
      <c r="R13" s="46"/>
      <c r="S13" s="26"/>
      <c r="T13" s="286" t="s">
        <v>15</v>
      </c>
      <c r="U13" s="287" t="s">
        <v>17</v>
      </c>
      <c r="V13" s="288" t="s">
        <v>19</v>
      </c>
      <c r="W13" s="273" t="s">
        <v>165</v>
      </c>
      <c r="X13" s="289" t="s">
        <v>21</v>
      </c>
    </row>
    <row r="14" spans="1:25" ht="15.75">
      <c r="A14" s="33">
        <f>IF(INT(I14/100)=1,F14,0)</f>
        <v>0</v>
      </c>
      <c r="B14" s="33">
        <f>IF(INT(I14/100)=3,F14,0)</f>
        <v>10</v>
      </c>
      <c r="C14" s="33">
        <f>IF(INT(I14/100)=4,F14,0)</f>
        <v>0</v>
      </c>
      <c r="D14" s="33">
        <f>IF(INT(I14/100)=5,F14,0)</f>
        <v>0</v>
      </c>
      <c r="E14" s="33">
        <f>IF(INT(I14/100)=6,F14,0)</f>
        <v>0</v>
      </c>
      <c r="F14" s="37">
        <v>10</v>
      </c>
      <c r="H14" s="53">
        <v>1</v>
      </c>
      <c r="I14" s="32">
        <v>325</v>
      </c>
      <c r="J14" s="41" t="str">
        <f>LOOKUP(I14,Name!A$2:B1907)</f>
        <v>Rhy-Lee Lancaster</v>
      </c>
      <c r="K14" s="4">
        <v>51.5</v>
      </c>
      <c r="L14" s="46"/>
      <c r="M14" s="173" t="s">
        <v>136</v>
      </c>
      <c r="N14" s="40">
        <v>1</v>
      </c>
      <c r="O14" s="32">
        <v>670</v>
      </c>
      <c r="P14" s="41" t="str">
        <f>LOOKUP(O14,Name!A$2:B1907)</f>
        <v>Calum Ashford</v>
      </c>
      <c r="Q14" s="190">
        <v>1.86</v>
      </c>
      <c r="R14" s="46"/>
      <c r="S14" s="26"/>
      <c r="T14" s="36">
        <f>IF(INT(O14/100)=1,Y14,0)</f>
        <v>0</v>
      </c>
      <c r="U14" s="36">
        <f>IF(INT(O14/100)=3,Y14,0)</f>
        <v>0</v>
      </c>
      <c r="V14" s="36">
        <f>IF(INT(O14/100)=4,Y14,0)</f>
        <v>0</v>
      </c>
      <c r="W14" s="36">
        <f>IF(INT(O14/100)=5,Y14,0)</f>
        <v>0</v>
      </c>
      <c r="X14" s="36">
        <f>IF(INT(O14/100)=6,Y14,0)</f>
        <v>10</v>
      </c>
      <c r="Y14" s="30">
        <v>10</v>
      </c>
    </row>
    <row r="15" spans="1:25" ht="15.75">
      <c r="A15" s="33">
        <f>IF(INT(I15/100)=1,F15,0)</f>
        <v>0</v>
      </c>
      <c r="B15" s="33">
        <f>IF(INT(I15/100)=3,F15,0)</f>
        <v>0</v>
      </c>
      <c r="C15" s="33">
        <f>IF(INT(I15/100)=4,F15,0)</f>
        <v>0</v>
      </c>
      <c r="D15" s="33">
        <f>IF(INT(I15/100)=5,F15,0)</f>
        <v>0</v>
      </c>
      <c r="E15" s="33">
        <f>IF(INT(I15/100)=6,F15,0)</f>
        <v>8</v>
      </c>
      <c r="F15" s="37">
        <v>8</v>
      </c>
      <c r="H15" s="53">
        <v>2</v>
      </c>
      <c r="I15" s="32">
        <v>670</v>
      </c>
      <c r="J15" s="41" t="str">
        <f>LOOKUP(I15,Name!A$2:B1908)</f>
        <v>Calum Ashford</v>
      </c>
      <c r="K15" s="32">
        <v>55.1</v>
      </c>
      <c r="L15" s="46"/>
      <c r="M15" s="173" t="s">
        <v>136</v>
      </c>
      <c r="N15" s="40">
        <v>2</v>
      </c>
      <c r="O15" s="32">
        <v>568</v>
      </c>
      <c r="P15" s="41" t="str">
        <f>LOOKUP(O15,Name!A$2:B1908)</f>
        <v>Dominic Moynihan</v>
      </c>
      <c r="Q15" s="190">
        <v>1.84</v>
      </c>
      <c r="R15" s="46"/>
      <c r="S15" s="26"/>
      <c r="T15" s="36">
        <f>IF(INT(O15/100)=1,Y15,0)</f>
        <v>0</v>
      </c>
      <c r="U15" s="36">
        <f>IF(INT(O15/100)=3,Y15,0)</f>
        <v>0</v>
      </c>
      <c r="V15" s="36">
        <f>IF(INT(O15/100)=4,Y15,0)</f>
        <v>0</v>
      </c>
      <c r="W15" s="36">
        <f>IF(INT(O15/100)=5,Y15,0)</f>
        <v>8</v>
      </c>
      <c r="X15" s="36">
        <f>IF(INT(O15/100)=6,Y15,0)</f>
        <v>0</v>
      </c>
      <c r="Y15" s="30">
        <v>8</v>
      </c>
    </row>
    <row r="16" spans="1:25" ht="15.75">
      <c r="A16" s="33">
        <f>IF(INT(I16/100)=1,F16,0)</f>
        <v>0</v>
      </c>
      <c r="B16" s="33">
        <f>IF(INT(I16/100)=3,F16,0)</f>
        <v>0</v>
      </c>
      <c r="C16" s="33">
        <f>IF(INT(I16/100)=4,F16,0)</f>
        <v>0</v>
      </c>
      <c r="D16" s="33">
        <f>IF(INT(I16/100)=5,F16,0)</f>
        <v>6</v>
      </c>
      <c r="E16" s="33">
        <f>IF(INT(I16/100)=6,F16,0)</f>
        <v>0</v>
      </c>
      <c r="F16" s="37">
        <v>6</v>
      </c>
      <c r="H16" s="53">
        <v>3</v>
      </c>
      <c r="I16" s="32">
        <v>570</v>
      </c>
      <c r="J16" s="41" t="str">
        <f>LOOKUP(I16,Name!A$2:B1909)</f>
        <v>Maximillian Bone</v>
      </c>
      <c r="K16" s="4">
        <v>57.4</v>
      </c>
      <c r="L16" s="46"/>
      <c r="M16" s="173" t="s">
        <v>136</v>
      </c>
      <c r="N16" s="40">
        <v>3</v>
      </c>
      <c r="O16" s="32">
        <v>323</v>
      </c>
      <c r="P16" s="41" t="str">
        <f>LOOKUP(O16,Name!A$2:B1909)</f>
        <v>Daniel Katarzynski</v>
      </c>
      <c r="Q16" s="190">
        <v>1.77</v>
      </c>
      <c r="R16" s="46"/>
      <c r="S16" s="26"/>
      <c r="T16" s="36">
        <f>IF(INT(O16/100)=1,Y16,0)</f>
        <v>0</v>
      </c>
      <c r="U16" s="36">
        <f>IF(INT(O16/100)=3,Y16,0)</f>
        <v>6</v>
      </c>
      <c r="V16" s="36">
        <f>IF(INT(O16/100)=4,Y16,0)</f>
        <v>0</v>
      </c>
      <c r="W16" s="36">
        <f>IF(INT(O16/100)=5,Y16,0)</f>
        <v>0</v>
      </c>
      <c r="X16" s="36">
        <f>IF(INT(O16/100)=6,Y16,0)</f>
        <v>0</v>
      </c>
      <c r="Y16" s="30">
        <v>6</v>
      </c>
    </row>
    <row r="17" spans="1:25" ht="15.75">
      <c r="A17" s="33">
        <f>IF(INT(I17/100)=1,F17,0)</f>
        <v>4</v>
      </c>
      <c r="B17" s="33">
        <f>IF(INT(I17/100)=3,F17,0)</f>
        <v>0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4</v>
      </c>
      <c r="H17" s="53">
        <v>4</v>
      </c>
      <c r="I17" s="32">
        <v>132</v>
      </c>
      <c r="J17" s="41" t="str">
        <f>LOOKUP(I17,Name!A$2:B1910)</f>
        <v>George Dean</v>
      </c>
      <c r="K17" s="4">
        <v>58.7</v>
      </c>
      <c r="L17" s="46"/>
      <c r="M17" s="173" t="s">
        <v>136</v>
      </c>
      <c r="N17" s="40">
        <v>4</v>
      </c>
      <c r="O17" s="32">
        <v>135</v>
      </c>
      <c r="P17" s="41" t="str">
        <f>LOOKUP(O17,Name!A$2:B1910)</f>
        <v>Sam Saunders</v>
      </c>
      <c r="Q17" s="190">
        <v>1.33</v>
      </c>
      <c r="R17" s="46"/>
      <c r="S17" s="26"/>
      <c r="T17" s="36">
        <f>IF(INT(O17/100)=1,Y17,0)</f>
        <v>4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0</v>
      </c>
      <c r="Y17" s="30">
        <v>4</v>
      </c>
    </row>
    <row r="18" spans="1:25" ht="15.75">
      <c r="A18" s="33">
        <f>IF(INT(I18/100)=1,F18,0)</f>
        <v>0</v>
      </c>
      <c r="B18" s="33">
        <f>IF(INT(I18/100)=3,F18,0)</f>
        <v>0</v>
      </c>
      <c r="C18" s="33">
        <f>IF(INT(I18/100)=4,F18,0)</f>
        <v>2</v>
      </c>
      <c r="D18" s="33">
        <f>IF(INT(I18/100)=5,F18,0)</f>
        <v>0</v>
      </c>
      <c r="E18" s="33">
        <f>IF(INT(I18/100)=6,F18,0)</f>
        <v>0</v>
      </c>
      <c r="F18" s="37">
        <v>2</v>
      </c>
      <c r="H18" s="53">
        <v>5</v>
      </c>
      <c r="I18" s="32">
        <v>422</v>
      </c>
      <c r="J18" s="41" t="str">
        <f>LOOKUP(I18,Name!A$2:B1911)</f>
        <v>Kian Hazelwood</v>
      </c>
      <c r="K18" s="32">
        <v>58.9</v>
      </c>
      <c r="L18" s="46"/>
      <c r="M18" s="173" t="s">
        <v>136</v>
      </c>
      <c r="N18" s="40">
        <v>5</v>
      </c>
      <c r="O18" s="32"/>
      <c r="P18" s="41" t="e">
        <f>LOOKUP(O18,Name!A$2:B1911)</f>
        <v>#N/A</v>
      </c>
      <c r="Q18" s="190"/>
      <c r="R18" s="46"/>
      <c r="S18" s="26"/>
      <c r="T18" s="36">
        <f>IF(INT(O18/100)=1,Y18,0)</f>
        <v>0</v>
      </c>
      <c r="U18" s="36">
        <f>IF(INT(O18/100)=3,Y18,0)</f>
        <v>0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2</v>
      </c>
    </row>
    <row r="19" spans="1:25" ht="15.75">
      <c r="A19" s="34"/>
      <c r="B19" s="34"/>
      <c r="C19" s="34"/>
      <c r="D19" s="34"/>
      <c r="E19" s="34"/>
      <c r="F19" s="35" t="s">
        <v>23</v>
      </c>
      <c r="H19" s="45"/>
      <c r="I19" s="42"/>
      <c r="J19" s="41"/>
      <c r="K19" s="42"/>
      <c r="L19" s="46"/>
      <c r="M19" s="173" t="s">
        <v>136</v>
      </c>
      <c r="N19" s="45"/>
      <c r="O19" s="42"/>
      <c r="P19" s="41"/>
      <c r="Q19" s="165"/>
      <c r="R19" s="46"/>
      <c r="S19" s="26"/>
      <c r="T19" s="47"/>
      <c r="U19" s="34"/>
      <c r="V19" s="34"/>
      <c r="W19" s="34"/>
      <c r="X19" s="34"/>
      <c r="Y19" s="35" t="s">
        <v>23</v>
      </c>
    </row>
    <row r="20" spans="1:24" ht="15.75">
      <c r="A20" s="286" t="s">
        <v>15</v>
      </c>
      <c r="B20" s="287" t="s">
        <v>17</v>
      </c>
      <c r="C20" s="288" t="s">
        <v>19</v>
      </c>
      <c r="D20" s="273" t="s">
        <v>165</v>
      </c>
      <c r="E20" s="289" t="s">
        <v>21</v>
      </c>
      <c r="H20" s="122" t="s">
        <v>94</v>
      </c>
      <c r="I20" s="42"/>
      <c r="J20" s="42" t="s">
        <v>100</v>
      </c>
      <c r="K20" s="42"/>
      <c r="L20" s="46"/>
      <c r="M20" s="173" t="s">
        <v>136</v>
      </c>
      <c r="N20" s="122" t="s">
        <v>116</v>
      </c>
      <c r="O20" s="42"/>
      <c r="P20" s="42" t="s">
        <v>80</v>
      </c>
      <c r="Q20" s="165"/>
      <c r="R20" s="46"/>
      <c r="S20" s="26"/>
      <c r="T20" s="286" t="s">
        <v>15</v>
      </c>
      <c r="U20" s="287" t="s">
        <v>17</v>
      </c>
      <c r="V20" s="288" t="s">
        <v>19</v>
      </c>
      <c r="W20" s="273" t="s">
        <v>165</v>
      </c>
      <c r="X20" s="289" t="s">
        <v>21</v>
      </c>
    </row>
    <row r="21" spans="1:25" ht="15.75">
      <c r="A21" s="33">
        <f>IF(INT(I21/100)=1,F21,0)</f>
        <v>0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10</v>
      </c>
      <c r="F21" s="37">
        <v>10</v>
      </c>
      <c r="H21" s="53">
        <v>1</v>
      </c>
      <c r="I21" s="32">
        <v>676</v>
      </c>
      <c r="J21" s="41" t="str">
        <f>LOOKUP(I21,Name!A$2:B1914)</f>
        <v>Luca Woodley</v>
      </c>
      <c r="K21" s="4">
        <v>54.5</v>
      </c>
      <c r="L21" s="46"/>
      <c r="M21" s="173" t="s">
        <v>136</v>
      </c>
      <c r="N21" s="40">
        <v>1</v>
      </c>
      <c r="O21" s="32">
        <v>675</v>
      </c>
      <c r="P21" s="41" t="str">
        <f>LOOKUP(O21,Name!A$2:B1914)</f>
        <v>Lucas Evans</v>
      </c>
      <c r="Q21" s="190">
        <v>6</v>
      </c>
      <c r="R21" s="46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10</v>
      </c>
      <c r="Y21" s="30">
        <v>10</v>
      </c>
    </row>
    <row r="22" spans="1:25" ht="15.75">
      <c r="A22" s="33">
        <f>IF(INT(I22/100)=1,F22,0)</f>
        <v>0</v>
      </c>
      <c r="B22" s="33">
        <f>IF(INT(I22/100)=3,F22,0)</f>
        <v>0</v>
      </c>
      <c r="C22" s="33">
        <f>IF(INT(I22/100)=4,F22,0)</f>
        <v>0</v>
      </c>
      <c r="D22" s="33">
        <f>IF(INT(I22/100)=5,F22,0)</f>
        <v>8</v>
      </c>
      <c r="E22" s="33">
        <f>IF(INT(I22/100)=6,F22,0)</f>
        <v>0</v>
      </c>
      <c r="F22" s="37">
        <v>8</v>
      </c>
      <c r="H22" s="53">
        <v>2</v>
      </c>
      <c r="I22" s="32">
        <v>569</v>
      </c>
      <c r="J22" s="41" t="str">
        <f>LOOKUP(I22,Name!A$2:B1915)</f>
        <v>Eben Ashton</v>
      </c>
      <c r="K22" s="4">
        <v>59.4</v>
      </c>
      <c r="L22" s="46"/>
      <c r="M22" s="173" t="s">
        <v>136</v>
      </c>
      <c r="N22" s="40">
        <v>2</v>
      </c>
      <c r="O22" s="32">
        <v>138</v>
      </c>
      <c r="P22" s="41" t="str">
        <f>LOOKUP(O22,Name!A$2:B1915)</f>
        <v>Archie Osborne </v>
      </c>
      <c r="Q22" s="190">
        <v>5.85</v>
      </c>
      <c r="R22" s="46"/>
      <c r="S22" s="26"/>
      <c r="T22" s="36">
        <f>IF(INT(O22/100)=1,Y22,0)</f>
        <v>8</v>
      </c>
      <c r="U22" s="36">
        <f>IF(INT(O22/100)=3,Y22,0)</f>
        <v>0</v>
      </c>
      <c r="V22" s="36">
        <f>IF(INT(O22/100)=4,Y22,0)</f>
        <v>0</v>
      </c>
      <c r="W22" s="36">
        <f>IF(INT(O22/100)=5,Y22,0)</f>
        <v>0</v>
      </c>
      <c r="X22" s="36">
        <f>IF(INT(O22/100)=6,Y22,0)</f>
        <v>0</v>
      </c>
      <c r="Y22" s="30">
        <v>8</v>
      </c>
    </row>
    <row r="23" spans="1:25" ht="15.75">
      <c r="A23" s="33">
        <f>IF(INT(I23/100)=1,F23,0)</f>
        <v>0</v>
      </c>
      <c r="B23" s="33">
        <f>IF(INT(I23/100)=3,F23,0)</f>
        <v>6</v>
      </c>
      <c r="C23" s="33">
        <f>IF(INT(I23/100)=4,F23,0)</f>
        <v>0</v>
      </c>
      <c r="D23" s="33">
        <f>IF(INT(I23/100)=5,F23,0)</f>
        <v>0</v>
      </c>
      <c r="E23" s="33">
        <f>IF(INT(I23/100)=6,F23,0)</f>
        <v>0</v>
      </c>
      <c r="F23" s="37">
        <v>6</v>
      </c>
      <c r="H23" s="53">
        <v>3</v>
      </c>
      <c r="I23" s="32">
        <v>324</v>
      </c>
      <c r="J23" s="41" t="str">
        <f>LOOKUP(I23,Name!A$2:B1916)</f>
        <v>Mehtab Singh</v>
      </c>
      <c r="K23" s="4">
        <v>60.8</v>
      </c>
      <c r="L23" s="46"/>
      <c r="M23" s="173" t="s">
        <v>136</v>
      </c>
      <c r="N23" s="40">
        <v>3</v>
      </c>
      <c r="O23" s="32">
        <v>325</v>
      </c>
      <c r="P23" s="41" t="str">
        <f>LOOKUP(O23,Name!A$2:B1916)</f>
        <v>Rhy-Lee Lancaster</v>
      </c>
      <c r="Q23" s="190">
        <v>5.6</v>
      </c>
      <c r="R23" s="46"/>
      <c r="S23" s="26"/>
      <c r="T23" s="36">
        <f>IF(INT(O23/100)=1,Y23,0)</f>
        <v>0</v>
      </c>
      <c r="U23" s="36">
        <f>IF(INT(O23/100)=3,Y23,0)</f>
        <v>6</v>
      </c>
      <c r="V23" s="36">
        <f>IF(INT(O23/100)=4,Y23,0)</f>
        <v>0</v>
      </c>
      <c r="W23" s="36">
        <f>IF(INT(O23/100)=5,Y23,0)</f>
        <v>0</v>
      </c>
      <c r="X23" s="36">
        <f>IF(INT(O23/100)=6,Y23,0)</f>
        <v>0</v>
      </c>
      <c r="Y23" s="30">
        <v>6</v>
      </c>
    </row>
    <row r="24" spans="1:25" ht="15.75">
      <c r="A24" s="33">
        <f>IF(INT(I24/100)=1,F24,0)</f>
        <v>4</v>
      </c>
      <c r="B24" s="33">
        <f>IF(INT(I24/100)=3,F24,0)</f>
        <v>0</v>
      </c>
      <c r="C24" s="33">
        <f>IF(INT(I24/100)=4,F24,0)</f>
        <v>0</v>
      </c>
      <c r="D24" s="33">
        <f>IF(INT(I24/100)=5,F24,0)</f>
        <v>0</v>
      </c>
      <c r="E24" s="33">
        <f>IF(INT(I24/100)=6,F24,0)</f>
        <v>0</v>
      </c>
      <c r="F24" s="37">
        <v>4</v>
      </c>
      <c r="H24" s="53">
        <v>4</v>
      </c>
      <c r="I24" s="32">
        <v>135</v>
      </c>
      <c r="J24" s="41" t="str">
        <f>LOOKUP(I24,Name!A$2:B1917)</f>
        <v>Sam Saunders</v>
      </c>
      <c r="K24" s="32">
        <v>63.7</v>
      </c>
      <c r="L24" s="46"/>
      <c r="M24" s="173" t="s">
        <v>136</v>
      </c>
      <c r="N24" s="40">
        <v>4</v>
      </c>
      <c r="O24" s="32">
        <v>569</v>
      </c>
      <c r="P24" s="41" t="str">
        <f>LOOKUP(O24,Name!A$2:B1917)</f>
        <v>Eben Ashton</v>
      </c>
      <c r="Q24" s="190">
        <v>5.56</v>
      </c>
      <c r="R24" s="46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4</v>
      </c>
      <c r="X24" s="36">
        <f>IF(INT(O24/100)=6,Y24,0)</f>
        <v>0</v>
      </c>
      <c r="Y24" s="30">
        <v>4</v>
      </c>
    </row>
    <row r="25" spans="1:25" ht="15.75">
      <c r="A25" s="33">
        <f>IF(INT(I25/100)=1,F25,0)</f>
        <v>0</v>
      </c>
      <c r="B25" s="33">
        <f>IF(INT(I25/100)=3,F25,0)</f>
        <v>0</v>
      </c>
      <c r="C25" s="33">
        <f>IF(INT(I25/100)=4,F25,0)</f>
        <v>0</v>
      </c>
      <c r="D25" s="33">
        <f>IF(INT(I25/100)=5,F25,0)</f>
        <v>0</v>
      </c>
      <c r="E25" s="33">
        <f>IF(INT(I25/100)=6,F25,0)</f>
        <v>0</v>
      </c>
      <c r="F25" s="37">
        <v>2</v>
      </c>
      <c r="H25" s="53">
        <v>5</v>
      </c>
      <c r="I25" s="32"/>
      <c r="J25" s="41" t="e">
        <f>LOOKUP(I25,Name!A$2:B1918)</f>
        <v>#N/A</v>
      </c>
      <c r="K25" s="32"/>
      <c r="L25" s="46"/>
      <c r="M25" s="173" t="s">
        <v>136</v>
      </c>
      <c r="N25" s="40">
        <v>5</v>
      </c>
      <c r="O25" s="32"/>
      <c r="P25" s="41" t="e">
        <f>LOOKUP(O25,Name!A$2:B1918)</f>
        <v>#N/A</v>
      </c>
      <c r="Q25" s="190"/>
      <c r="R25" s="46"/>
      <c r="S25" s="26"/>
      <c r="T25" s="36">
        <f>IF(INT(O25/100)=1,Y25,0)</f>
        <v>0</v>
      </c>
      <c r="U25" s="36">
        <f>IF(INT(O25/100)=3,Y25,0)</f>
        <v>0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2</v>
      </c>
    </row>
    <row r="26" spans="1:25" ht="15.75">
      <c r="A26" s="34"/>
      <c r="B26" s="34"/>
      <c r="C26" s="34"/>
      <c r="D26" s="34"/>
      <c r="E26" s="34"/>
      <c r="F26" s="35" t="s">
        <v>23</v>
      </c>
      <c r="H26" s="45"/>
      <c r="I26" s="42"/>
      <c r="J26" s="41"/>
      <c r="K26" s="42"/>
      <c r="L26" s="46"/>
      <c r="M26" s="173" t="s">
        <v>136</v>
      </c>
      <c r="N26" s="45"/>
      <c r="O26" s="42"/>
      <c r="P26" s="41"/>
      <c r="Q26" s="165"/>
      <c r="R26" s="46"/>
      <c r="S26" s="26"/>
      <c r="T26" s="47"/>
      <c r="U26" s="34"/>
      <c r="V26" s="34"/>
      <c r="W26" s="34"/>
      <c r="X26" s="34"/>
      <c r="Y26" s="35" t="s">
        <v>23</v>
      </c>
    </row>
    <row r="27" spans="1:24" ht="15.75">
      <c r="A27" s="286" t="s">
        <v>15</v>
      </c>
      <c r="B27" s="287" t="s">
        <v>17</v>
      </c>
      <c r="C27" s="288" t="s">
        <v>19</v>
      </c>
      <c r="D27" s="273" t="s">
        <v>165</v>
      </c>
      <c r="E27" s="289" t="s">
        <v>21</v>
      </c>
      <c r="H27" s="122" t="s">
        <v>169</v>
      </c>
      <c r="I27" s="42"/>
      <c r="J27" s="42" t="s">
        <v>166</v>
      </c>
      <c r="K27" s="42"/>
      <c r="L27" s="46"/>
      <c r="M27" s="173" t="s">
        <v>136</v>
      </c>
      <c r="N27" s="122" t="s">
        <v>115</v>
      </c>
      <c r="O27" s="42"/>
      <c r="P27" s="42" t="s">
        <v>83</v>
      </c>
      <c r="Q27" s="165"/>
      <c r="R27" s="46"/>
      <c r="S27" s="26"/>
      <c r="T27" s="286" t="s">
        <v>15</v>
      </c>
      <c r="U27" s="287" t="s">
        <v>17</v>
      </c>
      <c r="V27" s="288" t="s">
        <v>19</v>
      </c>
      <c r="W27" s="273" t="s">
        <v>165</v>
      </c>
      <c r="X27" s="289" t="s">
        <v>21</v>
      </c>
    </row>
    <row r="28" spans="1:25" ht="15.75">
      <c r="A28" s="33">
        <f>IF(INT(I28/100)=1,F28,0)</f>
        <v>0</v>
      </c>
      <c r="B28" s="33">
        <f>IF(INT(I28/100)=3,F28,0)</f>
        <v>0</v>
      </c>
      <c r="C28" s="33">
        <f>IF(INT(I28/100)=4,F28,0)</f>
        <v>0</v>
      </c>
      <c r="D28" s="33">
        <f>IF(INT(I28/100)=5,F28,0)</f>
        <v>10</v>
      </c>
      <c r="E28" s="33">
        <f>IF(INT(I28/100)=6,F28,0)</f>
        <v>0</v>
      </c>
      <c r="F28" s="37">
        <v>10</v>
      </c>
      <c r="H28" s="53">
        <v>1</v>
      </c>
      <c r="I28" s="32">
        <v>566</v>
      </c>
      <c r="J28" s="41" t="str">
        <f>LOOKUP(I28,Name!A$2:B1921)</f>
        <v>Adhvaith Prabhakaran</v>
      </c>
      <c r="K28" s="4">
        <v>84.8</v>
      </c>
      <c r="L28" s="46"/>
      <c r="M28" s="173" t="s">
        <v>136</v>
      </c>
      <c r="N28" s="40">
        <v>1</v>
      </c>
      <c r="O28" s="32">
        <v>674</v>
      </c>
      <c r="P28" s="41" t="str">
        <f>LOOKUP(O28,Name!A$2:B1921)</f>
        <v>Elijah Simpson</v>
      </c>
      <c r="Q28" s="190">
        <v>5.7</v>
      </c>
      <c r="R28" s="46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10</v>
      </c>
      <c r="Y28" s="30">
        <v>10</v>
      </c>
    </row>
    <row r="29" spans="1:25" ht="15.75">
      <c r="A29" s="33">
        <f>IF(INT(I29/100)=1,F29,0)</f>
        <v>0</v>
      </c>
      <c r="B29" s="33">
        <f>IF(INT(I29/100)=3,F29,0)</f>
        <v>0</v>
      </c>
      <c r="C29" s="33">
        <f>IF(INT(I29/100)=4,F29,0)</f>
        <v>0</v>
      </c>
      <c r="D29" s="33">
        <f>IF(INT(I29/100)=5,F29,0)</f>
        <v>0</v>
      </c>
      <c r="E29" s="33">
        <f>IF(INT(I29/100)=6,F29,0)</f>
        <v>8</v>
      </c>
      <c r="F29" s="37">
        <v>8</v>
      </c>
      <c r="H29" s="53">
        <v>2</v>
      </c>
      <c r="I29" s="32">
        <v>677</v>
      </c>
      <c r="J29" s="41" t="str">
        <f>LOOKUP(I29,Name!A$2:B1922)</f>
        <v>Will Rogers</v>
      </c>
      <c r="K29" s="4">
        <v>89.3</v>
      </c>
      <c r="L29" s="46"/>
      <c r="M29" s="173" t="s">
        <v>136</v>
      </c>
      <c r="N29" s="40">
        <v>2</v>
      </c>
      <c r="O29" s="32">
        <v>139</v>
      </c>
      <c r="P29" s="41" t="str">
        <f>LOOKUP(O29,Name!A$2:B1922)</f>
        <v>Oliver Osborne </v>
      </c>
      <c r="Q29" s="190">
        <v>5.5</v>
      </c>
      <c r="R29" s="46"/>
      <c r="S29" s="26"/>
      <c r="T29" s="36">
        <f>IF(INT(O29/100)=1,Y29,0)</f>
        <v>8</v>
      </c>
      <c r="U29" s="36">
        <f>IF(INT(O29/100)=3,Y29,0)</f>
        <v>0</v>
      </c>
      <c r="V29" s="36">
        <f>IF(INT(O29/100)=4,Y29,0)</f>
        <v>0</v>
      </c>
      <c r="W29" s="36">
        <f>IF(INT(O29/100)=5,Y29,0)</f>
        <v>0</v>
      </c>
      <c r="X29" s="36">
        <f>IF(INT(O29/100)=6,Y29,0)</f>
        <v>0</v>
      </c>
      <c r="Y29" s="30">
        <v>8</v>
      </c>
    </row>
    <row r="30" spans="1:25" ht="15.75">
      <c r="A30" s="33">
        <f>IF(INT(I30/100)=1,F30,0)</f>
        <v>0</v>
      </c>
      <c r="B30" s="33">
        <f>IF(INT(I30/100)=3,F30,0)</f>
        <v>6</v>
      </c>
      <c r="C30" s="33">
        <f>IF(INT(I30/100)=4,F30,0)</f>
        <v>0</v>
      </c>
      <c r="D30" s="33">
        <f>IF(INT(I30/100)=5,F30,0)</f>
        <v>0</v>
      </c>
      <c r="E30" s="33">
        <f>IF(INT(I30/100)=6,F30,0)</f>
        <v>0</v>
      </c>
      <c r="F30" s="37">
        <v>6</v>
      </c>
      <c r="H30" s="53">
        <v>3</v>
      </c>
      <c r="I30" s="32">
        <v>326</v>
      </c>
      <c r="J30" s="41" t="str">
        <f>LOOKUP(I30,Name!A$2:B1923)</f>
        <v>Zac Phillips-Donaldson</v>
      </c>
      <c r="K30" s="4">
        <v>95.9</v>
      </c>
      <c r="L30" s="46"/>
      <c r="M30" s="173" t="s">
        <v>136</v>
      </c>
      <c r="N30" s="40">
        <v>3</v>
      </c>
      <c r="O30" s="32">
        <v>322</v>
      </c>
      <c r="P30" s="41" t="str">
        <f>LOOKUP(O30,Name!A$2:B1923)</f>
        <v>Torre Chalmers</v>
      </c>
      <c r="Q30" s="190">
        <v>5.24</v>
      </c>
      <c r="R30" s="46"/>
      <c r="S30" s="26"/>
      <c r="T30" s="36">
        <f>IF(INT(O30/100)=1,Y30,0)</f>
        <v>0</v>
      </c>
      <c r="U30" s="36">
        <f>IF(INT(O30/100)=3,Y30,0)</f>
        <v>6</v>
      </c>
      <c r="V30" s="36">
        <f>IF(INT(O30/100)=4,Y30,0)</f>
        <v>0</v>
      </c>
      <c r="W30" s="36">
        <f>IF(INT(O30/100)=5,Y30,0)</f>
        <v>0</v>
      </c>
      <c r="X30" s="36">
        <f>IF(INT(O30/100)=6,Y30,0)</f>
        <v>0</v>
      </c>
      <c r="Y30" s="30">
        <v>6</v>
      </c>
    </row>
    <row r="31" spans="1:25" ht="15.75">
      <c r="A31" s="33">
        <f>IF(INT(I31/100)=1,F31,0)</f>
        <v>4</v>
      </c>
      <c r="B31" s="33">
        <f>IF(INT(I31/100)=3,F31,0)</f>
        <v>0</v>
      </c>
      <c r="C31" s="33">
        <f>IF(INT(I31/100)=4,F31,0)</f>
        <v>0</v>
      </c>
      <c r="D31" s="33">
        <f>IF(INT(I31/100)=5,F31,0)</f>
        <v>0</v>
      </c>
      <c r="E31" s="33">
        <f>IF(INT(I31/100)=6,F31,0)</f>
        <v>0</v>
      </c>
      <c r="F31" s="37">
        <v>4</v>
      </c>
      <c r="H31" s="53">
        <v>4</v>
      </c>
      <c r="I31" s="32">
        <v>133</v>
      </c>
      <c r="J31" s="41" t="str">
        <f>LOOKUP(I31,Name!A$2:B1924)</f>
        <v>Isaac Cruse</v>
      </c>
      <c r="K31" s="32">
        <v>101.7</v>
      </c>
      <c r="L31" s="46"/>
      <c r="M31" s="173" t="s">
        <v>136</v>
      </c>
      <c r="N31" s="40">
        <v>4</v>
      </c>
      <c r="O31" s="32">
        <v>567</v>
      </c>
      <c r="P31" s="41" t="str">
        <f>LOOKUP(O31,Name!A$2:B1924)</f>
        <v>Antonio Wiltshire-Bailey</v>
      </c>
      <c r="Q31" s="190">
        <v>4.8</v>
      </c>
      <c r="R31" s="46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0</v>
      </c>
      <c r="W31" s="36">
        <f>IF(INT(O31/100)=5,Y31,0)</f>
        <v>4</v>
      </c>
      <c r="X31" s="36">
        <f>IF(INT(O31/100)=6,Y31,0)</f>
        <v>0</v>
      </c>
      <c r="Y31" s="30">
        <v>4</v>
      </c>
    </row>
    <row r="32" spans="1:25" ht="15.75">
      <c r="A32" s="33">
        <f>IF(INT(I32/100)=1,F32,0)</f>
        <v>0</v>
      </c>
      <c r="B32" s="33">
        <f>IF(INT(I32/100)=3,F32,0)</f>
        <v>0</v>
      </c>
      <c r="C32" s="33">
        <f>IF(INT(I32/100)=4,F32,0)</f>
        <v>0</v>
      </c>
      <c r="D32" s="33">
        <f>IF(INT(I32/100)=5,F32,0)</f>
        <v>0</v>
      </c>
      <c r="E32" s="33">
        <f>IF(INT(I32/100)=6,F32,0)</f>
        <v>0</v>
      </c>
      <c r="F32" s="37">
        <v>2</v>
      </c>
      <c r="H32" s="53">
        <v>5</v>
      </c>
      <c r="I32" s="32"/>
      <c r="J32" s="41" t="e">
        <f>LOOKUP(I32,Name!A$2:B1925)</f>
        <v>#N/A</v>
      </c>
      <c r="K32" s="32"/>
      <c r="L32" s="46"/>
      <c r="M32" s="173" t="s">
        <v>136</v>
      </c>
      <c r="N32" s="40">
        <v>5</v>
      </c>
      <c r="O32" s="32"/>
      <c r="P32" s="41" t="e">
        <f>LOOKUP(O32,Name!A$2:B1925)</f>
        <v>#N/A</v>
      </c>
      <c r="Q32" s="190"/>
      <c r="R32" s="46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2</v>
      </c>
    </row>
    <row r="33" spans="1:25" ht="15.75">
      <c r="A33" s="34"/>
      <c r="B33" s="34"/>
      <c r="C33" s="34"/>
      <c r="D33" s="34"/>
      <c r="E33" s="34"/>
      <c r="F33" s="35" t="s">
        <v>23</v>
      </c>
      <c r="H33" s="45"/>
      <c r="I33" s="42"/>
      <c r="J33" s="41"/>
      <c r="K33" s="42"/>
      <c r="L33" s="46"/>
      <c r="M33" s="173" t="s">
        <v>136</v>
      </c>
      <c r="N33" s="45"/>
      <c r="O33" s="42"/>
      <c r="P33" s="41"/>
      <c r="Q33" s="165"/>
      <c r="R33" s="46"/>
      <c r="T33" s="34"/>
      <c r="U33" s="34"/>
      <c r="V33" s="34"/>
      <c r="W33" s="34"/>
      <c r="X33" s="34"/>
      <c r="Y33" s="35" t="s">
        <v>23</v>
      </c>
    </row>
    <row r="34" spans="1:24" ht="15.75">
      <c r="A34" s="286" t="s">
        <v>15</v>
      </c>
      <c r="B34" s="287" t="s">
        <v>17</v>
      </c>
      <c r="C34" s="288" t="s">
        <v>19</v>
      </c>
      <c r="D34" s="273" t="s">
        <v>165</v>
      </c>
      <c r="E34" s="289" t="s">
        <v>21</v>
      </c>
      <c r="H34" s="122" t="s">
        <v>98</v>
      </c>
      <c r="I34" s="42"/>
      <c r="J34" s="42" t="s">
        <v>99</v>
      </c>
      <c r="K34" s="42"/>
      <c r="L34" s="46"/>
      <c r="M34" s="173" t="s">
        <v>136</v>
      </c>
      <c r="N34" s="122" t="s">
        <v>113</v>
      </c>
      <c r="O34" s="42"/>
      <c r="P34" s="42" t="s">
        <v>84</v>
      </c>
      <c r="Q34" s="42"/>
      <c r="R34" s="46"/>
      <c r="S34" s="26"/>
      <c r="T34" s="286" t="s">
        <v>15</v>
      </c>
      <c r="U34" s="287" t="s">
        <v>17</v>
      </c>
      <c r="V34" s="288" t="s">
        <v>19</v>
      </c>
      <c r="W34" s="273" t="s">
        <v>165</v>
      </c>
      <c r="X34" s="289" t="s">
        <v>21</v>
      </c>
    </row>
    <row r="35" spans="1:25" ht="15.75">
      <c r="A35" s="33">
        <f>IF(INT(I35/100)=1,F35,0)</f>
        <v>0</v>
      </c>
      <c r="B35" s="33">
        <f>IF(INT(I35/100)=3,F35,0)</f>
        <v>0</v>
      </c>
      <c r="C35" s="33">
        <f>IF(INT(I35/100)=4,F35,0)</f>
        <v>10</v>
      </c>
      <c r="D35" s="33">
        <f>IF(INT(I35/100)=5,F35,0)</f>
        <v>0</v>
      </c>
      <c r="E35" s="33">
        <f>IF(INT(I35/100)=6,F35,0)</f>
        <v>0</v>
      </c>
      <c r="F35" s="37">
        <v>10</v>
      </c>
      <c r="H35" s="53">
        <v>1</v>
      </c>
      <c r="I35" s="32">
        <v>420</v>
      </c>
      <c r="J35" s="41" t="str">
        <f>LOOKUP(I35,Name!A$2:B1928)</f>
        <v>Alfie Baggley</v>
      </c>
      <c r="K35" s="4">
        <v>24</v>
      </c>
      <c r="L35" s="46"/>
      <c r="M35" s="173" t="s">
        <v>136</v>
      </c>
      <c r="N35" s="40">
        <v>1</v>
      </c>
      <c r="O35" s="32">
        <v>420</v>
      </c>
      <c r="P35" s="41" t="str">
        <f>LOOKUP(O35,Name!A$2:B1928)</f>
        <v>Alfie Baggley</v>
      </c>
      <c r="Q35" s="32">
        <v>68</v>
      </c>
      <c r="R35" s="46"/>
      <c r="S35" s="26"/>
      <c r="T35" s="36">
        <f>IF(INT(O35/100)=1,Y35,0)</f>
        <v>0</v>
      </c>
      <c r="U35" s="36">
        <f>IF(INT(O35/100)=3,Y35,0)</f>
        <v>0</v>
      </c>
      <c r="V35" s="36">
        <f>IF(INT(O35/100)=4,Y35,0)</f>
        <v>10</v>
      </c>
      <c r="W35" s="36">
        <f>IF(INT(O35/100)=5,Y35,0)</f>
        <v>0</v>
      </c>
      <c r="X35" s="36">
        <f>IF(INT(O35/100)=6,Y35,0)</f>
        <v>0</v>
      </c>
      <c r="Y35" s="30">
        <v>10</v>
      </c>
    </row>
    <row r="36" spans="1:25" ht="15.75">
      <c r="A36" s="33">
        <f>IF(INT(I36/100)=1,F36,0)</f>
        <v>0</v>
      </c>
      <c r="B36" s="33">
        <f>IF(INT(I36/100)=3,F36,0)</f>
        <v>8</v>
      </c>
      <c r="C36" s="33">
        <f>IF(INT(I36/100)=4,F36,0)</f>
        <v>0</v>
      </c>
      <c r="D36" s="33">
        <f>IF(INT(I36/100)=5,F36,0)</f>
        <v>0</v>
      </c>
      <c r="E36" s="33">
        <f>IF(INT(I36/100)=6,F36,0)</f>
        <v>0</v>
      </c>
      <c r="F36" s="37">
        <v>8</v>
      </c>
      <c r="H36" s="53">
        <v>2</v>
      </c>
      <c r="I36" s="32">
        <v>328</v>
      </c>
      <c r="J36" s="41" t="str">
        <f>LOOKUP(I36,Name!A$2:B1929)</f>
        <v>Akorede Raheem</v>
      </c>
      <c r="K36" s="4">
        <v>24.1</v>
      </c>
      <c r="L36" s="46"/>
      <c r="M36" s="173" t="s">
        <v>136</v>
      </c>
      <c r="N36" s="40">
        <v>2</v>
      </c>
      <c r="O36" s="32">
        <v>137</v>
      </c>
      <c r="P36" s="41" t="str">
        <f>LOOKUP(O36,Name!A$2:B1929)</f>
        <v>Jayden Bailey </v>
      </c>
      <c r="Q36" s="32">
        <v>54</v>
      </c>
      <c r="R36" s="46"/>
      <c r="S36" s="26"/>
      <c r="T36" s="36">
        <f>IF(INT(O36/100)=1,Y36,0)</f>
        <v>8</v>
      </c>
      <c r="U36" s="36">
        <f>IF(INT(O36/100)=3,Y36,0)</f>
        <v>0</v>
      </c>
      <c r="V36" s="36">
        <f>IF(INT(O36/100)=4,Y36,0)</f>
        <v>0</v>
      </c>
      <c r="W36" s="36">
        <f>IF(INT(O36/100)=5,Y36,0)</f>
        <v>0</v>
      </c>
      <c r="X36" s="36">
        <f>IF(INT(O36/100)=6,Y36,0)</f>
        <v>0</v>
      </c>
      <c r="Y36" s="30">
        <v>8</v>
      </c>
    </row>
    <row r="37" spans="1:25" ht="15.75">
      <c r="A37" s="33">
        <f>IF(INT(I37/100)=1,F37,0)</f>
        <v>0</v>
      </c>
      <c r="B37" s="33">
        <f>IF(INT(I37/100)=3,F37,0)</f>
        <v>0</v>
      </c>
      <c r="C37" s="33">
        <f>IF(INT(I37/100)=4,F37,0)</f>
        <v>0</v>
      </c>
      <c r="D37" s="33">
        <f>IF(INT(I37/100)=5,F37,0)</f>
        <v>0</v>
      </c>
      <c r="E37" s="33">
        <f>IF(INT(I37/100)=6,F37,0)</f>
        <v>6</v>
      </c>
      <c r="F37" s="37">
        <v>6</v>
      </c>
      <c r="H37" s="53">
        <v>3</v>
      </c>
      <c r="I37" s="32">
        <v>670</v>
      </c>
      <c r="J37" s="41" t="str">
        <f>LOOKUP(I37,Name!A$2:B1930)</f>
        <v>Calum Ashford</v>
      </c>
      <c r="K37" s="4">
        <v>24.7</v>
      </c>
      <c r="L37" s="46"/>
      <c r="M37" s="173" t="s">
        <v>136</v>
      </c>
      <c r="N37" s="40">
        <v>3</v>
      </c>
      <c r="O37" s="32">
        <v>328</v>
      </c>
      <c r="P37" s="41" t="str">
        <f>LOOKUP(O37,Name!A$2:B1930)</f>
        <v>Akorede Raheem</v>
      </c>
      <c r="Q37" s="32">
        <v>53</v>
      </c>
      <c r="R37" s="46"/>
      <c r="S37" s="26"/>
      <c r="T37" s="36">
        <f>IF(INT(O37/100)=1,Y37,0)</f>
        <v>0</v>
      </c>
      <c r="U37" s="36">
        <f>IF(INT(O37/100)=3,Y37,0)</f>
        <v>6</v>
      </c>
      <c r="V37" s="36">
        <f>IF(INT(O37/100)=4,Y37,0)</f>
        <v>0</v>
      </c>
      <c r="W37" s="36">
        <f>IF(INT(O37/100)=5,Y37,0)</f>
        <v>0</v>
      </c>
      <c r="X37" s="36">
        <f>IF(INT(O37/100)=6,Y37,0)</f>
        <v>0</v>
      </c>
      <c r="Y37" s="30">
        <v>6</v>
      </c>
    </row>
    <row r="38" spans="1:25" ht="15.75">
      <c r="A38" s="33">
        <f>IF(INT(I38/100)=1,F38,0)</f>
        <v>0</v>
      </c>
      <c r="B38" s="33">
        <f>IF(INT(I38/100)=3,F38,0)</f>
        <v>0</v>
      </c>
      <c r="C38" s="33">
        <f>IF(INT(I38/100)=4,F38,0)</f>
        <v>0</v>
      </c>
      <c r="D38" s="33">
        <f>IF(INT(I38/100)=5,F38,0)</f>
        <v>4</v>
      </c>
      <c r="E38" s="33">
        <f>IF(INT(I38/100)=6,F38,0)</f>
        <v>0</v>
      </c>
      <c r="F38" s="37">
        <v>4</v>
      </c>
      <c r="H38" s="53">
        <v>4</v>
      </c>
      <c r="I38" s="32">
        <v>571</v>
      </c>
      <c r="J38" s="41" t="str">
        <f>LOOKUP(I38,Name!A$2:B1931)</f>
        <v>Muayyad Mohamed</v>
      </c>
      <c r="K38" s="4">
        <v>24.7</v>
      </c>
      <c r="L38" s="46"/>
      <c r="M38" s="173" t="s">
        <v>136</v>
      </c>
      <c r="N38" s="40">
        <v>4</v>
      </c>
      <c r="O38" s="32">
        <v>674</v>
      </c>
      <c r="P38" s="41" t="str">
        <f>LOOKUP(O38,Name!A$2:B1931)</f>
        <v>Elijah Simpson</v>
      </c>
      <c r="Q38" s="32">
        <v>48</v>
      </c>
      <c r="R38" s="46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4</v>
      </c>
      <c r="Y38" s="30">
        <v>4</v>
      </c>
    </row>
    <row r="39" spans="1:25" ht="15.75">
      <c r="A39" s="33">
        <f>IF(INT(I39/100)=1,F39,0)</f>
        <v>2</v>
      </c>
      <c r="B39" s="33">
        <f>IF(INT(I39/100)=3,F39,0)</f>
        <v>0</v>
      </c>
      <c r="C39" s="33">
        <f>IF(INT(I39/100)=4,F39,0)</f>
        <v>0</v>
      </c>
      <c r="D39" s="33">
        <f>IF(INT(I39/100)=5,F39,0)</f>
        <v>0</v>
      </c>
      <c r="E39" s="33">
        <f>IF(INT(I39/100)=6,F39,0)</f>
        <v>0</v>
      </c>
      <c r="F39" s="37">
        <v>2</v>
      </c>
      <c r="H39" s="53">
        <v>5</v>
      </c>
      <c r="I39" s="32">
        <v>137</v>
      </c>
      <c r="J39" s="41" t="str">
        <f>LOOKUP(I39,Name!A$2:B1932)</f>
        <v>Jayden Bailey </v>
      </c>
      <c r="K39" s="4">
        <v>24.9</v>
      </c>
      <c r="L39" s="46"/>
      <c r="M39" s="173" t="s">
        <v>136</v>
      </c>
      <c r="N39" s="40">
        <v>5</v>
      </c>
      <c r="O39" s="32">
        <v>572</v>
      </c>
      <c r="P39" s="41" t="str">
        <f>LOOKUP(O39,Name!A$2:B1932)</f>
        <v>Muslih Mohamed</v>
      </c>
      <c r="Q39" s="32">
        <v>46</v>
      </c>
      <c r="R39" s="46"/>
      <c r="S39" s="26"/>
      <c r="T39" s="36">
        <f>IF(INT(O39/100)=1,Y39,0)</f>
        <v>0</v>
      </c>
      <c r="U39" s="36">
        <f>IF(INT(O39/100)=3,Y39,0)</f>
        <v>0</v>
      </c>
      <c r="V39" s="36">
        <f>IF(INT(O39/100)=4,Y39,0)</f>
        <v>0</v>
      </c>
      <c r="W39" s="36">
        <f>IF(INT(O39/100)=5,Y39,0)</f>
        <v>2</v>
      </c>
      <c r="X39" s="36">
        <f>IF(INT(O39/100)=6,Y39,0)</f>
        <v>0</v>
      </c>
      <c r="Y39" s="30">
        <v>2</v>
      </c>
    </row>
    <row r="40" spans="1:25" ht="15.75">
      <c r="A40" s="34"/>
      <c r="B40" s="34"/>
      <c r="C40" s="34"/>
      <c r="D40" s="34"/>
      <c r="E40" s="34"/>
      <c r="F40" s="35" t="s">
        <v>23</v>
      </c>
      <c r="H40" s="54"/>
      <c r="I40" s="41"/>
      <c r="J40" s="41"/>
      <c r="K40" s="42"/>
      <c r="L40" s="46"/>
      <c r="M40" s="173" t="s">
        <v>136</v>
      </c>
      <c r="N40" s="45"/>
      <c r="O40" s="42"/>
      <c r="P40" s="41"/>
      <c r="Q40" s="42"/>
      <c r="R40" s="46"/>
      <c r="S40" s="26"/>
      <c r="T40" s="47"/>
      <c r="U40" s="34"/>
      <c r="V40" s="34"/>
      <c r="W40" s="34"/>
      <c r="X40" s="34"/>
      <c r="Y40" s="35" t="s">
        <v>23</v>
      </c>
    </row>
    <row r="41" spans="1:24" ht="15.75">
      <c r="A41" s="286" t="s">
        <v>15</v>
      </c>
      <c r="B41" s="287" t="s">
        <v>17</v>
      </c>
      <c r="C41" s="288" t="s">
        <v>19</v>
      </c>
      <c r="D41" s="273" t="s">
        <v>165</v>
      </c>
      <c r="E41" s="289" t="s">
        <v>21</v>
      </c>
      <c r="H41" s="122" t="s">
        <v>107</v>
      </c>
      <c r="I41" s="41"/>
      <c r="J41" s="42" t="s">
        <v>102</v>
      </c>
      <c r="K41" s="42"/>
      <c r="L41" s="46"/>
      <c r="M41" s="173" t="s">
        <v>136</v>
      </c>
      <c r="N41" s="122" t="s">
        <v>114</v>
      </c>
      <c r="O41" s="42"/>
      <c r="P41" s="42" t="s">
        <v>87</v>
      </c>
      <c r="Q41" s="42"/>
      <c r="R41" s="46"/>
      <c r="S41" s="26"/>
      <c r="T41" s="286" t="s">
        <v>15</v>
      </c>
      <c r="U41" s="287" t="s">
        <v>17</v>
      </c>
      <c r="V41" s="288" t="s">
        <v>19</v>
      </c>
      <c r="W41" s="273" t="s">
        <v>165</v>
      </c>
      <c r="X41" s="289" t="s">
        <v>21</v>
      </c>
    </row>
    <row r="42" spans="1:25" ht="15.75">
      <c r="A42" s="33">
        <f>IF(INT(I42/100)=1,F42,0)</f>
        <v>0</v>
      </c>
      <c r="B42" s="33">
        <f>IF(INT(I42/100)=3,F42,0)</f>
        <v>10</v>
      </c>
      <c r="C42" s="33">
        <f>IF(INT(I42/100)=4,F42,0)</f>
        <v>0</v>
      </c>
      <c r="D42" s="33">
        <f>IF(INT(I42/100)=5,F42,0)</f>
        <v>0</v>
      </c>
      <c r="E42" s="33">
        <f>IF(INT(I42/100)=6,F42,0)</f>
        <v>0</v>
      </c>
      <c r="F42" s="37">
        <v>10</v>
      </c>
      <c r="H42" s="53">
        <v>1</v>
      </c>
      <c r="I42" s="32">
        <v>322</v>
      </c>
      <c r="J42" s="41" t="str">
        <f>LOOKUP(I42,Name!A$2:B1935)</f>
        <v>Torre Chalmers</v>
      </c>
      <c r="K42" s="4">
        <v>24.4</v>
      </c>
      <c r="L42" s="46"/>
      <c r="M42" s="173" t="s">
        <v>136</v>
      </c>
      <c r="N42" s="40">
        <v>1</v>
      </c>
      <c r="O42" s="32">
        <v>133</v>
      </c>
      <c r="P42" s="41" t="str">
        <f>LOOKUP(O42,Name!A$2:B1935)</f>
        <v>Isaac Cruse</v>
      </c>
      <c r="Q42" s="32">
        <v>49</v>
      </c>
      <c r="R42" s="46"/>
      <c r="S42" s="26"/>
      <c r="T42" s="36">
        <f>IF(INT(O42/100)=1,Y42,0)</f>
        <v>10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0</v>
      </c>
      <c r="Y42" s="30">
        <v>10</v>
      </c>
    </row>
    <row r="43" spans="1:25" ht="15.75">
      <c r="A43" s="33">
        <f>IF(INT(I43/100)=1,F43,0)</f>
        <v>0</v>
      </c>
      <c r="B43" s="33">
        <f>IF(INT(I43/100)=3,F43,0)</f>
        <v>0</v>
      </c>
      <c r="C43" s="33">
        <f>IF(INT(I43/100)=4,F43,0)</f>
        <v>0</v>
      </c>
      <c r="D43" s="33">
        <f>IF(INT(I43/100)=5,F43,0)</f>
        <v>0</v>
      </c>
      <c r="E43" s="33">
        <f>IF(INT(I43/100)=6,F43,0)</f>
        <v>8</v>
      </c>
      <c r="F43" s="37">
        <v>8</v>
      </c>
      <c r="H43" s="53">
        <v>2</v>
      </c>
      <c r="I43" s="32">
        <v>674</v>
      </c>
      <c r="J43" s="41" t="str">
        <f>LOOKUP(I43,Name!A$2:B1936)</f>
        <v>Elijah Simpson</v>
      </c>
      <c r="K43" s="4">
        <v>24.6</v>
      </c>
      <c r="L43" s="46"/>
      <c r="M43" s="173" t="s">
        <v>136</v>
      </c>
      <c r="N43" s="40">
        <v>1</v>
      </c>
      <c r="O43" s="32">
        <v>672</v>
      </c>
      <c r="P43" s="41" t="str">
        <f>LOOKUP(O43,Name!A$2:B1936)</f>
        <v>Charlie Hughes</v>
      </c>
      <c r="Q43" s="32">
        <v>47</v>
      </c>
      <c r="R43" s="46"/>
      <c r="S43" s="26"/>
      <c r="T43" s="36">
        <f>IF(INT(O43/100)=1,Y43,0)</f>
        <v>0</v>
      </c>
      <c r="U43" s="36">
        <f>IF(INT(O43/100)=3,Y43,0)</f>
        <v>0</v>
      </c>
      <c r="V43" s="36">
        <f>IF(INT(O43/100)=4,Y43,0)</f>
        <v>0</v>
      </c>
      <c r="W43" s="36">
        <f>IF(INT(O43/100)=5,Y43,0)</f>
        <v>0</v>
      </c>
      <c r="X43" s="36">
        <f>IF(INT(O43/100)=6,Y43,0)</f>
        <v>8</v>
      </c>
      <c r="Y43" s="30">
        <v>8</v>
      </c>
    </row>
    <row r="44" spans="1:25" ht="15.75">
      <c r="A44" s="33">
        <f>IF(INT(I44/100)=1,F44,0)</f>
        <v>0</v>
      </c>
      <c r="B44" s="33">
        <f>IF(INT(I44/100)=3,F44,0)</f>
        <v>0</v>
      </c>
      <c r="C44" s="33">
        <f>IF(INT(I44/100)=4,F44,0)</f>
        <v>0</v>
      </c>
      <c r="D44" s="33">
        <f>IF(INT(I44/100)=5,F44,0)</f>
        <v>6</v>
      </c>
      <c r="E44" s="33">
        <f>IF(INT(I44/100)=6,F44,0)</f>
        <v>0</v>
      </c>
      <c r="F44" s="37">
        <v>6</v>
      </c>
      <c r="H44" s="53">
        <v>3</v>
      </c>
      <c r="I44" s="32">
        <v>568</v>
      </c>
      <c r="J44" s="41" t="str">
        <f>LOOKUP(I44,Name!A$2:B1937)</f>
        <v>Dominic Moynihan</v>
      </c>
      <c r="K44" s="32">
        <v>25.1</v>
      </c>
      <c r="L44" s="46"/>
      <c r="M44" s="173" t="s">
        <v>136</v>
      </c>
      <c r="N44" s="40">
        <v>3</v>
      </c>
      <c r="O44" s="32">
        <v>326</v>
      </c>
      <c r="P44" s="41" t="str">
        <f>LOOKUP(O44,Name!A$2:B1937)</f>
        <v>Zac Phillips-Donaldson</v>
      </c>
      <c r="Q44" s="32">
        <v>45</v>
      </c>
      <c r="R44" s="46"/>
      <c r="S44" s="26"/>
      <c r="T44" s="36">
        <f>IF(INT(O44/100)=1,Y44,0)</f>
        <v>0</v>
      </c>
      <c r="U44" s="36">
        <f>IF(INT(O44/100)=3,Y44,0)</f>
        <v>6</v>
      </c>
      <c r="V44" s="36">
        <f>IF(INT(O44/100)=4,Y44,0)</f>
        <v>0</v>
      </c>
      <c r="W44" s="36">
        <f>IF(INT(O44/100)=5,Y44,0)</f>
        <v>0</v>
      </c>
      <c r="X44" s="36">
        <f>IF(INT(O44/100)=6,Y44,0)</f>
        <v>0</v>
      </c>
      <c r="Y44" s="30">
        <v>6</v>
      </c>
    </row>
    <row r="45" spans="1:25" ht="15.75">
      <c r="A45" s="33">
        <f>IF(INT(I45/100)=1,F45,0)</f>
        <v>4</v>
      </c>
      <c r="B45" s="33">
        <f>IF(INT(I45/100)=3,F45,0)</f>
        <v>0</v>
      </c>
      <c r="C45" s="33">
        <f>IF(INT(I45/100)=4,F45,0)</f>
        <v>0</v>
      </c>
      <c r="D45" s="33">
        <f>IF(INT(I45/100)=5,F45,0)</f>
        <v>0</v>
      </c>
      <c r="E45" s="33">
        <f>IF(INT(I45/100)=6,F45,0)</f>
        <v>0</v>
      </c>
      <c r="F45" s="37">
        <v>4</v>
      </c>
      <c r="H45" s="53">
        <v>4</v>
      </c>
      <c r="I45" s="32">
        <v>136</v>
      </c>
      <c r="J45" s="41" t="str">
        <f>LOOKUP(I45,Name!A$2:B1938)</f>
        <v>Evangelos (Veggelis) Fiotakis</v>
      </c>
      <c r="K45" s="32">
        <v>25.5</v>
      </c>
      <c r="L45" s="46"/>
      <c r="M45" s="173" t="s">
        <v>136</v>
      </c>
      <c r="N45" s="40">
        <v>4</v>
      </c>
      <c r="O45" s="32">
        <v>569</v>
      </c>
      <c r="P45" s="41" t="str">
        <f>LOOKUP(O45,Name!A$2:B1938)</f>
        <v>Eben Ashton</v>
      </c>
      <c r="Q45" s="32">
        <v>43</v>
      </c>
      <c r="R45" s="46"/>
      <c r="S45" s="26"/>
      <c r="T45" s="36">
        <f>IF(INT(O45/100)=1,Y45,0)</f>
        <v>0</v>
      </c>
      <c r="U45" s="36">
        <f>IF(INT(O45/100)=3,Y45,0)</f>
        <v>0</v>
      </c>
      <c r="V45" s="36">
        <f>IF(INT(O45/100)=4,Y45,0)</f>
        <v>0</v>
      </c>
      <c r="W45" s="36">
        <f>IF(INT(O45/100)=5,Y45,0)</f>
        <v>4</v>
      </c>
      <c r="X45" s="36">
        <f>IF(INT(O45/100)=6,Y45,0)</f>
        <v>0</v>
      </c>
      <c r="Y45" s="30">
        <v>4</v>
      </c>
    </row>
    <row r="46" spans="1:25" ht="15.75">
      <c r="A46" s="33">
        <f>IF(INT(I46/100)=1,F46,0)</f>
        <v>0</v>
      </c>
      <c r="B46" s="33">
        <f>IF(INT(I46/100)=3,F46,0)</f>
        <v>0</v>
      </c>
      <c r="C46" s="33">
        <f>IF(INT(I46/100)=4,F46,0)</f>
        <v>2</v>
      </c>
      <c r="D46" s="33">
        <f>IF(INT(I46/100)=5,F46,0)</f>
        <v>0</v>
      </c>
      <c r="E46" s="33">
        <f>IF(INT(I46/100)=6,F46,0)</f>
        <v>0</v>
      </c>
      <c r="F46" s="37">
        <v>2</v>
      </c>
      <c r="H46" s="53">
        <v>5</v>
      </c>
      <c r="I46" s="32">
        <v>423</v>
      </c>
      <c r="J46" s="41" t="str">
        <f>LOOKUP(I46,Name!A$2:B1939)</f>
        <v>Adam Scarr</v>
      </c>
      <c r="K46" s="32">
        <v>29.4</v>
      </c>
      <c r="L46" s="46"/>
      <c r="M46" s="173" t="s">
        <v>136</v>
      </c>
      <c r="N46" s="40">
        <v>5</v>
      </c>
      <c r="O46" s="32">
        <v>422</v>
      </c>
      <c r="P46" s="41" t="str">
        <f>LOOKUP(O46,Name!A$2:B1939)</f>
        <v>Kian Hazelwood</v>
      </c>
      <c r="Q46" s="32">
        <v>36</v>
      </c>
      <c r="R46" s="46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2</v>
      </c>
      <c r="W46" s="36">
        <f>IF(INT(O46/100)=5,Y46,0)</f>
        <v>0</v>
      </c>
      <c r="X46" s="36">
        <f>IF(INT(O46/100)=6,Y46,0)</f>
        <v>0</v>
      </c>
      <c r="Y46" s="30">
        <v>2</v>
      </c>
    </row>
    <row r="47" spans="1:25" ht="15.75">
      <c r="A47" s="34"/>
      <c r="B47" s="34"/>
      <c r="C47" s="34"/>
      <c r="D47" s="34"/>
      <c r="E47" s="34"/>
      <c r="F47" s="35" t="s">
        <v>23</v>
      </c>
      <c r="H47" s="45"/>
      <c r="I47" s="42"/>
      <c r="J47" s="41"/>
      <c r="K47" s="42"/>
      <c r="L47" s="46"/>
      <c r="M47" s="173" t="s">
        <v>136</v>
      </c>
      <c r="N47" s="45"/>
      <c r="O47" s="42"/>
      <c r="P47" s="41"/>
      <c r="Q47" s="42"/>
      <c r="R47" s="46"/>
      <c r="T47" s="34"/>
      <c r="U47" s="34"/>
      <c r="V47" s="34"/>
      <c r="W47" s="34"/>
      <c r="X47" s="34"/>
      <c r="Y47" s="35" t="s">
        <v>23</v>
      </c>
    </row>
    <row r="48" spans="1:24" ht="15.75">
      <c r="A48" s="286" t="s">
        <v>15</v>
      </c>
      <c r="B48" s="287" t="s">
        <v>17</v>
      </c>
      <c r="C48" s="288" t="s">
        <v>19</v>
      </c>
      <c r="D48" s="273" t="s">
        <v>165</v>
      </c>
      <c r="E48" s="289" t="s">
        <v>21</v>
      </c>
      <c r="H48" s="122" t="s">
        <v>108</v>
      </c>
      <c r="I48" s="42"/>
      <c r="J48" s="42" t="s">
        <v>104</v>
      </c>
      <c r="K48" s="42"/>
      <c r="L48" s="46"/>
      <c r="M48" s="173" t="s">
        <v>136</v>
      </c>
      <c r="N48" s="122" t="s">
        <v>112</v>
      </c>
      <c r="O48" s="42"/>
      <c r="P48" s="42" t="s">
        <v>105</v>
      </c>
      <c r="Q48" s="42"/>
      <c r="R48" s="46"/>
      <c r="S48" s="26"/>
      <c r="T48" s="286" t="s">
        <v>15</v>
      </c>
      <c r="U48" s="287" t="s">
        <v>17</v>
      </c>
      <c r="V48" s="288" t="s">
        <v>19</v>
      </c>
      <c r="W48" s="273" t="s">
        <v>165</v>
      </c>
      <c r="X48" s="289" t="s">
        <v>21</v>
      </c>
    </row>
    <row r="49" spans="1:25" ht="15.75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10</v>
      </c>
      <c r="F49" s="37">
        <v>10</v>
      </c>
      <c r="H49" s="53">
        <v>1</v>
      </c>
      <c r="I49" s="32">
        <v>6</v>
      </c>
      <c r="J49" s="41" t="str">
        <f>LOOKUP(I49,Name!A$2:B1942)</f>
        <v>Solihull &amp; Small Heath</v>
      </c>
      <c r="K49" s="32">
        <v>107.2</v>
      </c>
      <c r="L49" s="46"/>
      <c r="M49" s="173" t="s">
        <v>136</v>
      </c>
      <c r="N49" s="40">
        <v>1</v>
      </c>
      <c r="O49" s="32">
        <v>675</v>
      </c>
      <c r="P49" s="41" t="str">
        <f>LOOKUP(O49,Name!A$2:B1942)</f>
        <v>Lucas Evans</v>
      </c>
      <c r="Q49" s="32">
        <v>8.62</v>
      </c>
      <c r="R49" s="46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0</v>
      </c>
      <c r="X49" s="36">
        <f>IF(INT(O49/100)=6,Y49,0)</f>
        <v>10</v>
      </c>
      <c r="Y49" s="30">
        <v>10</v>
      </c>
    </row>
    <row r="50" spans="1:25" ht="15.75">
      <c r="A50" s="33">
        <f>IF(I50=1,F50,0)</f>
        <v>0</v>
      </c>
      <c r="B50" s="33">
        <f>IF(I50=3,F50,0)</f>
        <v>8</v>
      </c>
      <c r="C50" s="33">
        <f>IF(I50=4,F50,0)</f>
        <v>0</v>
      </c>
      <c r="D50" s="33">
        <f>IF(I50=5,F50,0)</f>
        <v>0</v>
      </c>
      <c r="E50" s="33">
        <f>IF(I50=6,F50,0)</f>
        <v>0</v>
      </c>
      <c r="F50" s="37">
        <v>8</v>
      </c>
      <c r="H50" s="53">
        <v>2</v>
      </c>
      <c r="I50" s="32">
        <v>3</v>
      </c>
      <c r="J50" s="41" t="str">
        <f>LOOKUP(I50,Name!A$2:B1943)</f>
        <v>Birchfield Harriers</v>
      </c>
      <c r="K50" s="32">
        <v>108.4</v>
      </c>
      <c r="L50" s="46"/>
      <c r="M50" s="173" t="s">
        <v>136</v>
      </c>
      <c r="N50" s="40">
        <v>2</v>
      </c>
      <c r="O50" s="32">
        <v>568</v>
      </c>
      <c r="P50" s="41" t="str">
        <f>LOOKUP(O50,Name!A$2:B1943)</f>
        <v>Dominic Moynihan</v>
      </c>
      <c r="Q50" s="190">
        <v>7.35</v>
      </c>
      <c r="R50" s="46"/>
      <c r="S50" s="26"/>
      <c r="T50" s="36">
        <f>IF(INT(O50/100)=1,Y50,0)</f>
        <v>0</v>
      </c>
      <c r="U50" s="36">
        <f>IF(INT(O50/100)=3,Y50,0)</f>
        <v>0</v>
      </c>
      <c r="V50" s="36">
        <f>IF(INT(O50/100)=4,Y50,0)</f>
        <v>0</v>
      </c>
      <c r="W50" s="36">
        <f>IF(INT(O50/100)=5,Y50,0)</f>
        <v>8</v>
      </c>
      <c r="X50" s="36">
        <f>IF(INT(O50/100)=6,Y50,0)</f>
        <v>0</v>
      </c>
      <c r="Y50" s="30">
        <v>8</v>
      </c>
    </row>
    <row r="51" spans="1:25" ht="15.75">
      <c r="A51" s="33">
        <f>IF(I51=1,F51,0)</f>
        <v>0</v>
      </c>
      <c r="B51" s="33">
        <f>IF(I51=3,F51,0)</f>
        <v>0</v>
      </c>
      <c r="C51" s="33">
        <f>IF(I51=4,F51,0)</f>
        <v>0</v>
      </c>
      <c r="D51" s="33">
        <f>IF(I51=5,F51,0)</f>
        <v>6</v>
      </c>
      <c r="E51" s="33">
        <f>IF(I51=6,F51,0)</f>
        <v>0</v>
      </c>
      <c r="F51" s="37">
        <v>6</v>
      </c>
      <c r="H51" s="53">
        <v>3</v>
      </c>
      <c r="I51" s="32">
        <v>5</v>
      </c>
      <c r="J51" s="41" t="str">
        <f>LOOKUP(I51,Name!A$2:B1944)</f>
        <v>Birmingham R&amp;T</v>
      </c>
      <c r="K51" s="32">
        <v>118.2</v>
      </c>
      <c r="L51" s="46"/>
      <c r="M51" s="173" t="s">
        <v>136</v>
      </c>
      <c r="N51" s="40">
        <v>3</v>
      </c>
      <c r="O51" s="32">
        <v>138</v>
      </c>
      <c r="P51" s="41" t="str">
        <f>LOOKUP(O51,Name!A$2:B1944)</f>
        <v>Archie Osborne </v>
      </c>
      <c r="Q51" s="190">
        <v>7</v>
      </c>
      <c r="R51" s="46"/>
      <c r="S51" s="26"/>
      <c r="T51" s="36">
        <f>IF(INT(O51/100)=1,Y51,0)</f>
        <v>6</v>
      </c>
      <c r="U51" s="36">
        <f>IF(INT(O51/100)=3,Y51,0)</f>
        <v>0</v>
      </c>
      <c r="V51" s="36">
        <f>IF(INT(O51/100)=4,Y51,0)</f>
        <v>0</v>
      </c>
      <c r="W51" s="36">
        <f>IF(INT(O51/100)=5,Y51,0)</f>
        <v>0</v>
      </c>
      <c r="X51" s="36">
        <f>IF(INT(O51/100)=6,Y51,0)</f>
        <v>0</v>
      </c>
      <c r="Y51" s="30">
        <v>6</v>
      </c>
    </row>
    <row r="52" spans="1:25" ht="15.75">
      <c r="A52" s="33">
        <f>IF(I52=1,F52,0)</f>
        <v>4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0</v>
      </c>
      <c r="F52" s="37">
        <v>4</v>
      </c>
      <c r="H52" s="53">
        <v>4</v>
      </c>
      <c r="I52" s="32">
        <v>1</v>
      </c>
      <c r="J52" s="41" t="str">
        <f>LOOKUP(I52,Name!A$2:B1945)</f>
        <v>Royal Sutton Coldfield</v>
      </c>
      <c r="K52" s="32">
        <v>121.5</v>
      </c>
      <c r="L52" s="46"/>
      <c r="M52" s="173" t="s">
        <v>136</v>
      </c>
      <c r="N52" s="40">
        <v>4</v>
      </c>
      <c r="O52" s="32">
        <v>423</v>
      </c>
      <c r="P52" s="41" t="str">
        <f>LOOKUP(O52,Name!A$2:B1945)</f>
        <v>Adam Scarr</v>
      </c>
      <c r="Q52" s="190">
        <v>4.94</v>
      </c>
      <c r="R52" s="46"/>
      <c r="S52" s="26"/>
      <c r="T52" s="36">
        <f>IF(INT(O52/100)=1,Y52,0)</f>
        <v>0</v>
      </c>
      <c r="U52" s="36">
        <f>IF(INT(O52/100)=3,Y52,0)</f>
        <v>0</v>
      </c>
      <c r="V52" s="36">
        <f>IF(INT(O52/100)=4,Y52,0)</f>
        <v>4</v>
      </c>
      <c r="W52" s="36">
        <f>IF(INT(O52/100)=5,Y52,0)</f>
        <v>0</v>
      </c>
      <c r="X52" s="36">
        <f>IF(INT(O52/100)=6,Y52,0)</f>
        <v>0</v>
      </c>
      <c r="Y52" s="30">
        <v>4</v>
      </c>
    </row>
    <row r="53" spans="1:25" ht="15.75">
      <c r="A53" s="33">
        <f>IF(I53=1,F53,0)</f>
        <v>0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2</v>
      </c>
      <c r="H53" s="53">
        <v>5</v>
      </c>
      <c r="I53" s="32"/>
      <c r="J53" s="41" t="e">
        <f>LOOKUP(I53,Name!A$2:B1946)</f>
        <v>#N/A</v>
      </c>
      <c r="K53" s="32"/>
      <c r="L53" s="46"/>
      <c r="M53" s="173" t="s">
        <v>136</v>
      </c>
      <c r="N53" s="40">
        <v>5</v>
      </c>
      <c r="O53" s="32"/>
      <c r="P53" s="41" t="e">
        <f>LOOKUP(O53,Name!A$2:B1946)</f>
        <v>#N/A</v>
      </c>
      <c r="Q53" s="32"/>
      <c r="R53" s="46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0</v>
      </c>
      <c r="W53" s="36">
        <f>IF(INT(O53/100)=5,Y53,0)</f>
        <v>0</v>
      </c>
      <c r="X53" s="36">
        <f>IF(INT(O53/100)=6,Y53,0)</f>
        <v>0</v>
      </c>
      <c r="Y53" s="30">
        <v>2</v>
      </c>
    </row>
    <row r="54" spans="1:25" ht="15.75">
      <c r="A54" s="34"/>
      <c r="B54" s="34"/>
      <c r="C54" s="34"/>
      <c r="D54" s="34"/>
      <c r="E54" s="34"/>
      <c r="F54" s="35" t="s">
        <v>23</v>
      </c>
      <c r="H54" s="45"/>
      <c r="I54" s="42"/>
      <c r="J54" s="41"/>
      <c r="K54" s="42"/>
      <c r="L54" s="46"/>
      <c r="M54" s="173" t="s">
        <v>136</v>
      </c>
      <c r="N54" s="45"/>
      <c r="O54" s="42"/>
      <c r="P54" s="41"/>
      <c r="Q54" s="42"/>
      <c r="R54" s="46"/>
      <c r="S54" s="26"/>
      <c r="T54" s="47"/>
      <c r="U54" s="34"/>
      <c r="V54" s="34"/>
      <c r="W54" s="34"/>
      <c r="X54" s="34"/>
      <c r="Y54" s="35" t="s">
        <v>23</v>
      </c>
    </row>
    <row r="55" spans="1:24" ht="15.75">
      <c r="A55" s="286" t="s">
        <v>15</v>
      </c>
      <c r="B55" s="287" t="s">
        <v>17</v>
      </c>
      <c r="C55" s="288" t="s">
        <v>19</v>
      </c>
      <c r="D55" s="273" t="s">
        <v>165</v>
      </c>
      <c r="E55" s="289" t="s">
        <v>21</v>
      </c>
      <c r="H55" s="122" t="s">
        <v>109</v>
      </c>
      <c r="I55" s="42"/>
      <c r="J55" s="42" t="s">
        <v>151</v>
      </c>
      <c r="K55" s="42"/>
      <c r="L55" s="46"/>
      <c r="M55" s="173" t="s">
        <v>136</v>
      </c>
      <c r="N55" s="122" t="s">
        <v>163</v>
      </c>
      <c r="O55" s="42"/>
      <c r="P55" s="42" t="s">
        <v>106</v>
      </c>
      <c r="Q55" s="42"/>
      <c r="R55" s="46"/>
      <c r="S55" s="26"/>
      <c r="T55" s="286" t="s">
        <v>15</v>
      </c>
      <c r="U55" s="287" t="s">
        <v>17</v>
      </c>
      <c r="V55" s="288" t="s">
        <v>19</v>
      </c>
      <c r="W55" s="273" t="s">
        <v>165</v>
      </c>
      <c r="X55" s="289" t="s">
        <v>21</v>
      </c>
    </row>
    <row r="56" spans="1:25" ht="15.75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10</v>
      </c>
      <c r="F56" s="37">
        <v>10</v>
      </c>
      <c r="H56" s="53">
        <v>1</v>
      </c>
      <c r="I56" s="32">
        <v>6</v>
      </c>
      <c r="J56" s="41" t="str">
        <f>LOOKUP(I56,Name!A$2:B1949)</f>
        <v>Solihull &amp; Small Heath</v>
      </c>
      <c r="K56" s="4">
        <v>101.2</v>
      </c>
      <c r="L56" s="46"/>
      <c r="M56" s="173" t="s">
        <v>136</v>
      </c>
      <c r="N56" s="40">
        <v>1</v>
      </c>
      <c r="O56" s="32">
        <v>676</v>
      </c>
      <c r="P56" s="41" t="str">
        <f>LOOKUP(O56,Name!A$2:B1949)</f>
        <v>Luca Woodley</v>
      </c>
      <c r="Q56" s="32">
        <v>6.23</v>
      </c>
      <c r="R56" s="46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10</v>
      </c>
      <c r="Y56" s="30">
        <v>10</v>
      </c>
    </row>
    <row r="57" spans="1:25" ht="15.75">
      <c r="A57" s="33">
        <f>IF(I57=1,F57,0)</f>
        <v>8</v>
      </c>
      <c r="B57" s="33">
        <f>IF(I57=3,F57,0)</f>
        <v>0</v>
      </c>
      <c r="C57" s="33">
        <f>IF(I57=4,F57,0)</f>
        <v>0</v>
      </c>
      <c r="D57" s="33">
        <f>IF(I57=5,F57,0)</f>
        <v>0</v>
      </c>
      <c r="E57" s="33">
        <f>IF(I57=6,F57,0)</f>
        <v>0</v>
      </c>
      <c r="F57" s="37">
        <v>8</v>
      </c>
      <c r="H57" s="53">
        <v>2</v>
      </c>
      <c r="I57" s="32">
        <v>1</v>
      </c>
      <c r="J57" s="41" t="str">
        <f>LOOKUP(I57,Name!A$2:B1950)</f>
        <v>Royal Sutton Coldfield</v>
      </c>
      <c r="K57" s="4">
        <v>101.8</v>
      </c>
      <c r="L57" s="46"/>
      <c r="M57" s="173" t="s">
        <v>136</v>
      </c>
      <c r="N57" s="40">
        <v>2</v>
      </c>
      <c r="O57" s="32">
        <v>132</v>
      </c>
      <c r="P57" s="41" t="str">
        <f>LOOKUP(O57,Name!A$2:B1950)</f>
        <v>George Dean</v>
      </c>
      <c r="Q57" s="32">
        <v>4.48</v>
      </c>
      <c r="R57" s="46"/>
      <c r="S57" s="26"/>
      <c r="T57" s="36">
        <f>IF(INT(O57/100)=1,Y57,0)</f>
        <v>8</v>
      </c>
      <c r="U57" s="36">
        <f>IF(INT(O57/100)=3,Y57,0)</f>
        <v>0</v>
      </c>
      <c r="V57" s="36">
        <f>IF(INT(O57/100)=4,Y57,0)</f>
        <v>0</v>
      </c>
      <c r="W57" s="36">
        <f>IF(INT(O57/100)=5,Y57,0)</f>
        <v>0</v>
      </c>
      <c r="X57" s="36">
        <f>IF(INT(O57/100)=6,Y57,0)</f>
        <v>0</v>
      </c>
      <c r="Y57" s="30">
        <v>8</v>
      </c>
    </row>
    <row r="58" spans="1:25" ht="15.75">
      <c r="A58" s="33">
        <f>IF(I58=1,F58,0)</f>
        <v>0</v>
      </c>
      <c r="B58" s="33">
        <f>IF(I58=3,F58,0)</f>
        <v>0</v>
      </c>
      <c r="C58" s="33">
        <f>IF(I58=4,F58,0)</f>
        <v>0</v>
      </c>
      <c r="D58" s="33">
        <f>IF(I58=5,F58,0)</f>
        <v>6</v>
      </c>
      <c r="E58" s="33">
        <f>IF(I58=6,F58,0)</f>
        <v>0</v>
      </c>
      <c r="F58" s="37">
        <v>6</v>
      </c>
      <c r="H58" s="53">
        <v>3</v>
      </c>
      <c r="I58" s="32">
        <v>5</v>
      </c>
      <c r="J58" s="41" t="str">
        <f>LOOKUP(I58,Name!A$2:B1951)</f>
        <v>Birmingham R&amp;T</v>
      </c>
      <c r="K58" s="32">
        <v>101.9</v>
      </c>
      <c r="L58" s="46"/>
      <c r="M58" s="173" t="s">
        <v>136</v>
      </c>
      <c r="N58" s="40">
        <v>3</v>
      </c>
      <c r="O58" s="32">
        <v>572</v>
      </c>
      <c r="P58" s="41" t="str">
        <f>LOOKUP(O58,Name!A$2:B1951)</f>
        <v>Muslih Mohamed</v>
      </c>
      <c r="Q58" s="190">
        <v>4.14</v>
      </c>
      <c r="R58" s="46"/>
      <c r="S58" s="26"/>
      <c r="T58" s="36">
        <f>IF(INT(O58/100)=1,Y58,0)</f>
        <v>0</v>
      </c>
      <c r="U58" s="36">
        <f>IF(INT(O58/100)=3,Y58,0)</f>
        <v>0</v>
      </c>
      <c r="V58" s="36">
        <f>IF(INT(O58/100)=4,Y58,0)</f>
        <v>0</v>
      </c>
      <c r="W58" s="36">
        <f>IF(INT(O58/100)=5,Y58,0)</f>
        <v>6</v>
      </c>
      <c r="X58" s="36">
        <f>IF(INT(O58/100)=6,Y58,0)</f>
        <v>0</v>
      </c>
      <c r="Y58" s="30">
        <v>6</v>
      </c>
    </row>
    <row r="59" spans="1:25" ht="15.75">
      <c r="A59" s="33">
        <f>IF(I59=1,F59,0)</f>
        <v>0</v>
      </c>
      <c r="B59" s="33">
        <f>IF(I59=3,F59,0)</f>
        <v>4</v>
      </c>
      <c r="C59" s="33">
        <f>IF(I59=4,F59,0)</f>
        <v>0</v>
      </c>
      <c r="D59" s="33">
        <f>IF(I59=5,F59,0)</f>
        <v>0</v>
      </c>
      <c r="E59" s="33">
        <f>IF(I59=6,F59,0)</f>
        <v>0</v>
      </c>
      <c r="F59" s="37">
        <v>4</v>
      </c>
      <c r="H59" s="53">
        <v>4</v>
      </c>
      <c r="I59" s="32">
        <v>3</v>
      </c>
      <c r="J59" s="41" t="str">
        <f>LOOKUP(I59,Name!A$2:B1952)</f>
        <v>Birchfield Harriers</v>
      </c>
      <c r="K59" s="4">
        <v>105.1</v>
      </c>
      <c r="L59" s="46"/>
      <c r="M59" s="173" t="s">
        <v>136</v>
      </c>
      <c r="N59" s="40">
        <v>4</v>
      </c>
      <c r="O59" s="32"/>
      <c r="P59" s="41" t="e">
        <f>LOOKUP(O59,Name!A$2:B1952)</f>
        <v>#N/A</v>
      </c>
      <c r="Q59" s="32"/>
      <c r="R59" s="46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0</v>
      </c>
      <c r="Y59" s="30">
        <v>4</v>
      </c>
    </row>
    <row r="60" spans="1:25" ht="15.75">
      <c r="A60" s="33">
        <f>IF(I60=1,F60,0)</f>
        <v>0</v>
      </c>
      <c r="B60" s="33">
        <f>IF(I60=3,F60,0)</f>
        <v>0</v>
      </c>
      <c r="C60" s="33">
        <f>IF(I60=4,F60,0)</f>
        <v>0</v>
      </c>
      <c r="D60" s="33">
        <f>IF(I60=5,F60,0)</f>
        <v>0</v>
      </c>
      <c r="E60" s="33">
        <f>IF(I60=6,F60,0)</f>
        <v>0</v>
      </c>
      <c r="F60" s="37">
        <v>2</v>
      </c>
      <c r="H60" s="53">
        <v>5</v>
      </c>
      <c r="I60" s="32"/>
      <c r="J60" s="41" t="e">
        <f>LOOKUP(I60,Name!A$2:B1953)</f>
        <v>#N/A</v>
      </c>
      <c r="K60" s="32"/>
      <c r="L60" s="46"/>
      <c r="M60" s="173" t="s">
        <v>136</v>
      </c>
      <c r="N60" s="40">
        <v>5</v>
      </c>
      <c r="O60" s="32"/>
      <c r="P60" s="41" t="e">
        <f>LOOKUP(O60,Name!A$2:B1953)</f>
        <v>#N/A</v>
      </c>
      <c r="Q60" s="32"/>
      <c r="R60" s="46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2</v>
      </c>
    </row>
    <row r="61" spans="1:25" ht="15.75">
      <c r="A61" s="34"/>
      <c r="B61" s="34"/>
      <c r="C61" s="34"/>
      <c r="D61" s="34"/>
      <c r="E61" s="34"/>
      <c r="F61" s="35" t="s">
        <v>23</v>
      </c>
      <c r="H61" s="45"/>
      <c r="I61" s="42"/>
      <c r="J61" s="41"/>
      <c r="K61" s="42"/>
      <c r="L61" s="46"/>
      <c r="M61" s="173" t="s">
        <v>136</v>
      </c>
      <c r="N61" s="45"/>
      <c r="O61" s="42"/>
      <c r="P61" s="41"/>
      <c r="Q61" s="42"/>
      <c r="R61" s="46"/>
      <c r="T61" s="34"/>
      <c r="U61" s="34"/>
      <c r="V61" s="34"/>
      <c r="W61" s="34"/>
      <c r="X61" s="34"/>
      <c r="Y61" s="35" t="s">
        <v>23</v>
      </c>
    </row>
    <row r="62" spans="1:24" ht="15.75">
      <c r="A62" s="286" t="s">
        <v>15</v>
      </c>
      <c r="B62" s="287" t="s">
        <v>17</v>
      </c>
      <c r="C62" s="288" t="s">
        <v>19</v>
      </c>
      <c r="D62" s="273" t="s">
        <v>165</v>
      </c>
      <c r="E62" s="289" t="s">
        <v>21</v>
      </c>
      <c r="H62" s="122" t="s">
        <v>110</v>
      </c>
      <c r="I62" s="42"/>
      <c r="J62" s="42" t="s">
        <v>75</v>
      </c>
      <c r="K62" s="42"/>
      <c r="L62" s="46"/>
      <c r="M62" s="173" t="s">
        <v>136</v>
      </c>
      <c r="N62" s="122" t="s">
        <v>111</v>
      </c>
      <c r="O62" s="42"/>
      <c r="P62" s="42" t="s">
        <v>76</v>
      </c>
      <c r="Q62" s="42"/>
      <c r="R62" s="46"/>
      <c r="S62" s="26"/>
      <c r="T62" s="286" t="s">
        <v>15</v>
      </c>
      <c r="U62" s="287" t="s">
        <v>17</v>
      </c>
      <c r="V62" s="288" t="s">
        <v>19</v>
      </c>
      <c r="W62" s="273" t="s">
        <v>165</v>
      </c>
      <c r="X62" s="289" t="s">
        <v>21</v>
      </c>
    </row>
    <row r="63" spans="1:25" ht="15.75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0</v>
      </c>
      <c r="E63" s="36">
        <f>IF(INT(I63/100)=6,F63,0)</f>
        <v>10</v>
      </c>
      <c r="F63" s="30">
        <v>10</v>
      </c>
      <c r="H63" s="40">
        <v>1</v>
      </c>
      <c r="I63" s="32">
        <v>673</v>
      </c>
      <c r="J63" s="41" t="str">
        <f>LOOKUP(I63,Name!A$2:B1949)</f>
        <v>Matthew Steele</v>
      </c>
      <c r="K63" s="32">
        <v>74</v>
      </c>
      <c r="L63" s="46"/>
      <c r="M63" s="173" t="s">
        <v>136</v>
      </c>
      <c r="N63" s="40">
        <v>1</v>
      </c>
      <c r="O63" s="32">
        <v>672</v>
      </c>
      <c r="P63" s="41" t="str">
        <f>LOOKUP(O63,Name!A$2:B1956)</f>
        <v>Charlie Hughes</v>
      </c>
      <c r="Q63" s="32">
        <v>70</v>
      </c>
      <c r="R63" s="46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10</v>
      </c>
      <c r="Y63" s="30">
        <v>10</v>
      </c>
    </row>
    <row r="64" spans="1:25" ht="15.75">
      <c r="A64" s="36">
        <f>IF(INT(I64/100)=1,F64,0)</f>
        <v>0</v>
      </c>
      <c r="B64" s="36">
        <f>IF(INT(I64/100)=3,F64,0)</f>
        <v>0</v>
      </c>
      <c r="C64" s="36">
        <f>IF(INT(I64/100)=4,F64,0)</f>
        <v>8</v>
      </c>
      <c r="D64" s="36">
        <f>IF(INT(I64/100)=5,F64,0)</f>
        <v>0</v>
      </c>
      <c r="E64" s="36">
        <f>IF(INT(I64/100)=6,F64,0)</f>
        <v>0</v>
      </c>
      <c r="F64" s="30">
        <v>8</v>
      </c>
      <c r="H64" s="40">
        <v>2</v>
      </c>
      <c r="I64" s="32">
        <v>420</v>
      </c>
      <c r="J64" s="41" t="str">
        <f>LOOKUP(I64,Name!A$2:B1950)</f>
        <v>Alfie Baggley</v>
      </c>
      <c r="K64" s="32">
        <v>72</v>
      </c>
      <c r="L64" s="46"/>
      <c r="M64" s="173" t="s">
        <v>136</v>
      </c>
      <c r="N64" s="40">
        <v>2</v>
      </c>
      <c r="O64" s="32">
        <v>423</v>
      </c>
      <c r="P64" s="41" t="str">
        <f>LOOKUP(O64,Name!A$2:B1957)</f>
        <v>Adam Scarr</v>
      </c>
      <c r="Q64" s="32">
        <v>65</v>
      </c>
      <c r="R64" s="46"/>
      <c r="S64" s="26"/>
      <c r="T64" s="36">
        <f>IF(INT(O64/100)=1,Y64,0)</f>
        <v>0</v>
      </c>
      <c r="U64" s="36">
        <f>IF(INT(O64/100)=3,Y64,0)</f>
        <v>0</v>
      </c>
      <c r="V64" s="36">
        <f>IF(INT(O64/100)=4,Y64,0)</f>
        <v>8</v>
      </c>
      <c r="W64" s="36">
        <f>IF(INT(O64/100)=5,Y64,0)</f>
        <v>0</v>
      </c>
      <c r="X64" s="36">
        <f>IF(INT(O64/100)=6,Y64,0)</f>
        <v>0</v>
      </c>
      <c r="Y64" s="30">
        <v>8</v>
      </c>
    </row>
    <row r="65" spans="1:25" ht="15.75">
      <c r="A65" s="36">
        <f>IF(INT(I65/100)=1,F65,0)</f>
        <v>0</v>
      </c>
      <c r="B65" s="36">
        <f>IF(INT(I65/100)=3,F65,0)</f>
        <v>0</v>
      </c>
      <c r="C65" s="36">
        <f>IF(INT(I65/100)=4,F65,0)</f>
        <v>0</v>
      </c>
      <c r="D65" s="36">
        <f>IF(INT(I65/100)=5,F65,0)</f>
        <v>6</v>
      </c>
      <c r="E65" s="36">
        <f>IF(INT(I65/100)=6,F65,0)</f>
        <v>0</v>
      </c>
      <c r="F65" s="30">
        <v>6</v>
      </c>
      <c r="H65" s="40">
        <v>3</v>
      </c>
      <c r="I65" s="32">
        <v>570</v>
      </c>
      <c r="J65" s="41" t="str">
        <f>LOOKUP(I65,Name!A$2:B1951)</f>
        <v>Maximillian Bone</v>
      </c>
      <c r="K65" s="32">
        <v>70</v>
      </c>
      <c r="L65" s="46"/>
      <c r="M65" s="173" t="s">
        <v>136</v>
      </c>
      <c r="N65" s="40" t="s">
        <v>404</v>
      </c>
      <c r="O65" s="32">
        <v>322</v>
      </c>
      <c r="P65" s="41" t="str">
        <f>LOOKUP(O65,Name!A$2:B1958)</f>
        <v>Torre Chalmers</v>
      </c>
      <c r="Q65" s="32">
        <v>64</v>
      </c>
      <c r="R65" s="46"/>
      <c r="S65" s="26"/>
      <c r="T65" s="36">
        <f>IF(INT(O65/100)=1,Y65,0)</f>
        <v>0</v>
      </c>
      <c r="U65" s="36">
        <f>IF(INT(O65/100)=3,Y65,0)</f>
        <v>6</v>
      </c>
      <c r="V65" s="36">
        <f>IF(INT(O65/100)=4,Y65,0)</f>
        <v>0</v>
      </c>
      <c r="W65" s="36">
        <f>IF(INT(O65/100)=5,Y65,0)</f>
        <v>0</v>
      </c>
      <c r="X65" s="36">
        <f>IF(INT(O65/100)=6,Y65,0)</f>
        <v>0</v>
      </c>
      <c r="Y65" s="30">
        <v>6</v>
      </c>
    </row>
    <row r="66" spans="1:25" ht="15.75">
      <c r="A66" s="36">
        <f>IF(INT(I66/100)=1,F66,0)</f>
        <v>0</v>
      </c>
      <c r="B66" s="36">
        <f>IF(INT(I66/100)=3,F66,0)</f>
        <v>4</v>
      </c>
      <c r="C66" s="36">
        <f>IF(INT(I66/100)=4,F66,0)</f>
        <v>0</v>
      </c>
      <c r="D66" s="36">
        <f>IF(INT(I66/100)=5,F66,0)</f>
        <v>0</v>
      </c>
      <c r="E66" s="36">
        <f>IF(INT(I66/100)=6,F66,0)</f>
        <v>0</v>
      </c>
      <c r="F66" s="30">
        <v>4</v>
      </c>
      <c r="H66" s="40">
        <v>4</v>
      </c>
      <c r="I66" s="32">
        <v>323</v>
      </c>
      <c r="J66" s="41" t="str">
        <f>LOOKUP(I66,Name!A$2:B1952)</f>
        <v>Daniel Katarzynski</v>
      </c>
      <c r="K66" s="32">
        <v>64</v>
      </c>
      <c r="L66" s="46"/>
      <c r="M66" s="173" t="s">
        <v>136</v>
      </c>
      <c r="N66" s="40" t="s">
        <v>404</v>
      </c>
      <c r="O66" s="32">
        <v>566</v>
      </c>
      <c r="P66" s="41" t="str">
        <f>LOOKUP(O66,Name!A$2:B1959)</f>
        <v>Adhvaith Prabhakaran</v>
      </c>
      <c r="Q66" s="32">
        <v>64</v>
      </c>
      <c r="R66" s="46"/>
      <c r="S66" s="26"/>
      <c r="T66" s="36">
        <f>IF(INT(O66/100)=1,Y66,0)</f>
        <v>0</v>
      </c>
      <c r="U66" s="36">
        <f>IF(INT(O66/100)=3,Y66,0)</f>
        <v>0</v>
      </c>
      <c r="V66" s="36">
        <f>IF(INT(O66/100)=4,Y66,0)</f>
        <v>0</v>
      </c>
      <c r="W66" s="36">
        <f>IF(INT(O66/100)=5,Y66,0)</f>
        <v>4</v>
      </c>
      <c r="X66" s="36">
        <f>IF(INT(O66/100)=6,Y66,0)</f>
        <v>0</v>
      </c>
      <c r="Y66" s="30">
        <v>4</v>
      </c>
    </row>
    <row r="67" spans="1:25" ht="15.75">
      <c r="A67" s="36">
        <f>IF(INT(I67/100)=1,F67,0)</f>
        <v>2</v>
      </c>
      <c r="B67" s="36">
        <f>IF(INT(I67/100)=3,F67,0)</f>
        <v>0</v>
      </c>
      <c r="C67" s="36">
        <f>IF(INT(I67/100)=4,F67,0)</f>
        <v>0</v>
      </c>
      <c r="D67" s="36">
        <f>IF(INT(I67/100)=5,F67,0)</f>
        <v>0</v>
      </c>
      <c r="E67" s="36">
        <f>IF(INT(I67/100)=6,F67,0)</f>
        <v>0</v>
      </c>
      <c r="F67" s="30">
        <v>2</v>
      </c>
      <c r="H67" s="40">
        <v>5</v>
      </c>
      <c r="I67" s="32">
        <v>136</v>
      </c>
      <c r="J67" s="41" t="str">
        <f>LOOKUP(I67,Name!A$2:B1953)</f>
        <v>Evangelos (Veggelis) Fiotakis</v>
      </c>
      <c r="K67" s="32">
        <v>61</v>
      </c>
      <c r="L67" s="46"/>
      <c r="M67" s="173" t="s">
        <v>136</v>
      </c>
      <c r="N67" s="40">
        <v>5</v>
      </c>
      <c r="O67" s="32">
        <v>134</v>
      </c>
      <c r="P67" s="41" t="str">
        <f>LOOKUP(O67,Name!A$2:B1960)</f>
        <v>Finn Sandland </v>
      </c>
      <c r="Q67" s="32">
        <v>52</v>
      </c>
      <c r="R67" s="46"/>
      <c r="S67" s="26"/>
      <c r="T67" s="36">
        <f>IF(INT(O67/100)=1,Y67,0)</f>
        <v>2</v>
      </c>
      <c r="U67" s="36">
        <f>IF(INT(O67/100)=3,Y67,0)</f>
        <v>0</v>
      </c>
      <c r="V67" s="36">
        <f>IF(INT(O67/100)=4,Y67,0)</f>
        <v>0</v>
      </c>
      <c r="W67" s="36">
        <f>IF(INT(O67/100)=5,Y67,0)</f>
        <v>0</v>
      </c>
      <c r="X67" s="36">
        <f>IF(INT(O67/100)=6,Y67,0)</f>
        <v>0</v>
      </c>
      <c r="Y67" s="30">
        <v>2</v>
      </c>
    </row>
    <row r="68" spans="1:25" ht="16.5" thickBot="1">
      <c r="A68" s="34"/>
      <c r="B68" s="34"/>
      <c r="C68" s="34"/>
      <c r="D68" s="34"/>
      <c r="E68" s="34"/>
      <c r="F68" s="35" t="s">
        <v>23</v>
      </c>
      <c r="H68" s="45"/>
      <c r="I68" s="42"/>
      <c r="J68" s="41"/>
      <c r="K68" s="42"/>
      <c r="L68" s="46"/>
      <c r="M68" s="173" t="s">
        <v>136</v>
      </c>
      <c r="N68" s="49"/>
      <c r="O68" s="50"/>
      <c r="P68" s="44"/>
      <c r="Q68" s="44"/>
      <c r="R68" s="51"/>
      <c r="S68" s="26"/>
      <c r="T68" s="34"/>
      <c r="U68" s="34">
        <v>-1</v>
      </c>
      <c r="V68" s="34"/>
      <c r="W68" s="34">
        <v>1</v>
      </c>
      <c r="X68" s="34"/>
      <c r="Y68" s="35" t="s">
        <v>23</v>
      </c>
    </row>
    <row r="69" spans="1:13" ht="15.75">
      <c r="A69" s="286" t="s">
        <v>15</v>
      </c>
      <c r="B69" s="287" t="s">
        <v>17</v>
      </c>
      <c r="C69" s="288" t="s">
        <v>19</v>
      </c>
      <c r="D69" s="273" t="s">
        <v>165</v>
      </c>
      <c r="E69" s="289" t="s">
        <v>21</v>
      </c>
      <c r="H69" s="122" t="s">
        <v>170</v>
      </c>
      <c r="I69" s="42"/>
      <c r="J69" s="42" t="s">
        <v>167</v>
      </c>
      <c r="K69" s="42"/>
      <c r="L69" s="46"/>
      <c r="M69" s="173" t="s">
        <v>136</v>
      </c>
    </row>
    <row r="70" spans="1:13" ht="15.75">
      <c r="A70" s="36">
        <f>IF(INT(I70/100)=1,F70,0)</f>
        <v>0</v>
      </c>
      <c r="B70" s="36">
        <f>IF(INT(I70/100)=3,F70,0)</f>
        <v>0</v>
      </c>
      <c r="C70" s="36">
        <f>IF(INT(I70/100)=4,F70,0)</f>
        <v>0</v>
      </c>
      <c r="D70" s="36">
        <f>IF(INT(I70/100)=5,F70,0)</f>
        <v>0</v>
      </c>
      <c r="E70" s="36">
        <f>IF(INT(I70/100)=6,F70,0)</f>
        <v>0</v>
      </c>
      <c r="F70" s="30">
        <v>10</v>
      </c>
      <c r="H70" s="53">
        <v>1</v>
      </c>
      <c r="I70" s="32"/>
      <c r="J70" s="41" t="e">
        <f>LOOKUP(I70,Name!A$2:B1963)</f>
        <v>#N/A</v>
      </c>
      <c r="K70" s="4"/>
      <c r="L70" s="46"/>
      <c r="M70" s="173" t="s">
        <v>136</v>
      </c>
    </row>
    <row r="71" spans="1:13" ht="15.75">
      <c r="A71" s="36">
        <f>IF(INT(I71/100)=1,F71,0)</f>
        <v>0</v>
      </c>
      <c r="B71" s="36">
        <f>IF(INT(I71/100)=3,F71,0)</f>
        <v>0</v>
      </c>
      <c r="C71" s="36">
        <f>IF(INT(I71/100)=4,F71,0)</f>
        <v>0</v>
      </c>
      <c r="D71" s="36">
        <f>IF(INT(I71/100)=5,F71,0)</f>
        <v>0</v>
      </c>
      <c r="E71" s="36">
        <f>IF(INT(I71/100)=6,F71,0)</f>
        <v>0</v>
      </c>
      <c r="F71" s="30">
        <v>8</v>
      </c>
      <c r="H71" s="53">
        <v>2</v>
      </c>
      <c r="I71" s="32"/>
      <c r="J71" s="41" t="e">
        <f>LOOKUP(I71,Name!A$2:B1964)</f>
        <v>#N/A</v>
      </c>
      <c r="K71" s="32"/>
      <c r="L71" s="46"/>
      <c r="M71" s="173" t="s">
        <v>136</v>
      </c>
    </row>
    <row r="72" spans="1:13" ht="15.75">
      <c r="A72" s="36">
        <f>IF(INT(I72/100)=1,F72,0)</f>
        <v>0</v>
      </c>
      <c r="B72" s="36">
        <f>IF(INT(I72/100)=3,F72,0)</f>
        <v>0</v>
      </c>
      <c r="C72" s="36">
        <f>IF(INT(I72/100)=4,F72,0)</f>
        <v>0</v>
      </c>
      <c r="D72" s="36">
        <f>IF(INT(I72/100)=5,F72,0)</f>
        <v>0</v>
      </c>
      <c r="E72" s="36">
        <f>IF(INT(I72/100)=6,F72,0)</f>
        <v>0</v>
      </c>
      <c r="F72" s="30">
        <v>6</v>
      </c>
      <c r="H72" s="53">
        <v>3</v>
      </c>
      <c r="I72" s="32"/>
      <c r="J72" s="41" t="e">
        <f>LOOKUP(I72,Name!A$2:B1965)</f>
        <v>#N/A</v>
      </c>
      <c r="K72" s="32"/>
      <c r="L72" s="46"/>
      <c r="M72" s="173" t="s">
        <v>136</v>
      </c>
    </row>
    <row r="73" spans="1:13" ht="15.75">
      <c r="A73" s="36">
        <f>IF(INT(I73/100)=1,F73,0)</f>
        <v>0</v>
      </c>
      <c r="B73" s="36">
        <f>IF(INT(I73/100)=3,F73,0)</f>
        <v>0</v>
      </c>
      <c r="C73" s="36">
        <f>IF(INT(I73/100)=4,F73,0)</f>
        <v>0</v>
      </c>
      <c r="D73" s="36">
        <f>IF(INT(I73/100)=5,F73,0)</f>
        <v>0</v>
      </c>
      <c r="E73" s="36">
        <f>IF(INT(I73/100)=6,F73,0)</f>
        <v>0</v>
      </c>
      <c r="F73" s="30">
        <v>4</v>
      </c>
      <c r="H73" s="53">
        <v>4</v>
      </c>
      <c r="I73" s="32"/>
      <c r="J73" s="41" t="e">
        <f>LOOKUP(I73,Name!A$2:B1966)</f>
        <v>#N/A</v>
      </c>
      <c r="K73" s="32"/>
      <c r="L73" s="46"/>
      <c r="M73" s="173" t="s">
        <v>136</v>
      </c>
    </row>
    <row r="74" spans="1:13" ht="15.75">
      <c r="A74" s="36">
        <f>IF(INT(I74/100)=1,F74,0)</f>
        <v>0</v>
      </c>
      <c r="B74" s="36">
        <f>IF(INT(I74/100)=3,F74,0)</f>
        <v>0</v>
      </c>
      <c r="C74" s="36">
        <f>IF(INT(I74/100)=4,F74,0)</f>
        <v>0</v>
      </c>
      <c r="D74" s="36">
        <f>IF(INT(I74/100)=5,F74,0)</f>
        <v>0</v>
      </c>
      <c r="E74" s="36">
        <f>IF(INT(I74/100)=6,F74,0)</f>
        <v>0</v>
      </c>
      <c r="F74" s="30">
        <v>2</v>
      </c>
      <c r="H74" s="53">
        <v>5</v>
      </c>
      <c r="I74" s="32"/>
      <c r="J74" s="41" t="e">
        <f>LOOKUP(I74,Name!A$2:B1967)</f>
        <v>#N/A</v>
      </c>
      <c r="K74" s="32"/>
      <c r="L74" s="46"/>
      <c r="M74" s="173" t="s">
        <v>136</v>
      </c>
    </row>
    <row r="75" spans="1:13" ht="16.5" thickBot="1">
      <c r="A75" s="34"/>
      <c r="B75" s="34"/>
      <c r="C75" s="34"/>
      <c r="D75" s="34"/>
      <c r="E75" s="34"/>
      <c r="F75" s="35" t="s">
        <v>23</v>
      </c>
      <c r="H75" s="49"/>
      <c r="I75" s="50"/>
      <c r="J75" s="44"/>
      <c r="K75" s="44"/>
      <c r="L75" s="51"/>
      <c r="M75" s="173" t="s">
        <v>136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6.421875" style="3" customWidth="1"/>
    <col min="6" max="6" width="6.421875" style="25" customWidth="1"/>
    <col min="7" max="7" width="2.421875" style="25" customWidth="1"/>
    <col min="8" max="8" width="5.421875" style="25" customWidth="1"/>
    <col min="9" max="9" width="6.28125" style="25" customWidth="1"/>
    <col min="10" max="10" width="23.28125" style="25" customWidth="1"/>
    <col min="11" max="11" width="8.00390625" style="25" customWidth="1"/>
    <col min="12" max="12" width="4.421875" style="25" customWidth="1"/>
    <col min="13" max="13" width="4.42187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3.851562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1:19" ht="16.5" thickBot="1">
      <c r="A1" s="286" t="s">
        <v>15</v>
      </c>
      <c r="B1" s="287" t="s">
        <v>17</v>
      </c>
      <c r="C1" s="288" t="s">
        <v>19</v>
      </c>
      <c r="D1" s="273" t="s">
        <v>165</v>
      </c>
      <c r="E1" s="289" t="s">
        <v>21</v>
      </c>
      <c r="F1" s="137" t="s">
        <v>119</v>
      </c>
      <c r="H1" s="358" t="s">
        <v>46</v>
      </c>
      <c r="I1" s="359"/>
      <c r="J1" s="359"/>
      <c r="K1" s="359"/>
      <c r="L1" s="360"/>
      <c r="M1" s="132" t="s">
        <v>119</v>
      </c>
      <c r="N1" s="200" t="s">
        <v>144</v>
      </c>
      <c r="O1" s="138">
        <v>6</v>
      </c>
      <c r="P1" s="59" t="str">
        <f>LOOKUP(O1,Name!A$2:B1898)</f>
        <v>Solihull &amp; Small Heath</v>
      </c>
      <c r="Q1" s="138">
        <v>146</v>
      </c>
      <c r="R1" s="128"/>
      <c r="S1" s="64"/>
    </row>
    <row r="2" spans="1:19" ht="16.5" thickBot="1">
      <c r="A2" s="25">
        <f>SUM(A6:A75)</f>
        <v>72</v>
      </c>
      <c r="B2" s="25">
        <f>SUM(B6:B75)</f>
        <v>12</v>
      </c>
      <c r="C2" s="25">
        <f>SUM(C6:C75)</f>
        <v>28</v>
      </c>
      <c r="D2" s="25">
        <f>SUM(D6:D75)</f>
        <v>44</v>
      </c>
      <c r="E2" s="25">
        <f>SUM(E6:E75)</f>
        <v>74</v>
      </c>
      <c r="F2" s="109" t="s">
        <v>44</v>
      </c>
      <c r="H2" s="126"/>
      <c r="I2" s="127"/>
      <c r="J2" s="127"/>
      <c r="K2" s="127"/>
      <c r="L2" s="128"/>
      <c r="M2" s="132" t="s">
        <v>119</v>
      </c>
      <c r="N2" s="200" t="s">
        <v>147</v>
      </c>
      <c r="O2" s="138">
        <v>1</v>
      </c>
      <c r="P2" s="59" t="str">
        <f>LOOKUP(O2,Name!A$2:B1897)</f>
        <v>Royal Sutton Coldfield</v>
      </c>
      <c r="Q2" s="138">
        <v>140</v>
      </c>
      <c r="R2" s="128"/>
      <c r="S2" s="64"/>
    </row>
    <row r="3" spans="1:19" ht="16.5" thickBot="1">
      <c r="A3" s="25">
        <f>SUM(T6:T75)</f>
        <v>68</v>
      </c>
      <c r="B3" s="25">
        <f>SUM(U6:U75)</f>
        <v>30</v>
      </c>
      <c r="C3" s="25">
        <f>SUM(V6:V75)</f>
        <v>18</v>
      </c>
      <c r="D3" s="25">
        <f>SUM(W6:W75)</f>
        <v>42</v>
      </c>
      <c r="E3" s="25">
        <f>SUM(X6:X75)</f>
        <v>72</v>
      </c>
      <c r="F3" s="109" t="s">
        <v>103</v>
      </c>
      <c r="H3" s="139"/>
      <c r="I3" s="140"/>
      <c r="J3" s="140" t="s">
        <v>399</v>
      </c>
      <c r="K3" s="140"/>
      <c r="L3" s="141"/>
      <c r="M3" s="132" t="s">
        <v>119</v>
      </c>
      <c r="N3" s="200" t="s">
        <v>148</v>
      </c>
      <c r="O3" s="138">
        <v>5</v>
      </c>
      <c r="P3" s="59" t="str">
        <f>LOOKUP(O3,Name!A$2:B1899)</f>
        <v>Birmingham R&amp;T</v>
      </c>
      <c r="Q3" s="138">
        <v>86</v>
      </c>
      <c r="R3" s="128"/>
      <c r="S3" s="64"/>
    </row>
    <row r="4" spans="1:19" ht="16.5" thickBot="1">
      <c r="A4" s="137">
        <f>A2+A3</f>
        <v>140</v>
      </c>
      <c r="B4" s="137">
        <f>B2+B3</f>
        <v>42</v>
      </c>
      <c r="C4" s="137">
        <f>C2+C3</f>
        <v>46</v>
      </c>
      <c r="D4" s="137">
        <f>D2+D3</f>
        <v>86</v>
      </c>
      <c r="E4" s="137">
        <f>E2+E3</f>
        <v>146</v>
      </c>
      <c r="F4" s="137" t="s">
        <v>45</v>
      </c>
      <c r="H4" s="126"/>
      <c r="I4" s="127"/>
      <c r="J4" s="127" t="s">
        <v>47</v>
      </c>
      <c r="K4" s="127"/>
      <c r="L4" s="128"/>
      <c r="M4" s="132" t="s">
        <v>119</v>
      </c>
      <c r="N4" s="200" t="s">
        <v>145</v>
      </c>
      <c r="O4" s="138">
        <v>4</v>
      </c>
      <c r="P4" s="59" t="str">
        <f>LOOKUP(O4,Name!A$2:B1895)</f>
        <v>Halesowen C&amp;AC</v>
      </c>
      <c r="Q4" s="138">
        <v>46</v>
      </c>
      <c r="R4" s="128"/>
      <c r="S4" s="64"/>
    </row>
    <row r="5" spans="8:19" ht="16.5" thickBot="1">
      <c r="H5" s="129"/>
      <c r="I5" s="130"/>
      <c r="J5" s="130"/>
      <c r="K5" s="130"/>
      <c r="L5" s="131"/>
      <c r="M5" s="132" t="s">
        <v>119</v>
      </c>
      <c r="N5" s="200" t="s">
        <v>146</v>
      </c>
      <c r="O5" s="138">
        <v>3</v>
      </c>
      <c r="P5" s="59" t="str">
        <f>LOOKUP(O5,Name!A$2:B1896)</f>
        <v>Birchfield Harriers</v>
      </c>
      <c r="Q5" s="138">
        <v>42</v>
      </c>
      <c r="R5" s="128"/>
      <c r="S5" s="64"/>
    </row>
    <row r="6" spans="1:24" ht="15.75" thickBot="1">
      <c r="A6" s="286" t="s">
        <v>15</v>
      </c>
      <c r="B6" s="287" t="s">
        <v>17</v>
      </c>
      <c r="C6" s="288" t="s">
        <v>19</v>
      </c>
      <c r="D6" s="273" t="s">
        <v>165</v>
      </c>
      <c r="E6" s="289" t="s">
        <v>21</v>
      </c>
      <c r="F6" s="25" t="s">
        <v>44</v>
      </c>
      <c r="H6" s="121" t="s">
        <v>120</v>
      </c>
      <c r="I6" s="100"/>
      <c r="J6" s="100" t="s">
        <v>22</v>
      </c>
      <c r="K6" s="100"/>
      <c r="L6" s="106"/>
      <c r="M6" s="132" t="s">
        <v>119</v>
      </c>
      <c r="N6" s="121" t="s">
        <v>134</v>
      </c>
      <c r="O6" s="111"/>
      <c r="P6" s="100" t="s">
        <v>42</v>
      </c>
      <c r="Q6" s="100"/>
      <c r="R6" s="106"/>
      <c r="S6" s="26"/>
      <c r="T6" s="286" t="s">
        <v>15</v>
      </c>
      <c r="U6" s="287" t="s">
        <v>17</v>
      </c>
      <c r="V6" s="288" t="s">
        <v>19</v>
      </c>
      <c r="W6" s="273" t="s">
        <v>165</v>
      </c>
      <c r="X6" s="289" t="s">
        <v>21</v>
      </c>
    </row>
    <row r="7" spans="1:25" ht="15.75" thickBot="1">
      <c r="A7" s="33">
        <f>IF(I7=1,F7,0)</f>
        <v>0</v>
      </c>
      <c r="B7" s="33">
        <f>IF(I7=3,F7,0)</f>
        <v>0</v>
      </c>
      <c r="C7" s="33">
        <f>IF(I7=4,F7,0)</f>
        <v>0</v>
      </c>
      <c r="D7" s="33">
        <f>IF(I7=5,F7,0)</f>
        <v>0</v>
      </c>
      <c r="E7" s="33">
        <f>IF(I7=6,F7,0)</f>
        <v>10</v>
      </c>
      <c r="F7" s="37">
        <v>10</v>
      </c>
      <c r="H7" s="53">
        <v>1</v>
      </c>
      <c r="I7" s="32">
        <v>6</v>
      </c>
      <c r="J7" s="101" t="str">
        <f>LOOKUP(I7,Name!A$2:B1901)</f>
        <v>Solihull &amp; Small Heath</v>
      </c>
      <c r="K7" s="4">
        <v>77.2</v>
      </c>
      <c r="L7" s="107"/>
      <c r="M7" s="132" t="s">
        <v>119</v>
      </c>
      <c r="N7" s="40">
        <v>1</v>
      </c>
      <c r="O7" s="32">
        <v>308</v>
      </c>
      <c r="P7" s="101" t="str">
        <f>LOOKUP(O7,Name!A$2:B1900)</f>
        <v>Sophia Cutler</v>
      </c>
      <c r="Q7" s="190">
        <v>2.14</v>
      </c>
      <c r="R7" s="107"/>
      <c r="S7" s="26"/>
      <c r="T7" s="36">
        <f>IF(INT(O7/100)=1,Y7,0)</f>
        <v>0</v>
      </c>
      <c r="U7" s="36">
        <f>IF(INT(O7/100)=3,Y7,0)</f>
        <v>10</v>
      </c>
      <c r="V7" s="36">
        <f>IF(INT(O7/100)=4,Y7,0)</f>
        <v>0</v>
      </c>
      <c r="W7" s="36">
        <f>IF(INT(O7/100)=5,Y7,0)</f>
        <v>0</v>
      </c>
      <c r="X7" s="36">
        <f>IF(INT(O7/100)=6,Y7,0)</f>
        <v>0</v>
      </c>
      <c r="Y7" s="30">
        <v>10</v>
      </c>
    </row>
    <row r="8" spans="1:25" ht="15.75" thickBot="1">
      <c r="A8" s="33">
        <f>IF(I8=1,F8,0)</f>
        <v>0</v>
      </c>
      <c r="B8" s="33">
        <f>IF(I8=3,F8,0)</f>
        <v>0</v>
      </c>
      <c r="C8" s="33">
        <f>IF(I8=4,F8,0)</f>
        <v>0</v>
      </c>
      <c r="D8" s="33">
        <f>IF(I8=5,F8,0)</f>
        <v>8</v>
      </c>
      <c r="E8" s="33">
        <f>IF(I8=6,F8,0)</f>
        <v>0</v>
      </c>
      <c r="F8" s="37">
        <v>8</v>
      </c>
      <c r="H8" s="53">
        <v>2</v>
      </c>
      <c r="I8" s="32">
        <v>5</v>
      </c>
      <c r="J8" s="101" t="str">
        <f>LOOKUP(I8,Name!A$2:B1902)</f>
        <v>Birmingham R&amp;T</v>
      </c>
      <c r="K8" s="4">
        <v>82.1</v>
      </c>
      <c r="L8" s="107"/>
      <c r="M8" s="132" t="s">
        <v>119</v>
      </c>
      <c r="N8" s="40">
        <v>2</v>
      </c>
      <c r="O8" s="32">
        <v>551</v>
      </c>
      <c r="P8" s="101" t="str">
        <f>LOOKUP(O8,Name!A$2:B1901)</f>
        <v>Erin McDaid</v>
      </c>
      <c r="Q8" s="190">
        <v>1.92</v>
      </c>
      <c r="R8" s="107"/>
      <c r="S8" s="26"/>
      <c r="T8" s="36">
        <f>IF(INT(O8/100)=1,Y8,0)</f>
        <v>0</v>
      </c>
      <c r="U8" s="36">
        <f>IF(INT(O8/100)=3,Y8,0)</f>
        <v>0</v>
      </c>
      <c r="V8" s="36">
        <f>IF(INT(O8/100)=4,Y8,0)</f>
        <v>0</v>
      </c>
      <c r="W8" s="36">
        <f>IF(INT(O8/100)=5,Y8,0)</f>
        <v>8</v>
      </c>
      <c r="X8" s="36">
        <f>IF(INT(O8/100)=6,Y8,0)</f>
        <v>0</v>
      </c>
      <c r="Y8" s="30">
        <v>8</v>
      </c>
    </row>
    <row r="9" spans="1:25" ht="15.75" thickBot="1">
      <c r="A9" s="33">
        <f>IF(I9=1,F9,0)</f>
        <v>6</v>
      </c>
      <c r="B9" s="33">
        <f>IF(I9=3,F9,0)</f>
        <v>0</v>
      </c>
      <c r="C9" s="33">
        <f>IF(I9=4,F9,0)</f>
        <v>0</v>
      </c>
      <c r="D9" s="33">
        <f>IF(I9=5,F9,0)</f>
        <v>0</v>
      </c>
      <c r="E9" s="33">
        <f>IF(I9=6,F9,0)</f>
        <v>0</v>
      </c>
      <c r="F9" s="37">
        <v>6</v>
      </c>
      <c r="H9" s="53">
        <v>3</v>
      </c>
      <c r="I9" s="32">
        <v>1</v>
      </c>
      <c r="J9" s="101" t="str">
        <f>LOOKUP(I9,Name!A$2:B1903)</f>
        <v>Royal Sutton Coldfield</v>
      </c>
      <c r="K9" s="4">
        <v>87.2</v>
      </c>
      <c r="L9" s="107"/>
      <c r="M9" s="132" t="s">
        <v>119</v>
      </c>
      <c r="N9" s="40">
        <v>3</v>
      </c>
      <c r="O9" s="32">
        <v>620</v>
      </c>
      <c r="P9" s="101" t="str">
        <f>LOOKUP(O9,Name!A$2:B1902)</f>
        <v>Saffey Easton</v>
      </c>
      <c r="Q9" s="190">
        <v>1.86</v>
      </c>
      <c r="R9" s="107"/>
      <c r="S9" s="26"/>
      <c r="T9" s="36">
        <f>IF(INT(O9/100)=1,Y9,0)</f>
        <v>0</v>
      </c>
      <c r="U9" s="36">
        <f>IF(INT(O9/100)=3,Y9,0)</f>
        <v>0</v>
      </c>
      <c r="V9" s="36">
        <f>IF(INT(O9/100)=4,Y9,0)</f>
        <v>0</v>
      </c>
      <c r="W9" s="36">
        <f>IF(INT(O9/100)=5,Y9,0)</f>
        <v>0</v>
      </c>
      <c r="X9" s="36">
        <f>IF(INT(O9/100)=6,Y9,0)</f>
        <v>6</v>
      </c>
      <c r="Y9" s="30">
        <v>6</v>
      </c>
    </row>
    <row r="10" spans="1:25" ht="15.7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0</v>
      </c>
      <c r="F10" s="37">
        <v>4</v>
      </c>
      <c r="H10" s="53">
        <v>4</v>
      </c>
      <c r="I10" s="32"/>
      <c r="J10" s="101" t="e">
        <f>LOOKUP(I10,Name!A$2:B1904)</f>
        <v>#N/A</v>
      </c>
      <c r="K10" s="4"/>
      <c r="L10" s="107"/>
      <c r="M10" s="132" t="s">
        <v>119</v>
      </c>
      <c r="N10" s="40">
        <v>4</v>
      </c>
      <c r="O10" s="32">
        <v>153</v>
      </c>
      <c r="P10" s="101" t="str">
        <f>LOOKUP(O10,Name!A$2:B1903)</f>
        <v>Evangeline Edwards</v>
      </c>
      <c r="Q10" s="190">
        <v>1.7</v>
      </c>
      <c r="R10" s="107"/>
      <c r="S10" s="26"/>
      <c r="T10" s="36">
        <f>IF(INT(O10/100)=1,Y10,0)</f>
        <v>4</v>
      </c>
      <c r="U10" s="36">
        <f>IF(INT(O10/100)=3,Y10,0)</f>
        <v>0</v>
      </c>
      <c r="V10" s="36">
        <f>IF(INT(O10/100)=4,Y10,0)</f>
        <v>0</v>
      </c>
      <c r="W10" s="36">
        <f>IF(INT(O10/100)=5,Y10,0)</f>
        <v>0</v>
      </c>
      <c r="X10" s="36">
        <f>IF(INT(O10/100)=6,Y10,0)</f>
        <v>0</v>
      </c>
      <c r="Y10" s="30">
        <v>4</v>
      </c>
    </row>
    <row r="11" spans="1:25" ht="15.75" thickBot="1">
      <c r="A11" s="33">
        <f>IF(I11=1,F11,0)</f>
        <v>0</v>
      </c>
      <c r="B11" s="33">
        <f>IF(I11=3,F11,0)</f>
        <v>0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2</v>
      </c>
      <c r="H11" s="53">
        <v>5</v>
      </c>
      <c r="I11" s="32"/>
      <c r="J11" s="101" t="e">
        <f>LOOKUP(I11,Name!A$2:B1905)</f>
        <v>#N/A</v>
      </c>
      <c r="K11" s="32"/>
      <c r="L11" s="107"/>
      <c r="M11" s="132" t="s">
        <v>119</v>
      </c>
      <c r="N11" s="40">
        <v>5</v>
      </c>
      <c r="O11" s="32">
        <v>471</v>
      </c>
      <c r="P11" s="101" t="str">
        <f>LOOKUP(O11,Name!A$2:B1904)</f>
        <v>Erin Davies</v>
      </c>
      <c r="Q11" s="190">
        <v>1.36</v>
      </c>
      <c r="R11" s="107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2</v>
      </c>
      <c r="W11" s="36">
        <f>IF(INT(O11/100)=5,Y11,0)</f>
        <v>0</v>
      </c>
      <c r="X11" s="36">
        <f>IF(INT(O11/100)=6,Y11,0)</f>
        <v>0</v>
      </c>
      <c r="Y11" s="30">
        <v>2</v>
      </c>
    </row>
    <row r="12" spans="1:25" ht="15.75" thickBot="1">
      <c r="A12" s="34"/>
      <c r="B12" s="34"/>
      <c r="C12" s="34"/>
      <c r="D12" s="34"/>
      <c r="E12" s="34"/>
      <c r="F12" s="35" t="s">
        <v>23</v>
      </c>
      <c r="H12" s="105"/>
      <c r="I12" s="102"/>
      <c r="J12" s="101"/>
      <c r="K12" s="102"/>
      <c r="L12" s="107"/>
      <c r="M12" s="132" t="s">
        <v>119</v>
      </c>
      <c r="N12" s="105"/>
      <c r="O12" s="102"/>
      <c r="P12" s="101"/>
      <c r="Q12" s="169"/>
      <c r="R12" s="107"/>
      <c r="S12" s="26"/>
      <c r="T12" s="47"/>
      <c r="U12" s="34"/>
      <c r="V12" s="34"/>
      <c r="W12" s="34"/>
      <c r="X12" s="34"/>
      <c r="Y12" s="35" t="s">
        <v>23</v>
      </c>
    </row>
    <row r="13" spans="1:24" ht="15.75" thickBot="1">
      <c r="A13" s="286" t="s">
        <v>15</v>
      </c>
      <c r="B13" s="287" t="s">
        <v>17</v>
      </c>
      <c r="C13" s="288" t="s">
        <v>19</v>
      </c>
      <c r="D13" s="273" t="s">
        <v>165</v>
      </c>
      <c r="E13" s="289" t="s">
        <v>21</v>
      </c>
      <c r="H13" s="122" t="s">
        <v>121</v>
      </c>
      <c r="I13" s="102"/>
      <c r="J13" s="102" t="s">
        <v>101</v>
      </c>
      <c r="K13" s="102"/>
      <c r="L13" s="107"/>
      <c r="M13" s="132" t="s">
        <v>119</v>
      </c>
      <c r="N13" s="122" t="s">
        <v>135</v>
      </c>
      <c r="O13" s="102"/>
      <c r="P13" s="102" t="s">
        <v>43</v>
      </c>
      <c r="Q13" s="169"/>
      <c r="R13" s="107"/>
      <c r="S13" s="26"/>
      <c r="T13" s="286" t="s">
        <v>15</v>
      </c>
      <c r="U13" s="287" t="s">
        <v>17</v>
      </c>
      <c r="V13" s="288" t="s">
        <v>19</v>
      </c>
      <c r="W13" s="273" t="s">
        <v>165</v>
      </c>
      <c r="X13" s="289" t="s">
        <v>21</v>
      </c>
    </row>
    <row r="14" spans="1:25" ht="15.75" thickBot="1">
      <c r="A14" s="33">
        <f>IF(INT(I14/100)=1,F14,0)</f>
        <v>10</v>
      </c>
      <c r="B14" s="33">
        <f>IF(INT(I14/100)=3,F14,0)</f>
        <v>0</v>
      </c>
      <c r="C14" s="33">
        <f>IF(INT(I14/100)=4,F14,0)</f>
        <v>0</v>
      </c>
      <c r="D14" s="33">
        <f>IF(INT(I14/100)=5,F14,0)</f>
        <v>0</v>
      </c>
      <c r="E14" s="33">
        <f>IF(INT(I14/100)=6,F14,0)</f>
        <v>0</v>
      </c>
      <c r="F14" s="37">
        <v>10</v>
      </c>
      <c r="H14" s="53">
        <v>1</v>
      </c>
      <c r="I14" s="32">
        <v>153</v>
      </c>
      <c r="J14" s="101" t="str">
        <f>LOOKUP(I14,Name!A$2:B1907)</f>
        <v>Evangeline Edwards</v>
      </c>
      <c r="K14" s="32">
        <v>55.4</v>
      </c>
      <c r="L14" s="107"/>
      <c r="M14" s="132" t="s">
        <v>119</v>
      </c>
      <c r="N14" s="40">
        <v>1</v>
      </c>
      <c r="O14" s="32">
        <v>309</v>
      </c>
      <c r="P14" s="101" t="str">
        <f>LOOKUP(O14,Name!A$2:B1907)</f>
        <v>Lily Carter</v>
      </c>
      <c r="Q14" s="190">
        <v>1.66</v>
      </c>
      <c r="R14" s="107"/>
      <c r="S14" s="26"/>
      <c r="T14" s="36">
        <f>IF(INT(O14/100)=1,Y14,0)</f>
        <v>0</v>
      </c>
      <c r="U14" s="36">
        <f>IF(INT(O14/100)=3,Y14,0)</f>
        <v>10</v>
      </c>
      <c r="V14" s="36">
        <f>IF(INT(O14/100)=4,Y14,0)</f>
        <v>0</v>
      </c>
      <c r="W14" s="36">
        <f>IF(INT(O14/100)=5,Y14,0)</f>
        <v>0</v>
      </c>
      <c r="X14" s="36">
        <f>IF(INT(O14/100)=6,Y14,0)</f>
        <v>0</v>
      </c>
      <c r="Y14" s="30">
        <v>10</v>
      </c>
    </row>
    <row r="15" spans="1:25" ht="15.75" thickBot="1">
      <c r="A15" s="33">
        <f>IF(INT(I15/100)=1,F15,0)</f>
        <v>0</v>
      </c>
      <c r="B15" s="33">
        <f>IF(INT(I15/100)=3,F15,0)</f>
        <v>0</v>
      </c>
      <c r="C15" s="33">
        <f>IF(INT(I15/100)=4,F15,0)</f>
        <v>0</v>
      </c>
      <c r="D15" s="33">
        <f>IF(INT(I15/100)=5,F15,0)</f>
        <v>0</v>
      </c>
      <c r="E15" s="33">
        <f>IF(INT(I15/100)=6,F15,0)</f>
        <v>8</v>
      </c>
      <c r="F15" s="37">
        <v>8</v>
      </c>
      <c r="H15" s="53">
        <v>2</v>
      </c>
      <c r="I15" s="32">
        <v>624</v>
      </c>
      <c r="J15" s="101" t="str">
        <f>LOOKUP(I15,Name!A$2:B1908)</f>
        <v>Ada Masson</v>
      </c>
      <c r="K15" s="4">
        <v>55.6</v>
      </c>
      <c r="L15" s="107"/>
      <c r="M15" s="132" t="s">
        <v>119</v>
      </c>
      <c r="N15" s="40">
        <v>2</v>
      </c>
      <c r="O15" s="32">
        <v>155</v>
      </c>
      <c r="P15" s="101" t="str">
        <f>LOOKUP(O15,Name!A$2:B1908)</f>
        <v>Aiza Ulhaq</v>
      </c>
      <c r="Q15" s="190">
        <v>1.64</v>
      </c>
      <c r="R15" s="107"/>
      <c r="S15" s="26"/>
      <c r="T15" s="36">
        <f>IF(INT(O15/100)=1,Y15,0)</f>
        <v>8</v>
      </c>
      <c r="U15" s="36">
        <f>IF(INT(O15/100)=3,Y15,0)</f>
        <v>0</v>
      </c>
      <c r="V15" s="36">
        <f>IF(INT(O15/100)=4,Y15,0)</f>
        <v>0</v>
      </c>
      <c r="W15" s="36">
        <f>IF(INT(O15/100)=5,Y15,0)</f>
        <v>0</v>
      </c>
      <c r="X15" s="36">
        <f>IF(INT(O15/100)=6,Y15,0)</f>
        <v>0</v>
      </c>
      <c r="Y15" s="30">
        <v>8</v>
      </c>
    </row>
    <row r="16" spans="1:25" ht="15.75" thickBot="1">
      <c r="A16" s="33">
        <f>IF(INT(I16/100)=1,F16,0)</f>
        <v>0</v>
      </c>
      <c r="B16" s="33">
        <f>IF(INT(I16/100)=3,F16,0)</f>
        <v>0</v>
      </c>
      <c r="C16" s="33">
        <f>IF(INT(I16/100)=4,F16,0)</f>
        <v>0</v>
      </c>
      <c r="D16" s="33">
        <f>IF(INT(I16/100)=5,F16,0)</f>
        <v>6</v>
      </c>
      <c r="E16" s="33">
        <f>IF(INT(I16/100)=6,F16,0)</f>
        <v>0</v>
      </c>
      <c r="F16" s="37">
        <v>6</v>
      </c>
      <c r="H16" s="53">
        <v>3</v>
      </c>
      <c r="I16" s="32">
        <v>551</v>
      </c>
      <c r="J16" s="101" t="str">
        <f>LOOKUP(I16,Name!A$2:B1909)</f>
        <v>Erin McDaid</v>
      </c>
      <c r="K16" s="4">
        <v>56</v>
      </c>
      <c r="L16" s="107"/>
      <c r="M16" s="132" t="s">
        <v>119</v>
      </c>
      <c r="N16" s="40">
        <v>3</v>
      </c>
      <c r="O16" s="32">
        <v>554</v>
      </c>
      <c r="P16" s="101" t="str">
        <f>LOOKUP(O16,Name!A$2:B1909)</f>
        <v>Oshi Knox</v>
      </c>
      <c r="Q16" s="190">
        <v>1.54</v>
      </c>
      <c r="R16" s="107"/>
      <c r="S16" s="26"/>
      <c r="T16" s="36">
        <f>IF(INT(O16/100)=1,Y16,0)</f>
        <v>0</v>
      </c>
      <c r="U16" s="36">
        <f>IF(INT(O16/100)=3,Y16,0)</f>
        <v>0</v>
      </c>
      <c r="V16" s="36">
        <f>IF(INT(O16/100)=4,Y16,0)</f>
        <v>0</v>
      </c>
      <c r="W16" s="36">
        <f>IF(INT(O16/100)=5,Y16,0)</f>
        <v>6</v>
      </c>
      <c r="X16" s="36">
        <f>IF(INT(O16/100)=6,Y16,0)</f>
        <v>0</v>
      </c>
      <c r="Y16" s="30">
        <v>6</v>
      </c>
    </row>
    <row r="17" spans="1:25" ht="15.75" thickBot="1">
      <c r="A17" s="33">
        <f>IF(INT(I17/100)=1,F17,0)</f>
        <v>0</v>
      </c>
      <c r="B17" s="33">
        <f>IF(INT(I17/100)=3,F17,0)</f>
        <v>4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4</v>
      </c>
      <c r="H17" s="53">
        <v>4</v>
      </c>
      <c r="I17" s="32">
        <v>309</v>
      </c>
      <c r="J17" s="101" t="str">
        <f>LOOKUP(I17,Name!A$2:B1910)</f>
        <v>Lily Carter</v>
      </c>
      <c r="K17" s="4">
        <v>56.2</v>
      </c>
      <c r="L17" s="107"/>
      <c r="M17" s="132" t="s">
        <v>119</v>
      </c>
      <c r="N17" s="40">
        <v>4</v>
      </c>
      <c r="O17" s="32">
        <v>626</v>
      </c>
      <c r="P17" s="101" t="str">
        <f>LOOKUP(O17,Name!A$2:B1910)</f>
        <v>Grace Evans</v>
      </c>
      <c r="Q17" s="190">
        <v>1.46</v>
      </c>
      <c r="R17" s="107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4</v>
      </c>
      <c r="Y17" s="30">
        <v>4</v>
      </c>
    </row>
    <row r="18" spans="1:25" ht="15.75" thickBot="1">
      <c r="A18" s="33">
        <f>IF(INT(I18/100)=1,F18,0)</f>
        <v>0</v>
      </c>
      <c r="B18" s="33">
        <f>IF(INT(I18/100)=3,F18,0)</f>
        <v>0</v>
      </c>
      <c r="C18" s="33">
        <f>IF(INT(I18/100)=4,F18,0)</f>
        <v>2</v>
      </c>
      <c r="D18" s="33">
        <f>IF(INT(I18/100)=5,F18,0)</f>
        <v>0</v>
      </c>
      <c r="E18" s="33">
        <f>IF(INT(I18/100)=6,F18,0)</f>
        <v>0</v>
      </c>
      <c r="F18" s="37">
        <v>2</v>
      </c>
      <c r="H18" s="53">
        <v>5</v>
      </c>
      <c r="I18" s="32">
        <v>470</v>
      </c>
      <c r="J18" s="101" t="str">
        <f>LOOKUP(I18,Name!A$2:B1911)</f>
        <v>Nia Brook</v>
      </c>
      <c r="K18" s="32">
        <v>63.6</v>
      </c>
      <c r="L18" s="107"/>
      <c r="M18" s="132" t="s">
        <v>119</v>
      </c>
      <c r="N18" s="40">
        <v>5</v>
      </c>
      <c r="O18" s="32">
        <v>470</v>
      </c>
      <c r="P18" s="101" t="str">
        <f>LOOKUP(O18,Name!A$2:B1911)</f>
        <v>Nia Brook</v>
      </c>
      <c r="Q18" s="190">
        <v>1.3</v>
      </c>
      <c r="R18" s="107"/>
      <c r="S18" s="26"/>
      <c r="T18" s="36">
        <f>IF(INT(O18/100)=1,Y18,0)</f>
        <v>0</v>
      </c>
      <c r="U18" s="36">
        <f>IF(INT(O18/100)=3,Y18,0)</f>
        <v>0</v>
      </c>
      <c r="V18" s="36">
        <f>IF(INT(O18/100)=4,Y18,0)</f>
        <v>2</v>
      </c>
      <c r="W18" s="36">
        <f>IF(INT(O18/100)=5,Y18,0)</f>
        <v>0</v>
      </c>
      <c r="X18" s="36">
        <f>IF(INT(O18/100)=6,Y18,0)</f>
        <v>0</v>
      </c>
      <c r="Y18" s="30">
        <v>2</v>
      </c>
    </row>
    <row r="19" spans="1:25" ht="15.75" thickBot="1">
      <c r="A19" s="34"/>
      <c r="B19" s="34"/>
      <c r="C19" s="34"/>
      <c r="D19" s="34"/>
      <c r="E19" s="34"/>
      <c r="F19" s="35" t="s">
        <v>23</v>
      </c>
      <c r="H19" s="105"/>
      <c r="I19" s="102"/>
      <c r="J19" s="101"/>
      <c r="K19" s="102"/>
      <c r="L19" s="107"/>
      <c r="M19" s="132" t="s">
        <v>119</v>
      </c>
      <c r="N19" s="105"/>
      <c r="O19" s="102"/>
      <c r="P19" s="101"/>
      <c r="Q19" s="169"/>
      <c r="R19" s="107"/>
      <c r="S19" s="26"/>
      <c r="T19" s="47"/>
      <c r="U19" s="34"/>
      <c r="V19" s="34"/>
      <c r="W19" s="34"/>
      <c r="X19" s="34"/>
      <c r="Y19" s="35" t="s">
        <v>23</v>
      </c>
    </row>
    <row r="20" spans="1:24" ht="15.75" thickBot="1">
      <c r="A20" s="286" t="s">
        <v>15</v>
      </c>
      <c r="B20" s="287" t="s">
        <v>17</v>
      </c>
      <c r="C20" s="288" t="s">
        <v>19</v>
      </c>
      <c r="D20" s="273" t="s">
        <v>165</v>
      </c>
      <c r="E20" s="289" t="s">
        <v>21</v>
      </c>
      <c r="H20" s="122" t="s">
        <v>122</v>
      </c>
      <c r="I20" s="102"/>
      <c r="J20" s="102" t="s">
        <v>100</v>
      </c>
      <c r="K20" s="102"/>
      <c r="L20" s="107"/>
      <c r="M20" s="132" t="s">
        <v>119</v>
      </c>
      <c r="N20" s="122" t="s">
        <v>132</v>
      </c>
      <c r="O20" s="102"/>
      <c r="P20" s="102" t="s">
        <v>80</v>
      </c>
      <c r="Q20" s="169"/>
      <c r="R20" s="107"/>
      <c r="S20" s="26"/>
      <c r="T20" s="286" t="s">
        <v>15</v>
      </c>
      <c r="U20" s="287" t="s">
        <v>17</v>
      </c>
      <c r="V20" s="288" t="s">
        <v>19</v>
      </c>
      <c r="W20" s="273" t="s">
        <v>165</v>
      </c>
      <c r="X20" s="289" t="s">
        <v>21</v>
      </c>
    </row>
    <row r="21" spans="1:25" ht="15.75" thickBot="1">
      <c r="A21" s="33">
        <f>IF(INT(I21/100)=1,F21,0)</f>
        <v>0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10</v>
      </c>
      <c r="F21" s="37">
        <v>10</v>
      </c>
      <c r="H21" s="53">
        <v>1</v>
      </c>
      <c r="I21" s="32">
        <v>622</v>
      </c>
      <c r="J21" s="101" t="str">
        <f>LOOKUP(I21,Name!A$2:B1914)</f>
        <v>Daniella Cole</v>
      </c>
      <c r="K21" s="4">
        <v>57</v>
      </c>
      <c r="L21" s="107"/>
      <c r="M21" s="132" t="s">
        <v>119</v>
      </c>
      <c r="N21" s="40">
        <v>1</v>
      </c>
      <c r="O21" s="32">
        <v>620</v>
      </c>
      <c r="P21" s="101" t="str">
        <f>LOOKUP(O21,Name!A$2:B1914)</f>
        <v>Saffey Easton</v>
      </c>
      <c r="Q21" s="190">
        <v>5.7</v>
      </c>
      <c r="R21" s="107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10</v>
      </c>
      <c r="Y21" s="30">
        <v>10</v>
      </c>
    </row>
    <row r="22" spans="1:25" ht="15.75" thickBot="1">
      <c r="A22" s="33">
        <f>IF(INT(I22/100)=1,F22,0)</f>
        <v>0</v>
      </c>
      <c r="B22" s="33">
        <f>IF(INT(I22/100)=3,F22,0)</f>
        <v>0</v>
      </c>
      <c r="C22" s="33">
        <f>IF(INT(I22/100)=4,F22,0)</f>
        <v>0</v>
      </c>
      <c r="D22" s="33">
        <f>IF(INT(I22/100)=5,F22,0)</f>
        <v>8</v>
      </c>
      <c r="E22" s="33">
        <f>IF(INT(I22/100)=6,F22,0)</f>
        <v>0</v>
      </c>
      <c r="F22" s="37">
        <v>8</v>
      </c>
      <c r="H22" s="53">
        <v>2</v>
      </c>
      <c r="I22" s="32">
        <v>554</v>
      </c>
      <c r="J22" s="101" t="str">
        <f>LOOKUP(I22,Name!A$2:B1915)</f>
        <v>Oshi Knox</v>
      </c>
      <c r="K22" s="4">
        <v>57.8</v>
      </c>
      <c r="L22" s="107"/>
      <c r="M22" s="132" t="s">
        <v>119</v>
      </c>
      <c r="N22" s="40">
        <v>2</v>
      </c>
      <c r="O22" s="32">
        <v>158</v>
      </c>
      <c r="P22" s="101" t="str">
        <f>LOOKUP(O22,Name!A$2:B1915)</f>
        <v>Katherine Hussey</v>
      </c>
      <c r="Q22" s="190">
        <v>5.56</v>
      </c>
      <c r="R22" s="107"/>
      <c r="S22" s="26"/>
      <c r="T22" s="36">
        <f>IF(INT(O22/100)=1,Y22,0)</f>
        <v>8</v>
      </c>
      <c r="U22" s="36">
        <f>IF(INT(O22/100)=3,Y22,0)</f>
        <v>0</v>
      </c>
      <c r="V22" s="36">
        <f>IF(INT(O22/100)=4,Y22,0)</f>
        <v>0</v>
      </c>
      <c r="W22" s="36">
        <f>IF(INT(O22/100)=5,Y22,0)</f>
        <v>0</v>
      </c>
      <c r="X22" s="36">
        <f>IF(INT(O22/100)=6,Y22,0)</f>
        <v>0</v>
      </c>
      <c r="Y22" s="30">
        <v>8</v>
      </c>
    </row>
    <row r="23" spans="1:25" ht="15.75" thickBot="1">
      <c r="A23" s="33">
        <f>IF(INT(I23/100)=1,F23,0)</f>
        <v>6</v>
      </c>
      <c r="B23" s="33">
        <f>IF(INT(I23/100)=3,F23,0)</f>
        <v>0</v>
      </c>
      <c r="C23" s="33">
        <f>IF(INT(I23/100)=4,F23,0)</f>
        <v>0</v>
      </c>
      <c r="D23" s="33">
        <f>IF(INT(I23/100)=5,F23,0)</f>
        <v>0</v>
      </c>
      <c r="E23" s="33">
        <f>IF(INT(I23/100)=6,F23,0)</f>
        <v>0</v>
      </c>
      <c r="F23" s="37">
        <v>6</v>
      </c>
      <c r="H23" s="53">
        <v>3</v>
      </c>
      <c r="I23" s="32">
        <v>156</v>
      </c>
      <c r="J23" s="101" t="str">
        <f>LOOKUP(I23,Name!A$2:B1916)</f>
        <v>Zareen Ulhaq</v>
      </c>
      <c r="K23" s="4">
        <v>60.7</v>
      </c>
      <c r="L23" s="107"/>
      <c r="M23" s="132" t="s">
        <v>119</v>
      </c>
      <c r="N23" s="40">
        <v>3</v>
      </c>
      <c r="O23" s="32">
        <v>472</v>
      </c>
      <c r="P23" s="101" t="str">
        <f>LOOKUP(O23,Name!A$2:B1916)</f>
        <v>Emma Massingham</v>
      </c>
      <c r="Q23" s="190">
        <v>4.9</v>
      </c>
      <c r="R23" s="107"/>
      <c r="S23" s="26"/>
      <c r="T23" s="36">
        <f>IF(INT(O23/100)=1,Y23,0)</f>
        <v>0</v>
      </c>
      <c r="U23" s="36">
        <f>IF(INT(O23/100)=3,Y23,0)</f>
        <v>0</v>
      </c>
      <c r="V23" s="36">
        <f>IF(INT(O23/100)=4,Y23,0)</f>
        <v>6</v>
      </c>
      <c r="W23" s="36">
        <f>IF(INT(O23/100)=5,Y23,0)</f>
        <v>0</v>
      </c>
      <c r="X23" s="36">
        <f>IF(INT(O23/100)=6,Y23,0)</f>
        <v>0</v>
      </c>
      <c r="Y23" s="30">
        <v>6</v>
      </c>
    </row>
    <row r="24" spans="1:25" ht="15.75" thickBot="1">
      <c r="A24" s="33">
        <f>IF(INT(I24/100)=1,F24,0)</f>
        <v>0</v>
      </c>
      <c r="B24" s="33">
        <f>IF(INT(I24/100)=3,F24,0)</f>
        <v>0</v>
      </c>
      <c r="C24" s="33">
        <f>IF(INT(I24/100)=4,F24,0)</f>
        <v>0</v>
      </c>
      <c r="D24" s="33">
        <f>IF(INT(I24/100)=5,F24,0)</f>
        <v>0</v>
      </c>
      <c r="E24" s="33">
        <f>IF(INT(I24/100)=6,F24,0)</f>
        <v>0</v>
      </c>
      <c r="F24" s="37">
        <v>4</v>
      </c>
      <c r="H24" s="53">
        <v>4</v>
      </c>
      <c r="I24" s="32"/>
      <c r="J24" s="101" t="e">
        <f>LOOKUP(I24,Name!A$2:B1917)</f>
        <v>#N/A</v>
      </c>
      <c r="K24" s="4"/>
      <c r="L24" s="107"/>
      <c r="M24" s="132" t="s">
        <v>119</v>
      </c>
      <c r="N24" s="40">
        <v>4</v>
      </c>
      <c r="O24" s="32">
        <v>553</v>
      </c>
      <c r="P24" s="101" t="str">
        <f>LOOKUP(O24,Name!A$2:B1917)</f>
        <v>Noor Bailey</v>
      </c>
      <c r="Q24" s="190">
        <v>4.72</v>
      </c>
      <c r="R24" s="107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4</v>
      </c>
      <c r="X24" s="36">
        <f>IF(INT(O24/100)=6,Y24,0)</f>
        <v>0</v>
      </c>
      <c r="Y24" s="30">
        <v>4</v>
      </c>
    </row>
    <row r="25" spans="1:25" ht="15.75" thickBot="1">
      <c r="A25" s="33">
        <f>IF(INT(I25/100)=1,F25,0)</f>
        <v>0</v>
      </c>
      <c r="B25" s="33">
        <f>IF(INT(I25/100)=3,F25,0)</f>
        <v>0</v>
      </c>
      <c r="C25" s="33">
        <f>IF(INT(I25/100)=4,F25,0)</f>
        <v>0</v>
      </c>
      <c r="D25" s="33">
        <f>IF(INT(I25/100)=5,F25,0)</f>
        <v>0</v>
      </c>
      <c r="E25" s="33">
        <f>IF(INT(I25/100)=6,F25,0)</f>
        <v>0</v>
      </c>
      <c r="F25" s="37">
        <v>2</v>
      </c>
      <c r="H25" s="53">
        <v>5</v>
      </c>
      <c r="I25" s="32"/>
      <c r="J25" s="101" t="e">
        <f>LOOKUP(I25,Name!A$2:B1918)</f>
        <v>#N/A</v>
      </c>
      <c r="K25" s="32"/>
      <c r="L25" s="107"/>
      <c r="M25" s="132" t="s">
        <v>119</v>
      </c>
      <c r="N25" s="40">
        <v>5</v>
      </c>
      <c r="O25" s="32"/>
      <c r="P25" s="101" t="e">
        <f>LOOKUP(O25,Name!A$2:B1918)</f>
        <v>#N/A</v>
      </c>
      <c r="Q25" s="190"/>
      <c r="R25" s="107"/>
      <c r="S25" s="26"/>
      <c r="T25" s="36">
        <f>IF(INT(O25/100)=1,Y25,0)</f>
        <v>0</v>
      </c>
      <c r="U25" s="36">
        <f>IF(INT(O25/100)=3,Y25,0)</f>
        <v>0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2</v>
      </c>
    </row>
    <row r="26" spans="1:25" ht="15.75" thickBot="1">
      <c r="A26" s="34"/>
      <c r="B26" s="34"/>
      <c r="C26" s="34"/>
      <c r="D26" s="34"/>
      <c r="E26" s="34"/>
      <c r="F26" s="35" t="s">
        <v>23</v>
      </c>
      <c r="H26" s="105"/>
      <c r="I26" s="102"/>
      <c r="J26" s="101"/>
      <c r="K26" s="102"/>
      <c r="L26" s="107"/>
      <c r="M26" s="132" t="s">
        <v>119</v>
      </c>
      <c r="N26" s="105"/>
      <c r="O26" s="102"/>
      <c r="P26" s="101"/>
      <c r="Q26" s="169"/>
      <c r="R26" s="107"/>
      <c r="S26" s="26"/>
      <c r="T26" s="47"/>
      <c r="U26" s="34"/>
      <c r="V26" s="34"/>
      <c r="W26" s="34"/>
      <c r="X26" s="34"/>
      <c r="Y26" s="35" t="s">
        <v>23</v>
      </c>
    </row>
    <row r="27" spans="1:24" ht="15.75" thickBot="1">
      <c r="A27" s="286" t="s">
        <v>15</v>
      </c>
      <c r="B27" s="287" t="s">
        <v>17</v>
      </c>
      <c r="C27" s="288" t="s">
        <v>19</v>
      </c>
      <c r="D27" s="273" t="s">
        <v>165</v>
      </c>
      <c r="E27" s="289" t="s">
        <v>21</v>
      </c>
      <c r="H27" s="122" t="s">
        <v>171</v>
      </c>
      <c r="I27" s="102"/>
      <c r="J27" s="102" t="s">
        <v>166</v>
      </c>
      <c r="K27" s="102"/>
      <c r="L27" s="107"/>
      <c r="M27" s="132" t="s">
        <v>119</v>
      </c>
      <c r="N27" s="122" t="s">
        <v>133</v>
      </c>
      <c r="O27" s="102"/>
      <c r="P27" s="102" t="s">
        <v>83</v>
      </c>
      <c r="Q27" s="169"/>
      <c r="R27" s="107"/>
      <c r="S27" s="26"/>
      <c r="T27" s="286" t="s">
        <v>15</v>
      </c>
      <c r="U27" s="287" t="s">
        <v>17</v>
      </c>
      <c r="V27" s="288" t="s">
        <v>19</v>
      </c>
      <c r="W27" s="273" t="s">
        <v>165</v>
      </c>
      <c r="X27" s="289" t="s">
        <v>21</v>
      </c>
    </row>
    <row r="28" spans="1:25" ht="15.75" thickBot="1">
      <c r="A28" s="33">
        <f>IF(INT(I28/100)=1,F28,0)</f>
        <v>0</v>
      </c>
      <c r="B28" s="33">
        <f>IF(INT(I28/100)=3,F28,0)</f>
        <v>0</v>
      </c>
      <c r="C28" s="33">
        <f>IF(INT(I28/100)=4,F28,0)</f>
        <v>0</v>
      </c>
      <c r="D28" s="33">
        <f>IF(INT(I28/100)=5,F28,0)</f>
        <v>0</v>
      </c>
      <c r="E28" s="33">
        <f>IF(INT(I28/100)=6,F28,0)</f>
        <v>10</v>
      </c>
      <c r="F28" s="37">
        <v>10</v>
      </c>
      <c r="H28" s="53">
        <v>1</v>
      </c>
      <c r="I28" s="32">
        <v>623</v>
      </c>
      <c r="J28" s="101" t="str">
        <f>LOOKUP(I28,Name!A$2:B1921)</f>
        <v>Charlotte Cole</v>
      </c>
      <c r="K28" s="32">
        <v>97.8</v>
      </c>
      <c r="L28" s="107"/>
      <c r="M28" s="132" t="s">
        <v>119</v>
      </c>
      <c r="N28" s="40">
        <v>1</v>
      </c>
      <c r="O28" s="32">
        <v>624</v>
      </c>
      <c r="P28" s="101" t="str">
        <f>LOOKUP(O28,Name!A$2:B1921)</f>
        <v>Ada Masson</v>
      </c>
      <c r="Q28" s="190">
        <v>4.74</v>
      </c>
      <c r="R28" s="107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10</v>
      </c>
      <c r="Y28" s="30">
        <v>10</v>
      </c>
    </row>
    <row r="29" spans="1:25" ht="15.75" thickBot="1">
      <c r="A29" s="33">
        <f>IF(INT(I29/100)=1,F29,0)</f>
        <v>8</v>
      </c>
      <c r="B29" s="33">
        <f>IF(INT(I29/100)=3,F29,0)</f>
        <v>0</v>
      </c>
      <c r="C29" s="33">
        <f>IF(INT(I29/100)=4,F29,0)</f>
        <v>0</v>
      </c>
      <c r="D29" s="33">
        <f>IF(INT(I29/100)=5,F29,0)</f>
        <v>0</v>
      </c>
      <c r="E29" s="33">
        <f>IF(INT(I29/100)=6,F29,0)</f>
        <v>0</v>
      </c>
      <c r="F29" s="37">
        <v>8</v>
      </c>
      <c r="H29" s="53">
        <v>2</v>
      </c>
      <c r="I29" s="32">
        <v>150</v>
      </c>
      <c r="J29" s="101" t="str">
        <f>LOOKUP(I29,Name!A$2:B1922)</f>
        <v>Poppy Gould</v>
      </c>
      <c r="K29" s="32">
        <v>102.3</v>
      </c>
      <c r="L29" s="107"/>
      <c r="M29" s="132" t="s">
        <v>119</v>
      </c>
      <c r="N29" s="40">
        <v>2</v>
      </c>
      <c r="O29" s="32">
        <v>151</v>
      </c>
      <c r="P29" s="101" t="str">
        <f>LOOKUP(O29,Name!A$2:B1922)</f>
        <v>Julia Baran </v>
      </c>
      <c r="Q29" s="190">
        <v>4.24</v>
      </c>
      <c r="R29" s="107"/>
      <c r="S29" s="26"/>
      <c r="T29" s="36">
        <f>IF(INT(O29/100)=1,Y29,0)</f>
        <v>8</v>
      </c>
      <c r="U29" s="36">
        <f>IF(INT(O29/100)=3,Y29,0)</f>
        <v>0</v>
      </c>
      <c r="V29" s="36">
        <f>IF(INT(O29/100)=4,Y29,0)</f>
        <v>0</v>
      </c>
      <c r="W29" s="36">
        <f>IF(INT(O29/100)=5,Y29,0)</f>
        <v>0</v>
      </c>
      <c r="X29" s="36">
        <f>IF(INT(O29/100)=6,Y29,0)</f>
        <v>0</v>
      </c>
      <c r="Y29" s="30">
        <v>8</v>
      </c>
    </row>
    <row r="30" spans="1:25" ht="15.75" thickBot="1">
      <c r="A30" s="33">
        <f>IF(INT(I30/100)=1,F30,0)</f>
        <v>0</v>
      </c>
      <c r="B30" s="33">
        <f>IF(INT(I30/100)=3,F30,0)</f>
        <v>0</v>
      </c>
      <c r="C30" s="33">
        <f>IF(INT(I30/100)=4,F30,0)</f>
        <v>0</v>
      </c>
      <c r="D30" s="33">
        <f>IF(INT(I30/100)=5,F30,0)</f>
        <v>0</v>
      </c>
      <c r="E30" s="33">
        <f>IF(INT(I30/100)=6,F30,0)</f>
        <v>0</v>
      </c>
      <c r="F30" s="37">
        <v>6</v>
      </c>
      <c r="H30" s="53">
        <v>3</v>
      </c>
      <c r="I30" s="32"/>
      <c r="J30" s="101" t="e">
        <f>LOOKUP(I30,Name!A$2:B1923)</f>
        <v>#N/A</v>
      </c>
      <c r="K30" s="4"/>
      <c r="L30" s="107"/>
      <c r="M30" s="132" t="s">
        <v>119</v>
      </c>
      <c r="N30" s="40">
        <v>3</v>
      </c>
      <c r="O30" s="32"/>
      <c r="P30" s="101" t="e">
        <f>LOOKUP(O30,Name!A$2:B1923)</f>
        <v>#N/A</v>
      </c>
      <c r="Q30" s="190"/>
      <c r="R30" s="107"/>
      <c r="S30" s="26"/>
      <c r="T30" s="36">
        <f>IF(INT(O30/100)=1,Y30,0)</f>
        <v>0</v>
      </c>
      <c r="U30" s="36">
        <f>IF(INT(O30/100)=3,Y30,0)</f>
        <v>0</v>
      </c>
      <c r="V30" s="36">
        <f>IF(INT(O30/100)=4,Y30,0)</f>
        <v>0</v>
      </c>
      <c r="W30" s="36">
        <f>IF(INT(O30/100)=5,Y30,0)</f>
        <v>0</v>
      </c>
      <c r="X30" s="36">
        <f>IF(INT(O30/100)=6,Y30,0)</f>
        <v>0</v>
      </c>
      <c r="Y30" s="30">
        <v>6</v>
      </c>
    </row>
    <row r="31" spans="1:25" ht="15.75" thickBot="1">
      <c r="A31" s="33">
        <f>IF(INT(I31/100)=1,F31,0)</f>
        <v>0</v>
      </c>
      <c r="B31" s="33">
        <f>IF(INT(I31/100)=3,F31,0)</f>
        <v>0</v>
      </c>
      <c r="C31" s="33">
        <f>IF(INT(I31/100)=4,F31,0)</f>
        <v>0</v>
      </c>
      <c r="D31" s="33">
        <f>IF(INT(I31/100)=5,F31,0)</f>
        <v>0</v>
      </c>
      <c r="E31" s="33">
        <f>IF(INT(I31/100)=6,F31,0)</f>
        <v>0</v>
      </c>
      <c r="F31" s="37">
        <v>4</v>
      </c>
      <c r="H31" s="53">
        <v>4</v>
      </c>
      <c r="I31" s="32"/>
      <c r="J31" s="101" t="e">
        <f>LOOKUP(I31,Name!A$2:B1924)</f>
        <v>#N/A</v>
      </c>
      <c r="K31" s="4"/>
      <c r="L31" s="107"/>
      <c r="M31" s="132" t="s">
        <v>119</v>
      </c>
      <c r="N31" s="40">
        <v>4</v>
      </c>
      <c r="O31" s="32"/>
      <c r="P31" s="101" t="e">
        <f>LOOKUP(O31,Name!A$2:B1924)</f>
        <v>#N/A</v>
      </c>
      <c r="Q31" s="190"/>
      <c r="R31" s="107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0</v>
      </c>
      <c r="Y31" s="30">
        <v>4</v>
      </c>
    </row>
    <row r="32" spans="1:25" ht="15.75" thickBot="1">
      <c r="A32" s="33">
        <f>IF(INT(I32/100)=1,F32,0)</f>
        <v>0</v>
      </c>
      <c r="B32" s="33">
        <f>IF(INT(I32/100)=3,F32,0)</f>
        <v>0</v>
      </c>
      <c r="C32" s="33">
        <f>IF(INT(I32/100)=4,F32,0)</f>
        <v>0</v>
      </c>
      <c r="D32" s="33">
        <f>IF(INT(I32/100)=5,F32,0)</f>
        <v>0</v>
      </c>
      <c r="E32" s="33">
        <f>IF(INT(I32/100)=6,F32,0)</f>
        <v>0</v>
      </c>
      <c r="F32" s="37">
        <v>2</v>
      </c>
      <c r="H32" s="53">
        <v>5</v>
      </c>
      <c r="I32" s="32"/>
      <c r="J32" s="101" t="e">
        <f>LOOKUP(I32,Name!A$2:B1925)</f>
        <v>#N/A</v>
      </c>
      <c r="K32" s="4"/>
      <c r="L32" s="107"/>
      <c r="M32" s="132" t="s">
        <v>119</v>
      </c>
      <c r="N32" s="40">
        <v>5</v>
      </c>
      <c r="O32" s="32"/>
      <c r="P32" s="101" t="e">
        <f>LOOKUP(O32,Name!A$2:B1925)</f>
        <v>#N/A</v>
      </c>
      <c r="Q32" s="190"/>
      <c r="R32" s="107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2</v>
      </c>
    </row>
    <row r="33" spans="1:25" ht="15.75" thickBot="1">
      <c r="A33" s="34"/>
      <c r="B33" s="34"/>
      <c r="C33" s="34"/>
      <c r="D33" s="34"/>
      <c r="E33" s="34"/>
      <c r="F33" s="35" t="s">
        <v>23</v>
      </c>
      <c r="H33" s="105"/>
      <c r="I33" s="102"/>
      <c r="J33" s="101"/>
      <c r="K33" s="102"/>
      <c r="L33" s="107"/>
      <c r="M33" s="132" t="s">
        <v>119</v>
      </c>
      <c r="N33" s="105"/>
      <c r="O33" s="102"/>
      <c r="P33" s="101"/>
      <c r="Q33" s="169"/>
      <c r="R33" s="107"/>
      <c r="T33" s="34"/>
      <c r="U33" s="34"/>
      <c r="V33" s="34"/>
      <c r="W33" s="34"/>
      <c r="X33" s="34"/>
      <c r="Y33" s="35" t="s">
        <v>23</v>
      </c>
    </row>
    <row r="34" spans="1:24" ht="15.75" thickBot="1">
      <c r="A34" s="286" t="s">
        <v>15</v>
      </c>
      <c r="B34" s="287" t="s">
        <v>17</v>
      </c>
      <c r="C34" s="288" t="s">
        <v>19</v>
      </c>
      <c r="D34" s="273" t="s">
        <v>165</v>
      </c>
      <c r="E34" s="289" t="s">
        <v>21</v>
      </c>
      <c r="H34" s="122" t="s">
        <v>123</v>
      </c>
      <c r="I34" s="102"/>
      <c r="J34" s="102" t="s">
        <v>99</v>
      </c>
      <c r="K34" s="102"/>
      <c r="L34" s="107"/>
      <c r="M34" s="132" t="s">
        <v>119</v>
      </c>
      <c r="N34" s="122" t="s">
        <v>130</v>
      </c>
      <c r="O34" s="102"/>
      <c r="P34" s="102" t="s">
        <v>84</v>
      </c>
      <c r="Q34" s="102"/>
      <c r="R34" s="107"/>
      <c r="S34" s="26"/>
      <c r="T34" s="286" t="s">
        <v>15</v>
      </c>
      <c r="U34" s="287" t="s">
        <v>17</v>
      </c>
      <c r="V34" s="288" t="s">
        <v>19</v>
      </c>
      <c r="W34" s="273" t="s">
        <v>165</v>
      </c>
      <c r="X34" s="289" t="s">
        <v>21</v>
      </c>
    </row>
    <row r="35" spans="1:25" ht="15.75" thickBot="1">
      <c r="A35" s="33">
        <f>IF(INT(I35/100)=1,F35,0)</f>
        <v>0</v>
      </c>
      <c r="B35" s="33">
        <f>IF(INT(I35/100)=3,F35,0)</f>
        <v>0</v>
      </c>
      <c r="C35" s="33">
        <f>IF(INT(I35/100)=4,F35,0)</f>
        <v>10</v>
      </c>
      <c r="D35" s="33">
        <f>IF(INT(I35/100)=5,F35,0)</f>
        <v>0</v>
      </c>
      <c r="E35" s="33">
        <f>IF(INT(I35/100)=6,F35,0)</f>
        <v>0</v>
      </c>
      <c r="F35" s="37">
        <v>10</v>
      </c>
      <c r="H35" s="53">
        <v>1</v>
      </c>
      <c r="I35" s="32">
        <v>472</v>
      </c>
      <c r="J35" s="101" t="str">
        <f>LOOKUP(I35,Name!A$2:B1928)</f>
        <v>Emma Massingham</v>
      </c>
      <c r="K35" s="4">
        <v>25.1</v>
      </c>
      <c r="L35" s="107"/>
      <c r="M35" s="132" t="s">
        <v>119</v>
      </c>
      <c r="N35" s="40">
        <v>1</v>
      </c>
      <c r="O35" s="32">
        <v>308</v>
      </c>
      <c r="P35" s="101" t="str">
        <f>LOOKUP(O35,Name!A$2:B1928)</f>
        <v>Sophia Cutler</v>
      </c>
      <c r="Q35" s="32">
        <v>56</v>
      </c>
      <c r="R35" s="107"/>
      <c r="S35" s="26"/>
      <c r="T35" s="36">
        <f>IF(INT(O35/100)=1,Y35,0)</f>
        <v>0</v>
      </c>
      <c r="U35" s="36">
        <f>IF(INT(O35/100)=3,Y35,0)</f>
        <v>10</v>
      </c>
      <c r="V35" s="36">
        <f>IF(INT(O35/100)=4,Y35,0)</f>
        <v>0</v>
      </c>
      <c r="W35" s="36">
        <f>IF(INT(O35/100)=5,Y35,0)</f>
        <v>0</v>
      </c>
      <c r="X35" s="36">
        <f>IF(INT(O35/100)=6,Y35,0)</f>
        <v>0</v>
      </c>
      <c r="Y35" s="30">
        <v>10</v>
      </c>
    </row>
    <row r="36" spans="1:25" ht="15.75" thickBot="1">
      <c r="A36" s="33">
        <f>IF(INT(I36/100)=1,F36,0)</f>
        <v>8</v>
      </c>
      <c r="B36" s="33">
        <f>IF(INT(I36/100)=3,F36,0)</f>
        <v>0</v>
      </c>
      <c r="C36" s="33">
        <f>IF(INT(I36/100)=4,F36,0)</f>
        <v>0</v>
      </c>
      <c r="D36" s="33">
        <f>IF(INT(I36/100)=5,F36,0)</f>
        <v>0</v>
      </c>
      <c r="E36" s="33">
        <f>IF(INT(I36/100)=6,F36,0)</f>
        <v>0</v>
      </c>
      <c r="F36" s="37">
        <v>8</v>
      </c>
      <c r="H36" s="53">
        <v>2</v>
      </c>
      <c r="I36" s="32">
        <v>147</v>
      </c>
      <c r="J36" s="101" t="str">
        <f>LOOKUP(I36,Name!A$2:B1929)</f>
        <v>Isabel Russon</v>
      </c>
      <c r="K36" s="32">
        <v>25.8</v>
      </c>
      <c r="L36" s="107"/>
      <c r="M36" s="132" t="s">
        <v>119</v>
      </c>
      <c r="N36" s="40">
        <v>2</v>
      </c>
      <c r="O36" s="32">
        <v>154</v>
      </c>
      <c r="P36" s="101" t="str">
        <f>LOOKUP(O36,Name!A$2:B1929)</f>
        <v>Adanna Eze-Sunday</v>
      </c>
      <c r="Q36" s="32">
        <v>47</v>
      </c>
      <c r="R36" s="107"/>
      <c r="S36" s="26"/>
      <c r="T36" s="36">
        <f>IF(INT(O36/100)=1,Y36,0)</f>
        <v>8</v>
      </c>
      <c r="U36" s="36">
        <f>IF(INT(O36/100)=3,Y36,0)</f>
        <v>0</v>
      </c>
      <c r="V36" s="36">
        <f>IF(INT(O36/100)=4,Y36,0)</f>
        <v>0</v>
      </c>
      <c r="W36" s="36">
        <f>IF(INT(O36/100)=5,Y36,0)</f>
        <v>0</v>
      </c>
      <c r="X36" s="36">
        <f>IF(INT(O36/100)=6,Y36,0)</f>
        <v>0</v>
      </c>
      <c r="Y36" s="30">
        <v>8</v>
      </c>
    </row>
    <row r="37" spans="1:25" ht="15.75" thickBot="1">
      <c r="A37" s="33">
        <f>IF(INT(I37/100)=1,F37,0)</f>
        <v>0</v>
      </c>
      <c r="B37" s="33">
        <f>IF(INT(I37/100)=3,F37,0)</f>
        <v>0</v>
      </c>
      <c r="C37" s="33">
        <f>IF(INT(I37/100)=4,F37,0)</f>
        <v>0</v>
      </c>
      <c r="D37" s="33">
        <f>IF(INT(I37/100)=5,F37,0)</f>
        <v>0</v>
      </c>
      <c r="E37" s="33">
        <f>IF(INT(I37/100)=6,F37,0)</f>
        <v>6</v>
      </c>
      <c r="F37" s="37">
        <v>6</v>
      </c>
      <c r="H37" s="53">
        <v>3</v>
      </c>
      <c r="I37" s="32">
        <v>621</v>
      </c>
      <c r="J37" s="101" t="str">
        <f>LOOKUP(I37,Name!A$2:B1930)</f>
        <v>Emily Cox</v>
      </c>
      <c r="K37" s="32">
        <v>26.1</v>
      </c>
      <c r="L37" s="107"/>
      <c r="M37" s="132" t="s">
        <v>119</v>
      </c>
      <c r="N37" s="40">
        <v>3</v>
      </c>
      <c r="O37" s="32">
        <v>623</v>
      </c>
      <c r="P37" s="101" t="str">
        <f>LOOKUP(O37,Name!A$2:B1930)</f>
        <v>Charlotte Cole</v>
      </c>
      <c r="Q37" s="32">
        <v>47</v>
      </c>
      <c r="R37" s="107"/>
      <c r="S37" s="26"/>
      <c r="T37" s="36">
        <f>IF(INT(O37/100)=1,Y37,0)</f>
        <v>0</v>
      </c>
      <c r="U37" s="36">
        <f>IF(INT(O37/100)=3,Y37,0)</f>
        <v>0</v>
      </c>
      <c r="V37" s="36">
        <f>IF(INT(O37/100)=4,Y37,0)</f>
        <v>0</v>
      </c>
      <c r="W37" s="36">
        <f>IF(INT(O37/100)=5,Y37,0)</f>
        <v>0</v>
      </c>
      <c r="X37" s="36">
        <f>IF(INT(O37/100)=6,Y37,0)</f>
        <v>6</v>
      </c>
      <c r="Y37" s="30">
        <v>6</v>
      </c>
    </row>
    <row r="38" spans="1:25" ht="15.75" thickBot="1">
      <c r="A38" s="33">
        <f>IF(INT(I38/100)=1,F38,0)</f>
        <v>0</v>
      </c>
      <c r="B38" s="33">
        <f>IF(INT(I38/100)=3,F38,0)</f>
        <v>4</v>
      </c>
      <c r="C38" s="33">
        <f>IF(INT(I38/100)=4,F38,0)</f>
        <v>0</v>
      </c>
      <c r="D38" s="33">
        <f>IF(INT(I38/100)=5,F38,0)</f>
        <v>0</v>
      </c>
      <c r="E38" s="33">
        <f>IF(INT(I38/100)=6,F38,0)</f>
        <v>0</v>
      </c>
      <c r="F38" s="37">
        <v>4</v>
      </c>
      <c r="H38" s="53">
        <v>4</v>
      </c>
      <c r="I38" s="32">
        <v>308</v>
      </c>
      <c r="J38" s="101" t="str">
        <f>LOOKUP(I38,Name!A$2:B1931)</f>
        <v>Sophia Cutler</v>
      </c>
      <c r="K38" s="32">
        <v>26.5</v>
      </c>
      <c r="L38" s="107"/>
      <c r="M38" s="132" t="s">
        <v>119</v>
      </c>
      <c r="N38" s="40">
        <v>4</v>
      </c>
      <c r="O38" s="32">
        <v>471</v>
      </c>
      <c r="P38" s="101" t="str">
        <f>LOOKUP(O38,Name!A$2:B1931)</f>
        <v>Erin Davies</v>
      </c>
      <c r="Q38" s="32">
        <v>43</v>
      </c>
      <c r="R38" s="107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4</v>
      </c>
      <c r="W38" s="36">
        <f>IF(INT(O38/100)=5,Y38,0)</f>
        <v>0</v>
      </c>
      <c r="X38" s="36">
        <f>IF(INT(O38/100)=6,Y38,0)</f>
        <v>0</v>
      </c>
      <c r="Y38" s="30">
        <v>4</v>
      </c>
    </row>
    <row r="39" spans="1:25" ht="15.75" thickBot="1">
      <c r="A39" s="33">
        <f>IF(INT(I39/100)=1,F39,0)</f>
        <v>0</v>
      </c>
      <c r="B39" s="33">
        <f>IF(INT(I39/100)=3,F39,0)</f>
        <v>0</v>
      </c>
      <c r="C39" s="33">
        <f>IF(INT(I39/100)=4,F39,0)</f>
        <v>0</v>
      </c>
      <c r="D39" s="33">
        <f>IF(INT(I39/100)=5,F39,0)</f>
        <v>2</v>
      </c>
      <c r="E39" s="33">
        <f>IF(INT(I39/100)=6,F39,0)</f>
        <v>0</v>
      </c>
      <c r="F39" s="37">
        <v>2</v>
      </c>
      <c r="H39" s="53">
        <v>5</v>
      </c>
      <c r="I39" s="32">
        <v>552</v>
      </c>
      <c r="J39" s="101" t="str">
        <f>LOOKUP(I39,Name!A$2:B1932)</f>
        <v>Millie Gordon-MacLean</v>
      </c>
      <c r="K39" s="4">
        <v>28.5</v>
      </c>
      <c r="L39" s="107"/>
      <c r="M39" s="132" t="s">
        <v>119</v>
      </c>
      <c r="N39" s="40">
        <v>5</v>
      </c>
      <c r="O39" s="32">
        <v>553</v>
      </c>
      <c r="P39" s="101" t="str">
        <f>LOOKUP(O39,Name!A$2:B1932)</f>
        <v>Noor Bailey</v>
      </c>
      <c r="Q39" s="32">
        <v>38</v>
      </c>
      <c r="R39" s="107"/>
      <c r="S39" s="26"/>
      <c r="T39" s="36">
        <f>IF(INT(O39/100)=1,Y39,0)</f>
        <v>0</v>
      </c>
      <c r="U39" s="36">
        <f>IF(INT(O39/100)=3,Y39,0)</f>
        <v>0</v>
      </c>
      <c r="V39" s="36">
        <f>IF(INT(O39/100)=4,Y39,0)</f>
        <v>0</v>
      </c>
      <c r="W39" s="36">
        <f>IF(INT(O39/100)=5,Y39,0)</f>
        <v>2</v>
      </c>
      <c r="X39" s="36">
        <f>IF(INT(O39/100)=6,Y39,0)</f>
        <v>0</v>
      </c>
      <c r="Y39" s="30">
        <v>2</v>
      </c>
    </row>
    <row r="40" spans="1:25" ht="15.75" thickBot="1">
      <c r="A40" s="34"/>
      <c r="B40" s="34"/>
      <c r="C40" s="34"/>
      <c r="D40" s="34"/>
      <c r="E40" s="34"/>
      <c r="F40" s="35" t="s">
        <v>23</v>
      </c>
      <c r="H40" s="108"/>
      <c r="I40" s="101"/>
      <c r="J40" s="101"/>
      <c r="K40" s="102"/>
      <c r="L40" s="107"/>
      <c r="M40" s="132" t="s">
        <v>119</v>
      </c>
      <c r="N40" s="105"/>
      <c r="O40" s="102"/>
      <c r="P40" s="101"/>
      <c r="Q40" s="102"/>
      <c r="R40" s="107"/>
      <c r="S40" s="26"/>
      <c r="T40" s="47"/>
      <c r="U40" s="34"/>
      <c r="V40" s="34"/>
      <c r="W40" s="34"/>
      <c r="X40" s="34"/>
      <c r="Y40" s="35" t="s">
        <v>23</v>
      </c>
    </row>
    <row r="41" spans="1:24" ht="15.75" thickBot="1">
      <c r="A41" s="286" t="s">
        <v>15</v>
      </c>
      <c r="B41" s="287" t="s">
        <v>17</v>
      </c>
      <c r="C41" s="288" t="s">
        <v>19</v>
      </c>
      <c r="D41" s="273" t="s">
        <v>165</v>
      </c>
      <c r="E41" s="289" t="s">
        <v>21</v>
      </c>
      <c r="H41" s="122" t="s">
        <v>124</v>
      </c>
      <c r="I41" s="101"/>
      <c r="J41" s="102" t="s">
        <v>102</v>
      </c>
      <c r="K41" s="102"/>
      <c r="L41" s="107"/>
      <c r="M41" s="132" t="s">
        <v>119</v>
      </c>
      <c r="N41" s="122" t="s">
        <v>131</v>
      </c>
      <c r="O41" s="102"/>
      <c r="P41" s="102" t="s">
        <v>87</v>
      </c>
      <c r="Q41" s="102"/>
      <c r="R41" s="107"/>
      <c r="S41" s="26"/>
      <c r="T41" s="286" t="s">
        <v>15</v>
      </c>
      <c r="U41" s="287" t="s">
        <v>17</v>
      </c>
      <c r="V41" s="288" t="s">
        <v>19</v>
      </c>
      <c r="W41" s="273" t="s">
        <v>165</v>
      </c>
      <c r="X41" s="289" t="s">
        <v>21</v>
      </c>
    </row>
    <row r="42" spans="1:25" ht="15.75" thickBot="1">
      <c r="A42" s="33">
        <f>IF(INT(I42/100)=1,F42,0)</f>
        <v>10</v>
      </c>
      <c r="B42" s="33">
        <f>IF(INT(I42/100)=3,F42,0)</f>
        <v>0</v>
      </c>
      <c r="C42" s="33">
        <f>IF(INT(I42/100)=4,F42,0)</f>
        <v>0</v>
      </c>
      <c r="D42" s="33">
        <f>IF(INT(I42/100)=5,F42,0)</f>
        <v>0</v>
      </c>
      <c r="E42" s="33">
        <f>IF(INT(I42/100)=6,F42,0)</f>
        <v>0</v>
      </c>
      <c r="F42" s="37">
        <v>10</v>
      </c>
      <c r="H42" s="53">
        <v>1</v>
      </c>
      <c r="I42" s="32">
        <v>146</v>
      </c>
      <c r="J42" s="101" t="str">
        <f>LOOKUP(I42,Name!A$2:B1935)</f>
        <v>Florence Kinson</v>
      </c>
      <c r="K42" s="32">
        <v>25.2</v>
      </c>
      <c r="L42" s="107"/>
      <c r="M42" s="132" t="s">
        <v>119</v>
      </c>
      <c r="N42" s="40">
        <v>1</v>
      </c>
      <c r="O42" s="32">
        <v>152</v>
      </c>
      <c r="P42" s="101" t="str">
        <f>LOOKUP(O42,Name!A$2:B1935)</f>
        <v>Olivia Cole</v>
      </c>
      <c r="Q42" s="32">
        <v>46</v>
      </c>
      <c r="R42" s="107"/>
      <c r="S42" s="26"/>
      <c r="T42" s="36">
        <f>IF(INT(O42/100)=1,Y42,0)</f>
        <v>10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0</v>
      </c>
      <c r="Y42" s="30">
        <v>10</v>
      </c>
    </row>
    <row r="43" spans="1:25" ht="15.75" thickBot="1">
      <c r="A43" s="33">
        <f>IF(INT(I43/100)=1,F43,0)</f>
        <v>0</v>
      </c>
      <c r="B43" s="33">
        <f>IF(INT(I43/100)=3,F43,0)</f>
        <v>0</v>
      </c>
      <c r="C43" s="33">
        <f>IF(INT(I43/100)=4,F43,0)</f>
        <v>0</v>
      </c>
      <c r="D43" s="33">
        <f>IF(INT(I43/100)=5,F43,0)</f>
        <v>0</v>
      </c>
      <c r="E43" s="33">
        <f>IF(INT(I43/100)=6,F43,0)</f>
        <v>8</v>
      </c>
      <c r="F43" s="37">
        <v>8</v>
      </c>
      <c r="H43" s="53">
        <v>2</v>
      </c>
      <c r="I43" s="32">
        <v>622</v>
      </c>
      <c r="J43" s="101" t="str">
        <f>LOOKUP(I43,Name!A$2:B1936)</f>
        <v>Daniella Cole</v>
      </c>
      <c r="K43" s="32">
        <v>25.5</v>
      </c>
      <c r="L43" s="107"/>
      <c r="M43" s="132" t="s">
        <v>119</v>
      </c>
      <c r="N43" s="40">
        <v>2</v>
      </c>
      <c r="O43" s="32">
        <v>621</v>
      </c>
      <c r="P43" s="101" t="str">
        <f>LOOKUP(O43,Name!A$2:B1936)</f>
        <v>Emily Cox</v>
      </c>
      <c r="Q43" s="32">
        <v>45</v>
      </c>
      <c r="R43" s="107"/>
      <c r="S43" s="26"/>
      <c r="T43" s="36">
        <f>IF(INT(O43/100)=1,Y43,0)</f>
        <v>0</v>
      </c>
      <c r="U43" s="36">
        <f>IF(INT(O43/100)=3,Y43,0)</f>
        <v>0</v>
      </c>
      <c r="V43" s="36">
        <f>IF(INT(O43/100)=4,Y43,0)</f>
        <v>0</v>
      </c>
      <c r="W43" s="36">
        <f>IF(INT(O43/100)=5,Y43,0)</f>
        <v>0</v>
      </c>
      <c r="X43" s="36">
        <f>IF(INT(O43/100)=6,Y43,0)</f>
        <v>8</v>
      </c>
      <c r="Y43" s="30">
        <v>8</v>
      </c>
    </row>
    <row r="44" spans="1:25" ht="15.75" thickBot="1">
      <c r="A44" s="33">
        <f>IF(INT(I44/100)=1,F44,0)</f>
        <v>0</v>
      </c>
      <c r="B44" s="33">
        <f>IF(INT(I44/100)=3,F44,0)</f>
        <v>0</v>
      </c>
      <c r="C44" s="33">
        <f>IF(INT(I44/100)=4,F44,0)</f>
        <v>6</v>
      </c>
      <c r="D44" s="33">
        <f>IF(INT(I44/100)=5,F44,0)</f>
        <v>0</v>
      </c>
      <c r="E44" s="33">
        <f>IF(INT(I44/100)=6,F44,0)</f>
        <v>0</v>
      </c>
      <c r="F44" s="37">
        <v>6</v>
      </c>
      <c r="H44" s="53">
        <v>3</v>
      </c>
      <c r="I44" s="32">
        <v>471</v>
      </c>
      <c r="J44" s="101" t="str">
        <f>LOOKUP(I44,Name!A$2:B1937)</f>
        <v>Erin Davies</v>
      </c>
      <c r="K44" s="32">
        <v>27.1</v>
      </c>
      <c r="L44" s="107"/>
      <c r="M44" s="132" t="s">
        <v>119</v>
      </c>
      <c r="N44" s="40">
        <v>3</v>
      </c>
      <c r="O44" s="32">
        <v>552</v>
      </c>
      <c r="P44" s="101" t="str">
        <f>LOOKUP(O44,Name!A$2:B1937)</f>
        <v>Millie Gordon-MacLean</v>
      </c>
      <c r="Q44" s="32">
        <v>37</v>
      </c>
      <c r="R44" s="107"/>
      <c r="S44" s="26"/>
      <c r="T44" s="36">
        <f>IF(INT(O44/100)=1,Y44,0)</f>
        <v>0</v>
      </c>
      <c r="U44" s="36">
        <f>IF(INT(O44/100)=3,Y44,0)</f>
        <v>0</v>
      </c>
      <c r="V44" s="36">
        <f>IF(INT(O44/100)=4,Y44,0)</f>
        <v>0</v>
      </c>
      <c r="W44" s="36">
        <f>IF(INT(O44/100)=5,Y44,0)</f>
        <v>6</v>
      </c>
      <c r="X44" s="36">
        <f>IF(INT(O44/100)=6,Y44,0)</f>
        <v>0</v>
      </c>
      <c r="Y44" s="30">
        <v>6</v>
      </c>
    </row>
    <row r="45" spans="1:25" ht="15.75" thickBot="1">
      <c r="A45" s="33">
        <f>IF(INT(I45/100)=1,F45,0)</f>
        <v>0</v>
      </c>
      <c r="B45" s="33">
        <f>IF(INT(I45/100)=3,F45,0)</f>
        <v>0</v>
      </c>
      <c r="C45" s="33">
        <f>IF(INT(I45/100)=4,F45,0)</f>
        <v>0</v>
      </c>
      <c r="D45" s="33">
        <f>IF(INT(I45/100)=5,F45,0)</f>
        <v>4</v>
      </c>
      <c r="E45" s="33">
        <f>IF(INT(I45/100)=6,F45,0)</f>
        <v>0</v>
      </c>
      <c r="F45" s="37">
        <v>4</v>
      </c>
      <c r="H45" s="53">
        <v>4</v>
      </c>
      <c r="I45" s="32">
        <v>555</v>
      </c>
      <c r="J45" s="101" t="str">
        <f>LOOKUP(I45,Name!A$2:B1938)</f>
        <v>Thora Thomson</v>
      </c>
      <c r="K45" s="32">
        <v>29.1</v>
      </c>
      <c r="L45" s="107"/>
      <c r="M45" s="132" t="s">
        <v>119</v>
      </c>
      <c r="N45" s="40">
        <v>4</v>
      </c>
      <c r="O45" s="32">
        <v>470</v>
      </c>
      <c r="P45" s="101" t="str">
        <f>LOOKUP(O45,Name!A$2:B1938)</f>
        <v>Nia Brook</v>
      </c>
      <c r="Q45" s="32">
        <v>32</v>
      </c>
      <c r="R45" s="107"/>
      <c r="S45" s="26"/>
      <c r="T45" s="36">
        <f>IF(INT(O45/100)=1,Y45,0)</f>
        <v>0</v>
      </c>
      <c r="U45" s="36">
        <f>IF(INT(O45/100)=3,Y45,0)</f>
        <v>0</v>
      </c>
      <c r="V45" s="36">
        <f>IF(INT(O45/100)=4,Y45,0)</f>
        <v>4</v>
      </c>
      <c r="W45" s="36">
        <f>IF(INT(O45/100)=5,Y45,0)</f>
        <v>0</v>
      </c>
      <c r="X45" s="36">
        <f>IF(INT(O45/100)=6,Y45,0)</f>
        <v>0</v>
      </c>
      <c r="Y45" s="30">
        <v>4</v>
      </c>
    </row>
    <row r="46" spans="1:25" ht="15.75" thickBot="1">
      <c r="A46" s="33">
        <f>IF(INT(I46/100)=1,F46,0)</f>
        <v>0</v>
      </c>
      <c r="B46" s="33">
        <f>IF(INT(I46/100)=3,F46,0)</f>
        <v>0</v>
      </c>
      <c r="C46" s="33">
        <f>IF(INT(I46/100)=4,F46,0)</f>
        <v>0</v>
      </c>
      <c r="D46" s="33">
        <f>IF(INT(I46/100)=5,F46,0)</f>
        <v>0</v>
      </c>
      <c r="E46" s="33">
        <f>IF(INT(I46/100)=6,F46,0)</f>
        <v>0</v>
      </c>
      <c r="F46" s="37">
        <v>2</v>
      </c>
      <c r="H46" s="53">
        <v>5</v>
      </c>
      <c r="I46" s="32"/>
      <c r="J46" s="101" t="e">
        <f>LOOKUP(I46,Name!A$2:B1939)</f>
        <v>#N/A</v>
      </c>
      <c r="K46" s="4"/>
      <c r="L46" s="107"/>
      <c r="M46" s="132" t="s">
        <v>119</v>
      </c>
      <c r="N46" s="40">
        <v>5</v>
      </c>
      <c r="O46" s="32"/>
      <c r="P46" s="101" t="e">
        <f>LOOKUP(O46,Name!A$2:B1939)</f>
        <v>#N/A</v>
      </c>
      <c r="Q46" s="32"/>
      <c r="R46" s="107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0</v>
      </c>
      <c r="Y46" s="30">
        <v>2</v>
      </c>
    </row>
    <row r="47" spans="1:25" ht="15.75" thickBot="1">
      <c r="A47" s="34"/>
      <c r="B47" s="34"/>
      <c r="C47" s="34"/>
      <c r="D47" s="34"/>
      <c r="E47" s="34"/>
      <c r="F47" s="35" t="s">
        <v>23</v>
      </c>
      <c r="H47" s="101"/>
      <c r="I47" s="101"/>
      <c r="J47" s="101"/>
      <c r="K47" s="102"/>
      <c r="L47" s="107"/>
      <c r="M47" s="132" t="s">
        <v>119</v>
      </c>
      <c r="N47" s="109"/>
      <c r="O47" s="109"/>
      <c r="P47" s="104"/>
      <c r="Q47" s="109"/>
      <c r="R47" s="104"/>
      <c r="T47" s="34"/>
      <c r="U47" s="34"/>
      <c r="V47" s="34"/>
      <c r="W47" s="34"/>
      <c r="X47" s="34"/>
      <c r="Y47" s="35" t="s">
        <v>23</v>
      </c>
    </row>
    <row r="48" spans="1:24" ht="15.75" thickBot="1">
      <c r="A48" s="286" t="s">
        <v>15</v>
      </c>
      <c r="B48" s="287" t="s">
        <v>17</v>
      </c>
      <c r="C48" s="288" t="s">
        <v>19</v>
      </c>
      <c r="D48" s="273" t="s">
        <v>165</v>
      </c>
      <c r="E48" s="289" t="s">
        <v>21</v>
      </c>
      <c r="H48" s="122" t="s">
        <v>125</v>
      </c>
      <c r="I48" s="101"/>
      <c r="J48" s="102" t="s">
        <v>104</v>
      </c>
      <c r="K48" s="102"/>
      <c r="L48" s="107"/>
      <c r="M48" s="132" t="s">
        <v>119</v>
      </c>
      <c r="N48" s="122" t="s">
        <v>164</v>
      </c>
      <c r="O48" s="102"/>
      <c r="P48" s="102" t="s">
        <v>105</v>
      </c>
      <c r="Q48" s="102"/>
      <c r="R48" s="107"/>
      <c r="S48" s="26"/>
      <c r="T48" s="286" t="s">
        <v>15</v>
      </c>
      <c r="U48" s="287" t="s">
        <v>17</v>
      </c>
      <c r="V48" s="288" t="s">
        <v>19</v>
      </c>
      <c r="W48" s="273" t="s">
        <v>165</v>
      </c>
      <c r="X48" s="289" t="s">
        <v>21</v>
      </c>
    </row>
    <row r="49" spans="1:25" ht="15.75" thickBot="1">
      <c r="A49" s="33">
        <f>IF(I49=1,F49,0)</f>
        <v>0</v>
      </c>
      <c r="B49" s="33">
        <f>IF(I49=3,F49,0)</f>
        <v>0</v>
      </c>
      <c r="C49" s="33">
        <f>IF(I49=4,F49,0)</f>
        <v>10</v>
      </c>
      <c r="D49" s="33">
        <f>IF(I49=5,F49,0)</f>
        <v>0</v>
      </c>
      <c r="E49" s="33">
        <f>IF(I49=6,F49,0)</f>
        <v>0</v>
      </c>
      <c r="F49" s="37">
        <v>10</v>
      </c>
      <c r="H49" s="53">
        <v>1</v>
      </c>
      <c r="I49" s="32">
        <v>4</v>
      </c>
      <c r="J49" s="101" t="str">
        <f>LOOKUP(I49,Name!A$2:B1942)</f>
        <v>Halesowen C&amp;AC</v>
      </c>
      <c r="K49" s="32">
        <v>106.7</v>
      </c>
      <c r="L49" s="107"/>
      <c r="M49" s="132" t="s">
        <v>119</v>
      </c>
      <c r="N49" s="40">
        <v>1</v>
      </c>
      <c r="O49" s="32">
        <v>626</v>
      </c>
      <c r="P49" s="101" t="str">
        <f>LOOKUP(O49,Name!A$2:B1942)</f>
        <v>Grace Evans</v>
      </c>
      <c r="Q49" s="190">
        <v>7.07</v>
      </c>
      <c r="R49" s="107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0</v>
      </c>
      <c r="X49" s="36">
        <f>IF(INT(O49/100)=6,Y49,0)</f>
        <v>10</v>
      </c>
      <c r="Y49" s="30">
        <v>10</v>
      </c>
    </row>
    <row r="50" spans="1:25" ht="15.75" thickBot="1">
      <c r="A50" s="33">
        <f>IF(I50=1,F50,0)</f>
        <v>0</v>
      </c>
      <c r="B50" s="33">
        <f>IF(I50=3,F50,0)</f>
        <v>0</v>
      </c>
      <c r="C50" s="33">
        <f>IF(I50=4,F50,0)</f>
        <v>0</v>
      </c>
      <c r="D50" s="33">
        <f>IF(I50=5,F50,0)</f>
        <v>0</v>
      </c>
      <c r="E50" s="33">
        <f>IF(I50=6,F50,0)</f>
        <v>8</v>
      </c>
      <c r="F50" s="37">
        <v>8</v>
      </c>
      <c r="H50" s="53">
        <v>2</v>
      </c>
      <c r="I50" s="32">
        <v>6</v>
      </c>
      <c r="J50" s="101" t="str">
        <f>LOOKUP(I50,Name!A$2:B1943)</f>
        <v>Solihull &amp; Small Heath</v>
      </c>
      <c r="K50" s="32">
        <v>109.2</v>
      </c>
      <c r="L50" s="107"/>
      <c r="M50" s="132" t="s">
        <v>119</v>
      </c>
      <c r="N50" s="40">
        <v>2</v>
      </c>
      <c r="O50" s="32">
        <v>158</v>
      </c>
      <c r="P50" s="101" t="str">
        <f>LOOKUP(O50,Name!A$2:B1943)</f>
        <v>Katherine Hussey</v>
      </c>
      <c r="Q50" s="32">
        <v>5.36</v>
      </c>
      <c r="R50" s="107"/>
      <c r="S50" s="26"/>
      <c r="T50" s="36">
        <f>IF(INT(O50/100)=1,Y50,0)</f>
        <v>8</v>
      </c>
      <c r="U50" s="36">
        <f>IF(INT(O50/100)=3,Y50,0)</f>
        <v>0</v>
      </c>
      <c r="V50" s="36">
        <f>IF(INT(O50/100)=4,Y50,0)</f>
        <v>0</v>
      </c>
      <c r="W50" s="36">
        <f>IF(INT(O50/100)=5,Y50,0)</f>
        <v>0</v>
      </c>
      <c r="X50" s="36">
        <f>IF(INT(O50/100)=6,Y50,0)</f>
        <v>0</v>
      </c>
      <c r="Y50" s="30">
        <v>8</v>
      </c>
    </row>
    <row r="51" spans="1:25" ht="15.75" thickBot="1">
      <c r="A51" s="33">
        <f>IF(I51=1,F51,0)</f>
        <v>6</v>
      </c>
      <c r="B51" s="33">
        <f>IF(I51=3,F51,0)</f>
        <v>0</v>
      </c>
      <c r="C51" s="33">
        <f>IF(I51=4,F51,0)</f>
        <v>0</v>
      </c>
      <c r="D51" s="33">
        <f>IF(I51=5,F51,0)</f>
        <v>0</v>
      </c>
      <c r="E51" s="33">
        <f>IF(I51=6,F51,0)</f>
        <v>0</v>
      </c>
      <c r="F51" s="37">
        <v>6</v>
      </c>
      <c r="H51" s="53">
        <v>3</v>
      </c>
      <c r="I51" s="32">
        <v>1</v>
      </c>
      <c r="J51" s="101" t="str">
        <f>LOOKUP(I51,Name!A$2:B1944)</f>
        <v>Royal Sutton Coldfield</v>
      </c>
      <c r="K51" s="32">
        <v>122.9</v>
      </c>
      <c r="L51" s="107"/>
      <c r="M51" s="132" t="s">
        <v>119</v>
      </c>
      <c r="N51" s="40">
        <v>3</v>
      </c>
      <c r="O51" s="32">
        <v>555</v>
      </c>
      <c r="P51" s="101" t="str">
        <f>LOOKUP(O51,Name!A$2:B1944)</f>
        <v>Thora Thomson</v>
      </c>
      <c r="Q51" s="190">
        <v>4.26</v>
      </c>
      <c r="R51" s="107"/>
      <c r="S51" s="26"/>
      <c r="T51" s="36">
        <f>IF(INT(O51/100)=1,Y51,0)</f>
        <v>0</v>
      </c>
      <c r="U51" s="36">
        <f>IF(INT(O51/100)=3,Y51,0)</f>
        <v>0</v>
      </c>
      <c r="V51" s="36">
        <f>IF(INT(O51/100)=4,Y51,0)</f>
        <v>0</v>
      </c>
      <c r="W51" s="36">
        <f>IF(INT(O51/100)=5,Y51,0)</f>
        <v>6</v>
      </c>
      <c r="X51" s="36">
        <f>IF(INT(O51/100)=6,Y51,0)</f>
        <v>0</v>
      </c>
      <c r="Y51" s="30">
        <v>6</v>
      </c>
    </row>
    <row r="52" spans="1:25" ht="15.75" thickBot="1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0</v>
      </c>
      <c r="F52" s="37">
        <v>4</v>
      </c>
      <c r="H52" s="53">
        <v>4</v>
      </c>
      <c r="I52" s="32"/>
      <c r="J52" s="101" t="e">
        <f>LOOKUP(I52,Name!A$2:B1945)</f>
        <v>#N/A</v>
      </c>
      <c r="K52" s="32"/>
      <c r="L52" s="107"/>
      <c r="M52" s="132" t="s">
        <v>119</v>
      </c>
      <c r="N52" s="40">
        <v>4</v>
      </c>
      <c r="O52" s="32"/>
      <c r="P52" s="101" t="e">
        <f>LOOKUP(O52,Name!A$2:B1945)</f>
        <v>#N/A</v>
      </c>
      <c r="Q52" s="190"/>
      <c r="R52" s="107"/>
      <c r="S52" s="26"/>
      <c r="T52" s="36">
        <f>IF(INT(O52/100)=1,Y52,0)</f>
        <v>0</v>
      </c>
      <c r="U52" s="36">
        <f>IF(INT(O52/100)=3,Y52,0)</f>
        <v>0</v>
      </c>
      <c r="V52" s="36">
        <f>IF(INT(O52/100)=4,Y52,0)</f>
        <v>0</v>
      </c>
      <c r="W52" s="36">
        <f>IF(INT(O52/100)=5,Y52,0)</f>
        <v>0</v>
      </c>
      <c r="X52" s="36">
        <f>IF(INT(O52/100)=6,Y52,0)</f>
        <v>0</v>
      </c>
      <c r="Y52" s="30">
        <v>4</v>
      </c>
    </row>
    <row r="53" spans="1:25" ht="15.75" thickBot="1">
      <c r="A53" s="33">
        <f>IF(I53=1,F53,0)</f>
        <v>0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2</v>
      </c>
      <c r="H53" s="53">
        <v>5</v>
      </c>
      <c r="I53" s="32"/>
      <c r="J53" s="101" t="e">
        <f>LOOKUP(I53,Name!A$2:B1946)</f>
        <v>#N/A</v>
      </c>
      <c r="K53" s="4"/>
      <c r="L53" s="107"/>
      <c r="M53" s="132" t="s">
        <v>119</v>
      </c>
      <c r="N53" s="40">
        <v>5</v>
      </c>
      <c r="O53" s="32"/>
      <c r="P53" s="101" t="e">
        <f>LOOKUP(O53,Name!A$2:B1946)</f>
        <v>#N/A</v>
      </c>
      <c r="Q53" s="190"/>
      <c r="R53" s="107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0</v>
      </c>
      <c r="W53" s="36">
        <f>IF(INT(O53/100)=5,Y53,0)</f>
        <v>0</v>
      </c>
      <c r="X53" s="36">
        <f>IF(INT(O53/100)=6,Y53,0)</f>
        <v>0</v>
      </c>
      <c r="Y53" s="30">
        <v>2</v>
      </c>
    </row>
    <row r="54" spans="1:25" ht="15.75" thickBot="1">
      <c r="A54" s="34"/>
      <c r="B54" s="34"/>
      <c r="C54" s="34"/>
      <c r="D54" s="34"/>
      <c r="E54" s="34"/>
      <c r="F54" s="35" t="s">
        <v>23</v>
      </c>
      <c r="H54" s="105"/>
      <c r="I54" s="102"/>
      <c r="J54" s="101"/>
      <c r="K54" s="102"/>
      <c r="L54" s="107"/>
      <c r="M54" s="132" t="s">
        <v>119</v>
      </c>
      <c r="N54" s="105"/>
      <c r="O54" s="102"/>
      <c r="P54" s="101"/>
      <c r="Q54" s="102"/>
      <c r="R54" s="107"/>
      <c r="S54" s="26"/>
      <c r="T54" s="47"/>
      <c r="U54" s="34"/>
      <c r="V54" s="34"/>
      <c r="W54" s="34"/>
      <c r="X54" s="34"/>
      <c r="Y54" s="35" t="s">
        <v>23</v>
      </c>
    </row>
    <row r="55" spans="1:24" ht="15.75" thickBot="1">
      <c r="A55" s="286" t="s">
        <v>15</v>
      </c>
      <c r="B55" s="287" t="s">
        <v>17</v>
      </c>
      <c r="C55" s="288" t="s">
        <v>19</v>
      </c>
      <c r="D55" s="273" t="s">
        <v>165</v>
      </c>
      <c r="E55" s="289" t="s">
        <v>21</v>
      </c>
      <c r="H55" s="122" t="s">
        <v>126</v>
      </c>
      <c r="I55" s="102"/>
      <c r="J55" s="102" t="s">
        <v>151</v>
      </c>
      <c r="K55" s="102"/>
      <c r="L55" s="107"/>
      <c r="M55" s="132" t="s">
        <v>119</v>
      </c>
      <c r="N55" s="122" t="s">
        <v>129</v>
      </c>
      <c r="O55" s="102"/>
      <c r="P55" s="102" t="s">
        <v>106</v>
      </c>
      <c r="Q55" s="102"/>
      <c r="R55" s="107"/>
      <c r="S55" s="26"/>
      <c r="T55" s="286" t="s">
        <v>15</v>
      </c>
      <c r="U55" s="287" t="s">
        <v>17</v>
      </c>
      <c r="V55" s="288" t="s">
        <v>19</v>
      </c>
      <c r="W55" s="273" t="s">
        <v>165</v>
      </c>
      <c r="X55" s="289" t="s">
        <v>21</v>
      </c>
    </row>
    <row r="56" spans="1:25" ht="15.75" thickBot="1">
      <c r="A56" s="33">
        <f>IF(I56=1,F56,0)</f>
        <v>10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0</v>
      </c>
      <c r="F56" s="37">
        <v>10</v>
      </c>
      <c r="H56" s="53">
        <v>1</v>
      </c>
      <c r="I56" s="32">
        <v>1</v>
      </c>
      <c r="J56" s="101" t="str">
        <f>LOOKUP(I56,Name!A$2:B1949)</f>
        <v>Royal Sutton Coldfield</v>
      </c>
      <c r="K56" s="4">
        <v>102</v>
      </c>
      <c r="L56" s="107"/>
      <c r="M56" s="132" t="s">
        <v>119</v>
      </c>
      <c r="N56" s="40">
        <v>1</v>
      </c>
      <c r="O56" s="32">
        <v>620</v>
      </c>
      <c r="P56" s="101" t="str">
        <f>LOOKUP(O56,Name!A$2:B1949)</f>
        <v>Saffey Easton</v>
      </c>
      <c r="Q56" s="190">
        <v>6.66</v>
      </c>
      <c r="R56" s="107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10</v>
      </c>
      <c r="Y56" s="30">
        <v>10</v>
      </c>
    </row>
    <row r="57" spans="1:25" ht="15.75" thickBot="1">
      <c r="A57" s="33">
        <f>IF(I57=1,F57,0)</f>
        <v>0</v>
      </c>
      <c r="B57" s="33">
        <f>IF(I57=3,F57,0)</f>
        <v>0</v>
      </c>
      <c r="C57" s="33">
        <f>IF(I57=4,F57,0)</f>
        <v>0</v>
      </c>
      <c r="D57" s="33">
        <f>IF(I57=5,F57,0)</f>
        <v>0</v>
      </c>
      <c r="E57" s="33">
        <f>IF(I57=6,F57,0)</f>
        <v>8</v>
      </c>
      <c r="F57" s="37">
        <v>8</v>
      </c>
      <c r="H57" s="53">
        <v>2</v>
      </c>
      <c r="I57" s="32">
        <v>6</v>
      </c>
      <c r="J57" s="101" t="str">
        <f>LOOKUP(I57,Name!A$2:B1950)</f>
        <v>Solihull &amp; Small Heath</v>
      </c>
      <c r="K57" s="32">
        <v>103.5</v>
      </c>
      <c r="L57" s="107"/>
      <c r="M57" s="132" t="s">
        <v>119</v>
      </c>
      <c r="N57" s="40">
        <v>2</v>
      </c>
      <c r="O57" s="32">
        <v>154</v>
      </c>
      <c r="P57" s="101" t="str">
        <f>LOOKUP(O57,Name!A$2:B1950)</f>
        <v>Adanna Eze-Sunday</v>
      </c>
      <c r="Q57" s="190">
        <v>5.21</v>
      </c>
      <c r="R57" s="107"/>
      <c r="S57" s="26"/>
      <c r="T57" s="36">
        <f>IF(INT(O57/100)=1,Y57,0)</f>
        <v>8</v>
      </c>
      <c r="U57" s="36">
        <f>IF(INT(O57/100)=3,Y57,0)</f>
        <v>0</v>
      </c>
      <c r="V57" s="36">
        <f>IF(INT(O57/100)=4,Y57,0)</f>
        <v>0</v>
      </c>
      <c r="W57" s="36">
        <f>IF(INT(O57/100)=5,Y57,0)</f>
        <v>0</v>
      </c>
      <c r="X57" s="36">
        <f>IF(INT(O57/100)=6,Y57,0)</f>
        <v>0</v>
      </c>
      <c r="Y57" s="30">
        <v>8</v>
      </c>
    </row>
    <row r="58" spans="1:25" ht="15.75" thickBot="1">
      <c r="A58" s="33">
        <f>IF(I58=1,F58,0)</f>
        <v>0</v>
      </c>
      <c r="B58" s="33">
        <f>IF(I58=3,F58,0)</f>
        <v>0</v>
      </c>
      <c r="C58" s="33">
        <f>IF(I58=4,F58,0)</f>
        <v>0</v>
      </c>
      <c r="D58" s="33">
        <f>IF(I58=5,F58,0)</f>
        <v>6</v>
      </c>
      <c r="E58" s="33">
        <f>IF(I58=6,F58,0)</f>
        <v>0</v>
      </c>
      <c r="F58" s="37">
        <v>6</v>
      </c>
      <c r="H58" s="53">
        <v>3</v>
      </c>
      <c r="I58" s="32">
        <v>5</v>
      </c>
      <c r="J58" s="101" t="str">
        <f>LOOKUP(I58,Name!A$2:B1951)</f>
        <v>Birmingham R&amp;T</v>
      </c>
      <c r="K58" s="32">
        <v>109.5</v>
      </c>
      <c r="L58" s="107"/>
      <c r="M58" s="132" t="s">
        <v>119</v>
      </c>
      <c r="N58" s="40">
        <v>3</v>
      </c>
      <c r="O58" s="32"/>
      <c r="P58" s="101" t="e">
        <f>LOOKUP(O58,Name!A$2:B1951)</f>
        <v>#N/A</v>
      </c>
      <c r="Q58" s="190"/>
      <c r="R58" s="107"/>
      <c r="S58" s="26"/>
      <c r="T58" s="36">
        <f>IF(INT(O58/100)=1,Y58,0)</f>
        <v>0</v>
      </c>
      <c r="U58" s="36">
        <f>IF(INT(O58/100)=3,Y58,0)</f>
        <v>0</v>
      </c>
      <c r="V58" s="36">
        <f>IF(INT(O58/100)=4,Y58,0)</f>
        <v>0</v>
      </c>
      <c r="W58" s="36">
        <f>IF(INT(O58/100)=5,Y58,0)</f>
        <v>0</v>
      </c>
      <c r="X58" s="36">
        <f>IF(INT(O58/100)=6,Y58,0)</f>
        <v>0</v>
      </c>
      <c r="Y58" s="30">
        <v>6</v>
      </c>
    </row>
    <row r="59" spans="1:25" ht="15.75" thickBot="1">
      <c r="A59" s="33">
        <f>IF(I59=1,F59,0)</f>
        <v>0</v>
      </c>
      <c r="B59" s="33">
        <f>IF(I59=3,F59,0)</f>
        <v>0</v>
      </c>
      <c r="C59" s="33">
        <f>IF(I59=4,F59,0)</f>
        <v>0</v>
      </c>
      <c r="D59" s="33">
        <f>IF(I59=5,F59,0)</f>
        <v>0</v>
      </c>
      <c r="E59" s="33">
        <f>IF(I59=6,F59,0)</f>
        <v>0</v>
      </c>
      <c r="F59" s="37">
        <v>4</v>
      </c>
      <c r="H59" s="53">
        <v>4</v>
      </c>
      <c r="I59" s="32"/>
      <c r="J59" s="101" t="e">
        <f>LOOKUP(I59,Name!A$2:B1952)</f>
        <v>#N/A</v>
      </c>
      <c r="K59" s="32"/>
      <c r="L59" s="107"/>
      <c r="M59" s="132" t="s">
        <v>119</v>
      </c>
      <c r="N59" s="40">
        <v>4</v>
      </c>
      <c r="O59" s="32"/>
      <c r="P59" s="101" t="e">
        <f>LOOKUP(O59,Name!A$2:B1952)</f>
        <v>#N/A</v>
      </c>
      <c r="Q59" s="32"/>
      <c r="R59" s="107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0</v>
      </c>
      <c r="Y59" s="30">
        <v>4</v>
      </c>
    </row>
    <row r="60" spans="1:25" ht="15.75" thickBot="1">
      <c r="A60" s="33">
        <f>IF(I60=1,F60,0)</f>
        <v>0</v>
      </c>
      <c r="B60" s="33">
        <f>IF(I60=3,F60,0)</f>
        <v>0</v>
      </c>
      <c r="C60" s="33">
        <f>IF(I60=4,F60,0)</f>
        <v>0</v>
      </c>
      <c r="D60" s="33">
        <f>IF(I60=5,F60,0)</f>
        <v>0</v>
      </c>
      <c r="E60" s="33">
        <f>IF(I60=6,F60,0)</f>
        <v>0</v>
      </c>
      <c r="F60" s="37">
        <v>2</v>
      </c>
      <c r="H60" s="53">
        <v>5</v>
      </c>
      <c r="I60" s="32"/>
      <c r="J60" s="101" t="e">
        <f>LOOKUP(I60,Name!A$2:B1953)</f>
        <v>#N/A</v>
      </c>
      <c r="K60" s="4"/>
      <c r="L60" s="107"/>
      <c r="M60" s="132" t="s">
        <v>119</v>
      </c>
      <c r="N60" s="40">
        <v>5</v>
      </c>
      <c r="O60" s="32"/>
      <c r="P60" s="101" t="e">
        <f>LOOKUP(O60,Name!A$2:B1953)</f>
        <v>#N/A</v>
      </c>
      <c r="Q60" s="32"/>
      <c r="R60" s="107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2</v>
      </c>
    </row>
    <row r="61" spans="1:25" ht="15.75" thickBot="1">
      <c r="A61" s="34"/>
      <c r="B61" s="34"/>
      <c r="C61" s="34"/>
      <c r="D61" s="34"/>
      <c r="E61" s="34"/>
      <c r="F61" s="35" t="s">
        <v>23</v>
      </c>
      <c r="H61" s="105"/>
      <c r="I61" s="109"/>
      <c r="J61" s="104"/>
      <c r="K61" s="109"/>
      <c r="L61" s="107"/>
      <c r="M61" s="132" t="s">
        <v>119</v>
      </c>
      <c r="N61" s="109"/>
      <c r="O61" s="109"/>
      <c r="P61" s="104"/>
      <c r="Q61" s="109"/>
      <c r="R61" s="104"/>
      <c r="T61" s="34"/>
      <c r="U61" s="34"/>
      <c r="V61" s="34"/>
      <c r="W61" s="34"/>
      <c r="X61" s="34"/>
      <c r="Y61" s="35" t="s">
        <v>23</v>
      </c>
    </row>
    <row r="62" spans="1:24" ht="15.75" thickBot="1">
      <c r="A62" s="286" t="s">
        <v>15</v>
      </c>
      <c r="B62" s="287" t="s">
        <v>17</v>
      </c>
      <c r="C62" s="288" t="s">
        <v>19</v>
      </c>
      <c r="D62" s="273" t="s">
        <v>165</v>
      </c>
      <c r="E62" s="289" t="s">
        <v>21</v>
      </c>
      <c r="H62" s="122" t="s">
        <v>127</v>
      </c>
      <c r="I62" s="109"/>
      <c r="J62" s="102" t="s">
        <v>75</v>
      </c>
      <c r="K62" s="109"/>
      <c r="L62" s="107"/>
      <c r="M62" s="132" t="s">
        <v>119</v>
      </c>
      <c r="N62" s="122" t="s">
        <v>128</v>
      </c>
      <c r="O62" s="109"/>
      <c r="P62" s="102" t="s">
        <v>76</v>
      </c>
      <c r="Q62" s="109"/>
      <c r="R62" s="107"/>
      <c r="S62" s="26"/>
      <c r="T62" s="286" t="s">
        <v>15</v>
      </c>
      <c r="U62" s="287" t="s">
        <v>17</v>
      </c>
      <c r="V62" s="288" t="s">
        <v>19</v>
      </c>
      <c r="W62" s="273" t="s">
        <v>165</v>
      </c>
      <c r="X62" s="289" t="s">
        <v>21</v>
      </c>
    </row>
    <row r="63" spans="1:25" ht="15.75" thickBot="1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10</v>
      </c>
      <c r="E63" s="36">
        <f>IF(INT(I63/100)=6,F63,0)</f>
        <v>0</v>
      </c>
      <c r="F63" s="30">
        <v>10</v>
      </c>
      <c r="H63" s="40">
        <v>1</v>
      </c>
      <c r="I63" s="32">
        <v>554</v>
      </c>
      <c r="J63" s="101" t="str">
        <f>LOOKUP(I63,Name!A$2:B1949)</f>
        <v>Oshi Knox</v>
      </c>
      <c r="K63" s="32">
        <v>74</v>
      </c>
      <c r="L63" s="107"/>
      <c r="M63" s="132" t="s">
        <v>119</v>
      </c>
      <c r="N63" s="40">
        <v>1</v>
      </c>
      <c r="O63" s="32">
        <v>552</v>
      </c>
      <c r="P63" s="101" t="str">
        <f>LOOKUP(O63,Name!A$2:B1956)</f>
        <v>Millie Gordon-MacLean</v>
      </c>
      <c r="Q63" s="32">
        <v>67</v>
      </c>
      <c r="R63" s="107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10</v>
      </c>
      <c r="X63" s="36">
        <f>IF(INT(O63/100)=6,Y63,0)</f>
        <v>0</v>
      </c>
      <c r="Y63" s="30">
        <v>10</v>
      </c>
    </row>
    <row r="64" spans="1:25" ht="15.75" thickBot="1">
      <c r="A64" s="36">
        <f>IF(INT(I64/100)=1,F64,0)</f>
        <v>8</v>
      </c>
      <c r="B64" s="36">
        <f>IF(INT(I64/100)=3,F64,0)</f>
        <v>0</v>
      </c>
      <c r="C64" s="36">
        <f>IF(INT(I64/100)=4,F64,0)</f>
        <v>0</v>
      </c>
      <c r="D64" s="36">
        <f>IF(INT(I64/100)=5,F64,0)</f>
        <v>0</v>
      </c>
      <c r="E64" s="36">
        <f>IF(INT(I64/100)=6,F64,0)</f>
        <v>0</v>
      </c>
      <c r="F64" s="30">
        <v>8</v>
      </c>
      <c r="H64" s="40">
        <v>2</v>
      </c>
      <c r="I64" s="32">
        <v>153</v>
      </c>
      <c r="J64" s="101" t="str">
        <f>LOOKUP(I64,Name!A$2:B1950)</f>
        <v>Evangeline Edwards</v>
      </c>
      <c r="K64" s="32">
        <v>72</v>
      </c>
      <c r="L64" s="107"/>
      <c r="M64" s="132" t="s">
        <v>119</v>
      </c>
      <c r="N64" s="40">
        <v>2</v>
      </c>
      <c r="O64" s="32">
        <v>621</v>
      </c>
      <c r="P64" s="101" t="str">
        <f>LOOKUP(O64,Name!A$2:B1957)</f>
        <v>Emily Cox</v>
      </c>
      <c r="Q64" s="32">
        <v>64</v>
      </c>
      <c r="R64" s="107"/>
      <c r="S64" s="26"/>
      <c r="T64" s="36">
        <f>IF(INT(O64/100)=1,Y64,0)</f>
        <v>0</v>
      </c>
      <c r="U64" s="36">
        <f>IF(INT(O64/100)=3,Y64,0)</f>
        <v>0</v>
      </c>
      <c r="V64" s="36">
        <f>IF(INT(O64/100)=4,Y64,0)</f>
        <v>0</v>
      </c>
      <c r="W64" s="36">
        <f>IF(INT(O64/100)=5,Y64,0)</f>
        <v>0</v>
      </c>
      <c r="X64" s="36">
        <f>IF(INT(O64/100)=6,Y64,0)</f>
        <v>8</v>
      </c>
      <c r="Y64" s="30">
        <v>8</v>
      </c>
    </row>
    <row r="65" spans="1:25" ht="15.75" thickBot="1">
      <c r="A65" s="36">
        <f>IF(INT(I65/100)=1,F65,0)</f>
        <v>0</v>
      </c>
      <c r="B65" s="36">
        <f>IF(INT(I65/100)=3,F65,0)</f>
        <v>0</v>
      </c>
      <c r="C65" s="36">
        <f>IF(INT(I65/100)=4,F65,0)</f>
        <v>0</v>
      </c>
      <c r="D65" s="36">
        <f>IF(INT(I65/100)=5,F65,0)</f>
        <v>0</v>
      </c>
      <c r="E65" s="36">
        <f>IF(INT(I65/100)=6,F65,0)</f>
        <v>6</v>
      </c>
      <c r="F65" s="30">
        <v>6</v>
      </c>
      <c r="H65" s="40">
        <v>3</v>
      </c>
      <c r="I65" s="32">
        <v>625</v>
      </c>
      <c r="J65" s="101" t="str">
        <f>LOOKUP(I65,Name!A$2:B1951)</f>
        <v>Maia Collett</v>
      </c>
      <c r="K65" s="32">
        <v>70</v>
      </c>
      <c r="L65" s="107"/>
      <c r="M65" s="132" t="s">
        <v>119</v>
      </c>
      <c r="N65" s="40">
        <v>3</v>
      </c>
      <c r="O65" s="32">
        <v>148</v>
      </c>
      <c r="P65" s="101" t="str">
        <f>LOOKUP(O65,Name!A$2:B1958)</f>
        <v>Eshar Paul</v>
      </c>
      <c r="Q65" s="32">
        <v>51</v>
      </c>
      <c r="R65" s="107"/>
      <c r="S65" s="26"/>
      <c r="T65" s="36">
        <f>IF(INT(O65/100)=1,Y65,0)</f>
        <v>6</v>
      </c>
      <c r="U65" s="36">
        <f>IF(INT(O65/100)=3,Y65,0)</f>
        <v>0</v>
      </c>
      <c r="V65" s="36">
        <f>IF(INT(O65/100)=4,Y65,0)</f>
        <v>0</v>
      </c>
      <c r="W65" s="36">
        <f>IF(INT(O65/100)=5,Y65,0)</f>
        <v>0</v>
      </c>
      <c r="X65" s="36">
        <f>IF(INT(O65/100)=6,Y65,0)</f>
        <v>0</v>
      </c>
      <c r="Y65" s="30">
        <v>6</v>
      </c>
    </row>
    <row r="66" spans="1:25" ht="15.75" thickBot="1">
      <c r="A66" s="36">
        <f>IF(INT(I66/100)=1,F66,0)</f>
        <v>0</v>
      </c>
      <c r="B66" s="36">
        <f>IF(INT(I66/100)=3,F66,0)</f>
        <v>4</v>
      </c>
      <c r="C66" s="36">
        <f>IF(INT(I66/100)=4,F66,0)</f>
        <v>0</v>
      </c>
      <c r="D66" s="36">
        <f>IF(INT(I66/100)=5,F66,0)</f>
        <v>0</v>
      </c>
      <c r="E66" s="36">
        <f>IF(INT(I66/100)=6,F66,0)</f>
        <v>0</v>
      </c>
      <c r="F66" s="30">
        <v>4</v>
      </c>
      <c r="H66" s="40">
        <v>4</v>
      </c>
      <c r="I66" s="32">
        <v>308</v>
      </c>
      <c r="J66" s="101" t="str">
        <f>LOOKUP(I66,Name!A$2:B1952)</f>
        <v>Sophia Cutler</v>
      </c>
      <c r="K66" s="32">
        <v>64</v>
      </c>
      <c r="L66" s="107"/>
      <c r="M66" s="132" t="s">
        <v>119</v>
      </c>
      <c r="N66" s="40">
        <v>4</v>
      </c>
      <c r="O66" s="32"/>
      <c r="P66" s="101" t="e">
        <f>LOOKUP(O66,Name!A$2:B1959)</f>
        <v>#N/A</v>
      </c>
      <c r="Q66" s="32"/>
      <c r="R66" s="107"/>
      <c r="S66" s="26"/>
      <c r="T66" s="36">
        <f>IF(INT(O66/100)=1,Y66,0)</f>
        <v>0</v>
      </c>
      <c r="U66" s="36">
        <f>IF(INT(O66/100)=3,Y66,0)</f>
        <v>0</v>
      </c>
      <c r="V66" s="36">
        <f>IF(INT(O66/100)=4,Y66,0)</f>
        <v>0</v>
      </c>
      <c r="W66" s="36">
        <f>IF(INT(O66/100)=5,Y66,0)</f>
        <v>0</v>
      </c>
      <c r="X66" s="36">
        <f>IF(INT(O66/100)=6,Y66,0)</f>
        <v>0</v>
      </c>
      <c r="Y66" s="30">
        <v>4</v>
      </c>
    </row>
    <row r="67" spans="1:25" ht="15.75" thickBot="1">
      <c r="A67" s="36">
        <f>IF(INT(I67/100)=1,F67,0)</f>
        <v>0</v>
      </c>
      <c r="B67" s="36">
        <f>IF(INT(I67/100)=3,F67,0)</f>
        <v>0</v>
      </c>
      <c r="C67" s="36">
        <f>IF(INT(I67/100)=4,F67,0)</f>
        <v>0</v>
      </c>
      <c r="D67" s="36">
        <f>IF(INT(I67/100)=5,F67,0)</f>
        <v>0</v>
      </c>
      <c r="E67" s="36">
        <f>IF(INT(I67/100)=6,F67,0)</f>
        <v>0</v>
      </c>
      <c r="F67" s="30">
        <v>2</v>
      </c>
      <c r="H67" s="40">
        <v>5</v>
      </c>
      <c r="I67" s="32"/>
      <c r="J67" s="101" t="e">
        <f>LOOKUP(I67,Name!A$2:B1953)</f>
        <v>#N/A</v>
      </c>
      <c r="K67" s="32"/>
      <c r="L67" s="107"/>
      <c r="M67" s="132" t="s">
        <v>119</v>
      </c>
      <c r="N67" s="40">
        <v>5</v>
      </c>
      <c r="O67" s="32"/>
      <c r="P67" s="101" t="e">
        <f>LOOKUP(O67,Name!A$2:B1960)</f>
        <v>#N/A</v>
      </c>
      <c r="Q67" s="32"/>
      <c r="R67" s="107"/>
      <c r="S67" s="26"/>
      <c r="T67" s="36">
        <f>IF(INT(O67/100)=1,Y67,0)</f>
        <v>0</v>
      </c>
      <c r="U67" s="36">
        <f>IF(INT(O67/100)=3,Y67,0)</f>
        <v>0</v>
      </c>
      <c r="V67" s="36">
        <f>IF(INT(O67/100)=4,Y67,0)</f>
        <v>0</v>
      </c>
      <c r="W67" s="36">
        <f>IF(INT(O67/100)=5,Y67,0)</f>
        <v>0</v>
      </c>
      <c r="X67" s="36">
        <f>IF(INT(O67/100)=6,Y67,0)</f>
        <v>0</v>
      </c>
      <c r="Y67" s="30">
        <v>2</v>
      </c>
    </row>
    <row r="68" spans="1:25" ht="15.75" thickBot="1">
      <c r="A68" s="34"/>
      <c r="B68" s="34"/>
      <c r="C68" s="34"/>
      <c r="D68" s="34"/>
      <c r="E68" s="34"/>
      <c r="F68" s="35" t="s">
        <v>23</v>
      </c>
      <c r="H68" s="105"/>
      <c r="I68" s="102"/>
      <c r="J68" s="101"/>
      <c r="K68" s="102"/>
      <c r="L68" s="107"/>
      <c r="M68" s="132" t="s">
        <v>119</v>
      </c>
      <c r="N68" s="112"/>
      <c r="O68" s="113"/>
      <c r="P68" s="103"/>
      <c r="Q68" s="113"/>
      <c r="R68" s="110"/>
      <c r="S68" s="26"/>
      <c r="T68" s="34"/>
      <c r="U68" s="34"/>
      <c r="V68" s="34"/>
      <c r="W68" s="34"/>
      <c r="X68" s="34"/>
      <c r="Y68" s="35" t="s">
        <v>23</v>
      </c>
    </row>
    <row r="69" spans="1:13" ht="15.75" thickBot="1">
      <c r="A69" s="286" t="s">
        <v>15</v>
      </c>
      <c r="B69" s="287" t="s">
        <v>17</v>
      </c>
      <c r="C69" s="288" t="s">
        <v>19</v>
      </c>
      <c r="D69" s="273" t="s">
        <v>165</v>
      </c>
      <c r="E69" s="289" t="s">
        <v>21</v>
      </c>
      <c r="H69" s="122" t="s">
        <v>172</v>
      </c>
      <c r="I69" s="102"/>
      <c r="J69" s="102" t="s">
        <v>167</v>
      </c>
      <c r="K69" s="102"/>
      <c r="L69" s="107"/>
      <c r="M69" s="132" t="s">
        <v>119</v>
      </c>
    </row>
    <row r="70" spans="1:13" ht="15.75" thickBot="1">
      <c r="A70" s="36">
        <f>IF(INT(I70/100)=1,F70,0)</f>
        <v>0</v>
      </c>
      <c r="B70" s="36">
        <f>IF(INT(I70/100)=3,F70,0)</f>
        <v>0</v>
      </c>
      <c r="C70" s="36">
        <f>IF(INT(I70/100)=4,F70,0)</f>
        <v>0</v>
      </c>
      <c r="D70" s="36">
        <f>IF(INT(I70/100)=5,F70,0)</f>
        <v>0</v>
      </c>
      <c r="E70" s="36">
        <f>IF(INT(I70/100)=6,F70,0)</f>
        <v>0</v>
      </c>
      <c r="F70" s="30">
        <v>10</v>
      </c>
      <c r="H70" s="53">
        <v>1</v>
      </c>
      <c r="I70" s="32"/>
      <c r="J70" s="101" t="e">
        <f>LOOKUP(I70,Name!A$2:B1963)</f>
        <v>#N/A</v>
      </c>
      <c r="K70" s="32"/>
      <c r="L70" s="107"/>
      <c r="M70" s="132" t="s">
        <v>119</v>
      </c>
    </row>
    <row r="71" spans="1:13" ht="15.75" thickBot="1">
      <c r="A71" s="36">
        <f>IF(INT(I71/100)=1,F71,0)</f>
        <v>0</v>
      </c>
      <c r="B71" s="36">
        <f>IF(INT(I71/100)=3,F71,0)</f>
        <v>0</v>
      </c>
      <c r="C71" s="36">
        <f>IF(INT(I71/100)=4,F71,0)</f>
        <v>0</v>
      </c>
      <c r="D71" s="36">
        <f>IF(INT(I71/100)=5,F71,0)</f>
        <v>0</v>
      </c>
      <c r="E71" s="36">
        <f>IF(INT(I71/100)=6,F71,0)</f>
        <v>0</v>
      </c>
      <c r="F71" s="30">
        <v>8</v>
      </c>
      <c r="H71" s="53">
        <v>2</v>
      </c>
      <c r="I71" s="32"/>
      <c r="J71" s="101" t="e">
        <f>LOOKUP(I71,Name!A$2:B1964)</f>
        <v>#N/A</v>
      </c>
      <c r="K71" s="32"/>
      <c r="L71" s="107"/>
      <c r="M71" s="132" t="s">
        <v>119</v>
      </c>
    </row>
    <row r="72" spans="1:13" ht="15.75" thickBot="1">
      <c r="A72" s="36">
        <f>IF(INT(I72/100)=1,F72,0)</f>
        <v>0</v>
      </c>
      <c r="B72" s="36">
        <f>IF(INT(I72/100)=3,F72,0)</f>
        <v>0</v>
      </c>
      <c r="C72" s="36">
        <f>IF(INT(I72/100)=4,F72,0)</f>
        <v>0</v>
      </c>
      <c r="D72" s="36">
        <f>IF(INT(I72/100)=5,F72,0)</f>
        <v>0</v>
      </c>
      <c r="E72" s="36">
        <f>IF(INT(I72/100)=6,F72,0)</f>
        <v>0</v>
      </c>
      <c r="F72" s="30">
        <v>6</v>
      </c>
      <c r="H72" s="53">
        <v>3</v>
      </c>
      <c r="I72" s="32"/>
      <c r="J72" s="101" t="e">
        <f>LOOKUP(I72,Name!A$2:B1965)</f>
        <v>#N/A</v>
      </c>
      <c r="K72" s="32"/>
      <c r="L72" s="107"/>
      <c r="M72" s="132" t="s">
        <v>119</v>
      </c>
    </row>
    <row r="73" spans="1:13" ht="15.75" thickBot="1">
      <c r="A73" s="36">
        <f>IF(INT(I73/100)=1,F73,0)</f>
        <v>0</v>
      </c>
      <c r="B73" s="36">
        <f>IF(INT(I73/100)=3,F73,0)</f>
        <v>0</v>
      </c>
      <c r="C73" s="36">
        <f>IF(INT(I73/100)=4,F73,0)</f>
        <v>0</v>
      </c>
      <c r="D73" s="36">
        <f>IF(INT(I73/100)=5,F73,0)</f>
        <v>0</v>
      </c>
      <c r="E73" s="36">
        <f>IF(INT(I73/100)=6,F73,0)</f>
        <v>0</v>
      </c>
      <c r="F73" s="30">
        <v>4</v>
      </c>
      <c r="H73" s="53">
        <v>4</v>
      </c>
      <c r="I73" s="32"/>
      <c r="J73" s="101" t="e">
        <f>LOOKUP(I73,Name!A$2:B1966)</f>
        <v>#N/A</v>
      </c>
      <c r="K73" s="32"/>
      <c r="L73" s="107"/>
      <c r="M73" s="132" t="s">
        <v>119</v>
      </c>
    </row>
    <row r="74" spans="1:13" ht="15.75" thickBot="1">
      <c r="A74" s="36">
        <f>IF(INT(I74/100)=1,F74,0)</f>
        <v>0</v>
      </c>
      <c r="B74" s="36">
        <f>IF(INT(I74/100)=3,F74,0)</f>
        <v>0</v>
      </c>
      <c r="C74" s="36">
        <f>IF(INT(I74/100)=4,F74,0)</f>
        <v>0</v>
      </c>
      <c r="D74" s="36">
        <f>IF(INT(I74/100)=5,F74,0)</f>
        <v>0</v>
      </c>
      <c r="E74" s="36">
        <f>IF(INT(I74/100)=6,F74,0)</f>
        <v>0</v>
      </c>
      <c r="F74" s="30">
        <v>2</v>
      </c>
      <c r="H74" s="53">
        <v>5</v>
      </c>
      <c r="I74" s="32"/>
      <c r="J74" s="101" t="e">
        <f>LOOKUP(I74,Name!A$2:B1967)</f>
        <v>#N/A</v>
      </c>
      <c r="K74" s="32"/>
      <c r="L74" s="107"/>
      <c r="M74" s="132" t="s">
        <v>119</v>
      </c>
    </row>
    <row r="75" spans="1:13" ht="15.75" thickBot="1">
      <c r="A75" s="34"/>
      <c r="B75" s="34"/>
      <c r="C75" s="34"/>
      <c r="D75" s="34"/>
      <c r="E75" s="34"/>
      <c r="F75" s="35" t="s">
        <v>23</v>
      </c>
      <c r="H75" s="112"/>
      <c r="I75" s="113"/>
      <c r="J75" s="103"/>
      <c r="K75" s="113"/>
      <c r="L75" s="110"/>
      <c r="M75" s="132" t="s">
        <v>119</v>
      </c>
    </row>
    <row r="76" spans="10:12" ht="15">
      <c r="J76" s="3"/>
      <c r="K76" s="3"/>
      <c r="L76" s="3"/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89" customWidth="1"/>
    <col min="4" max="4" width="6.7109375" style="3" customWidth="1"/>
    <col min="5" max="5" width="6.7109375" style="89" customWidth="1"/>
    <col min="6" max="6" width="6.7109375" style="3" customWidth="1"/>
    <col min="7" max="7" width="6.7109375" style="29" customWidth="1"/>
    <col min="8" max="8" width="6.7109375" style="3" customWidth="1"/>
    <col min="9" max="9" width="6.7109375" style="29" customWidth="1"/>
    <col min="10" max="10" width="6.7109375" style="3" customWidth="1"/>
    <col min="11" max="11" width="6.7109375" style="29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25" customWidth="1"/>
    <col min="17" max="17" width="11.421875" style="25" customWidth="1"/>
    <col min="18" max="18" width="7.00390625" style="3" customWidth="1"/>
    <col min="19" max="19" width="5.57421875" style="3" customWidth="1"/>
    <col min="20" max="16384" width="11.421875" style="3" customWidth="1"/>
  </cols>
  <sheetData>
    <row r="1" spans="1:17" ht="21" thickBot="1">
      <c r="A1" s="146"/>
      <c r="B1" s="361" t="s">
        <v>61</v>
      </c>
      <c r="C1" s="292" t="s">
        <v>15</v>
      </c>
      <c r="D1" s="293">
        <f>Q11</f>
        <v>379</v>
      </c>
      <c r="E1" s="294" t="s">
        <v>17</v>
      </c>
      <c r="F1" s="295">
        <f>Q19</f>
        <v>206</v>
      </c>
      <c r="G1" s="296" t="s">
        <v>19</v>
      </c>
      <c r="H1" s="231">
        <f>Q27</f>
        <v>184</v>
      </c>
      <c r="I1" s="274" t="s">
        <v>165</v>
      </c>
      <c r="J1" s="297">
        <f>Q35</f>
        <v>320</v>
      </c>
      <c r="K1" s="298" t="s">
        <v>21</v>
      </c>
      <c r="L1" s="241">
        <f>Q43</f>
        <v>495</v>
      </c>
      <c r="M1" s="365" t="s">
        <v>397</v>
      </c>
      <c r="N1" s="366"/>
      <c r="O1" s="366"/>
      <c r="P1" s="366"/>
      <c r="Q1" s="367"/>
    </row>
    <row r="2" spans="1:17" ht="21" customHeight="1" thickBot="1">
      <c r="A2" s="147"/>
      <c r="B2" s="362"/>
      <c r="C2" s="368" t="s">
        <v>398</v>
      </c>
      <c r="D2" s="369"/>
      <c r="E2" s="369"/>
      <c r="F2" s="369"/>
      <c r="G2" s="369"/>
      <c r="H2" s="369"/>
      <c r="I2" s="369"/>
      <c r="J2" s="369"/>
      <c r="K2" s="369"/>
      <c r="L2" s="370"/>
      <c r="M2" s="147"/>
      <c r="N2" s="148"/>
      <c r="O2" s="148"/>
      <c r="P2" s="149"/>
      <c r="Q2" s="150"/>
    </row>
    <row r="3" spans="1:18" s="161" customFormat="1" ht="15.75" customHeight="1" thickBot="1">
      <c r="A3" s="162" t="s">
        <v>0</v>
      </c>
      <c r="B3" s="156"/>
      <c r="C3" s="157" t="s">
        <v>141</v>
      </c>
      <c r="D3" s="157" t="s">
        <v>137</v>
      </c>
      <c r="E3" s="157" t="s">
        <v>141</v>
      </c>
      <c r="F3" s="157" t="s">
        <v>137</v>
      </c>
      <c r="G3" s="176" t="s">
        <v>142</v>
      </c>
      <c r="H3" s="157" t="s">
        <v>137</v>
      </c>
      <c r="I3" s="157" t="s">
        <v>142</v>
      </c>
      <c r="J3" s="157" t="s">
        <v>137</v>
      </c>
      <c r="K3" s="157" t="s">
        <v>142</v>
      </c>
      <c r="L3" s="157" t="s">
        <v>137</v>
      </c>
      <c r="M3" s="158" t="s">
        <v>0</v>
      </c>
      <c r="N3" s="158" t="s">
        <v>137</v>
      </c>
      <c r="O3" s="159"/>
      <c r="P3" s="158"/>
      <c r="Q3" s="160"/>
      <c r="R3" s="163" t="s">
        <v>143</v>
      </c>
    </row>
    <row r="4" spans="1:18" ht="16.5" thickBot="1">
      <c r="A4" s="222">
        <v>1</v>
      </c>
      <c r="B4" s="223" t="str">
        <f>LOOKUP(A4,Name!A$2:B940)</f>
        <v>Royal Sutton Coldfield</v>
      </c>
      <c r="C4" s="371" t="s">
        <v>48</v>
      </c>
      <c r="D4" s="372"/>
      <c r="E4" s="363" t="s">
        <v>49</v>
      </c>
      <c r="F4" s="364"/>
      <c r="G4" s="371" t="s">
        <v>62</v>
      </c>
      <c r="H4" s="372"/>
      <c r="I4" s="363" t="s">
        <v>50</v>
      </c>
      <c r="J4" s="364"/>
      <c r="K4" s="371" t="s">
        <v>51</v>
      </c>
      <c r="L4" s="372"/>
      <c r="M4" s="363" t="s">
        <v>52</v>
      </c>
      <c r="N4" s="364"/>
      <c r="O4" s="68" t="s">
        <v>54</v>
      </c>
      <c r="P4" s="69" t="s">
        <v>55</v>
      </c>
      <c r="Q4" s="239" t="s">
        <v>15</v>
      </c>
      <c r="R4" s="164">
        <f>MIN(O5:O9)</f>
        <v>66</v>
      </c>
    </row>
    <row r="5" spans="1:20" ht="16.5" thickBot="1">
      <c r="A5" s="224">
        <v>167</v>
      </c>
      <c r="B5" s="9" t="str">
        <f>LOOKUP(A5,Name!A$2:B943)</f>
        <v>Finlay Marshall</v>
      </c>
      <c r="C5" s="86">
        <v>22.5</v>
      </c>
      <c r="D5" s="34">
        <v>38</v>
      </c>
      <c r="E5" s="86"/>
      <c r="F5" s="34"/>
      <c r="G5" s="90"/>
      <c r="H5" s="34"/>
      <c r="I5" s="90">
        <v>2.41</v>
      </c>
      <c r="J5" s="34">
        <v>38</v>
      </c>
      <c r="K5" s="90">
        <v>8.37</v>
      </c>
      <c r="L5" s="34">
        <v>36</v>
      </c>
      <c r="M5" s="34"/>
      <c r="N5" s="34"/>
      <c r="O5" s="66">
        <f>D5+F5+H5+J5+L5+N5</f>
        <v>112</v>
      </c>
      <c r="P5" s="67"/>
      <c r="Q5" s="70" t="s">
        <v>56</v>
      </c>
      <c r="R5" s="164">
        <f>MIN(O5:O10)</f>
        <v>63</v>
      </c>
      <c r="T5" s="333" t="s">
        <v>434</v>
      </c>
    </row>
    <row r="6" spans="1:18" ht="15.75">
      <c r="A6" s="224">
        <v>163</v>
      </c>
      <c r="B6" s="9" t="str">
        <f>LOOKUP(A6,Name!A$2:B945)</f>
        <v>Bobby Benson</v>
      </c>
      <c r="C6" s="86">
        <v>23</v>
      </c>
      <c r="D6" s="34">
        <v>30</v>
      </c>
      <c r="E6" s="86"/>
      <c r="F6" s="34"/>
      <c r="G6" s="90"/>
      <c r="H6" s="34"/>
      <c r="I6" s="90">
        <v>2.03</v>
      </c>
      <c r="J6" s="34">
        <v>28</v>
      </c>
      <c r="K6" s="90">
        <v>9.33</v>
      </c>
      <c r="L6" s="34">
        <v>40</v>
      </c>
      <c r="M6" s="34"/>
      <c r="N6" s="34"/>
      <c r="O6" s="66">
        <f>D6+F6+H6+J6+L6+N6</f>
        <v>98</v>
      </c>
      <c r="P6" s="67"/>
      <c r="Q6" s="71">
        <v>102.2</v>
      </c>
      <c r="R6" s="3" t="s">
        <v>138</v>
      </c>
    </row>
    <row r="7" spans="1:20" ht="15.75">
      <c r="A7" s="224">
        <v>165</v>
      </c>
      <c r="B7" s="9" t="str">
        <f>LOOKUP(A7,Name!A$2:B940)</f>
        <v>Sam McGuffin</v>
      </c>
      <c r="C7" s="86">
        <v>22.6</v>
      </c>
      <c r="D7" s="34">
        <v>36</v>
      </c>
      <c r="E7" s="86"/>
      <c r="F7" s="34"/>
      <c r="G7" s="90"/>
      <c r="H7" s="34"/>
      <c r="I7" s="90">
        <v>1.83</v>
      </c>
      <c r="J7" s="34">
        <v>12</v>
      </c>
      <c r="K7" s="90">
        <v>6.88</v>
      </c>
      <c r="L7" s="34">
        <v>24</v>
      </c>
      <c r="M7" s="34"/>
      <c r="N7" s="34"/>
      <c r="O7" s="66">
        <f>D7+F7+H7+J7+L7+N7</f>
        <v>72</v>
      </c>
      <c r="P7" s="67"/>
      <c r="Q7" s="71">
        <v>30</v>
      </c>
      <c r="R7" s="3" t="s">
        <v>137</v>
      </c>
      <c r="T7" s="333" t="s">
        <v>435</v>
      </c>
    </row>
    <row r="8" spans="1:17" ht="15.75">
      <c r="A8" s="224">
        <v>168</v>
      </c>
      <c r="B8" s="9" t="str">
        <f>LOOKUP(A8,Name!A$2:B944)</f>
        <v>Alfie Wraxton</v>
      </c>
      <c r="C8" s="86">
        <v>23.8</v>
      </c>
      <c r="D8" s="34">
        <v>19</v>
      </c>
      <c r="E8" s="86"/>
      <c r="F8" s="34"/>
      <c r="G8" s="90"/>
      <c r="H8" s="34"/>
      <c r="I8" s="90">
        <v>1.94</v>
      </c>
      <c r="J8" s="34">
        <v>18</v>
      </c>
      <c r="K8" s="90">
        <v>7.63</v>
      </c>
      <c r="L8" s="34">
        <v>30</v>
      </c>
      <c r="M8" s="34"/>
      <c r="N8" s="34"/>
      <c r="O8" s="66">
        <f>D8+F8+H8+J8+L8+N8</f>
        <v>67</v>
      </c>
      <c r="P8" s="67"/>
      <c r="Q8" s="43" t="s">
        <v>57</v>
      </c>
    </row>
    <row r="9" spans="1:20" ht="15.75">
      <c r="A9" s="224">
        <v>171</v>
      </c>
      <c r="B9" s="9" t="str">
        <f>LOOKUP(A9,Name!A$2:B944)</f>
        <v>Josiah Virgo</v>
      </c>
      <c r="C9" s="86"/>
      <c r="D9" s="34"/>
      <c r="E9" s="86">
        <v>51.1</v>
      </c>
      <c r="F9" s="34">
        <v>36</v>
      </c>
      <c r="G9" s="90"/>
      <c r="H9" s="34"/>
      <c r="I9" s="90">
        <v>2.09</v>
      </c>
      <c r="J9" s="34">
        <v>30</v>
      </c>
      <c r="K9" s="90"/>
      <c r="L9" s="34"/>
      <c r="M9" s="34"/>
      <c r="N9" s="34"/>
      <c r="O9" s="66">
        <f>D9+F9+H9+J9+L9+N9</f>
        <v>66</v>
      </c>
      <c r="P9" s="67"/>
      <c r="Q9" s="175"/>
      <c r="R9" s="3" t="s">
        <v>138</v>
      </c>
      <c r="T9" s="333" t="s">
        <v>436</v>
      </c>
    </row>
    <row r="10" spans="1:18" ht="16.5" thickBot="1">
      <c r="A10" s="224">
        <v>172</v>
      </c>
      <c r="B10" s="9" t="str">
        <f>LOOKUP(A10,Name!A$2:B942)</f>
        <v>Thane Haughton</v>
      </c>
      <c r="C10" s="86">
        <v>25.9</v>
      </c>
      <c r="D10" s="34">
        <v>6</v>
      </c>
      <c r="E10" s="86"/>
      <c r="F10" s="34"/>
      <c r="G10" s="90">
        <v>5.26</v>
      </c>
      <c r="H10" s="34">
        <v>30</v>
      </c>
      <c r="I10" s="90"/>
      <c r="J10" s="34"/>
      <c r="K10" s="90"/>
      <c r="L10" s="34"/>
      <c r="M10" s="34">
        <v>68</v>
      </c>
      <c r="N10" s="34">
        <v>27</v>
      </c>
      <c r="O10" s="66">
        <f>D10+F10+H10+J10+L10+N10</f>
        <v>63</v>
      </c>
      <c r="P10" s="67"/>
      <c r="Q10" s="71"/>
      <c r="R10" s="3" t="s">
        <v>137</v>
      </c>
    </row>
    <row r="11" spans="1:18" ht="16.5" thickBot="1">
      <c r="A11" s="225">
        <v>1</v>
      </c>
      <c r="B11" s="226" t="str">
        <f>LOOKUP(A11,Name!A$2:B947)</f>
        <v>Royal Sutton Coldfield</v>
      </c>
      <c r="C11" s="227"/>
      <c r="D11" s="226">
        <f>SUM(D5:D10)</f>
        <v>129</v>
      </c>
      <c r="E11" s="227"/>
      <c r="F11" s="226">
        <f>SUM(F5:F10)</f>
        <v>36</v>
      </c>
      <c r="G11" s="228"/>
      <c r="H11" s="226">
        <f>SUM(H5:H10)</f>
        <v>30</v>
      </c>
      <c r="I11" s="228"/>
      <c r="J11" s="226">
        <f>SUM(J5:J10)</f>
        <v>126</v>
      </c>
      <c r="K11" s="228"/>
      <c r="L11" s="226">
        <f>SUM(L5:L10)</f>
        <v>130</v>
      </c>
      <c r="M11" s="226"/>
      <c r="N11" s="226">
        <f>SUM(N5:N10)</f>
        <v>27</v>
      </c>
      <c r="O11" s="226">
        <f>Q7</f>
        <v>30</v>
      </c>
      <c r="P11" s="226">
        <f>Q10</f>
        <v>0</v>
      </c>
      <c r="Q11" s="229">
        <f>SUM(D11:P11)-R4-R5</f>
        <v>379</v>
      </c>
      <c r="R11" s="163" t="s">
        <v>143</v>
      </c>
    </row>
    <row r="12" spans="1:18" ht="16.5" thickBot="1">
      <c r="A12" s="72">
        <v>3</v>
      </c>
      <c r="B12" s="73" t="str">
        <f>LOOKUP(A12,Name!A$2:B947)</f>
        <v>Birchfield Harriers</v>
      </c>
      <c r="C12" s="371" t="s">
        <v>48</v>
      </c>
      <c r="D12" s="372"/>
      <c r="E12" s="363" t="s">
        <v>49</v>
      </c>
      <c r="F12" s="364"/>
      <c r="G12" s="371" t="s">
        <v>62</v>
      </c>
      <c r="H12" s="372"/>
      <c r="I12" s="363" t="s">
        <v>50</v>
      </c>
      <c r="J12" s="364"/>
      <c r="K12" s="371" t="s">
        <v>51</v>
      </c>
      <c r="L12" s="372"/>
      <c r="M12" s="363" t="s">
        <v>52</v>
      </c>
      <c r="N12" s="364"/>
      <c r="O12" s="68" t="s">
        <v>54</v>
      </c>
      <c r="P12" s="69" t="s">
        <v>55</v>
      </c>
      <c r="Q12" s="74" t="s">
        <v>17</v>
      </c>
      <c r="R12" s="164">
        <f>MIN(O13:O17)</f>
        <v>0</v>
      </c>
    </row>
    <row r="13" spans="1:18" ht="16.5" thickBot="1">
      <c r="A13" s="217">
        <v>332</v>
      </c>
      <c r="B13" s="9" t="str">
        <f>LOOKUP(A13,Name!A$2:B950)</f>
        <v>Muhammed Suhail</v>
      </c>
      <c r="C13" s="86">
        <v>24.8</v>
      </c>
      <c r="D13" s="34">
        <v>14</v>
      </c>
      <c r="E13" s="86"/>
      <c r="F13" s="34"/>
      <c r="G13" s="90"/>
      <c r="H13" s="34"/>
      <c r="I13" s="90">
        <v>1.98</v>
      </c>
      <c r="J13" s="34">
        <v>22</v>
      </c>
      <c r="K13" s="90"/>
      <c r="L13" s="34"/>
      <c r="M13" s="34">
        <v>76</v>
      </c>
      <c r="N13" s="34">
        <v>39</v>
      </c>
      <c r="O13" s="66">
        <f aca="true" t="shared" si="0" ref="O13:O18">D13+F13+H13+J13+L13+N13</f>
        <v>75</v>
      </c>
      <c r="P13" s="67"/>
      <c r="Q13" s="70" t="s">
        <v>56</v>
      </c>
      <c r="R13" s="164">
        <f>MIN(O13:O18)</f>
        <v>0</v>
      </c>
    </row>
    <row r="14" spans="1:18" ht="15.75">
      <c r="A14" s="217">
        <v>330</v>
      </c>
      <c r="B14" s="9" t="str">
        <f>LOOKUP(A14,Name!A$2:B949)</f>
        <v>Kayon Elliott-Bent</v>
      </c>
      <c r="C14" s="86">
        <v>25</v>
      </c>
      <c r="D14" s="34">
        <v>12</v>
      </c>
      <c r="E14" s="86"/>
      <c r="F14" s="34"/>
      <c r="G14" s="90"/>
      <c r="H14" s="34"/>
      <c r="I14" s="90">
        <v>1.97</v>
      </c>
      <c r="J14" s="34">
        <v>20</v>
      </c>
      <c r="K14" s="90"/>
      <c r="L14" s="34"/>
      <c r="M14" s="34">
        <v>74</v>
      </c>
      <c r="N14" s="34">
        <v>35</v>
      </c>
      <c r="O14" s="66">
        <f t="shared" si="0"/>
        <v>67</v>
      </c>
      <c r="P14" s="67"/>
      <c r="Q14" s="71"/>
      <c r="R14" s="3" t="s">
        <v>138</v>
      </c>
    </row>
    <row r="15" spans="1:18" ht="15.75">
      <c r="A15" s="217">
        <v>331</v>
      </c>
      <c r="B15" s="9" t="str">
        <f>LOOKUP(A15,Name!A$2:B948)</f>
        <v>Cian McCusker</v>
      </c>
      <c r="C15" s="86">
        <v>22.8</v>
      </c>
      <c r="D15" s="34">
        <v>34</v>
      </c>
      <c r="E15" s="86"/>
      <c r="F15" s="34"/>
      <c r="G15" s="90"/>
      <c r="H15" s="34"/>
      <c r="I15" s="90"/>
      <c r="J15" s="34"/>
      <c r="K15" s="90"/>
      <c r="L15" s="34"/>
      <c r="M15" s="34"/>
      <c r="N15" s="34"/>
      <c r="O15" s="66">
        <f t="shared" si="0"/>
        <v>34</v>
      </c>
      <c r="P15" s="67"/>
      <c r="Q15" s="71"/>
      <c r="R15" s="3" t="s">
        <v>137</v>
      </c>
    </row>
    <row r="16" spans="1:17" ht="15.75">
      <c r="A16" s="217"/>
      <c r="B16" s="9" t="e">
        <f>LOOKUP(A16,Name!A$2:B951)</f>
        <v>#N/A</v>
      </c>
      <c r="C16" s="86"/>
      <c r="D16" s="34"/>
      <c r="E16" s="86"/>
      <c r="F16" s="34"/>
      <c r="G16" s="90"/>
      <c r="H16" s="34"/>
      <c r="I16" s="90"/>
      <c r="J16" s="34"/>
      <c r="K16" s="90"/>
      <c r="L16" s="34"/>
      <c r="M16" s="34"/>
      <c r="N16" s="34"/>
      <c r="O16" s="66">
        <f t="shared" si="0"/>
        <v>0</v>
      </c>
      <c r="P16" s="67"/>
      <c r="Q16" s="43" t="s">
        <v>57</v>
      </c>
    </row>
    <row r="17" spans="1:18" ht="15.75">
      <c r="A17" s="217"/>
      <c r="B17" s="9" t="e">
        <f>LOOKUP(A17,Name!A$2:B952)</f>
        <v>#N/A</v>
      </c>
      <c r="C17" s="86"/>
      <c r="D17" s="34"/>
      <c r="E17" s="86"/>
      <c r="F17" s="34"/>
      <c r="G17" s="90"/>
      <c r="H17" s="34"/>
      <c r="I17" s="90"/>
      <c r="J17" s="34"/>
      <c r="K17" s="90"/>
      <c r="L17" s="34"/>
      <c r="M17" s="34"/>
      <c r="N17" s="34"/>
      <c r="O17" s="66">
        <f t="shared" si="0"/>
        <v>0</v>
      </c>
      <c r="P17" s="67"/>
      <c r="Q17" s="71">
        <v>95.2</v>
      </c>
      <c r="R17" s="3" t="s">
        <v>138</v>
      </c>
    </row>
    <row r="18" spans="1:18" ht="16.5" thickBot="1">
      <c r="A18" s="217"/>
      <c r="B18" s="9" t="e">
        <f>LOOKUP(A18,Name!A$2:B953)</f>
        <v>#N/A</v>
      </c>
      <c r="C18" s="86"/>
      <c r="D18" s="34"/>
      <c r="E18" s="86"/>
      <c r="F18" s="34"/>
      <c r="G18" s="90"/>
      <c r="H18" s="34"/>
      <c r="I18" s="90"/>
      <c r="J18" s="34"/>
      <c r="K18" s="90"/>
      <c r="L18" s="34"/>
      <c r="M18" s="34"/>
      <c r="N18" s="34"/>
      <c r="O18" s="66">
        <f t="shared" si="0"/>
        <v>0</v>
      </c>
      <c r="P18" s="67"/>
      <c r="Q18" s="71">
        <v>30</v>
      </c>
      <c r="R18" s="3" t="s">
        <v>137</v>
      </c>
    </row>
    <row r="19" spans="1:18" ht="16.5" thickBot="1">
      <c r="A19" s="76">
        <v>3</v>
      </c>
      <c r="B19" s="77" t="str">
        <f>LOOKUP(A19,Name!A$2:B954)</f>
        <v>Birchfield Harriers</v>
      </c>
      <c r="C19" s="87"/>
      <c r="D19" s="77">
        <f>SUM(D13:D18)</f>
        <v>60</v>
      </c>
      <c r="E19" s="87"/>
      <c r="F19" s="77">
        <f>SUM(F13:F18)</f>
        <v>0</v>
      </c>
      <c r="G19" s="91"/>
      <c r="H19" s="77">
        <f>SUM(H13:H18)</f>
        <v>0</v>
      </c>
      <c r="I19" s="91"/>
      <c r="J19" s="77">
        <f>SUM(J13:J18)</f>
        <v>42</v>
      </c>
      <c r="K19" s="91"/>
      <c r="L19" s="77">
        <f>SUM(L13:L18)</f>
        <v>0</v>
      </c>
      <c r="M19" s="77"/>
      <c r="N19" s="77">
        <f>SUM(N13:N18)</f>
        <v>74</v>
      </c>
      <c r="O19" s="77">
        <f>Q15</f>
        <v>0</v>
      </c>
      <c r="P19" s="77">
        <f>Q18</f>
        <v>30</v>
      </c>
      <c r="Q19" s="78">
        <f>SUM(D19:P19)-R12-R13</f>
        <v>206</v>
      </c>
      <c r="R19" s="163" t="s">
        <v>143</v>
      </c>
    </row>
    <row r="20" spans="1:18" ht="16.5" thickBot="1">
      <c r="A20" s="230">
        <v>4</v>
      </c>
      <c r="B20" s="231" t="str">
        <f>LOOKUP(A20,Name!A$2:B955)</f>
        <v>Halesowen C&amp;AC</v>
      </c>
      <c r="C20" s="371" t="s">
        <v>48</v>
      </c>
      <c r="D20" s="372"/>
      <c r="E20" s="363" t="s">
        <v>49</v>
      </c>
      <c r="F20" s="364"/>
      <c r="G20" s="371" t="s">
        <v>62</v>
      </c>
      <c r="H20" s="372"/>
      <c r="I20" s="363" t="s">
        <v>50</v>
      </c>
      <c r="J20" s="364"/>
      <c r="K20" s="371" t="s">
        <v>51</v>
      </c>
      <c r="L20" s="372"/>
      <c r="M20" s="363" t="s">
        <v>52</v>
      </c>
      <c r="N20" s="364"/>
      <c r="O20" s="68" t="s">
        <v>54</v>
      </c>
      <c r="P20" s="69" t="s">
        <v>55</v>
      </c>
      <c r="Q20" s="238" t="s">
        <v>19</v>
      </c>
      <c r="R20" s="164">
        <f>MIN(O21:O25)</f>
        <v>0</v>
      </c>
    </row>
    <row r="21" spans="1:18" ht="16.5" thickBot="1">
      <c r="A21" s="232">
        <v>441</v>
      </c>
      <c r="B21" s="9" t="str">
        <f>LOOKUP(A21,Name!A$2:B960)</f>
        <v>Alex Taylor</v>
      </c>
      <c r="C21" s="86"/>
      <c r="D21" s="34"/>
      <c r="E21" s="86">
        <v>49.4</v>
      </c>
      <c r="F21" s="34">
        <v>38</v>
      </c>
      <c r="G21" s="90"/>
      <c r="H21" s="34"/>
      <c r="I21" s="90">
        <v>2.02</v>
      </c>
      <c r="J21" s="34">
        <v>26</v>
      </c>
      <c r="K21" s="90">
        <v>7.14</v>
      </c>
      <c r="L21" s="34">
        <v>28</v>
      </c>
      <c r="M21" s="34"/>
      <c r="N21" s="34"/>
      <c r="O21" s="66">
        <f aca="true" t="shared" si="1" ref="O21:O26">D21+F21+H21+J21+L21+N21</f>
        <v>92</v>
      </c>
      <c r="P21" s="67"/>
      <c r="Q21" s="70" t="s">
        <v>56</v>
      </c>
      <c r="R21" s="164">
        <f>MIN(O21:O26)</f>
        <v>0</v>
      </c>
    </row>
    <row r="22" spans="1:18" ht="15.75">
      <c r="A22" s="232">
        <v>440</v>
      </c>
      <c r="B22" s="9" t="str">
        <f>LOOKUP(A22,Name!A$2:B959)</f>
        <v>Ethan Smith</v>
      </c>
      <c r="C22" s="86">
        <v>25.8</v>
      </c>
      <c r="D22" s="34">
        <v>8</v>
      </c>
      <c r="E22" s="86"/>
      <c r="F22" s="34"/>
      <c r="G22" s="90">
        <v>5.74</v>
      </c>
      <c r="H22" s="34">
        <v>34</v>
      </c>
      <c r="I22" s="90"/>
      <c r="J22" s="34"/>
      <c r="K22" s="90"/>
      <c r="L22" s="34"/>
      <c r="M22" s="34">
        <v>69</v>
      </c>
      <c r="N22" s="34">
        <v>30</v>
      </c>
      <c r="O22" s="66">
        <f t="shared" si="1"/>
        <v>72</v>
      </c>
      <c r="P22" s="67"/>
      <c r="Q22" s="71">
        <v>103.3</v>
      </c>
      <c r="R22" s="3" t="s">
        <v>138</v>
      </c>
    </row>
    <row r="23" spans="1:18" ht="15.75">
      <c r="A23" s="232"/>
      <c r="B23" s="9" t="e">
        <f>LOOKUP(A23,Name!A$2:B956)</f>
        <v>#N/A</v>
      </c>
      <c r="C23" s="86"/>
      <c r="D23" s="34"/>
      <c r="E23" s="86"/>
      <c r="F23" s="34"/>
      <c r="G23" s="90"/>
      <c r="H23" s="34"/>
      <c r="I23" s="90"/>
      <c r="J23" s="34"/>
      <c r="K23" s="90"/>
      <c r="L23" s="34"/>
      <c r="M23" s="34"/>
      <c r="N23" s="34"/>
      <c r="O23" s="66">
        <f t="shared" si="1"/>
        <v>0</v>
      </c>
      <c r="P23" s="67"/>
      <c r="Q23" s="71">
        <v>20</v>
      </c>
      <c r="R23" s="3" t="s">
        <v>137</v>
      </c>
    </row>
    <row r="24" spans="1:17" ht="15.75">
      <c r="A24" s="232"/>
      <c r="B24" s="9" t="e">
        <f>LOOKUP(A24,Name!A$2:B958)</f>
        <v>#N/A</v>
      </c>
      <c r="C24" s="86"/>
      <c r="D24" s="34"/>
      <c r="E24" s="86"/>
      <c r="F24" s="34"/>
      <c r="G24" s="90"/>
      <c r="H24" s="34"/>
      <c r="I24" s="90"/>
      <c r="J24" s="34"/>
      <c r="K24" s="90"/>
      <c r="L24" s="34"/>
      <c r="M24" s="34"/>
      <c r="N24" s="34"/>
      <c r="O24" s="66">
        <f t="shared" si="1"/>
        <v>0</v>
      </c>
      <c r="P24" s="67"/>
      <c r="Q24" s="43" t="s">
        <v>57</v>
      </c>
    </row>
    <row r="25" spans="1:18" ht="15.75">
      <c r="A25" s="232"/>
      <c r="B25" s="9" t="e">
        <f>LOOKUP(A25,Name!A$2:B957)</f>
        <v>#N/A</v>
      </c>
      <c r="C25" s="86"/>
      <c r="D25" s="34"/>
      <c r="E25" s="86"/>
      <c r="F25" s="34"/>
      <c r="G25" s="90"/>
      <c r="H25" s="34"/>
      <c r="I25" s="90"/>
      <c r="J25" s="34"/>
      <c r="K25" s="90"/>
      <c r="L25" s="34"/>
      <c r="M25" s="34"/>
      <c r="N25" s="34"/>
      <c r="O25" s="66">
        <f t="shared" si="1"/>
        <v>0</v>
      </c>
      <c r="P25" s="67"/>
      <c r="Q25" s="71"/>
      <c r="R25" s="3" t="s">
        <v>138</v>
      </c>
    </row>
    <row r="26" spans="1:18" ht="16.5" thickBot="1">
      <c r="A26" s="232"/>
      <c r="B26" s="9" t="e">
        <f>LOOKUP(A26,Name!A$2:B961)</f>
        <v>#N/A</v>
      </c>
      <c r="C26" s="86"/>
      <c r="D26" s="34"/>
      <c r="E26" s="86"/>
      <c r="F26" s="34"/>
      <c r="G26" s="90"/>
      <c r="H26" s="34"/>
      <c r="I26" s="90"/>
      <c r="J26" s="34"/>
      <c r="K26" s="90"/>
      <c r="L26" s="34"/>
      <c r="M26" s="34"/>
      <c r="N26" s="34"/>
      <c r="O26" s="66">
        <f t="shared" si="1"/>
        <v>0</v>
      </c>
      <c r="P26" s="67"/>
      <c r="Q26" s="71"/>
      <c r="R26" s="3" t="s">
        <v>137</v>
      </c>
    </row>
    <row r="27" spans="1:18" ht="16.5" thickBot="1">
      <c r="A27" s="233">
        <v>4</v>
      </c>
      <c r="B27" s="234" t="str">
        <f>LOOKUP(A27,Name!A$2:B962)</f>
        <v>Halesowen C&amp;AC</v>
      </c>
      <c r="C27" s="235"/>
      <c r="D27" s="234">
        <f>SUM(D21:D26)</f>
        <v>8</v>
      </c>
      <c r="E27" s="235"/>
      <c r="F27" s="234">
        <f>SUM(F21:F26)</f>
        <v>38</v>
      </c>
      <c r="G27" s="236"/>
      <c r="H27" s="234">
        <f>SUM(H21:H26)</f>
        <v>34</v>
      </c>
      <c r="I27" s="236"/>
      <c r="J27" s="234">
        <f>SUM(J21:J26)</f>
        <v>26</v>
      </c>
      <c r="K27" s="236"/>
      <c r="L27" s="234">
        <f>SUM(L21:L26)</f>
        <v>28</v>
      </c>
      <c r="M27" s="234"/>
      <c r="N27" s="234">
        <f>SUM(N21:N26)</f>
        <v>30</v>
      </c>
      <c r="O27" s="234">
        <f>Q23</f>
        <v>20</v>
      </c>
      <c r="P27" s="234">
        <f>Q26</f>
        <v>0</v>
      </c>
      <c r="Q27" s="237">
        <f>SUM(D27:P27)-R20-R21</f>
        <v>184</v>
      </c>
      <c r="R27" s="163" t="s">
        <v>143</v>
      </c>
    </row>
    <row r="28" spans="1:18" ht="16.5" thickBot="1">
      <c r="A28" s="275">
        <v>5</v>
      </c>
      <c r="B28" s="276" t="str">
        <f>LOOKUP(A28,Name!A$2:B963)</f>
        <v>Birmingham R&amp;T</v>
      </c>
      <c r="C28" s="371" t="s">
        <v>48</v>
      </c>
      <c r="D28" s="372"/>
      <c r="E28" s="363" t="s">
        <v>49</v>
      </c>
      <c r="F28" s="364"/>
      <c r="G28" s="371" t="s">
        <v>62</v>
      </c>
      <c r="H28" s="372"/>
      <c r="I28" s="363" t="s">
        <v>50</v>
      </c>
      <c r="J28" s="364"/>
      <c r="K28" s="371" t="s">
        <v>51</v>
      </c>
      <c r="L28" s="372"/>
      <c r="M28" s="363" t="s">
        <v>52</v>
      </c>
      <c r="N28" s="364"/>
      <c r="O28" s="68" t="s">
        <v>54</v>
      </c>
      <c r="P28" s="69" t="s">
        <v>55</v>
      </c>
      <c r="Q28" s="283" t="s">
        <v>165</v>
      </c>
      <c r="R28" s="164">
        <f>MIN(O29:O33)</f>
        <v>43</v>
      </c>
    </row>
    <row r="29" spans="1:18" ht="16.5" thickBot="1">
      <c r="A29" s="277">
        <v>584</v>
      </c>
      <c r="B29" s="9" t="str">
        <f>LOOKUP(A29,Name!A$2:B964)</f>
        <v>Robert Lee</v>
      </c>
      <c r="C29" s="86"/>
      <c r="D29" s="34"/>
      <c r="E29" s="86">
        <v>53.1</v>
      </c>
      <c r="F29" s="34">
        <v>34</v>
      </c>
      <c r="G29" s="90"/>
      <c r="H29" s="34"/>
      <c r="I29" s="90">
        <v>1.84</v>
      </c>
      <c r="J29" s="34">
        <v>14</v>
      </c>
      <c r="K29" s="90">
        <v>9.1</v>
      </c>
      <c r="L29" s="34">
        <v>38</v>
      </c>
      <c r="M29" s="34"/>
      <c r="N29" s="34"/>
      <c r="O29" s="66">
        <f>D29+F29+H29+J29+L29+N29</f>
        <v>86</v>
      </c>
      <c r="P29" s="67"/>
      <c r="Q29" s="70" t="s">
        <v>56</v>
      </c>
      <c r="R29" s="164">
        <f>MIN(O29:O34)</f>
        <v>24</v>
      </c>
    </row>
    <row r="30" spans="1:18" ht="15.75">
      <c r="A30" s="277">
        <v>582</v>
      </c>
      <c r="B30" s="9" t="str">
        <f>LOOKUP(A30,Name!A$2:B969)</f>
        <v>Jack Keen</v>
      </c>
      <c r="C30" s="86">
        <v>22.9</v>
      </c>
      <c r="D30" s="34">
        <v>32</v>
      </c>
      <c r="E30" s="86"/>
      <c r="F30" s="34"/>
      <c r="G30" s="90"/>
      <c r="H30" s="34"/>
      <c r="I30" s="90">
        <v>2.01</v>
      </c>
      <c r="J30" s="34">
        <v>24</v>
      </c>
      <c r="K30" s="90"/>
      <c r="L30" s="34"/>
      <c r="M30" s="34">
        <v>60</v>
      </c>
      <c r="N30" s="34">
        <v>24</v>
      </c>
      <c r="O30" s="66">
        <f>D30+F30+H30+J30+L30+N30</f>
        <v>80</v>
      </c>
      <c r="P30" s="67"/>
      <c r="Q30" s="71"/>
      <c r="R30" s="3" t="s">
        <v>138</v>
      </c>
    </row>
    <row r="31" spans="1:18" ht="15.75">
      <c r="A31" s="277">
        <v>581</v>
      </c>
      <c r="B31" s="9" t="str">
        <f>LOOKUP(A31,Name!A$2:B965)</f>
        <v>Benjamin Dawson</v>
      </c>
      <c r="C31" s="86">
        <v>24.1</v>
      </c>
      <c r="D31" s="34">
        <v>16</v>
      </c>
      <c r="E31" s="86"/>
      <c r="F31" s="34"/>
      <c r="G31" s="90"/>
      <c r="H31" s="34"/>
      <c r="I31" s="90">
        <v>2.22</v>
      </c>
      <c r="J31" s="34">
        <v>34</v>
      </c>
      <c r="K31" s="90">
        <v>6.73</v>
      </c>
      <c r="L31" s="34">
        <v>22</v>
      </c>
      <c r="M31" s="34"/>
      <c r="N31" s="34"/>
      <c r="O31" s="66">
        <f>D31+F31+H31+J31+L31+N31</f>
        <v>72</v>
      </c>
      <c r="P31" s="67"/>
      <c r="Q31" s="71"/>
      <c r="R31" s="3" t="s">
        <v>137</v>
      </c>
    </row>
    <row r="32" spans="1:17" ht="15.75">
      <c r="A32" s="277">
        <v>585</v>
      </c>
      <c r="B32" s="9" t="str">
        <f>LOOKUP(A32,Name!A$2:B967)</f>
        <v>Matty Morris</v>
      </c>
      <c r="C32" s="86">
        <v>25.6</v>
      </c>
      <c r="D32" s="34">
        <v>10</v>
      </c>
      <c r="E32" s="86"/>
      <c r="F32" s="34"/>
      <c r="G32" s="90">
        <v>5.66</v>
      </c>
      <c r="H32" s="34">
        <v>32</v>
      </c>
      <c r="I32" s="90"/>
      <c r="J32" s="34"/>
      <c r="K32" s="90">
        <v>6</v>
      </c>
      <c r="L32" s="34">
        <v>20</v>
      </c>
      <c r="M32" s="34"/>
      <c r="N32" s="34"/>
      <c r="O32" s="66">
        <f>D32+F32+H32+J32+L32+N32</f>
        <v>62</v>
      </c>
      <c r="P32" s="67"/>
      <c r="Q32" s="43" t="s">
        <v>57</v>
      </c>
    </row>
    <row r="33" spans="1:18" ht="15.75">
      <c r="A33" s="277">
        <v>500</v>
      </c>
      <c r="B33" s="9" t="str">
        <f>LOOKUP(A33,Name!A$2:B968)</f>
        <v>ADAM HOME</v>
      </c>
      <c r="C33" s="86"/>
      <c r="D33" s="34"/>
      <c r="E33" s="86"/>
      <c r="F33" s="34"/>
      <c r="G33" s="90"/>
      <c r="H33" s="34"/>
      <c r="I33" s="90">
        <v>1.88</v>
      </c>
      <c r="J33" s="34">
        <v>16</v>
      </c>
      <c r="K33" s="90"/>
      <c r="L33" s="34"/>
      <c r="M33" s="34">
        <v>68</v>
      </c>
      <c r="N33" s="34">
        <v>27</v>
      </c>
      <c r="O33" s="66">
        <f>D33+F33+H33+J33+L33+N33</f>
        <v>43</v>
      </c>
      <c r="P33" s="67"/>
      <c r="Q33" s="175">
        <v>101.7</v>
      </c>
      <c r="R33" s="3" t="s">
        <v>138</v>
      </c>
    </row>
    <row r="34" spans="1:18" ht="16.5" thickBot="1">
      <c r="A34" s="277">
        <v>583</v>
      </c>
      <c r="B34" s="9" t="str">
        <f>LOOKUP(A34,Name!A$2:B966)</f>
        <v>Derick Appiah</v>
      </c>
      <c r="C34" s="86">
        <v>23.4</v>
      </c>
      <c r="D34" s="34">
        <v>24</v>
      </c>
      <c r="E34" s="86"/>
      <c r="F34" s="34"/>
      <c r="G34" s="90"/>
      <c r="H34" s="34"/>
      <c r="I34" s="90"/>
      <c r="J34" s="34"/>
      <c r="K34" s="90"/>
      <c r="L34" s="34"/>
      <c r="M34" s="34"/>
      <c r="N34" s="34"/>
      <c r="O34" s="66">
        <f>D34+F34+H34+J34+L34+N34</f>
        <v>24</v>
      </c>
      <c r="P34" s="67"/>
      <c r="Q34" s="71">
        <v>20</v>
      </c>
      <c r="R34" s="3" t="s">
        <v>137</v>
      </c>
    </row>
    <row r="35" spans="1:18" ht="16.5" thickBot="1">
      <c r="A35" s="278">
        <v>5</v>
      </c>
      <c r="B35" s="279" t="str">
        <f>LOOKUP(A35,Name!A$2:B970)</f>
        <v>Birmingham R&amp;T</v>
      </c>
      <c r="C35" s="280"/>
      <c r="D35" s="279">
        <f>SUM(D29:D34)</f>
        <v>82</v>
      </c>
      <c r="E35" s="280"/>
      <c r="F35" s="279">
        <f>SUM(F29:F34)</f>
        <v>34</v>
      </c>
      <c r="G35" s="281"/>
      <c r="H35" s="279">
        <f>SUM(H29:H34)</f>
        <v>32</v>
      </c>
      <c r="I35" s="281"/>
      <c r="J35" s="279">
        <f>SUM(J29:J34)</f>
        <v>88</v>
      </c>
      <c r="K35" s="281"/>
      <c r="L35" s="279">
        <f>SUM(L29:L34)</f>
        <v>80</v>
      </c>
      <c r="M35" s="279"/>
      <c r="N35" s="279">
        <f>SUM(N29:N34)</f>
        <v>51</v>
      </c>
      <c r="O35" s="279">
        <f>Q31</f>
        <v>0</v>
      </c>
      <c r="P35" s="279">
        <f>Q34</f>
        <v>20</v>
      </c>
      <c r="Q35" s="282">
        <f>SUM(D35:P35)-R28-R29</f>
        <v>320</v>
      </c>
      <c r="R35" s="163" t="s">
        <v>143</v>
      </c>
    </row>
    <row r="36" spans="1:18" ht="16.5" thickBot="1">
      <c r="A36" s="243">
        <v>6</v>
      </c>
      <c r="B36" s="244" t="str">
        <f>LOOKUP(A36,Name!A$2:B971)</f>
        <v>Solihull &amp; Small Heath</v>
      </c>
      <c r="C36" s="371" t="s">
        <v>48</v>
      </c>
      <c r="D36" s="372"/>
      <c r="E36" s="363" t="s">
        <v>49</v>
      </c>
      <c r="F36" s="364"/>
      <c r="G36" s="371" t="s">
        <v>62</v>
      </c>
      <c r="H36" s="372"/>
      <c r="I36" s="363" t="s">
        <v>50</v>
      </c>
      <c r="J36" s="364"/>
      <c r="K36" s="371" t="s">
        <v>51</v>
      </c>
      <c r="L36" s="372"/>
      <c r="M36" s="363" t="s">
        <v>52</v>
      </c>
      <c r="N36" s="364"/>
      <c r="O36" s="68" t="s">
        <v>54</v>
      </c>
      <c r="P36" s="69" t="s">
        <v>55</v>
      </c>
      <c r="Q36" s="242" t="s">
        <v>21</v>
      </c>
      <c r="R36" s="164">
        <f>MIN(O37:O41)</f>
        <v>96</v>
      </c>
    </row>
    <row r="37" spans="1:18" ht="16.5" thickBot="1">
      <c r="A37" s="245">
        <v>696</v>
      </c>
      <c r="B37" s="9" t="str">
        <f>LOOKUP(A37,Name!A$2:B972)</f>
        <v>Demario Bucknor</v>
      </c>
      <c r="C37" s="86">
        <v>22.2</v>
      </c>
      <c r="D37" s="34">
        <v>40</v>
      </c>
      <c r="E37" s="86"/>
      <c r="F37" s="34"/>
      <c r="G37" s="90"/>
      <c r="H37" s="34"/>
      <c r="I37" s="90">
        <v>2.49</v>
      </c>
      <c r="J37" s="34">
        <v>40</v>
      </c>
      <c r="K37" s="90"/>
      <c r="L37" s="34"/>
      <c r="M37" s="34">
        <v>74</v>
      </c>
      <c r="N37" s="34">
        <v>35</v>
      </c>
      <c r="O37" s="66">
        <f aca="true" t="shared" si="2" ref="O37:O42">D37+F37+H37+J37+L37+N37</f>
        <v>115</v>
      </c>
      <c r="P37" s="67"/>
      <c r="Q37" s="70" t="s">
        <v>56</v>
      </c>
      <c r="R37" s="164">
        <f>MIN(O37:O42)</f>
        <v>84</v>
      </c>
    </row>
    <row r="38" spans="1:18" ht="15.75">
      <c r="A38" s="245">
        <v>692</v>
      </c>
      <c r="B38" s="9" t="str">
        <f>LOOKUP(A38,Name!A$2:B976)</f>
        <v>Thomas Steele</v>
      </c>
      <c r="C38" s="86"/>
      <c r="D38" s="34"/>
      <c r="E38" s="86">
        <v>47.4</v>
      </c>
      <c r="F38" s="34">
        <v>40</v>
      </c>
      <c r="G38" s="90"/>
      <c r="H38" s="34"/>
      <c r="I38" s="90">
        <v>2.12</v>
      </c>
      <c r="J38" s="34">
        <v>32</v>
      </c>
      <c r="K38" s="90"/>
      <c r="L38" s="34"/>
      <c r="M38" s="34">
        <v>71</v>
      </c>
      <c r="N38" s="34">
        <v>32</v>
      </c>
      <c r="O38" s="66">
        <f t="shared" si="2"/>
        <v>104</v>
      </c>
      <c r="P38" s="67"/>
      <c r="Q38" s="175">
        <v>98</v>
      </c>
      <c r="R38" s="3" t="s">
        <v>138</v>
      </c>
    </row>
    <row r="39" spans="1:18" ht="15.75">
      <c r="A39" s="245">
        <v>691</v>
      </c>
      <c r="B39" s="9" t="str">
        <f>LOOKUP(A39,Name!A$2:B974)</f>
        <v>Tom Fitzgerald</v>
      </c>
      <c r="C39" s="86">
        <v>23.3</v>
      </c>
      <c r="D39" s="34">
        <v>26</v>
      </c>
      <c r="E39" s="86"/>
      <c r="F39" s="34"/>
      <c r="G39" s="90">
        <v>6.86</v>
      </c>
      <c r="H39" s="34">
        <v>40</v>
      </c>
      <c r="I39" s="90"/>
      <c r="J39" s="34"/>
      <c r="K39" s="90">
        <v>8.24</v>
      </c>
      <c r="L39" s="34">
        <v>34</v>
      </c>
      <c r="M39" s="34"/>
      <c r="N39" s="34"/>
      <c r="O39" s="66">
        <f t="shared" si="2"/>
        <v>100</v>
      </c>
      <c r="P39" s="67"/>
      <c r="Q39" s="71">
        <v>40</v>
      </c>
      <c r="R39" s="3" t="s">
        <v>137</v>
      </c>
    </row>
    <row r="40" spans="1:17" ht="15.75">
      <c r="A40" s="245">
        <v>693</v>
      </c>
      <c r="B40" s="9" t="str">
        <f>LOOKUP(A40,Name!A$2:B973)</f>
        <v>Nathan Villers</v>
      </c>
      <c r="C40" s="86">
        <v>23.1</v>
      </c>
      <c r="D40" s="34">
        <v>28</v>
      </c>
      <c r="E40" s="86"/>
      <c r="F40" s="34"/>
      <c r="G40" s="90"/>
      <c r="H40" s="34"/>
      <c r="I40" s="90">
        <v>2.24</v>
      </c>
      <c r="J40" s="34">
        <v>36</v>
      </c>
      <c r="K40" s="90">
        <v>7.76</v>
      </c>
      <c r="L40" s="34">
        <v>32</v>
      </c>
      <c r="M40" s="34"/>
      <c r="N40" s="34"/>
      <c r="O40" s="66">
        <f t="shared" si="2"/>
        <v>96</v>
      </c>
      <c r="P40" s="67"/>
      <c r="Q40" s="43" t="s">
        <v>57</v>
      </c>
    </row>
    <row r="41" spans="1:18" ht="15.75">
      <c r="A41" s="245">
        <v>690</v>
      </c>
      <c r="B41" s="9" t="str">
        <f>LOOKUP(A41,Name!A$2:B975)</f>
        <v>Finlay Guevara</v>
      </c>
      <c r="C41" s="86">
        <v>23.8</v>
      </c>
      <c r="D41" s="34">
        <v>19</v>
      </c>
      <c r="E41" s="86"/>
      <c r="F41" s="34"/>
      <c r="G41" s="90">
        <v>6.8</v>
      </c>
      <c r="H41" s="34">
        <v>38</v>
      </c>
      <c r="I41" s="90"/>
      <c r="J41" s="34"/>
      <c r="K41" s="90"/>
      <c r="L41" s="34"/>
      <c r="M41" s="34">
        <v>76</v>
      </c>
      <c r="N41" s="34">
        <v>39</v>
      </c>
      <c r="O41" s="66">
        <f t="shared" si="2"/>
        <v>96</v>
      </c>
      <c r="P41" s="67"/>
      <c r="Q41" s="71">
        <v>93.8</v>
      </c>
      <c r="R41" s="3" t="s">
        <v>138</v>
      </c>
    </row>
    <row r="42" spans="1:18" ht="15.75">
      <c r="A42" s="245">
        <v>695</v>
      </c>
      <c r="B42" s="9" t="str">
        <f>LOOKUP(A42,Name!A$2:B977)</f>
        <v>Ben Watson</v>
      </c>
      <c r="C42" s="86">
        <v>23.6</v>
      </c>
      <c r="D42" s="34">
        <v>22</v>
      </c>
      <c r="E42" s="86"/>
      <c r="F42" s="34"/>
      <c r="G42" s="90">
        <v>6.72</v>
      </c>
      <c r="H42" s="34">
        <v>36</v>
      </c>
      <c r="I42" s="90"/>
      <c r="J42" s="34"/>
      <c r="K42" s="90">
        <v>7</v>
      </c>
      <c r="L42" s="34">
        <v>26</v>
      </c>
      <c r="M42" s="34"/>
      <c r="N42" s="34"/>
      <c r="O42" s="66">
        <f t="shared" si="2"/>
        <v>84</v>
      </c>
      <c r="P42" s="67"/>
      <c r="Q42" s="71">
        <v>40</v>
      </c>
      <c r="R42" s="3" t="s">
        <v>137</v>
      </c>
    </row>
    <row r="43" spans="1:17" ht="16.5" thickBot="1">
      <c r="A43" s="246">
        <v>6</v>
      </c>
      <c r="B43" s="247" t="str">
        <f>LOOKUP(A43,Name!A$2:B978)</f>
        <v>Solihull &amp; Small Heath</v>
      </c>
      <c r="C43" s="248"/>
      <c r="D43" s="247">
        <f>SUM(D37:D42)</f>
        <v>135</v>
      </c>
      <c r="E43" s="248"/>
      <c r="F43" s="247">
        <f>SUM(F37:F42)</f>
        <v>40</v>
      </c>
      <c r="G43" s="249"/>
      <c r="H43" s="247">
        <f>SUM(H37:H42)</f>
        <v>114</v>
      </c>
      <c r="I43" s="249"/>
      <c r="J43" s="247">
        <f>SUM(J37:J42)</f>
        <v>108</v>
      </c>
      <c r="K43" s="249"/>
      <c r="L43" s="247">
        <f>SUM(L37:L42)</f>
        <v>92</v>
      </c>
      <c r="M43" s="247"/>
      <c r="N43" s="247">
        <f>SUM(N37:N42)</f>
        <v>106</v>
      </c>
      <c r="O43" s="247">
        <f>Q39</f>
        <v>40</v>
      </c>
      <c r="P43" s="247">
        <f>Q42</f>
        <v>40</v>
      </c>
      <c r="Q43" s="250">
        <f>SUM(D43:P43)-R36-R37</f>
        <v>495</v>
      </c>
    </row>
    <row r="44" spans="1:18" ht="15.75">
      <c r="A44" s="79"/>
      <c r="B44" s="251" t="s">
        <v>58</v>
      </c>
      <c r="C44" s="371" t="s">
        <v>48</v>
      </c>
      <c r="D44" s="372"/>
      <c r="E44" s="363" t="s">
        <v>49</v>
      </c>
      <c r="F44" s="364"/>
      <c r="G44" s="371" t="s">
        <v>62</v>
      </c>
      <c r="H44" s="372"/>
      <c r="I44" s="363" t="s">
        <v>50</v>
      </c>
      <c r="J44" s="364"/>
      <c r="K44" s="371" t="s">
        <v>51</v>
      </c>
      <c r="L44" s="372"/>
      <c r="M44" s="363" t="s">
        <v>52</v>
      </c>
      <c r="N44" s="364"/>
      <c r="O44" s="93"/>
      <c r="P44" s="93"/>
      <c r="Q44" s="84" t="s">
        <v>59</v>
      </c>
      <c r="R44" s="163" t="s">
        <v>143</v>
      </c>
    </row>
    <row r="45" spans="1:18" ht="15.75">
      <c r="A45" s="318">
        <v>694</v>
      </c>
      <c r="B45" s="9" t="str">
        <f>LOOKUP(A45,Name!A$2:B981)</f>
        <v>Ollie Douthwaite</v>
      </c>
      <c r="C45" s="86"/>
      <c r="D45" s="34"/>
      <c r="E45" s="86">
        <v>49.3</v>
      </c>
      <c r="F45" s="34">
        <v>0</v>
      </c>
      <c r="G45" s="90"/>
      <c r="H45" s="34"/>
      <c r="I45" s="90">
        <v>1.83</v>
      </c>
      <c r="J45" s="34">
        <v>0</v>
      </c>
      <c r="K45" s="90"/>
      <c r="L45" s="34"/>
      <c r="M45" s="34">
        <v>50</v>
      </c>
      <c r="N45" s="34">
        <v>0</v>
      </c>
      <c r="O45" s="66">
        <f>D45+F45+H45+J45+L45+N45</f>
        <v>0</v>
      </c>
      <c r="P45" s="94"/>
      <c r="Q45" s="70" t="s">
        <v>56</v>
      </c>
      <c r="R45" s="177"/>
    </row>
    <row r="46" spans="1:18" ht="16.5" thickBot="1">
      <c r="A46" s="318">
        <v>161</v>
      </c>
      <c r="B46" s="9" t="str">
        <f>LOOKUP(A46,Name!A$2:B980)</f>
        <v>Freddy Cresswell </v>
      </c>
      <c r="C46" s="86"/>
      <c r="D46" s="34"/>
      <c r="E46" s="86">
        <v>57.2</v>
      </c>
      <c r="F46" s="34">
        <v>0</v>
      </c>
      <c r="G46" s="90"/>
      <c r="H46" s="34"/>
      <c r="I46" s="90">
        <v>1.5</v>
      </c>
      <c r="J46" s="34">
        <v>0</v>
      </c>
      <c r="K46" s="90"/>
      <c r="L46" s="34"/>
      <c r="M46" s="34">
        <v>55</v>
      </c>
      <c r="N46" s="34">
        <v>0</v>
      </c>
      <c r="O46" s="66">
        <f>D46+F46+H46+J46+L46+N46</f>
        <v>0</v>
      </c>
      <c r="P46" s="94"/>
      <c r="Q46" s="71"/>
      <c r="R46" s="178"/>
    </row>
    <row r="47" spans="1:17" ht="15.75">
      <c r="A47" s="318">
        <v>170</v>
      </c>
      <c r="B47" s="9" t="str">
        <f>LOOKUP(A47,Name!A$2:B982)</f>
        <v>Joseph Hussey</v>
      </c>
      <c r="C47" s="86">
        <v>24.7</v>
      </c>
      <c r="D47" s="34">
        <v>0</v>
      </c>
      <c r="E47" s="86"/>
      <c r="F47" s="34"/>
      <c r="G47" s="90"/>
      <c r="H47" s="34"/>
      <c r="I47" s="90">
        <v>1.8</v>
      </c>
      <c r="J47" s="34">
        <v>0</v>
      </c>
      <c r="K47" s="90"/>
      <c r="L47" s="34"/>
      <c r="M47" s="34">
        <v>61</v>
      </c>
      <c r="N47" s="34">
        <v>0</v>
      </c>
      <c r="O47" s="66">
        <f>D47+F47+H47+J47+L47+N47</f>
        <v>0</v>
      </c>
      <c r="P47" s="94"/>
      <c r="Q47" s="85"/>
    </row>
    <row r="48" spans="1:17" ht="15.75">
      <c r="A48" s="318">
        <v>164</v>
      </c>
      <c r="B48" s="9" t="str">
        <f>LOOKUP(A48,Name!A$2:B979)</f>
        <v>Alex Potocki</v>
      </c>
      <c r="C48" s="86"/>
      <c r="D48" s="34"/>
      <c r="E48" s="86">
        <v>49.1</v>
      </c>
      <c r="F48" s="34">
        <v>0</v>
      </c>
      <c r="G48" s="90"/>
      <c r="H48" s="34"/>
      <c r="I48" s="90">
        <v>1.78</v>
      </c>
      <c r="J48" s="34">
        <v>0</v>
      </c>
      <c r="K48" s="90"/>
      <c r="L48" s="34"/>
      <c r="M48" s="34"/>
      <c r="N48" s="34"/>
      <c r="O48" s="66">
        <f>D48+F48+H48+J48+L48+N48</f>
        <v>0</v>
      </c>
      <c r="P48" s="94"/>
      <c r="Q48" s="43" t="s">
        <v>57</v>
      </c>
    </row>
    <row r="49" spans="1:17" ht="15.75">
      <c r="A49" s="318">
        <v>162</v>
      </c>
      <c r="B49" s="9" t="str">
        <f>LOOKUP(A49,Name!A$2:B984)</f>
        <v>David Ahmed </v>
      </c>
      <c r="C49" s="86">
        <v>26.5</v>
      </c>
      <c r="D49" s="34">
        <v>0</v>
      </c>
      <c r="E49" s="86"/>
      <c r="F49" s="34"/>
      <c r="G49" s="90"/>
      <c r="H49" s="34"/>
      <c r="I49" s="90">
        <v>1.64</v>
      </c>
      <c r="J49" s="34">
        <v>0</v>
      </c>
      <c r="K49" s="90">
        <v>6.04</v>
      </c>
      <c r="L49" s="34">
        <v>0</v>
      </c>
      <c r="M49" s="34"/>
      <c r="N49" s="34"/>
      <c r="O49" s="66">
        <f>D49+F49+H49+J49+L49+N49</f>
        <v>0</v>
      </c>
      <c r="P49" s="94"/>
      <c r="Q49" s="71"/>
    </row>
    <row r="50" spans="1:17" ht="15.75">
      <c r="A50" s="318"/>
      <c r="B50" s="9" t="e">
        <f>LOOKUP(A50,Name!A$2:B985)</f>
        <v>#N/A</v>
      </c>
      <c r="C50" s="86"/>
      <c r="D50" s="34"/>
      <c r="E50" s="86"/>
      <c r="F50" s="34"/>
      <c r="G50" s="90"/>
      <c r="H50" s="34"/>
      <c r="I50" s="90"/>
      <c r="J50" s="34"/>
      <c r="K50" s="90"/>
      <c r="L50" s="34"/>
      <c r="M50" s="34"/>
      <c r="N50" s="34"/>
      <c r="O50" s="66">
        <f>D50+F50+H50+J50+L50+N50</f>
        <v>0</v>
      </c>
      <c r="P50" s="94"/>
      <c r="Q50" s="71"/>
    </row>
    <row r="51" spans="1:17" ht="16.5" thickBot="1">
      <c r="A51" s="81"/>
      <c r="B51" s="82" t="s">
        <v>58</v>
      </c>
      <c r="C51" s="88"/>
      <c r="D51" s="82"/>
      <c r="E51" s="88"/>
      <c r="F51" s="82"/>
      <c r="G51" s="92"/>
      <c r="H51" s="82"/>
      <c r="I51" s="92"/>
      <c r="J51" s="82"/>
      <c r="K51" s="92"/>
      <c r="L51" s="82"/>
      <c r="M51" s="82"/>
      <c r="N51" s="82"/>
      <c r="O51" s="82"/>
      <c r="P51" s="82"/>
      <c r="Q51" s="82"/>
    </row>
    <row r="52" spans="5:17" ht="15">
      <c r="E52" s="3"/>
      <c r="G52" s="3"/>
      <c r="I52" s="3"/>
      <c r="K52" s="3"/>
      <c r="Q52" s="3"/>
    </row>
    <row r="53" ht="15">
      <c r="P53" s="3"/>
    </row>
  </sheetData>
  <sheetProtection/>
  <mergeCells count="39"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</mergeCells>
  <conditionalFormatting sqref="P5:P10 O48:O50">
    <cfRule type="cellIs" priority="20" dxfId="252" operator="equal" stopIfTrue="1">
      <formula>1</formula>
    </cfRule>
  </conditionalFormatting>
  <conditionalFormatting sqref="P13:P18">
    <cfRule type="cellIs" priority="19" dxfId="252" operator="equal" stopIfTrue="1">
      <formula>1</formula>
    </cfRule>
  </conditionalFormatting>
  <conditionalFormatting sqref="P21:P26">
    <cfRule type="cellIs" priority="18" dxfId="252" operator="equal" stopIfTrue="1">
      <formula>1</formula>
    </cfRule>
  </conditionalFormatting>
  <conditionalFormatting sqref="P29:P34">
    <cfRule type="cellIs" priority="17" dxfId="252" operator="equal" stopIfTrue="1">
      <formula>1</formula>
    </cfRule>
  </conditionalFormatting>
  <conditionalFormatting sqref="O37:P41">
    <cfRule type="cellIs" priority="16" dxfId="252" operator="equal" stopIfTrue="1">
      <formula>1</formula>
    </cfRule>
  </conditionalFormatting>
  <conditionalFormatting sqref="O29:O34">
    <cfRule type="cellIs" priority="15" dxfId="252" operator="equal" stopIfTrue="1">
      <formula>1</formula>
    </cfRule>
  </conditionalFormatting>
  <conditionalFormatting sqref="O21:O25">
    <cfRule type="cellIs" priority="13" dxfId="252" operator="equal" stopIfTrue="1">
      <formula>1</formula>
    </cfRule>
  </conditionalFormatting>
  <conditionalFormatting sqref="O13:O18">
    <cfRule type="cellIs" priority="12" dxfId="252" operator="equal" stopIfTrue="1">
      <formula>1</formula>
    </cfRule>
  </conditionalFormatting>
  <conditionalFormatting sqref="O5:O9">
    <cfRule type="cellIs" priority="11" dxfId="252" operator="equal" stopIfTrue="1">
      <formula>1</formula>
    </cfRule>
  </conditionalFormatting>
  <conditionalFormatting sqref="P42">
    <cfRule type="cellIs" priority="10" dxfId="252" operator="equal" stopIfTrue="1">
      <formula>1</formula>
    </cfRule>
  </conditionalFormatting>
  <conditionalFormatting sqref="O10">
    <cfRule type="cellIs" priority="8" dxfId="252" operator="equal" stopIfTrue="1">
      <formula>1</formula>
    </cfRule>
  </conditionalFormatting>
  <conditionalFormatting sqref="O45">
    <cfRule type="cellIs" priority="7" dxfId="252" operator="equal" stopIfTrue="1">
      <formula>1</formula>
    </cfRule>
  </conditionalFormatting>
  <conditionalFormatting sqref="O26">
    <cfRule type="cellIs" priority="5" dxfId="252" operator="equal" stopIfTrue="1">
      <formula>1</formula>
    </cfRule>
  </conditionalFormatting>
  <conditionalFormatting sqref="O46:O47">
    <cfRule type="cellIs" priority="4" dxfId="252" operator="equal" stopIfTrue="1">
      <formula>1</formula>
    </cfRule>
  </conditionalFormatting>
  <conditionalFormatting sqref="O42">
    <cfRule type="cellIs" priority="2" dxfId="252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89" customWidth="1"/>
    <col min="4" max="4" width="6.7109375" style="3" customWidth="1"/>
    <col min="5" max="5" width="6.7109375" style="89" customWidth="1"/>
    <col min="6" max="6" width="6.7109375" style="3" customWidth="1"/>
    <col min="7" max="7" width="6.7109375" style="98" customWidth="1"/>
    <col min="8" max="8" width="6.7109375" style="3" customWidth="1"/>
    <col min="9" max="9" width="6.7109375" style="29" customWidth="1"/>
    <col min="10" max="10" width="6.7109375" style="3" customWidth="1"/>
    <col min="11" max="11" width="6.7109375" style="29" customWidth="1"/>
    <col min="12" max="14" width="6.7109375" style="3" customWidth="1"/>
    <col min="15" max="15" width="4.8515625" style="3" customWidth="1"/>
    <col min="16" max="16" width="4.8515625" style="25" customWidth="1"/>
    <col min="17" max="17" width="11.421875" style="25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142" customFormat="1" ht="21" customHeight="1" thickBot="1">
      <c r="A1" s="151"/>
      <c r="B1" s="373" t="s">
        <v>60</v>
      </c>
      <c r="C1" s="292" t="s">
        <v>15</v>
      </c>
      <c r="D1" s="293">
        <f>Q11</f>
        <v>360</v>
      </c>
      <c r="E1" s="294" t="s">
        <v>17</v>
      </c>
      <c r="F1" s="295">
        <f>Q19</f>
        <v>307</v>
      </c>
      <c r="G1" s="299" t="s">
        <v>19</v>
      </c>
      <c r="H1" s="231">
        <f>Q27</f>
        <v>426</v>
      </c>
      <c r="I1" s="274" t="s">
        <v>165</v>
      </c>
      <c r="J1" s="297">
        <f>Q35</f>
        <v>260</v>
      </c>
      <c r="K1" s="298" t="s">
        <v>21</v>
      </c>
      <c r="L1" s="242">
        <f>Q43</f>
        <v>469</v>
      </c>
      <c r="M1" s="377" t="str">
        <f>'s15B'!M1</f>
        <v>22nd January 2023</v>
      </c>
      <c r="N1" s="378"/>
      <c r="O1" s="378"/>
      <c r="P1" s="378"/>
      <c r="Q1" s="379"/>
    </row>
    <row r="2" spans="1:17" ht="21" customHeight="1" thickBot="1">
      <c r="A2" s="152" t="s">
        <v>173</v>
      </c>
      <c r="B2" s="362"/>
      <c r="C2" s="374" t="s">
        <v>398</v>
      </c>
      <c r="D2" s="375"/>
      <c r="E2" s="375"/>
      <c r="F2" s="375"/>
      <c r="G2" s="375"/>
      <c r="H2" s="375"/>
      <c r="I2" s="375"/>
      <c r="J2" s="375"/>
      <c r="K2" s="375"/>
      <c r="L2" s="376"/>
      <c r="M2" s="152"/>
      <c r="N2" s="153"/>
      <c r="O2" s="153"/>
      <c r="P2" s="154"/>
      <c r="Q2" s="155"/>
    </row>
    <row r="3" spans="1:18" ht="15.75" customHeight="1" thickBot="1">
      <c r="A3" s="162" t="s">
        <v>0</v>
      </c>
      <c r="B3" s="156"/>
      <c r="C3" s="157" t="s">
        <v>141</v>
      </c>
      <c r="D3" s="157" t="s">
        <v>137</v>
      </c>
      <c r="E3" s="157" t="s">
        <v>141</v>
      </c>
      <c r="F3" s="157" t="s">
        <v>137</v>
      </c>
      <c r="G3" s="157" t="s">
        <v>142</v>
      </c>
      <c r="H3" s="157" t="s">
        <v>137</v>
      </c>
      <c r="I3" s="157" t="s">
        <v>142</v>
      </c>
      <c r="J3" s="157" t="s">
        <v>137</v>
      </c>
      <c r="K3" s="157" t="s">
        <v>142</v>
      </c>
      <c r="L3" s="157" t="s">
        <v>137</v>
      </c>
      <c r="M3" s="158" t="s">
        <v>0</v>
      </c>
      <c r="N3" s="158" t="s">
        <v>137</v>
      </c>
      <c r="O3" s="159"/>
      <c r="P3" s="158"/>
      <c r="Q3" s="160"/>
      <c r="R3" s="163" t="s">
        <v>143</v>
      </c>
    </row>
    <row r="4" spans="1:18" ht="16.5" thickBot="1">
      <c r="A4" s="222">
        <v>1</v>
      </c>
      <c r="B4" s="223" t="str">
        <f>LOOKUP(A4,Name!A$2:B940)</f>
        <v>Royal Sutton Coldfield</v>
      </c>
      <c r="C4" s="371" t="s">
        <v>48</v>
      </c>
      <c r="D4" s="372"/>
      <c r="E4" s="363" t="s">
        <v>49</v>
      </c>
      <c r="F4" s="364"/>
      <c r="G4" s="371" t="s">
        <v>53</v>
      </c>
      <c r="H4" s="372"/>
      <c r="I4" s="363" t="s">
        <v>50</v>
      </c>
      <c r="J4" s="364"/>
      <c r="K4" s="371" t="s">
        <v>51</v>
      </c>
      <c r="L4" s="372"/>
      <c r="M4" s="363" t="s">
        <v>52</v>
      </c>
      <c r="N4" s="364"/>
      <c r="O4" s="68" t="s">
        <v>54</v>
      </c>
      <c r="P4" s="69" t="s">
        <v>55</v>
      </c>
      <c r="Q4" s="216" t="s">
        <v>15</v>
      </c>
      <c r="R4" s="164">
        <f>MIN(O5:O9)</f>
        <v>63</v>
      </c>
    </row>
    <row r="5" spans="1:20" ht="16.5" thickBot="1">
      <c r="A5" s="210">
        <v>179</v>
      </c>
      <c r="B5" s="9" t="str">
        <f>LOOKUP(A5,Name!A$2:B943)</f>
        <v>Florence Thomas-Male</v>
      </c>
      <c r="C5" s="86"/>
      <c r="D5" s="34"/>
      <c r="E5" s="86">
        <v>51.2</v>
      </c>
      <c r="F5" s="34">
        <v>40</v>
      </c>
      <c r="G5" s="95">
        <v>52</v>
      </c>
      <c r="H5" s="34">
        <v>33</v>
      </c>
      <c r="I5" s="90"/>
      <c r="J5" s="34"/>
      <c r="K5" s="90"/>
      <c r="L5" s="34"/>
      <c r="M5" s="34">
        <v>65</v>
      </c>
      <c r="N5" s="34">
        <v>22</v>
      </c>
      <c r="O5" s="66">
        <f>D5+F5+H5+J5+L5+N5</f>
        <v>95</v>
      </c>
      <c r="P5" s="67"/>
      <c r="Q5" s="70" t="s">
        <v>56</v>
      </c>
      <c r="R5" s="164">
        <f>MIN(O5:O10)</f>
        <v>59</v>
      </c>
      <c r="T5" s="333" t="s">
        <v>434</v>
      </c>
    </row>
    <row r="6" spans="1:18" ht="15.75">
      <c r="A6" s="210">
        <v>176</v>
      </c>
      <c r="B6" s="9" t="str">
        <f>LOOKUP(A6,Name!A$2:B947)</f>
        <v>Athena Wong</v>
      </c>
      <c r="C6" s="86">
        <v>26.4</v>
      </c>
      <c r="D6" s="34">
        <v>13</v>
      </c>
      <c r="E6" s="86"/>
      <c r="F6" s="34"/>
      <c r="G6" s="95">
        <v>58</v>
      </c>
      <c r="H6" s="34">
        <v>40</v>
      </c>
      <c r="I6" s="34"/>
      <c r="J6" s="34"/>
      <c r="K6" s="34">
        <v>6.67</v>
      </c>
      <c r="L6" s="34">
        <v>34</v>
      </c>
      <c r="M6" s="34"/>
      <c r="N6" s="34"/>
      <c r="O6" s="66">
        <f>D6+F6+H6+J6+L6+N6</f>
        <v>87</v>
      </c>
      <c r="P6" s="67"/>
      <c r="Q6" s="175">
        <v>111.1</v>
      </c>
      <c r="R6" s="3" t="s">
        <v>138</v>
      </c>
    </row>
    <row r="7" spans="1:20" ht="15.75">
      <c r="A7" s="210">
        <v>184</v>
      </c>
      <c r="B7" s="9" t="str">
        <f>LOOKUP(A7,Name!A$2:B940)</f>
        <v>Nieve Barnsley</v>
      </c>
      <c r="C7" s="86">
        <v>26.4</v>
      </c>
      <c r="D7" s="34">
        <v>13</v>
      </c>
      <c r="E7" s="86"/>
      <c r="F7" s="34"/>
      <c r="G7" s="95">
        <v>52</v>
      </c>
      <c r="H7" s="34">
        <v>33</v>
      </c>
      <c r="I7" s="90"/>
      <c r="J7" s="34"/>
      <c r="K7" s="90"/>
      <c r="L7" s="34"/>
      <c r="M7" s="34">
        <v>67</v>
      </c>
      <c r="N7" s="34">
        <v>26</v>
      </c>
      <c r="O7" s="66">
        <f>D7+F7+H7+J7+L7+N7</f>
        <v>72</v>
      </c>
      <c r="P7" s="67"/>
      <c r="Q7" s="71">
        <v>20</v>
      </c>
      <c r="R7" s="3" t="s">
        <v>137</v>
      </c>
      <c r="T7" s="333" t="s">
        <v>435</v>
      </c>
    </row>
    <row r="8" spans="1:17" ht="15.75">
      <c r="A8" s="210">
        <v>187</v>
      </c>
      <c r="B8" s="9" t="str">
        <f>LOOKUP(A8,Name!A$2:B942)</f>
        <v>Lennie Covey</v>
      </c>
      <c r="C8" s="86"/>
      <c r="D8" s="34"/>
      <c r="E8" s="86">
        <v>55.7</v>
      </c>
      <c r="F8" s="34">
        <v>34</v>
      </c>
      <c r="G8" s="95"/>
      <c r="H8" s="34"/>
      <c r="I8" s="90">
        <v>1.5</v>
      </c>
      <c r="J8" s="34">
        <v>18</v>
      </c>
      <c r="K8" s="90"/>
      <c r="L8" s="34"/>
      <c r="M8" s="34">
        <v>61</v>
      </c>
      <c r="N8" s="34">
        <v>14</v>
      </c>
      <c r="O8" s="66">
        <f>D8+F8+H8+J8+L8+N8</f>
        <v>66</v>
      </c>
      <c r="P8" s="67"/>
      <c r="Q8" s="43" t="s">
        <v>57</v>
      </c>
    </row>
    <row r="9" spans="1:20" ht="15.75">
      <c r="A9" s="210">
        <v>178</v>
      </c>
      <c r="B9" s="9" t="str">
        <f>LOOKUP(A9,Name!A$2:B941)</f>
        <v>Grace Allison</v>
      </c>
      <c r="C9" s="86"/>
      <c r="D9" s="34"/>
      <c r="E9" s="86">
        <v>58.1</v>
      </c>
      <c r="F9" s="34">
        <v>30</v>
      </c>
      <c r="G9" s="95"/>
      <c r="H9" s="34"/>
      <c r="I9" s="90">
        <v>1.33</v>
      </c>
      <c r="J9" s="34">
        <v>16</v>
      </c>
      <c r="K9" s="90"/>
      <c r="L9" s="34"/>
      <c r="M9" s="34">
        <v>64</v>
      </c>
      <c r="N9" s="34">
        <v>17</v>
      </c>
      <c r="O9" s="66">
        <f>D9+F9+H9+J9+L9+N9</f>
        <v>63</v>
      </c>
      <c r="P9" s="67"/>
      <c r="Q9" s="71">
        <v>103.3</v>
      </c>
      <c r="R9" s="3" t="s">
        <v>138</v>
      </c>
      <c r="T9" s="333" t="s">
        <v>436</v>
      </c>
    </row>
    <row r="10" spans="1:18" ht="16.5" thickBot="1">
      <c r="A10" s="210">
        <v>183</v>
      </c>
      <c r="B10" s="9" t="str">
        <f>LOOKUP(A10,Name!A$2:B944)</f>
        <v>Amy Marsh</v>
      </c>
      <c r="C10" s="86">
        <v>28.4</v>
      </c>
      <c r="D10" s="34">
        <v>8</v>
      </c>
      <c r="E10" s="86"/>
      <c r="F10" s="34"/>
      <c r="G10" s="95">
        <v>38</v>
      </c>
      <c r="H10" s="34">
        <v>21</v>
      </c>
      <c r="I10" s="34"/>
      <c r="J10" s="34"/>
      <c r="K10" s="34">
        <v>5.56</v>
      </c>
      <c r="L10" s="34">
        <v>30</v>
      </c>
      <c r="M10" s="34"/>
      <c r="N10" s="34"/>
      <c r="O10" s="66">
        <f>D10+F10+H10+J10+L10+N10</f>
        <v>59</v>
      </c>
      <c r="P10" s="67"/>
      <c r="Q10" s="71">
        <v>20</v>
      </c>
      <c r="R10" s="3" t="s">
        <v>137</v>
      </c>
    </row>
    <row r="11" spans="1:18" ht="16.5" thickBot="1">
      <c r="A11" s="225">
        <v>1</v>
      </c>
      <c r="B11" s="226" t="str">
        <f>LOOKUP(A11,Name!A$2:B947)</f>
        <v>Royal Sutton Coldfield</v>
      </c>
      <c r="C11" s="212"/>
      <c r="D11" s="211">
        <f>SUM(D5:D10)</f>
        <v>34</v>
      </c>
      <c r="E11" s="212"/>
      <c r="F11" s="211">
        <f>SUM(F5:F10)</f>
        <v>104</v>
      </c>
      <c r="G11" s="213"/>
      <c r="H11" s="211">
        <f>SUM(H5:H10)</f>
        <v>127</v>
      </c>
      <c r="I11" s="214"/>
      <c r="J11" s="211">
        <f>SUM(J5:J10)</f>
        <v>34</v>
      </c>
      <c r="K11" s="214"/>
      <c r="L11" s="211">
        <f>SUM(L5:L10)</f>
        <v>64</v>
      </c>
      <c r="M11" s="211"/>
      <c r="N11" s="211">
        <f>SUM(N5:N10)</f>
        <v>79</v>
      </c>
      <c r="O11" s="211">
        <f>Q7</f>
        <v>20</v>
      </c>
      <c r="P11" s="211">
        <f>Q10</f>
        <v>20</v>
      </c>
      <c r="Q11" s="215">
        <f>SUM(D11:P11)-R4-R5</f>
        <v>360</v>
      </c>
      <c r="R11" s="163" t="s">
        <v>143</v>
      </c>
    </row>
    <row r="12" spans="1:18" ht="16.5" thickBot="1">
      <c r="A12" s="72">
        <v>3</v>
      </c>
      <c r="B12" s="73" t="str">
        <f>LOOKUP(A12,Name!A$2:B947)</f>
        <v>Birchfield Harriers</v>
      </c>
      <c r="C12" s="371" t="s">
        <v>48</v>
      </c>
      <c r="D12" s="372"/>
      <c r="E12" s="363" t="s">
        <v>49</v>
      </c>
      <c r="F12" s="364"/>
      <c r="G12" s="371" t="s">
        <v>53</v>
      </c>
      <c r="H12" s="372"/>
      <c r="I12" s="363" t="s">
        <v>50</v>
      </c>
      <c r="J12" s="364"/>
      <c r="K12" s="371" t="s">
        <v>51</v>
      </c>
      <c r="L12" s="372"/>
      <c r="M12" s="363" t="s">
        <v>52</v>
      </c>
      <c r="N12" s="364"/>
      <c r="O12" s="68" t="s">
        <v>54</v>
      </c>
      <c r="P12" s="69" t="s">
        <v>55</v>
      </c>
      <c r="Q12" s="74" t="s">
        <v>17</v>
      </c>
      <c r="R12" s="164">
        <f>MIN(O13:O17)</f>
        <v>0</v>
      </c>
    </row>
    <row r="13" spans="1:18" ht="16.5" thickBot="1">
      <c r="A13" s="75">
        <v>314</v>
      </c>
      <c r="B13" s="9" t="str">
        <f>LOOKUP(A13,Name!A$2:B948)</f>
        <v>Maylayah Jay</v>
      </c>
      <c r="C13" s="86">
        <v>23.7</v>
      </c>
      <c r="D13" s="34">
        <v>40</v>
      </c>
      <c r="E13" s="350">
        <v>50.2</v>
      </c>
      <c r="F13" s="351">
        <v>0</v>
      </c>
      <c r="G13" s="95"/>
      <c r="H13" s="34"/>
      <c r="I13" s="90">
        <v>2.06</v>
      </c>
      <c r="J13" s="34">
        <v>40</v>
      </c>
      <c r="K13" s="90">
        <v>6.72</v>
      </c>
      <c r="L13" s="34">
        <v>36</v>
      </c>
      <c r="M13" s="34"/>
      <c r="N13" s="34"/>
      <c r="O13" s="66">
        <f aca="true" t="shared" si="0" ref="O13:O18">D13+F13+H13+J13+L13+N13</f>
        <v>116</v>
      </c>
      <c r="P13" s="67"/>
      <c r="Q13" s="70" t="s">
        <v>56</v>
      </c>
      <c r="R13" s="164">
        <f>MIN(O13:O18)</f>
        <v>0</v>
      </c>
    </row>
    <row r="14" spans="1:18" ht="15.75">
      <c r="A14" s="75">
        <v>315</v>
      </c>
      <c r="B14" s="9" t="str">
        <f>LOOKUP(A14,Name!A$2:B949)</f>
        <v>Grace Carter</v>
      </c>
      <c r="C14" s="86">
        <v>26.2</v>
      </c>
      <c r="D14" s="34">
        <v>22</v>
      </c>
      <c r="E14" s="86"/>
      <c r="F14" s="34"/>
      <c r="G14" s="95"/>
      <c r="H14" s="34"/>
      <c r="I14" s="90">
        <v>1.74</v>
      </c>
      <c r="J14" s="34">
        <v>30</v>
      </c>
      <c r="K14" s="90"/>
      <c r="L14" s="34"/>
      <c r="M14" s="34">
        <v>69</v>
      </c>
      <c r="N14" s="34">
        <v>32</v>
      </c>
      <c r="O14" s="66">
        <f t="shared" si="0"/>
        <v>84</v>
      </c>
      <c r="P14" s="67"/>
      <c r="Q14" s="71"/>
      <c r="R14" s="3" t="s">
        <v>138</v>
      </c>
    </row>
    <row r="15" spans="1:18" ht="15.75">
      <c r="A15" s="75">
        <v>313</v>
      </c>
      <c r="B15" s="9" t="str">
        <f>LOOKUP(A15,Name!A$2:B950)</f>
        <v>Ruby-May Prince</v>
      </c>
      <c r="C15" s="86">
        <v>26.6</v>
      </c>
      <c r="D15" s="34">
        <v>10</v>
      </c>
      <c r="E15" s="86"/>
      <c r="F15" s="34"/>
      <c r="G15" s="95"/>
      <c r="H15" s="34"/>
      <c r="I15" s="90">
        <v>1.71</v>
      </c>
      <c r="J15" s="34">
        <v>28</v>
      </c>
      <c r="K15" s="90"/>
      <c r="L15" s="34"/>
      <c r="M15" s="34">
        <v>68</v>
      </c>
      <c r="N15" s="34">
        <v>29</v>
      </c>
      <c r="O15" s="66">
        <f t="shared" si="0"/>
        <v>67</v>
      </c>
      <c r="P15" s="67"/>
      <c r="Q15" s="71"/>
      <c r="R15" s="3" t="s">
        <v>137</v>
      </c>
    </row>
    <row r="16" spans="1:17" ht="15.75">
      <c r="A16" s="75"/>
      <c r="B16" s="9" t="e">
        <f>LOOKUP(A16,Name!A$2:B951)</f>
        <v>#N/A</v>
      </c>
      <c r="C16" s="86"/>
      <c r="D16" s="34"/>
      <c r="E16" s="86"/>
      <c r="F16" s="34"/>
      <c r="G16" s="95"/>
      <c r="H16" s="34"/>
      <c r="I16" s="90"/>
      <c r="J16" s="34"/>
      <c r="K16" s="90"/>
      <c r="L16" s="34"/>
      <c r="M16" s="34"/>
      <c r="N16" s="34"/>
      <c r="O16" s="66">
        <f t="shared" si="0"/>
        <v>0</v>
      </c>
      <c r="P16" s="67"/>
      <c r="Q16" s="43" t="s">
        <v>57</v>
      </c>
    </row>
    <row r="17" spans="1:18" ht="15.75">
      <c r="A17" s="75"/>
      <c r="B17" s="9" t="e">
        <f>LOOKUP(A17,Name!A$2:B952)</f>
        <v>#N/A</v>
      </c>
      <c r="C17" s="86"/>
      <c r="D17" s="34"/>
      <c r="E17" s="86"/>
      <c r="F17" s="34"/>
      <c r="G17" s="95"/>
      <c r="H17" s="34"/>
      <c r="I17" s="90"/>
      <c r="J17" s="34"/>
      <c r="K17" s="90"/>
      <c r="L17" s="34"/>
      <c r="M17" s="34"/>
      <c r="N17" s="34"/>
      <c r="O17" s="66">
        <f t="shared" si="0"/>
        <v>0</v>
      </c>
      <c r="P17" s="67"/>
      <c r="Q17" s="71">
        <v>99.4</v>
      </c>
      <c r="R17" s="3" t="s">
        <v>138</v>
      </c>
    </row>
    <row r="18" spans="1:18" ht="16.5" thickBot="1">
      <c r="A18" s="75"/>
      <c r="B18" s="9" t="e">
        <f>LOOKUP(A18,Name!A$2:B953)</f>
        <v>#N/A</v>
      </c>
      <c r="C18" s="86"/>
      <c r="D18" s="34"/>
      <c r="E18" s="86"/>
      <c r="F18" s="34"/>
      <c r="G18" s="95"/>
      <c r="H18" s="34"/>
      <c r="I18" s="90"/>
      <c r="J18" s="34"/>
      <c r="K18" s="90"/>
      <c r="L18" s="34"/>
      <c r="M18" s="34"/>
      <c r="N18" s="34"/>
      <c r="O18" s="66">
        <f t="shared" si="0"/>
        <v>0</v>
      </c>
      <c r="P18" s="67"/>
      <c r="Q18" s="71">
        <v>40</v>
      </c>
      <c r="R18" s="3" t="s">
        <v>137</v>
      </c>
    </row>
    <row r="19" spans="1:18" ht="16.5" thickBot="1">
      <c r="A19" s="76">
        <v>3</v>
      </c>
      <c r="B19" s="77" t="str">
        <f>LOOKUP(A19,Name!A$2:B954)</f>
        <v>Birchfield Harriers</v>
      </c>
      <c r="C19" s="87"/>
      <c r="D19" s="77">
        <f>SUM(D13:D18)</f>
        <v>72</v>
      </c>
      <c r="E19" s="87"/>
      <c r="F19" s="77">
        <f>SUM(F13:F18)</f>
        <v>0</v>
      </c>
      <c r="G19" s="96"/>
      <c r="H19" s="77">
        <f>SUM(H13:H18)</f>
        <v>0</v>
      </c>
      <c r="I19" s="91"/>
      <c r="J19" s="77">
        <f>SUM(J13:J18)</f>
        <v>98</v>
      </c>
      <c r="K19" s="91"/>
      <c r="L19" s="77">
        <f>SUM(L13:L18)</f>
        <v>36</v>
      </c>
      <c r="M19" s="77"/>
      <c r="N19" s="77">
        <f>SUM(N13:N18)</f>
        <v>61</v>
      </c>
      <c r="O19" s="77">
        <f>Q15</f>
        <v>0</v>
      </c>
      <c r="P19" s="77">
        <f>Q18</f>
        <v>40</v>
      </c>
      <c r="Q19" s="78">
        <f>SUM(D19:P19)-R12-R13</f>
        <v>307</v>
      </c>
      <c r="R19" s="163" t="s">
        <v>143</v>
      </c>
    </row>
    <row r="20" spans="1:18" ht="16.5" thickBot="1">
      <c r="A20" s="230">
        <v>4</v>
      </c>
      <c r="B20" s="231" t="str">
        <f>LOOKUP(A20,Name!A$2:B955)</f>
        <v>Halesowen C&amp;AC</v>
      </c>
      <c r="C20" s="371" t="s">
        <v>48</v>
      </c>
      <c r="D20" s="372"/>
      <c r="E20" s="363" t="s">
        <v>49</v>
      </c>
      <c r="F20" s="364"/>
      <c r="G20" s="371" t="s">
        <v>53</v>
      </c>
      <c r="H20" s="372"/>
      <c r="I20" s="363" t="s">
        <v>50</v>
      </c>
      <c r="J20" s="364"/>
      <c r="K20" s="371" t="s">
        <v>51</v>
      </c>
      <c r="L20" s="372"/>
      <c r="M20" s="363" t="s">
        <v>52</v>
      </c>
      <c r="N20" s="364"/>
      <c r="O20" s="68" t="s">
        <v>54</v>
      </c>
      <c r="P20" s="69" t="s">
        <v>55</v>
      </c>
      <c r="Q20" s="238" t="s">
        <v>19</v>
      </c>
      <c r="R20" s="164">
        <f>MIN(O21:O25)</f>
        <v>65</v>
      </c>
    </row>
    <row r="21" spans="1:18" ht="16.5" thickBot="1">
      <c r="A21" s="254">
        <v>499</v>
      </c>
      <c r="B21" s="9" t="str">
        <f>LOOKUP(A21,Name!A$2:B958)</f>
        <v>Cerys Brook</v>
      </c>
      <c r="C21" s="86"/>
      <c r="D21" s="34"/>
      <c r="E21" s="86">
        <v>53.1</v>
      </c>
      <c r="F21" s="34">
        <v>38</v>
      </c>
      <c r="G21" s="95">
        <v>55</v>
      </c>
      <c r="H21" s="34">
        <v>37</v>
      </c>
      <c r="I21" s="90"/>
      <c r="J21" s="34"/>
      <c r="K21" s="90"/>
      <c r="L21" s="34"/>
      <c r="M21" s="34">
        <v>82</v>
      </c>
      <c r="N21" s="34">
        <v>40</v>
      </c>
      <c r="O21" s="66">
        <f aca="true" t="shared" si="1" ref="O21:O26">D21+F21+H21+J21+L21+N21</f>
        <v>115</v>
      </c>
      <c r="P21" s="67"/>
      <c r="Q21" s="70" t="s">
        <v>56</v>
      </c>
      <c r="R21" s="164">
        <f>MIN(O21:O26)</f>
        <v>47</v>
      </c>
    </row>
    <row r="22" spans="1:18" ht="15.75">
      <c r="A22" s="254">
        <v>492</v>
      </c>
      <c r="B22" s="9" t="str">
        <f>LOOKUP(A22,Name!A$2:B959)</f>
        <v>Jessica Dale</v>
      </c>
      <c r="C22" s="86"/>
      <c r="D22" s="34"/>
      <c r="E22" s="86">
        <v>53.3</v>
      </c>
      <c r="F22" s="34">
        <v>36</v>
      </c>
      <c r="G22" s="95"/>
      <c r="H22" s="34"/>
      <c r="I22" s="90">
        <v>1.77</v>
      </c>
      <c r="J22" s="34">
        <v>32</v>
      </c>
      <c r="K22" s="90">
        <v>7.8</v>
      </c>
      <c r="L22" s="34">
        <v>38</v>
      </c>
      <c r="M22" s="34"/>
      <c r="N22" s="34"/>
      <c r="O22" s="66">
        <f t="shared" si="1"/>
        <v>106</v>
      </c>
      <c r="P22" s="67"/>
      <c r="Q22" s="71">
        <v>108</v>
      </c>
      <c r="R22" s="3" t="s">
        <v>138</v>
      </c>
    </row>
    <row r="23" spans="1:18" ht="15.75">
      <c r="A23" s="254">
        <v>495</v>
      </c>
      <c r="B23" s="9" t="str">
        <f>LOOKUP(A23,Name!A$2:B960)</f>
        <v>Evie Scobell</v>
      </c>
      <c r="C23" s="86">
        <v>26</v>
      </c>
      <c r="D23" s="34">
        <v>26</v>
      </c>
      <c r="E23" s="86"/>
      <c r="F23" s="34"/>
      <c r="G23" s="95"/>
      <c r="H23" s="34"/>
      <c r="I23" s="90">
        <v>1.68</v>
      </c>
      <c r="J23" s="34">
        <v>24</v>
      </c>
      <c r="K23" s="90"/>
      <c r="L23" s="34"/>
      <c r="M23" s="34">
        <v>74</v>
      </c>
      <c r="N23" s="34">
        <v>36</v>
      </c>
      <c r="O23" s="66">
        <f t="shared" si="1"/>
        <v>86</v>
      </c>
      <c r="P23" s="67"/>
      <c r="Q23" s="71">
        <v>30</v>
      </c>
      <c r="R23" s="3" t="s">
        <v>137</v>
      </c>
    </row>
    <row r="24" spans="1:17" ht="15.75">
      <c r="A24" s="254">
        <v>491</v>
      </c>
      <c r="B24" s="9" t="str">
        <f>LOOKUP(A24,Name!A$2:B957)</f>
        <v>Ffion Collins</v>
      </c>
      <c r="C24" s="86"/>
      <c r="D24" s="34"/>
      <c r="E24" s="86">
        <v>56.1</v>
      </c>
      <c r="F24" s="34">
        <v>32</v>
      </c>
      <c r="G24" s="95">
        <v>33</v>
      </c>
      <c r="H24" s="34">
        <v>18</v>
      </c>
      <c r="I24" s="90"/>
      <c r="J24" s="34"/>
      <c r="K24" s="90"/>
      <c r="L24" s="34"/>
      <c r="M24" s="34">
        <v>68</v>
      </c>
      <c r="N24" s="34">
        <v>29</v>
      </c>
      <c r="O24" s="66">
        <f t="shared" si="1"/>
        <v>79</v>
      </c>
      <c r="P24" s="67"/>
      <c r="Q24" s="43" t="s">
        <v>57</v>
      </c>
    </row>
    <row r="25" spans="1:18" ht="15.75">
      <c r="A25" s="254">
        <v>494</v>
      </c>
      <c r="B25" s="9" t="str">
        <f>LOOKUP(A25,Name!A$2:B956)</f>
        <v>Phoebe-Mai Pye</v>
      </c>
      <c r="C25" s="86">
        <v>26.3</v>
      </c>
      <c r="D25" s="34">
        <v>17</v>
      </c>
      <c r="E25" s="86"/>
      <c r="F25" s="34"/>
      <c r="G25" s="95">
        <v>40</v>
      </c>
      <c r="H25" s="34">
        <v>24</v>
      </c>
      <c r="I25" s="90"/>
      <c r="J25" s="34"/>
      <c r="K25" s="90">
        <v>4.78</v>
      </c>
      <c r="L25" s="34">
        <v>24</v>
      </c>
      <c r="M25" s="34"/>
      <c r="N25" s="34"/>
      <c r="O25" s="66">
        <f t="shared" si="1"/>
        <v>65</v>
      </c>
      <c r="P25" s="67"/>
      <c r="Q25" s="71">
        <v>106.5</v>
      </c>
      <c r="R25" s="3" t="s">
        <v>138</v>
      </c>
    </row>
    <row r="26" spans="1:18" ht="16.5" thickBot="1">
      <c r="A26" s="254">
        <v>490</v>
      </c>
      <c r="B26" s="9" t="str">
        <f>LOOKUP(A26,Name!A$2:B961)</f>
        <v>Anna Chapman-Fogliatti</v>
      </c>
      <c r="C26" s="86">
        <v>30.8</v>
      </c>
      <c r="D26" s="34">
        <v>4</v>
      </c>
      <c r="E26" s="86"/>
      <c r="F26" s="34"/>
      <c r="G26" s="95">
        <v>38</v>
      </c>
      <c r="H26" s="34">
        <v>21</v>
      </c>
      <c r="I26" s="90"/>
      <c r="J26" s="34"/>
      <c r="K26" s="90">
        <v>3.5</v>
      </c>
      <c r="L26" s="34">
        <v>22</v>
      </c>
      <c r="M26" s="34"/>
      <c r="N26" s="34"/>
      <c r="O26" s="66">
        <f t="shared" si="1"/>
        <v>47</v>
      </c>
      <c r="P26" s="67"/>
      <c r="Q26" s="71">
        <v>10</v>
      </c>
      <c r="R26" s="3" t="s">
        <v>137</v>
      </c>
    </row>
    <row r="27" spans="1:18" ht="16.5" thickBot="1">
      <c r="A27" s="233">
        <v>4</v>
      </c>
      <c r="B27" s="234" t="str">
        <f>LOOKUP(A27,Name!A$2:B962)</f>
        <v>Halesowen C&amp;AC</v>
      </c>
      <c r="C27" s="235"/>
      <c r="D27" s="234">
        <f>SUM(D21:D26)</f>
        <v>47</v>
      </c>
      <c r="E27" s="235"/>
      <c r="F27" s="234">
        <f>SUM(F21:F26)</f>
        <v>106</v>
      </c>
      <c r="G27" s="255"/>
      <c r="H27" s="234">
        <f>SUM(H21:H26)</f>
        <v>100</v>
      </c>
      <c r="I27" s="236"/>
      <c r="J27" s="234">
        <f>SUM(J21:J26)</f>
        <v>56</v>
      </c>
      <c r="K27" s="236"/>
      <c r="L27" s="234">
        <f>SUM(L21:L26)</f>
        <v>84</v>
      </c>
      <c r="M27" s="234"/>
      <c r="N27" s="234">
        <f>SUM(N21:N26)</f>
        <v>105</v>
      </c>
      <c r="O27" s="234">
        <f>Q23</f>
        <v>30</v>
      </c>
      <c r="P27" s="234">
        <f>Q26</f>
        <v>10</v>
      </c>
      <c r="Q27" s="237">
        <f>SUM(D27:P27)-R20-R21</f>
        <v>426</v>
      </c>
      <c r="R27" s="163" t="s">
        <v>143</v>
      </c>
    </row>
    <row r="28" spans="1:18" ht="16.5" thickBot="1">
      <c r="A28" s="275">
        <v>5</v>
      </c>
      <c r="B28" s="276" t="str">
        <f>LOOKUP(A28,Name!A$2:B963)</f>
        <v>Birmingham R&amp;T</v>
      </c>
      <c r="C28" s="371" t="s">
        <v>48</v>
      </c>
      <c r="D28" s="372"/>
      <c r="E28" s="363" t="s">
        <v>49</v>
      </c>
      <c r="F28" s="364"/>
      <c r="G28" s="371" t="s">
        <v>53</v>
      </c>
      <c r="H28" s="372"/>
      <c r="I28" s="363" t="s">
        <v>50</v>
      </c>
      <c r="J28" s="364"/>
      <c r="K28" s="371" t="s">
        <v>51</v>
      </c>
      <c r="L28" s="372"/>
      <c r="M28" s="363" t="s">
        <v>52</v>
      </c>
      <c r="N28" s="364"/>
      <c r="O28" s="68" t="s">
        <v>54</v>
      </c>
      <c r="P28" s="69" t="s">
        <v>55</v>
      </c>
      <c r="Q28" s="283" t="s">
        <v>165</v>
      </c>
      <c r="R28" s="164">
        <f>MIN(O29:O33)</f>
        <v>0</v>
      </c>
    </row>
    <row r="29" spans="1:18" ht="16.5" thickBot="1">
      <c r="A29" s="284">
        <v>591</v>
      </c>
      <c r="B29" s="9" t="str">
        <f>LOOKUP(A29,Name!A$2:B968)</f>
        <v>Telisha Wiltshire-Bailey</v>
      </c>
      <c r="C29" s="86">
        <v>26.2</v>
      </c>
      <c r="D29" s="34">
        <v>22</v>
      </c>
      <c r="E29" s="86"/>
      <c r="F29" s="34"/>
      <c r="G29" s="95"/>
      <c r="H29" s="34"/>
      <c r="I29" s="90">
        <v>1.69</v>
      </c>
      <c r="J29" s="34">
        <v>26</v>
      </c>
      <c r="K29" s="90"/>
      <c r="L29" s="34"/>
      <c r="M29" s="34">
        <v>65</v>
      </c>
      <c r="N29" s="34">
        <v>22</v>
      </c>
      <c r="O29" s="66">
        <f>D29+F29+H29+J29+L29+N29</f>
        <v>70</v>
      </c>
      <c r="P29" s="67"/>
      <c r="Q29" s="70" t="s">
        <v>56</v>
      </c>
      <c r="R29" s="164">
        <f>MIN(O29:O34)</f>
        <v>0</v>
      </c>
    </row>
    <row r="30" spans="1:18" ht="15.75">
      <c r="A30" s="284">
        <v>593</v>
      </c>
      <c r="B30" s="9" t="str">
        <f>LOOKUP(A30,Name!A$2:B967)</f>
        <v>Tarah McKay</v>
      </c>
      <c r="C30" s="86">
        <v>25.2</v>
      </c>
      <c r="D30" s="34">
        <v>32</v>
      </c>
      <c r="E30" s="86"/>
      <c r="F30" s="34"/>
      <c r="G30" s="95"/>
      <c r="H30" s="34"/>
      <c r="I30" s="90">
        <v>1.92</v>
      </c>
      <c r="J30" s="34">
        <v>34</v>
      </c>
      <c r="K30" s="90"/>
      <c r="L30" s="34"/>
      <c r="M30" s="34"/>
      <c r="N30" s="34"/>
      <c r="O30" s="66">
        <f>D30+F30+H30+J30+L30+N30</f>
        <v>66</v>
      </c>
      <c r="P30" s="67"/>
      <c r="Q30" s="71"/>
      <c r="R30" s="3" t="s">
        <v>138</v>
      </c>
    </row>
    <row r="31" spans="1:18" ht="15.75">
      <c r="A31" s="284">
        <v>592</v>
      </c>
      <c r="B31" s="9" t="str">
        <f>LOOKUP(A31,Name!A$2:B965)</f>
        <v>Annabel Flynn</v>
      </c>
      <c r="C31" s="86">
        <v>26.3</v>
      </c>
      <c r="D31" s="34">
        <v>17</v>
      </c>
      <c r="E31" s="86"/>
      <c r="F31" s="34"/>
      <c r="G31" s="95"/>
      <c r="H31" s="34"/>
      <c r="I31" s="90">
        <v>1.66</v>
      </c>
      <c r="J31" s="34">
        <v>22</v>
      </c>
      <c r="K31" s="90"/>
      <c r="L31" s="34"/>
      <c r="M31" s="34">
        <v>65</v>
      </c>
      <c r="N31" s="34">
        <v>22</v>
      </c>
      <c r="O31" s="66">
        <f>D31+F31+H31+J31+L31+N31</f>
        <v>61</v>
      </c>
      <c r="P31" s="67"/>
      <c r="Q31" s="71"/>
      <c r="R31" s="3" t="s">
        <v>137</v>
      </c>
    </row>
    <row r="32" spans="1:17" ht="15.75">
      <c r="A32" s="284">
        <v>596</v>
      </c>
      <c r="B32" s="9" t="str">
        <f>LOOKUP(A32,Name!A$2:B969)</f>
        <v>Ella-Mai Hook</v>
      </c>
      <c r="C32" s="86">
        <v>27.3</v>
      </c>
      <c r="D32" s="34">
        <v>6</v>
      </c>
      <c r="E32" s="86"/>
      <c r="F32" s="34"/>
      <c r="G32" s="95"/>
      <c r="H32" s="34"/>
      <c r="I32" s="90">
        <v>1.65</v>
      </c>
      <c r="J32" s="34">
        <v>20</v>
      </c>
      <c r="K32" s="90"/>
      <c r="L32" s="34"/>
      <c r="M32" s="34">
        <v>64</v>
      </c>
      <c r="N32" s="34">
        <v>17</v>
      </c>
      <c r="O32" s="66">
        <f>D32+F32+H32+J32+L32+N32</f>
        <v>43</v>
      </c>
      <c r="P32" s="67"/>
      <c r="Q32" s="43" t="s">
        <v>57</v>
      </c>
    </row>
    <row r="33" spans="1:18" ht="15.75">
      <c r="A33" s="284"/>
      <c r="B33" s="9" t="e">
        <f>LOOKUP(A33,Name!A$2:B964)</f>
        <v>#N/A</v>
      </c>
      <c r="C33" s="86"/>
      <c r="D33" s="34"/>
      <c r="E33" s="86"/>
      <c r="F33" s="34"/>
      <c r="G33" s="95"/>
      <c r="H33" s="34"/>
      <c r="I33" s="90"/>
      <c r="J33" s="34"/>
      <c r="K33" s="90"/>
      <c r="L33" s="34"/>
      <c r="M33" s="34"/>
      <c r="N33" s="34"/>
      <c r="O33" s="66">
        <f>D33+F33+H33+J33+L33+N33</f>
        <v>0</v>
      </c>
      <c r="P33" s="67"/>
      <c r="Q33" s="71">
        <v>102.8</v>
      </c>
      <c r="R33" s="3" t="s">
        <v>138</v>
      </c>
    </row>
    <row r="34" spans="1:18" ht="16.5" thickBot="1">
      <c r="A34" s="284"/>
      <c r="B34" s="9" t="e">
        <f>LOOKUP(A34,Name!A$2:B966)</f>
        <v>#N/A</v>
      </c>
      <c r="C34" s="86"/>
      <c r="D34" s="34"/>
      <c r="E34" s="86"/>
      <c r="F34" s="34"/>
      <c r="G34" s="95"/>
      <c r="H34" s="34"/>
      <c r="I34" s="90"/>
      <c r="J34" s="34"/>
      <c r="K34" s="90"/>
      <c r="L34" s="34"/>
      <c r="M34" s="34"/>
      <c r="N34" s="34"/>
      <c r="O34" s="66">
        <f>D34+F34+H34+J34+L34+N34</f>
        <v>0</v>
      </c>
      <c r="P34" s="67"/>
      <c r="Q34" s="71">
        <v>20</v>
      </c>
      <c r="R34" s="3" t="s">
        <v>137</v>
      </c>
    </row>
    <row r="35" spans="1:18" ht="16.5" thickBot="1">
      <c r="A35" s="278">
        <v>5</v>
      </c>
      <c r="B35" s="279" t="str">
        <f>LOOKUP(A35,Name!A$2:B970)</f>
        <v>Birmingham R&amp;T</v>
      </c>
      <c r="C35" s="280"/>
      <c r="D35" s="279">
        <f>SUM(D29:D34)</f>
        <v>77</v>
      </c>
      <c r="E35" s="280"/>
      <c r="F35" s="279">
        <f>SUM(F29:F34)</f>
        <v>0</v>
      </c>
      <c r="G35" s="285"/>
      <c r="H35" s="279">
        <f>SUM(H29:H34)</f>
        <v>0</v>
      </c>
      <c r="I35" s="281"/>
      <c r="J35" s="279">
        <f>SUM(J29:J34)</f>
        <v>102</v>
      </c>
      <c r="K35" s="281"/>
      <c r="L35" s="279">
        <f>SUM(L29:L34)</f>
        <v>0</v>
      </c>
      <c r="M35" s="279"/>
      <c r="N35" s="279">
        <f>SUM(N29:N34)</f>
        <v>61</v>
      </c>
      <c r="O35" s="279">
        <f>Q31</f>
        <v>0</v>
      </c>
      <c r="P35" s="279">
        <f>Q34</f>
        <v>20</v>
      </c>
      <c r="Q35" s="282">
        <f>SUM(D35:P35)-R28-R29</f>
        <v>260</v>
      </c>
      <c r="R35" s="163" t="s">
        <v>143</v>
      </c>
    </row>
    <row r="36" spans="1:18" ht="16.5" thickBot="1">
      <c r="A36" s="240">
        <v>6</v>
      </c>
      <c r="B36" s="241" t="str">
        <f>LOOKUP(A36,Name!A$2:B971)</f>
        <v>Solihull &amp; Small Heath</v>
      </c>
      <c r="C36" s="371" t="s">
        <v>48</v>
      </c>
      <c r="D36" s="372"/>
      <c r="E36" s="363" t="s">
        <v>49</v>
      </c>
      <c r="F36" s="364"/>
      <c r="G36" s="371" t="s">
        <v>53</v>
      </c>
      <c r="H36" s="372"/>
      <c r="I36" s="363" t="s">
        <v>50</v>
      </c>
      <c r="J36" s="364"/>
      <c r="K36" s="371" t="s">
        <v>51</v>
      </c>
      <c r="L36" s="372"/>
      <c r="M36" s="363" t="s">
        <v>52</v>
      </c>
      <c r="N36" s="364"/>
      <c r="O36" s="68" t="s">
        <v>54</v>
      </c>
      <c r="P36" s="69" t="s">
        <v>55</v>
      </c>
      <c r="Q36" s="242" t="s">
        <v>21</v>
      </c>
      <c r="R36" s="164">
        <f>MIN(O37:O41)</f>
        <v>92</v>
      </c>
    </row>
    <row r="37" spans="1:18" ht="16.5" thickBot="1">
      <c r="A37" s="253">
        <v>645</v>
      </c>
      <c r="B37" s="9" t="str">
        <f>LOOKUP(A37,Name!A$2:B974)</f>
        <v>Leila Smith</v>
      </c>
      <c r="C37" s="86">
        <v>25.4</v>
      </c>
      <c r="D37" s="34">
        <v>30</v>
      </c>
      <c r="E37" s="86"/>
      <c r="F37" s="34"/>
      <c r="G37" s="95"/>
      <c r="H37" s="34"/>
      <c r="I37" s="90">
        <v>2.03</v>
      </c>
      <c r="J37" s="34">
        <v>38</v>
      </c>
      <c r="K37" s="90"/>
      <c r="L37" s="34"/>
      <c r="M37" s="34">
        <v>77</v>
      </c>
      <c r="N37" s="34">
        <v>38</v>
      </c>
      <c r="O37" s="66">
        <f>D37+F37+H37+J37+L37+N37</f>
        <v>106</v>
      </c>
      <c r="P37" s="67"/>
      <c r="Q37" s="70" t="s">
        <v>56</v>
      </c>
      <c r="R37" s="164">
        <f>MIN(O37:O42)</f>
        <v>90</v>
      </c>
    </row>
    <row r="38" spans="1:18" ht="15.75">
      <c r="A38" s="253">
        <v>641</v>
      </c>
      <c r="B38" s="9" t="str">
        <f>LOOKUP(A38,Name!A$2:B972)</f>
        <v>Harriet Moss</v>
      </c>
      <c r="C38" s="86">
        <v>25.1</v>
      </c>
      <c r="D38" s="34">
        <v>34</v>
      </c>
      <c r="E38" s="86"/>
      <c r="F38" s="34"/>
      <c r="G38" s="95">
        <v>55</v>
      </c>
      <c r="H38" s="34">
        <v>37</v>
      </c>
      <c r="I38" s="90"/>
      <c r="J38" s="34"/>
      <c r="K38" s="90">
        <v>5.66</v>
      </c>
      <c r="L38" s="34">
        <v>32</v>
      </c>
      <c r="M38" s="34"/>
      <c r="N38" s="34"/>
      <c r="O38" s="66">
        <f>D38+F38+H38+J38+L38+N38</f>
        <v>103</v>
      </c>
      <c r="P38" s="67"/>
      <c r="Q38" s="71">
        <v>105.5</v>
      </c>
      <c r="R38" s="3" t="s">
        <v>138</v>
      </c>
    </row>
    <row r="39" spans="1:18" ht="15.75">
      <c r="A39" s="253">
        <v>646</v>
      </c>
      <c r="B39" s="9" t="str">
        <f>LOOKUP(A39,Name!A$2:B975)</f>
        <v>Nadine Hussein</v>
      </c>
      <c r="C39" s="86">
        <v>26.2</v>
      </c>
      <c r="D39" s="34">
        <v>22</v>
      </c>
      <c r="E39" s="86"/>
      <c r="F39" s="34"/>
      <c r="G39" s="95"/>
      <c r="H39" s="34"/>
      <c r="I39" s="90">
        <v>1.95</v>
      </c>
      <c r="J39" s="34">
        <v>36</v>
      </c>
      <c r="K39" s="90">
        <v>7.98</v>
      </c>
      <c r="L39" s="34">
        <v>40</v>
      </c>
      <c r="M39" s="34"/>
      <c r="N39" s="34"/>
      <c r="O39" s="66">
        <f>D39+F39+H39+J39+L39+N39</f>
        <v>98</v>
      </c>
      <c r="P39" s="67"/>
      <c r="Q39" s="71">
        <v>40</v>
      </c>
      <c r="R39" s="3" t="s">
        <v>137</v>
      </c>
    </row>
    <row r="40" spans="1:17" ht="15.75">
      <c r="A40" s="253">
        <v>642</v>
      </c>
      <c r="B40" s="9" t="str">
        <f>LOOKUP(A40,Name!A$2:B970)</f>
        <v>Lottie Harden</v>
      </c>
      <c r="C40" s="86">
        <v>24</v>
      </c>
      <c r="D40" s="34">
        <v>38</v>
      </c>
      <c r="E40" s="86"/>
      <c r="F40" s="34"/>
      <c r="G40" s="95">
        <v>46</v>
      </c>
      <c r="H40" s="34">
        <v>28</v>
      </c>
      <c r="I40" s="90"/>
      <c r="J40" s="34"/>
      <c r="K40" s="90">
        <v>4.82</v>
      </c>
      <c r="L40" s="34">
        <v>26</v>
      </c>
      <c r="M40" s="34"/>
      <c r="N40" s="34"/>
      <c r="O40" s="66">
        <f>D40+F40+H40+J40+L40+N40</f>
        <v>92</v>
      </c>
      <c r="P40" s="67"/>
      <c r="Q40" s="43" t="s">
        <v>57</v>
      </c>
    </row>
    <row r="41" spans="1:18" ht="15.75">
      <c r="A41" s="253">
        <v>643</v>
      </c>
      <c r="B41" s="9" t="str">
        <f>LOOKUP(A41,Name!A$2:B977)</f>
        <v>Josie Webb</v>
      </c>
      <c r="C41" s="86">
        <v>25.8</v>
      </c>
      <c r="D41" s="34">
        <v>28</v>
      </c>
      <c r="E41" s="86"/>
      <c r="F41" s="34"/>
      <c r="G41" s="95">
        <v>47</v>
      </c>
      <c r="H41" s="34">
        <v>30</v>
      </c>
      <c r="I41" s="90"/>
      <c r="J41" s="34"/>
      <c r="K41" s="90"/>
      <c r="L41" s="34"/>
      <c r="M41" s="34">
        <v>72</v>
      </c>
      <c r="N41" s="34">
        <v>34</v>
      </c>
      <c r="O41" s="66">
        <f>D41+F41+H41+J41+L41+N41</f>
        <v>92</v>
      </c>
      <c r="P41" s="67"/>
      <c r="Q41" s="71">
        <v>102</v>
      </c>
      <c r="R41" s="3" t="s">
        <v>138</v>
      </c>
    </row>
    <row r="42" spans="1:18" ht="15.75">
      <c r="A42" s="253">
        <v>640</v>
      </c>
      <c r="B42" s="9" t="str">
        <f>LOOKUP(A42,Name!A$2:B973)</f>
        <v>Neve Gerry</v>
      </c>
      <c r="C42" s="86">
        <v>24.5</v>
      </c>
      <c r="D42" s="34">
        <v>36</v>
      </c>
      <c r="E42" s="86"/>
      <c r="F42" s="34"/>
      <c r="G42" s="95">
        <v>43</v>
      </c>
      <c r="H42" s="34">
        <v>26</v>
      </c>
      <c r="I42" s="90"/>
      <c r="J42" s="34"/>
      <c r="K42" s="90">
        <v>4.87</v>
      </c>
      <c r="L42" s="34">
        <v>28</v>
      </c>
      <c r="M42" s="34"/>
      <c r="N42" s="34"/>
      <c r="O42" s="66">
        <f>D42+F42+H42+J42+L42+N42</f>
        <v>90</v>
      </c>
      <c r="P42" s="67"/>
      <c r="Q42" s="71">
        <v>30</v>
      </c>
      <c r="R42" s="3" t="s">
        <v>137</v>
      </c>
    </row>
    <row r="43" spans="1:17" ht="16.5" thickBot="1">
      <c r="A43" s="246">
        <v>6</v>
      </c>
      <c r="B43" s="247" t="str">
        <f>LOOKUP(A43,Name!A$2:B978)</f>
        <v>Solihull &amp; Small Heath</v>
      </c>
      <c r="C43" s="248"/>
      <c r="D43" s="247">
        <f>SUM(D37:D42)</f>
        <v>188</v>
      </c>
      <c r="E43" s="248"/>
      <c r="F43" s="247">
        <f>SUM(F37:F42)</f>
        <v>0</v>
      </c>
      <c r="G43" s="252"/>
      <c r="H43" s="247">
        <f>SUM(H37:H42)</f>
        <v>121</v>
      </c>
      <c r="I43" s="249"/>
      <c r="J43" s="247">
        <f>SUM(J37:J42)</f>
        <v>74</v>
      </c>
      <c r="K43" s="249"/>
      <c r="L43" s="247">
        <f>SUM(L37:L42)</f>
        <v>126</v>
      </c>
      <c r="M43" s="247"/>
      <c r="N43" s="247">
        <f>SUM(N37:N42)</f>
        <v>72</v>
      </c>
      <c r="O43" s="247">
        <f>Q39</f>
        <v>40</v>
      </c>
      <c r="P43" s="247">
        <f>Q42</f>
        <v>30</v>
      </c>
      <c r="Q43" s="250">
        <f>SUM(D43:P43)-R36-R37</f>
        <v>469</v>
      </c>
    </row>
    <row r="44" spans="1:17" ht="15.75">
      <c r="A44" s="79"/>
      <c r="B44" s="80" t="s">
        <v>58</v>
      </c>
      <c r="C44" s="371" t="s">
        <v>48</v>
      </c>
      <c r="D44" s="372"/>
      <c r="E44" s="363" t="s">
        <v>49</v>
      </c>
      <c r="F44" s="364"/>
      <c r="G44" s="371" t="s">
        <v>53</v>
      </c>
      <c r="H44" s="372"/>
      <c r="I44" s="363" t="s">
        <v>50</v>
      </c>
      <c r="J44" s="364"/>
      <c r="K44" s="371" t="s">
        <v>51</v>
      </c>
      <c r="L44" s="372"/>
      <c r="M44" s="363" t="s">
        <v>52</v>
      </c>
      <c r="N44" s="364"/>
      <c r="O44" s="93"/>
      <c r="P44" s="93"/>
      <c r="Q44" s="198" t="s">
        <v>59</v>
      </c>
    </row>
    <row r="45" spans="1:17" ht="15.75">
      <c r="A45" s="253">
        <v>644</v>
      </c>
      <c r="B45" s="9" t="str">
        <f>LOOKUP(A45,Name!A$2:B983)</f>
        <v>Ruby Tiwana-Day</v>
      </c>
      <c r="C45" s="86">
        <v>26.1</v>
      </c>
      <c r="D45" s="34">
        <v>0</v>
      </c>
      <c r="E45" s="86"/>
      <c r="F45" s="34"/>
      <c r="G45" s="95">
        <v>43</v>
      </c>
      <c r="H45" s="34">
        <v>0</v>
      </c>
      <c r="I45" s="90"/>
      <c r="J45" s="34"/>
      <c r="K45" s="90"/>
      <c r="L45" s="34"/>
      <c r="M45" s="34">
        <v>63</v>
      </c>
      <c r="N45" s="34">
        <v>0</v>
      </c>
      <c r="O45" s="66">
        <f>D45+F45+H45+J45+L45+N45</f>
        <v>0</v>
      </c>
      <c r="P45" s="94"/>
      <c r="Q45" s="85"/>
    </row>
    <row r="46" spans="1:17" ht="15.75">
      <c r="A46" s="210">
        <v>177</v>
      </c>
      <c r="B46" s="9" t="str">
        <f>LOOKUP(A46,Name!A$2:B980)</f>
        <v>Anne Pengelly</v>
      </c>
      <c r="C46" s="86">
        <v>26.8</v>
      </c>
      <c r="D46" s="34">
        <v>0</v>
      </c>
      <c r="E46" s="86"/>
      <c r="F46" s="34"/>
      <c r="G46" s="95"/>
      <c r="H46" s="34"/>
      <c r="I46" s="90">
        <v>1.79</v>
      </c>
      <c r="J46" s="34">
        <v>0</v>
      </c>
      <c r="K46" s="90"/>
      <c r="L46" s="34"/>
      <c r="M46" s="34">
        <v>60</v>
      </c>
      <c r="N46" s="34">
        <v>0</v>
      </c>
      <c r="O46" s="66">
        <f>D46+F46+H46+J46+L46+N46</f>
        <v>0</v>
      </c>
      <c r="P46" s="94"/>
      <c r="Q46" s="43" t="s">
        <v>57</v>
      </c>
    </row>
    <row r="47" spans="1:17" ht="15.75">
      <c r="A47" s="318"/>
      <c r="B47" s="9" t="e">
        <f>LOOKUP(A47,Name!A$2:B984)</f>
        <v>#N/A</v>
      </c>
      <c r="C47" s="86"/>
      <c r="D47" s="34"/>
      <c r="E47" s="86"/>
      <c r="F47" s="34"/>
      <c r="G47" s="95"/>
      <c r="H47" s="34"/>
      <c r="I47" s="90"/>
      <c r="J47" s="34"/>
      <c r="K47" s="90"/>
      <c r="L47" s="34"/>
      <c r="M47" s="34"/>
      <c r="N47" s="34"/>
      <c r="O47" s="66">
        <f>D47+F47+H47+J47+L47+N47</f>
        <v>0</v>
      </c>
      <c r="P47" s="94"/>
      <c r="Q47" s="71"/>
    </row>
    <row r="48" spans="1:17" ht="15.75">
      <c r="A48" s="318"/>
      <c r="B48" s="9" t="e">
        <f>LOOKUP(A48,Name!A$2:B983)</f>
        <v>#N/A</v>
      </c>
      <c r="C48" s="86"/>
      <c r="D48" s="34"/>
      <c r="E48" s="86"/>
      <c r="F48" s="34"/>
      <c r="G48" s="95"/>
      <c r="H48" s="34"/>
      <c r="I48" s="90"/>
      <c r="J48" s="34"/>
      <c r="K48" s="90"/>
      <c r="L48" s="34"/>
      <c r="M48" s="34"/>
      <c r="N48" s="34"/>
      <c r="O48" s="66">
        <f>D48+F48+H48+J48+L48+N48</f>
        <v>0</v>
      </c>
      <c r="P48" s="94"/>
      <c r="Q48" s="71"/>
    </row>
    <row r="49" spans="1:17" ht="15.75">
      <c r="A49" s="318"/>
      <c r="B49" s="9" t="e">
        <f>LOOKUP(A49,Name!A$2:B985)</f>
        <v>#N/A</v>
      </c>
      <c r="C49" s="86"/>
      <c r="D49" s="34"/>
      <c r="E49" s="86"/>
      <c r="F49" s="34"/>
      <c r="G49" s="95"/>
      <c r="H49" s="34"/>
      <c r="I49" s="90"/>
      <c r="J49" s="34"/>
      <c r="K49" s="90"/>
      <c r="L49" s="34"/>
      <c r="M49" s="34"/>
      <c r="N49" s="34"/>
      <c r="O49" s="66">
        <f>D49+F49+H49+J49+L49+N49</f>
        <v>0</v>
      </c>
      <c r="P49" s="94"/>
      <c r="Q49" s="71"/>
    </row>
    <row r="50" spans="1:17" ht="16.5" thickBot="1">
      <c r="A50" s="81"/>
      <c r="B50" s="82" t="s">
        <v>58</v>
      </c>
      <c r="C50" s="88"/>
      <c r="D50" s="82"/>
      <c r="E50" s="88"/>
      <c r="F50" s="82"/>
      <c r="G50" s="97"/>
      <c r="H50" s="82"/>
      <c r="I50" s="92"/>
      <c r="J50" s="82"/>
      <c r="K50" s="92"/>
      <c r="L50" s="82"/>
      <c r="M50" s="82"/>
      <c r="N50" s="82"/>
      <c r="O50" s="82"/>
      <c r="P50" s="82"/>
      <c r="Q50" s="83"/>
    </row>
    <row r="51" spans="3:16" ht="15">
      <c r="C51" s="3"/>
      <c r="E51" s="3"/>
      <c r="G51" s="3"/>
      <c r="I51" s="3"/>
      <c r="K51" s="3"/>
      <c r="P51" s="3"/>
    </row>
    <row r="52" spans="3:16" ht="15">
      <c r="C52" s="3"/>
      <c r="E52" s="3"/>
      <c r="G52" s="3"/>
      <c r="I52" s="3"/>
      <c r="K52" s="3"/>
      <c r="P52" s="3"/>
    </row>
    <row r="53" spans="3:16" ht="15">
      <c r="C53" s="3"/>
      <c r="E53" s="3"/>
      <c r="G53" s="3"/>
      <c r="I53" s="3"/>
      <c r="K53" s="3"/>
      <c r="P53" s="3"/>
    </row>
    <row r="54" spans="3:16" ht="15">
      <c r="C54" s="3"/>
      <c r="E54" s="3"/>
      <c r="G54" s="3"/>
      <c r="I54" s="3"/>
      <c r="K54" s="3"/>
      <c r="P54" s="3"/>
    </row>
  </sheetData>
  <sheetProtection/>
  <mergeCells count="39"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</mergeCells>
  <conditionalFormatting sqref="P5:P10 O46:O47">
    <cfRule type="cellIs" priority="19" dxfId="252" operator="equal" stopIfTrue="1">
      <formula>1</formula>
    </cfRule>
  </conditionalFormatting>
  <conditionalFormatting sqref="P13:P18">
    <cfRule type="cellIs" priority="18" dxfId="252" operator="equal" stopIfTrue="1">
      <formula>1</formula>
    </cfRule>
  </conditionalFormatting>
  <conditionalFormatting sqref="P21:P26">
    <cfRule type="cellIs" priority="17" dxfId="252" operator="equal" stopIfTrue="1">
      <formula>1</formula>
    </cfRule>
  </conditionalFormatting>
  <conditionalFormatting sqref="P29:P34">
    <cfRule type="cellIs" priority="16" dxfId="252" operator="equal" stopIfTrue="1">
      <formula>1</formula>
    </cfRule>
  </conditionalFormatting>
  <conditionalFormatting sqref="P37:P42">
    <cfRule type="cellIs" priority="15" dxfId="252" operator="equal" stopIfTrue="1">
      <formula>1</formula>
    </cfRule>
  </conditionalFormatting>
  <conditionalFormatting sqref="O37:O42">
    <cfRule type="cellIs" priority="13" dxfId="252" operator="equal" stopIfTrue="1">
      <formula>1</formula>
    </cfRule>
  </conditionalFormatting>
  <conditionalFormatting sqref="O29:O33">
    <cfRule type="cellIs" priority="12" dxfId="252" operator="equal" stopIfTrue="1">
      <formula>1</formula>
    </cfRule>
  </conditionalFormatting>
  <conditionalFormatting sqref="O21:O26">
    <cfRule type="cellIs" priority="11" dxfId="252" operator="equal" stopIfTrue="1">
      <formula>1</formula>
    </cfRule>
  </conditionalFormatting>
  <conditionalFormatting sqref="O13:O18">
    <cfRule type="cellIs" priority="10" dxfId="252" operator="equal" stopIfTrue="1">
      <formula>1</formula>
    </cfRule>
  </conditionalFormatting>
  <conditionalFormatting sqref="O5:O8">
    <cfRule type="cellIs" priority="9" dxfId="252" operator="equal" stopIfTrue="1">
      <formula>1</formula>
    </cfRule>
  </conditionalFormatting>
  <conditionalFormatting sqref="O34">
    <cfRule type="cellIs" priority="6" dxfId="252" operator="equal" stopIfTrue="1">
      <formula>1</formula>
    </cfRule>
  </conditionalFormatting>
  <conditionalFormatting sqref="O49">
    <cfRule type="cellIs" priority="5" dxfId="252" operator="equal" stopIfTrue="1">
      <formula>1</formula>
    </cfRule>
  </conditionalFormatting>
  <conditionalFormatting sqref="O9:O10">
    <cfRule type="cellIs" priority="3" dxfId="252" operator="equal" stopIfTrue="1">
      <formula>1</formula>
    </cfRule>
  </conditionalFormatting>
  <conditionalFormatting sqref="O48">
    <cfRule type="cellIs" priority="2" dxfId="252" operator="equal" stopIfTrue="1">
      <formula>1</formula>
    </cfRule>
  </conditionalFormatting>
  <conditionalFormatting sqref="O45">
    <cfRule type="cellIs" priority="1" dxfId="252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0" r:id="rId1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188" customWidth="1"/>
    <col min="2" max="2" width="5.421875" style="172" customWidth="1"/>
    <col min="3" max="3" width="25.8515625" style="2" customWidth="1"/>
    <col min="4" max="4" width="5.7109375" style="0" customWidth="1"/>
    <col min="5" max="8" width="5.7109375" style="2" customWidth="1"/>
    <col min="9" max="10" width="7.00390625" style="2" customWidth="1"/>
    <col min="11" max="11" width="4.8515625" style="188" customWidth="1"/>
    <col min="12" max="12" width="5.7109375" style="2" customWidth="1"/>
    <col min="13" max="13" width="26.421875" style="0" bestFit="1" customWidth="1"/>
    <col min="14" max="18" width="5.8515625" style="0" customWidth="1"/>
    <col min="19" max="19" width="6.421875" style="0" customWidth="1"/>
    <col min="20" max="20" width="7.28125" style="0" customWidth="1"/>
  </cols>
  <sheetData>
    <row r="1" spans="1:20" s="1" customFormat="1" ht="31.5">
      <c r="A1" s="192"/>
      <c r="B1" s="182" t="s">
        <v>0</v>
      </c>
      <c r="C1" s="183" t="s">
        <v>175</v>
      </c>
      <c r="D1" s="184" t="s">
        <v>13</v>
      </c>
      <c r="E1" s="184" t="s">
        <v>1</v>
      </c>
      <c r="F1" s="184" t="s">
        <v>2</v>
      </c>
      <c r="G1" s="184" t="s">
        <v>153</v>
      </c>
      <c r="H1" s="184" t="s">
        <v>3</v>
      </c>
      <c r="I1" s="186" t="s">
        <v>4</v>
      </c>
      <c r="J1" s="186" t="s">
        <v>162</v>
      </c>
      <c r="K1" s="192"/>
      <c r="L1" s="16" t="s">
        <v>0</v>
      </c>
      <c r="M1" s="16" t="s">
        <v>176</v>
      </c>
      <c r="N1" s="23" t="s">
        <v>13</v>
      </c>
      <c r="O1" s="23" t="s">
        <v>1</v>
      </c>
      <c r="P1" s="23" t="s">
        <v>2</v>
      </c>
      <c r="Q1" s="23" t="s">
        <v>153</v>
      </c>
      <c r="R1" s="23" t="s">
        <v>3</v>
      </c>
      <c r="S1" s="185" t="s">
        <v>4</v>
      </c>
      <c r="T1" s="323" t="s">
        <v>162</v>
      </c>
    </row>
    <row r="2" spans="1:22" ht="15.75">
      <c r="A2" s="188">
        <v>1</v>
      </c>
      <c r="B2" s="245">
        <v>696</v>
      </c>
      <c r="C2" s="32" t="str">
        <f>LOOKUP(B2,Name!A$1:B713)</f>
        <v>Demario Bucknor</v>
      </c>
      <c r="D2" s="327"/>
      <c r="E2" s="324"/>
      <c r="F2" s="324">
        <v>115</v>
      </c>
      <c r="G2" s="324"/>
      <c r="H2" s="324"/>
      <c r="I2" s="187">
        <f aca="true" t="shared" si="0" ref="I2:I41">SUM(D2:H2)-J2</f>
        <v>0</v>
      </c>
      <c r="J2" s="325">
        <f aca="true" t="shared" si="1" ref="J2:J41">MIN(D2:H2)</f>
        <v>115</v>
      </c>
      <c r="K2" s="188">
        <v>1</v>
      </c>
      <c r="L2" s="75">
        <v>314</v>
      </c>
      <c r="M2" s="32" t="str">
        <f>LOOKUP(L2,Name!A$1:B712)</f>
        <v>Maylayah Jay</v>
      </c>
      <c r="N2" s="324"/>
      <c r="O2" s="324"/>
      <c r="P2" s="324">
        <v>116</v>
      </c>
      <c r="Q2" s="326"/>
      <c r="R2" s="324"/>
      <c r="S2" s="179">
        <f>SUM(N2:R2)-T2</f>
        <v>0</v>
      </c>
      <c r="T2" s="324">
        <f>MIN(N2:R2)</f>
        <v>116</v>
      </c>
      <c r="V2" t="s">
        <v>177</v>
      </c>
    </row>
    <row r="3" spans="1:22" ht="15.75">
      <c r="A3" s="188">
        <v>2</v>
      </c>
      <c r="B3" s="224">
        <v>167</v>
      </c>
      <c r="C3" s="32" t="str">
        <f>LOOKUP(B3,Name!A$1:B700)</f>
        <v>Finlay Marshall</v>
      </c>
      <c r="D3" s="324"/>
      <c r="E3" s="324"/>
      <c r="F3" s="324">
        <v>112</v>
      </c>
      <c r="G3" s="324"/>
      <c r="H3" s="324"/>
      <c r="I3" s="187">
        <f t="shared" si="0"/>
        <v>0</v>
      </c>
      <c r="J3" s="325">
        <f t="shared" si="1"/>
        <v>112</v>
      </c>
      <c r="K3" s="188">
        <v>2</v>
      </c>
      <c r="L3" s="254">
        <v>499</v>
      </c>
      <c r="M3" s="32" t="str">
        <f>LOOKUP(L3,Name!A$1:B717)</f>
        <v>Cerys Brook</v>
      </c>
      <c r="N3" s="324"/>
      <c r="O3" s="324"/>
      <c r="P3" s="324">
        <v>115</v>
      </c>
      <c r="Q3" s="324"/>
      <c r="R3" s="324"/>
      <c r="S3" s="179">
        <f>SUM(N3:R3)-T3</f>
        <v>0</v>
      </c>
      <c r="T3" s="324">
        <f>MIN(N3:R3)</f>
        <v>115</v>
      </c>
      <c r="V3" s="332" t="s">
        <v>179</v>
      </c>
    </row>
    <row r="4" spans="1:22" ht="15.75">
      <c r="A4" s="188">
        <v>3</v>
      </c>
      <c r="B4" s="245">
        <v>692</v>
      </c>
      <c r="C4" s="32" t="str">
        <f>LOOKUP(B4,Name!A$1:B715)</f>
        <v>Thomas Steele</v>
      </c>
      <c r="D4" s="324"/>
      <c r="E4" s="324"/>
      <c r="F4" s="324">
        <v>104</v>
      </c>
      <c r="G4" s="324"/>
      <c r="H4" s="324"/>
      <c r="I4" s="187">
        <f t="shared" si="0"/>
        <v>0</v>
      </c>
      <c r="J4" s="325">
        <f t="shared" si="1"/>
        <v>104</v>
      </c>
      <c r="K4" s="188" t="s">
        <v>404</v>
      </c>
      <c r="L4" s="253">
        <v>645</v>
      </c>
      <c r="M4" s="32" t="str">
        <f>LOOKUP(L4,Name!A$1:B710)</f>
        <v>Leila Smith</v>
      </c>
      <c r="N4" s="326"/>
      <c r="O4" s="326"/>
      <c r="P4" s="326">
        <v>106</v>
      </c>
      <c r="Q4" s="324"/>
      <c r="R4" s="324"/>
      <c r="S4" s="179">
        <f>SUM(N4:R4)-T4</f>
        <v>0</v>
      </c>
      <c r="T4" s="324">
        <f>MIN(N4:R4)</f>
        <v>106</v>
      </c>
      <c r="V4" s="333" t="s">
        <v>178</v>
      </c>
    </row>
    <row r="5" spans="1:20" ht="15.75">
      <c r="A5" s="188">
        <v>4</v>
      </c>
      <c r="B5" s="245">
        <v>691</v>
      </c>
      <c r="C5" s="32" t="str">
        <f>LOOKUP(B5,Name!A$1:B716)</f>
        <v>Tom Fitzgerald</v>
      </c>
      <c r="D5" s="324"/>
      <c r="E5" s="324"/>
      <c r="F5" s="324">
        <v>100</v>
      </c>
      <c r="G5" s="324"/>
      <c r="H5" s="324"/>
      <c r="I5" s="187">
        <f t="shared" si="0"/>
        <v>0</v>
      </c>
      <c r="J5" s="325">
        <f t="shared" si="1"/>
        <v>100</v>
      </c>
      <c r="K5" s="188" t="s">
        <v>404</v>
      </c>
      <c r="L5" s="254">
        <v>492</v>
      </c>
      <c r="M5" s="32" t="str">
        <f>LOOKUP(L5,Name!A$1:B715)</f>
        <v>Jessica Dale</v>
      </c>
      <c r="N5" s="324"/>
      <c r="O5" s="324"/>
      <c r="P5" s="324">
        <v>106</v>
      </c>
      <c r="Q5" s="324"/>
      <c r="R5" s="324"/>
      <c r="S5" s="179">
        <f>SUM(N5:R5)-T5</f>
        <v>0</v>
      </c>
      <c r="T5" s="324">
        <f>MIN(N5:R5)</f>
        <v>106</v>
      </c>
    </row>
    <row r="6" spans="1:20" ht="15.75">
      <c r="A6" s="188">
        <v>5</v>
      </c>
      <c r="B6" s="224">
        <v>163</v>
      </c>
      <c r="C6" s="32" t="str">
        <f>LOOKUP(B6,Name!A$1:B701)</f>
        <v>Bobby Benson</v>
      </c>
      <c r="D6" s="324"/>
      <c r="E6" s="324"/>
      <c r="F6" s="324">
        <v>98</v>
      </c>
      <c r="G6" s="324"/>
      <c r="H6" s="324"/>
      <c r="I6" s="187">
        <f t="shared" si="0"/>
        <v>0</v>
      </c>
      <c r="J6" s="325">
        <f t="shared" si="1"/>
        <v>98</v>
      </c>
      <c r="K6" s="188">
        <v>5</v>
      </c>
      <c r="L6" s="253">
        <v>641</v>
      </c>
      <c r="M6" s="32" t="str">
        <f>LOOKUP(L6,Name!A$1:B711)</f>
        <v>Harriet Moss</v>
      </c>
      <c r="N6" s="324"/>
      <c r="O6" s="324"/>
      <c r="P6" s="324">
        <v>103</v>
      </c>
      <c r="Q6" s="324"/>
      <c r="R6" s="324"/>
      <c r="S6" s="179">
        <f>SUM(N6:R6)-T6</f>
        <v>0</v>
      </c>
      <c r="T6" s="324">
        <f>MIN(N6:R6)</f>
        <v>103</v>
      </c>
    </row>
    <row r="7" spans="1:20" ht="15.75">
      <c r="A7" s="188" t="s">
        <v>439</v>
      </c>
      <c r="B7" s="245">
        <v>693</v>
      </c>
      <c r="C7" s="32" t="str">
        <f>LOOKUP(B7,Name!A$1:B728)</f>
        <v>Nathan Villers</v>
      </c>
      <c r="D7" s="324"/>
      <c r="E7" s="324"/>
      <c r="F7" s="324">
        <v>96</v>
      </c>
      <c r="G7" s="324"/>
      <c r="H7" s="324"/>
      <c r="I7" s="187">
        <f t="shared" si="0"/>
        <v>0</v>
      </c>
      <c r="J7" s="325">
        <f t="shared" si="1"/>
        <v>96</v>
      </c>
      <c r="K7" s="188">
        <v>6</v>
      </c>
      <c r="L7" s="253">
        <v>646</v>
      </c>
      <c r="M7" s="32" t="str">
        <f>LOOKUP(L7,Name!A$1:B713)</f>
        <v>Nadine Hussein</v>
      </c>
      <c r="N7" s="324"/>
      <c r="O7" s="324"/>
      <c r="P7" s="324">
        <v>98</v>
      </c>
      <c r="Q7" s="324"/>
      <c r="R7" s="324"/>
      <c r="S7" s="179">
        <f>SUM(N7:R7)-T7</f>
        <v>0</v>
      </c>
      <c r="T7" s="324">
        <f>MIN(N7:R7)</f>
        <v>98</v>
      </c>
    </row>
    <row r="8" spans="1:20" ht="15.75">
      <c r="A8" s="188" t="s">
        <v>439</v>
      </c>
      <c r="B8" s="245">
        <v>690</v>
      </c>
      <c r="C8" s="32" t="str">
        <f>LOOKUP(B8,Name!A$1:B717)</f>
        <v>Finlay Guevara</v>
      </c>
      <c r="D8" s="324"/>
      <c r="E8" s="324"/>
      <c r="F8" s="324">
        <v>96</v>
      </c>
      <c r="G8" s="324"/>
      <c r="H8" s="324"/>
      <c r="I8" s="187">
        <f t="shared" si="0"/>
        <v>0</v>
      </c>
      <c r="J8" s="325">
        <f t="shared" si="1"/>
        <v>96</v>
      </c>
      <c r="K8" s="188">
        <v>7</v>
      </c>
      <c r="L8" s="210">
        <v>179</v>
      </c>
      <c r="M8" s="32" t="str">
        <f>LOOKUP(L8,Name!A$1:B701)</f>
        <v>Florence Thomas-Male</v>
      </c>
      <c r="N8" s="326"/>
      <c r="O8" s="326"/>
      <c r="P8" s="326">
        <v>95</v>
      </c>
      <c r="Q8" s="324"/>
      <c r="R8" s="324"/>
      <c r="S8" s="179">
        <f>SUM(N8:R8)-T8</f>
        <v>0</v>
      </c>
      <c r="T8" s="324">
        <f>MIN(N8:R8)</f>
        <v>95</v>
      </c>
    </row>
    <row r="9" spans="1:20" ht="15.75">
      <c r="A9" s="188">
        <v>8</v>
      </c>
      <c r="B9" s="232">
        <v>441</v>
      </c>
      <c r="C9" s="32" t="str">
        <f>LOOKUP(B9,Name!A$1:B709)</f>
        <v>Alex Taylor</v>
      </c>
      <c r="D9" s="324"/>
      <c r="E9" s="324"/>
      <c r="F9" s="324">
        <v>92</v>
      </c>
      <c r="G9" s="324"/>
      <c r="H9" s="324"/>
      <c r="I9" s="187">
        <f t="shared" si="0"/>
        <v>0</v>
      </c>
      <c r="J9" s="325">
        <f t="shared" si="1"/>
        <v>92</v>
      </c>
      <c r="K9" s="188" t="s">
        <v>437</v>
      </c>
      <c r="L9" s="253">
        <v>642</v>
      </c>
      <c r="M9" s="32" t="str">
        <f>LOOKUP(L9,Name!A$1:B724)</f>
        <v>Lottie Harden</v>
      </c>
      <c r="N9" s="324"/>
      <c r="O9" s="324"/>
      <c r="P9" s="324">
        <v>92</v>
      </c>
      <c r="Q9" s="324"/>
      <c r="R9" s="324"/>
      <c r="S9" s="179">
        <f>SUM(N9:R9)-T9</f>
        <v>0</v>
      </c>
      <c r="T9" s="324">
        <f>MIN(N9:R9)</f>
        <v>92</v>
      </c>
    </row>
    <row r="10" spans="1:20" s="1" customFormat="1" ht="15.75">
      <c r="A10" s="188">
        <v>9</v>
      </c>
      <c r="B10" s="277">
        <v>584</v>
      </c>
      <c r="C10" s="32" t="str">
        <f>LOOKUP(B10,Name!A$1:B703)</f>
        <v>Robert Lee</v>
      </c>
      <c r="D10" s="324"/>
      <c r="E10" s="324"/>
      <c r="F10" s="324">
        <v>86</v>
      </c>
      <c r="G10" s="324"/>
      <c r="H10" s="324"/>
      <c r="I10" s="187">
        <f t="shared" si="0"/>
        <v>0</v>
      </c>
      <c r="J10" s="325">
        <f t="shared" si="1"/>
        <v>86</v>
      </c>
      <c r="K10" s="188" t="s">
        <v>437</v>
      </c>
      <c r="L10" s="253">
        <v>643</v>
      </c>
      <c r="M10" s="32" t="str">
        <f>LOOKUP(L10,Name!A$1:B718)</f>
        <v>Josie Webb</v>
      </c>
      <c r="N10" s="324"/>
      <c r="O10" s="324"/>
      <c r="P10" s="324">
        <v>92</v>
      </c>
      <c r="Q10" s="326"/>
      <c r="R10" s="324"/>
      <c r="S10" s="179">
        <f>SUM(N10:R10)-T10</f>
        <v>0</v>
      </c>
      <c r="T10" s="324">
        <f>MIN(N10:R10)</f>
        <v>92</v>
      </c>
    </row>
    <row r="11" spans="1:20" ht="15.75">
      <c r="A11" s="188">
        <v>10</v>
      </c>
      <c r="B11" s="245">
        <v>695</v>
      </c>
      <c r="C11" s="32" t="str">
        <f>LOOKUP(B11,Name!A$1:B718)</f>
        <v>Ben Watson</v>
      </c>
      <c r="D11" s="324"/>
      <c r="E11" s="324"/>
      <c r="F11" s="324">
        <v>84</v>
      </c>
      <c r="G11" s="324"/>
      <c r="H11" s="324"/>
      <c r="I11" s="187">
        <f t="shared" si="0"/>
        <v>0</v>
      </c>
      <c r="J11" s="325">
        <f t="shared" si="1"/>
        <v>84</v>
      </c>
      <c r="K11" s="188">
        <v>10</v>
      </c>
      <c r="L11" s="253">
        <v>640</v>
      </c>
      <c r="M11" s="32" t="str">
        <f>LOOKUP(L11,Name!A$1:B723)</f>
        <v>Neve Gerry</v>
      </c>
      <c r="N11" s="324"/>
      <c r="O11" s="324"/>
      <c r="P11" s="324">
        <v>90</v>
      </c>
      <c r="Q11" s="324"/>
      <c r="R11" s="324"/>
      <c r="S11" s="179">
        <f>SUM(N11:R11)-T11</f>
        <v>0</v>
      </c>
      <c r="T11" s="324">
        <f>MIN(N11:R11)</f>
        <v>90</v>
      </c>
    </row>
    <row r="12" spans="1:20" ht="15.75">
      <c r="A12" s="188">
        <v>11</v>
      </c>
      <c r="B12" s="277">
        <v>582</v>
      </c>
      <c r="C12" s="32" t="str">
        <f>LOOKUP(B12,Name!A$1:B707)</f>
        <v>Jack Keen</v>
      </c>
      <c r="D12" s="324"/>
      <c r="E12" s="324"/>
      <c r="F12" s="324">
        <v>80</v>
      </c>
      <c r="G12" s="324"/>
      <c r="H12" s="324"/>
      <c r="I12" s="187">
        <f t="shared" si="0"/>
        <v>0</v>
      </c>
      <c r="J12" s="325">
        <f t="shared" si="1"/>
        <v>80</v>
      </c>
      <c r="K12" s="188">
        <v>11</v>
      </c>
      <c r="L12" s="210">
        <v>176</v>
      </c>
      <c r="M12" s="32" t="str">
        <f>LOOKUP(L12,Name!A$1:B700)</f>
        <v>Athena Wong</v>
      </c>
      <c r="N12" s="324"/>
      <c r="O12" s="324"/>
      <c r="P12" s="324">
        <v>87</v>
      </c>
      <c r="Q12" s="324"/>
      <c r="R12" s="324"/>
      <c r="S12" s="179">
        <f>SUM(N12:R12)-T12</f>
        <v>0</v>
      </c>
      <c r="T12" s="324">
        <f>MIN(N12:R12)</f>
        <v>87</v>
      </c>
    </row>
    <row r="13" spans="1:20" ht="15.75">
      <c r="A13" s="188">
        <v>12</v>
      </c>
      <c r="B13" s="217">
        <v>332</v>
      </c>
      <c r="C13" s="32" t="str">
        <f>LOOKUP(B13,Name!A$1:B712)</f>
        <v>Muhammed Suhail</v>
      </c>
      <c r="D13" s="324"/>
      <c r="E13" s="324"/>
      <c r="F13" s="324">
        <v>75</v>
      </c>
      <c r="G13" s="324"/>
      <c r="H13" s="324"/>
      <c r="I13" s="187">
        <f t="shared" si="0"/>
        <v>0</v>
      </c>
      <c r="J13" s="325">
        <f t="shared" si="1"/>
        <v>75</v>
      </c>
      <c r="K13" s="188">
        <v>12</v>
      </c>
      <c r="L13" s="254">
        <v>495</v>
      </c>
      <c r="M13" s="32" t="str">
        <f>LOOKUP(L13,Name!A$1:B720)</f>
        <v>Evie Scobell</v>
      </c>
      <c r="N13" s="324"/>
      <c r="O13" s="324"/>
      <c r="P13" s="324">
        <v>86</v>
      </c>
      <c r="Q13" s="324"/>
      <c r="R13" s="324"/>
      <c r="S13" s="179">
        <f>SUM(N13:R13)-T13</f>
        <v>0</v>
      </c>
      <c r="T13" s="324">
        <f>MIN(N13:R13)</f>
        <v>86</v>
      </c>
    </row>
    <row r="14" spans="1:20" ht="15.75">
      <c r="A14" s="188" t="s">
        <v>440</v>
      </c>
      <c r="B14" s="232">
        <v>440</v>
      </c>
      <c r="C14" s="32" t="str">
        <f>LOOKUP(B14,Name!A$1:B719)</f>
        <v>Ethan Smith</v>
      </c>
      <c r="D14" s="324"/>
      <c r="E14" s="324"/>
      <c r="F14" s="324">
        <v>72</v>
      </c>
      <c r="G14" s="324"/>
      <c r="H14" s="324"/>
      <c r="I14" s="187">
        <f t="shared" si="0"/>
        <v>0</v>
      </c>
      <c r="J14" s="325">
        <f t="shared" si="1"/>
        <v>72</v>
      </c>
      <c r="K14" s="188">
        <v>13</v>
      </c>
      <c r="L14" s="75">
        <v>315</v>
      </c>
      <c r="M14" s="32" t="str">
        <f>LOOKUP(L14,Name!A$1:B714)</f>
        <v>Grace Carter</v>
      </c>
      <c r="N14" s="324"/>
      <c r="O14" s="324"/>
      <c r="P14" s="327">
        <v>84</v>
      </c>
      <c r="Q14" s="326"/>
      <c r="R14" s="324"/>
      <c r="S14" s="179">
        <f>SUM(N14:R14)-T14</f>
        <v>0</v>
      </c>
      <c r="T14" s="324">
        <f>MIN(N14:R14)</f>
        <v>84</v>
      </c>
    </row>
    <row r="15" spans="1:20" ht="15.75">
      <c r="A15" s="188" t="s">
        <v>440</v>
      </c>
      <c r="B15" s="224">
        <v>165</v>
      </c>
      <c r="C15" s="32" t="str">
        <f>LOOKUP(B15,Name!A$1:B702)</f>
        <v>Sam McGuffin</v>
      </c>
      <c r="D15" s="324"/>
      <c r="E15" s="324"/>
      <c r="F15" s="324">
        <v>72</v>
      </c>
      <c r="G15" s="324"/>
      <c r="H15" s="324"/>
      <c r="I15" s="187">
        <f t="shared" si="0"/>
        <v>0</v>
      </c>
      <c r="J15" s="325">
        <f t="shared" si="1"/>
        <v>72</v>
      </c>
      <c r="K15" s="188">
        <v>14</v>
      </c>
      <c r="L15" s="254">
        <v>491</v>
      </c>
      <c r="M15" s="32" t="str">
        <f>LOOKUP(L15,Name!A$1:B721)</f>
        <v>Ffion Collins</v>
      </c>
      <c r="N15" s="324"/>
      <c r="O15" s="324"/>
      <c r="P15" s="324">
        <v>79</v>
      </c>
      <c r="Q15" s="324"/>
      <c r="R15" s="324"/>
      <c r="S15" s="179">
        <f>SUM(N15:R15)-T15</f>
        <v>0</v>
      </c>
      <c r="T15" s="324">
        <f>MIN(N15:R15)</f>
        <v>79</v>
      </c>
    </row>
    <row r="16" spans="1:20" ht="15.75">
      <c r="A16" s="188" t="s">
        <v>440</v>
      </c>
      <c r="B16" s="277">
        <v>581</v>
      </c>
      <c r="C16" s="32" t="str">
        <f>LOOKUP(B16,Name!A$1:B708)</f>
        <v>Benjamin Dawson</v>
      </c>
      <c r="D16" s="324"/>
      <c r="E16" s="324"/>
      <c r="F16" s="324">
        <v>72</v>
      </c>
      <c r="G16" s="324"/>
      <c r="H16" s="324"/>
      <c r="I16" s="187">
        <f t="shared" si="0"/>
        <v>0</v>
      </c>
      <c r="J16" s="325">
        <f t="shared" si="1"/>
        <v>72</v>
      </c>
      <c r="K16" s="188">
        <v>15</v>
      </c>
      <c r="L16" s="210">
        <v>184</v>
      </c>
      <c r="M16" s="32" t="str">
        <f>LOOKUP(L16,Name!A$1:B702)</f>
        <v>Nieve Barnsley</v>
      </c>
      <c r="N16" s="324"/>
      <c r="O16" s="324"/>
      <c r="P16" s="324">
        <v>72</v>
      </c>
      <c r="Q16" s="324"/>
      <c r="R16" s="324"/>
      <c r="S16" s="179">
        <f>SUM(N16:R16)-T16</f>
        <v>0</v>
      </c>
      <c r="T16" s="324">
        <f>MIN(N16:R16)</f>
        <v>72</v>
      </c>
    </row>
    <row r="17" spans="1:20" ht="15.75">
      <c r="A17" s="188" t="s">
        <v>441</v>
      </c>
      <c r="B17" s="224">
        <v>168</v>
      </c>
      <c r="C17" s="32" t="str">
        <f>LOOKUP(B17,Name!A$1:B711)</f>
        <v>Alfie Wraxton</v>
      </c>
      <c r="D17" s="324"/>
      <c r="E17" s="324"/>
      <c r="F17" s="324">
        <v>67</v>
      </c>
      <c r="G17" s="324"/>
      <c r="H17" s="324"/>
      <c r="I17" s="187">
        <f t="shared" si="0"/>
        <v>0</v>
      </c>
      <c r="J17" s="325">
        <f t="shared" si="1"/>
        <v>67</v>
      </c>
      <c r="K17" s="188">
        <v>16</v>
      </c>
      <c r="L17" s="284">
        <v>591</v>
      </c>
      <c r="M17" s="32" t="str">
        <f>LOOKUP(L17,Name!A$1:B705)</f>
        <v>Telisha Wiltshire-Bailey</v>
      </c>
      <c r="N17" s="324"/>
      <c r="O17" s="324"/>
      <c r="P17" s="324">
        <v>70</v>
      </c>
      <c r="Q17" s="324"/>
      <c r="R17" s="324"/>
      <c r="S17" s="179">
        <f>SUM(N17:R17)-T17</f>
        <v>0</v>
      </c>
      <c r="T17" s="324">
        <f>MIN(N17:R17)</f>
        <v>70</v>
      </c>
    </row>
    <row r="18" spans="1:20" ht="15.75">
      <c r="A18" s="188" t="s">
        <v>441</v>
      </c>
      <c r="B18" s="217">
        <v>330</v>
      </c>
      <c r="C18" s="32" t="str">
        <f>LOOKUP(B18,Name!A$1:B714)</f>
        <v>Kayon Elliott-Bent</v>
      </c>
      <c r="D18" s="324"/>
      <c r="E18" s="324"/>
      <c r="F18" s="324">
        <v>67</v>
      </c>
      <c r="G18" s="324"/>
      <c r="H18" s="324"/>
      <c r="I18" s="187">
        <f t="shared" si="0"/>
        <v>0</v>
      </c>
      <c r="J18" s="325">
        <f t="shared" si="1"/>
        <v>67</v>
      </c>
      <c r="K18" s="188">
        <v>17</v>
      </c>
      <c r="L18" s="75">
        <v>313</v>
      </c>
      <c r="M18" s="32" t="str">
        <f>LOOKUP(L18,Name!A$1:B716)</f>
        <v>Ruby-May Prince</v>
      </c>
      <c r="N18" s="326"/>
      <c r="O18" s="326"/>
      <c r="P18" s="326">
        <v>67</v>
      </c>
      <c r="Q18" s="324"/>
      <c r="R18" s="324"/>
      <c r="S18" s="179">
        <f>SUM(N18:R18)-T18</f>
        <v>0</v>
      </c>
      <c r="T18" s="324">
        <f>MIN(N18:R18)</f>
        <v>67</v>
      </c>
    </row>
    <row r="19" spans="1:20" ht="15.75">
      <c r="A19" s="188">
        <v>18</v>
      </c>
      <c r="B19" s="224">
        <v>171</v>
      </c>
      <c r="C19" s="32" t="str">
        <f>LOOKUP(B19,Name!A$1:B706)</f>
        <v>Josiah Virgo</v>
      </c>
      <c r="D19" s="324"/>
      <c r="E19" s="324"/>
      <c r="F19" s="324">
        <v>66</v>
      </c>
      <c r="G19" s="324"/>
      <c r="H19" s="324"/>
      <c r="I19" s="187">
        <f t="shared" si="0"/>
        <v>0</v>
      </c>
      <c r="J19" s="325">
        <f t="shared" si="1"/>
        <v>66</v>
      </c>
      <c r="K19" s="188" t="s">
        <v>438</v>
      </c>
      <c r="L19" s="284">
        <v>593</v>
      </c>
      <c r="M19" s="32" t="str">
        <f>LOOKUP(L19,Name!A$1:B703)</f>
        <v>Tarah McKay</v>
      </c>
      <c r="N19" s="324"/>
      <c r="O19" s="324"/>
      <c r="P19" s="324">
        <v>66</v>
      </c>
      <c r="Q19" s="326"/>
      <c r="R19" s="324"/>
      <c r="S19" s="179">
        <f>SUM(N19:R19)-T19</f>
        <v>0</v>
      </c>
      <c r="T19" s="324">
        <f>MIN(N19:R19)</f>
        <v>66</v>
      </c>
    </row>
    <row r="20" spans="1:20" ht="15.75">
      <c r="A20" s="188">
        <v>19</v>
      </c>
      <c r="B20" s="224">
        <v>172</v>
      </c>
      <c r="C20" s="32" t="str">
        <f>LOOKUP(B20,Name!A$1:B704)</f>
        <v>Thane Haughton</v>
      </c>
      <c r="D20" s="324"/>
      <c r="E20" s="324"/>
      <c r="F20" s="324">
        <v>63</v>
      </c>
      <c r="G20" s="324"/>
      <c r="H20" s="324"/>
      <c r="I20" s="187">
        <f t="shared" si="0"/>
        <v>0</v>
      </c>
      <c r="J20" s="325">
        <f t="shared" si="1"/>
        <v>63</v>
      </c>
      <c r="K20" s="188" t="s">
        <v>438</v>
      </c>
      <c r="L20" s="210">
        <v>187</v>
      </c>
      <c r="M20" s="32" t="str">
        <f>LOOKUP(L20,Name!A$1:B719)</f>
        <v>Lennie Covey</v>
      </c>
      <c r="N20" s="324"/>
      <c r="O20" s="324"/>
      <c r="P20" s="324">
        <v>66</v>
      </c>
      <c r="Q20" s="324"/>
      <c r="R20" s="324"/>
      <c r="S20" s="179">
        <f>SUM(N20:R20)-T20</f>
        <v>0</v>
      </c>
      <c r="T20" s="324">
        <f>MIN(N20:R20)</f>
        <v>66</v>
      </c>
    </row>
    <row r="21" spans="1:20" ht="15.75">
      <c r="A21" s="188">
        <v>20</v>
      </c>
      <c r="B21" s="277">
        <v>585</v>
      </c>
      <c r="C21" s="32" t="str">
        <f>LOOKUP(B21,Name!A$1:B705)</f>
        <v>Matty Morris</v>
      </c>
      <c r="D21" s="324"/>
      <c r="E21" s="324"/>
      <c r="F21" s="324">
        <v>62</v>
      </c>
      <c r="G21" s="324"/>
      <c r="H21" s="324"/>
      <c r="I21" s="187">
        <f t="shared" si="0"/>
        <v>0</v>
      </c>
      <c r="J21" s="325">
        <f t="shared" si="1"/>
        <v>62</v>
      </c>
      <c r="K21" s="188">
        <v>20</v>
      </c>
      <c r="L21" s="254">
        <v>494</v>
      </c>
      <c r="M21" s="32" t="str">
        <f>LOOKUP(L21,Name!A$1:B726)</f>
        <v>Phoebe-Mai Pye</v>
      </c>
      <c r="N21" s="326"/>
      <c r="O21" s="326"/>
      <c r="P21" s="326">
        <v>65</v>
      </c>
      <c r="Q21" s="324"/>
      <c r="R21" s="324"/>
      <c r="S21" s="179">
        <f>SUM(N21:R21)-T21</f>
        <v>0</v>
      </c>
      <c r="T21" s="324">
        <f>MIN(N21:R21)</f>
        <v>65</v>
      </c>
    </row>
    <row r="22" spans="1:20" ht="15.75">
      <c r="A22" s="188">
        <v>21</v>
      </c>
      <c r="B22" s="277">
        <v>500</v>
      </c>
      <c r="C22" s="32" t="str">
        <f>LOOKUP(B22,Name!A$1:B710)</f>
        <v>ADAM HOME</v>
      </c>
      <c r="D22" s="324"/>
      <c r="E22" s="324"/>
      <c r="F22" s="324">
        <v>43</v>
      </c>
      <c r="G22" s="324"/>
      <c r="H22" s="324"/>
      <c r="I22" s="187">
        <f t="shared" si="0"/>
        <v>0</v>
      </c>
      <c r="J22" s="325">
        <f t="shared" si="1"/>
        <v>43</v>
      </c>
      <c r="K22" s="188">
        <v>21</v>
      </c>
      <c r="L22" s="210">
        <v>178</v>
      </c>
      <c r="M22" s="32" t="str">
        <f>LOOKUP(L22,Name!A$1:B706)</f>
        <v>Grace Allison</v>
      </c>
      <c r="N22" s="324"/>
      <c r="O22" s="324"/>
      <c r="P22" s="324">
        <v>63</v>
      </c>
      <c r="Q22" s="324"/>
      <c r="R22" s="324"/>
      <c r="S22" s="179">
        <f>SUM(N22:R22)-T22</f>
        <v>0</v>
      </c>
      <c r="T22" s="324">
        <f>MIN(N22:R22)</f>
        <v>63</v>
      </c>
    </row>
    <row r="23" spans="1:20" s="3" customFormat="1" ht="15.75">
      <c r="A23" s="188">
        <v>22</v>
      </c>
      <c r="B23" s="217">
        <v>331</v>
      </c>
      <c r="C23" s="32" t="str">
        <f>LOOKUP(B23,Name!A$1:B723)</f>
        <v>Cian McCusker</v>
      </c>
      <c r="D23" s="324"/>
      <c r="E23" s="324"/>
      <c r="F23" s="324">
        <v>34</v>
      </c>
      <c r="G23" s="324"/>
      <c r="H23" s="324"/>
      <c r="I23" s="187">
        <f t="shared" si="0"/>
        <v>0</v>
      </c>
      <c r="J23" s="325">
        <f t="shared" si="1"/>
        <v>34</v>
      </c>
      <c r="K23" s="188">
        <v>22</v>
      </c>
      <c r="L23" s="380">
        <v>592</v>
      </c>
      <c r="M23" s="32" t="str">
        <f>LOOKUP(L23,Name!A$1:B708)</f>
        <v>Annabel Flynn</v>
      </c>
      <c r="N23" s="324"/>
      <c r="O23" s="324"/>
      <c r="P23" s="324">
        <v>61</v>
      </c>
      <c r="Q23" s="324"/>
      <c r="R23" s="324"/>
      <c r="S23" s="179">
        <f>SUM(N23:R23)-T23</f>
        <v>0</v>
      </c>
      <c r="T23" s="324">
        <f>MIN(N23:R23)</f>
        <v>61</v>
      </c>
    </row>
    <row r="24" spans="1:20" s="3" customFormat="1" ht="15.75">
      <c r="A24" s="188">
        <v>23</v>
      </c>
      <c r="B24" s="277">
        <v>583</v>
      </c>
      <c r="C24" s="32" t="str">
        <f>LOOKUP(B24,Name!A$1:B727)</f>
        <v>Derick Appiah</v>
      </c>
      <c r="D24" s="324"/>
      <c r="E24" s="324"/>
      <c r="F24" s="324">
        <v>24</v>
      </c>
      <c r="G24" s="324"/>
      <c r="H24" s="324"/>
      <c r="I24" s="187">
        <f t="shared" si="0"/>
        <v>0</v>
      </c>
      <c r="J24" s="325">
        <f t="shared" si="1"/>
        <v>24</v>
      </c>
      <c r="K24" s="188">
        <v>23</v>
      </c>
      <c r="L24" s="210">
        <v>183</v>
      </c>
      <c r="M24" s="32" t="str">
        <f>LOOKUP(L24,Name!A$1:B704)</f>
        <v>Amy Marsh</v>
      </c>
      <c r="N24" s="326"/>
      <c r="O24" s="326"/>
      <c r="P24" s="326">
        <v>59</v>
      </c>
      <c r="Q24" s="324"/>
      <c r="R24" s="324"/>
      <c r="S24" s="179">
        <f>SUM(N24:R24)-T24</f>
        <v>0</v>
      </c>
      <c r="T24" s="324">
        <f>MIN(N24:R24)</f>
        <v>59</v>
      </c>
    </row>
    <row r="25" spans="1:20" s="3" customFormat="1" ht="15.75">
      <c r="A25" s="188">
        <v>24</v>
      </c>
      <c r="B25" s="328"/>
      <c r="C25" s="32" t="e">
        <f>LOOKUP(B25,Name!A$1:B720)</f>
        <v>#N/A</v>
      </c>
      <c r="D25" s="324"/>
      <c r="E25" s="324"/>
      <c r="F25" s="324"/>
      <c r="G25" s="324"/>
      <c r="H25" s="324"/>
      <c r="I25" s="187">
        <f t="shared" si="0"/>
        <v>0</v>
      </c>
      <c r="J25" s="325">
        <f t="shared" si="1"/>
        <v>0</v>
      </c>
      <c r="K25" s="188">
        <v>24</v>
      </c>
      <c r="L25" s="254">
        <v>490</v>
      </c>
      <c r="M25" s="32" t="str">
        <f>LOOKUP(L25,Name!A$1:B709)</f>
        <v>Anna Chapman-Fogliatti</v>
      </c>
      <c r="N25" s="324"/>
      <c r="O25" s="324"/>
      <c r="P25" s="324">
        <v>47</v>
      </c>
      <c r="Q25" s="324"/>
      <c r="R25" s="324"/>
      <c r="S25" s="179">
        <f>SUM(N25:R25)-T25</f>
        <v>0</v>
      </c>
      <c r="T25" s="324">
        <f>MIN(N25:R25)</f>
        <v>47</v>
      </c>
    </row>
    <row r="26" spans="1:20" s="3" customFormat="1" ht="15.75">
      <c r="A26" s="188">
        <v>25</v>
      </c>
      <c r="B26" s="328"/>
      <c r="C26" s="32" t="e">
        <f>LOOKUP(B26,Name!A$1:B721)</f>
        <v>#N/A</v>
      </c>
      <c r="D26" s="324"/>
      <c r="E26" s="324"/>
      <c r="F26" s="324"/>
      <c r="G26" s="324"/>
      <c r="H26" s="324"/>
      <c r="I26" s="187">
        <f t="shared" si="0"/>
        <v>0</v>
      </c>
      <c r="J26" s="325">
        <f t="shared" si="1"/>
        <v>0</v>
      </c>
      <c r="K26" s="188">
        <v>25</v>
      </c>
      <c r="L26" s="380">
        <v>596</v>
      </c>
      <c r="M26" s="32" t="str">
        <f>LOOKUP(L26,Name!A$1:B731)</f>
        <v>Ella-Mai Hook</v>
      </c>
      <c r="N26" s="324"/>
      <c r="O26" s="324"/>
      <c r="P26" s="324">
        <v>43</v>
      </c>
      <c r="Q26" s="324"/>
      <c r="R26" s="324"/>
      <c r="S26" s="179">
        <f>SUM(N26:R26)-T26</f>
        <v>0</v>
      </c>
      <c r="T26" s="324">
        <f>MIN(N26:R26)</f>
        <v>43</v>
      </c>
    </row>
    <row r="27" spans="1:20" s="3" customFormat="1" ht="15.75">
      <c r="A27" s="188">
        <v>26</v>
      </c>
      <c r="B27" s="328"/>
      <c r="C27" s="32" t="e">
        <f>LOOKUP(B27,Name!A$1:B722)</f>
        <v>#N/A</v>
      </c>
      <c r="D27" s="324"/>
      <c r="E27" s="324"/>
      <c r="F27" s="324"/>
      <c r="G27" s="324"/>
      <c r="H27" s="324"/>
      <c r="I27" s="187">
        <f t="shared" si="0"/>
        <v>0</v>
      </c>
      <c r="J27" s="325">
        <f t="shared" si="1"/>
        <v>0</v>
      </c>
      <c r="K27" s="188">
        <v>26</v>
      </c>
      <c r="L27" s="381"/>
      <c r="M27" s="32" t="e">
        <f>LOOKUP(L27,Name!A$1:B707)</f>
        <v>#N/A</v>
      </c>
      <c r="N27" s="324"/>
      <c r="O27" s="324"/>
      <c r="P27" s="324"/>
      <c r="Q27" s="324"/>
      <c r="R27" s="324"/>
      <c r="S27" s="179">
        <f>SUM(N27:R27)-T27</f>
        <v>0</v>
      </c>
      <c r="T27" s="324">
        <f>MIN(N27:R27)</f>
        <v>0</v>
      </c>
    </row>
    <row r="28" spans="1:20" s="3" customFormat="1" ht="15.75">
      <c r="A28" s="188">
        <v>27</v>
      </c>
      <c r="B28" s="328"/>
      <c r="C28" s="32" t="e">
        <f>LOOKUP(B28,Name!A$1:B726)</f>
        <v>#N/A</v>
      </c>
      <c r="D28" s="324"/>
      <c r="E28" s="324"/>
      <c r="F28" s="324"/>
      <c r="G28" s="324"/>
      <c r="H28" s="324"/>
      <c r="I28" s="187">
        <f t="shared" si="0"/>
        <v>0</v>
      </c>
      <c r="J28" s="325">
        <f t="shared" si="1"/>
        <v>0</v>
      </c>
      <c r="K28" s="188">
        <v>27</v>
      </c>
      <c r="L28" s="381"/>
      <c r="M28" s="32" t="e">
        <f>LOOKUP(L28,Name!A$1:B722)</f>
        <v>#N/A</v>
      </c>
      <c r="N28" s="324"/>
      <c r="O28" s="324"/>
      <c r="P28" s="324"/>
      <c r="Q28" s="324"/>
      <c r="R28" s="324"/>
      <c r="S28" s="179">
        <f>SUM(N28:R28)-T28</f>
        <v>0</v>
      </c>
      <c r="T28" s="324">
        <f>MIN(N28:R28)</f>
        <v>0</v>
      </c>
    </row>
    <row r="29" spans="1:20" s="3" customFormat="1" ht="15.75">
      <c r="A29" s="188">
        <v>28</v>
      </c>
      <c r="B29" s="328"/>
      <c r="C29" s="32" t="e">
        <f>LOOKUP(B29,Name!A$1:B724)</f>
        <v>#N/A</v>
      </c>
      <c r="D29" s="324"/>
      <c r="E29" s="324"/>
      <c r="F29" s="324"/>
      <c r="G29" s="324"/>
      <c r="H29" s="324"/>
      <c r="I29" s="187">
        <f t="shared" si="0"/>
        <v>0</v>
      </c>
      <c r="J29" s="325">
        <f t="shared" si="1"/>
        <v>0</v>
      </c>
      <c r="K29" s="188">
        <v>28</v>
      </c>
      <c r="L29" s="329"/>
      <c r="M29" s="32" t="e">
        <f>LOOKUP(L29,Name!A$1:B725)</f>
        <v>#N/A</v>
      </c>
      <c r="N29" s="324"/>
      <c r="O29" s="324"/>
      <c r="P29" s="324"/>
      <c r="Q29" s="324"/>
      <c r="R29" s="324"/>
      <c r="S29" s="179">
        <f>SUM(N29:R29)-T29</f>
        <v>0</v>
      </c>
      <c r="T29" s="324">
        <f>MIN(N29:R29)</f>
        <v>0</v>
      </c>
    </row>
    <row r="30" spans="1:20" s="3" customFormat="1" ht="15.75">
      <c r="A30" s="188">
        <v>29</v>
      </c>
      <c r="B30" s="328"/>
      <c r="C30" s="32" t="e">
        <f>LOOKUP(B30,Name!A$1:B725)</f>
        <v>#N/A</v>
      </c>
      <c r="D30" s="324"/>
      <c r="E30" s="324"/>
      <c r="F30" s="324"/>
      <c r="G30" s="324"/>
      <c r="H30" s="324"/>
      <c r="I30" s="187">
        <f t="shared" si="0"/>
        <v>0</v>
      </c>
      <c r="J30" s="325">
        <f t="shared" si="1"/>
        <v>0</v>
      </c>
      <c r="K30" s="188">
        <v>29</v>
      </c>
      <c r="L30" s="329"/>
      <c r="M30" s="32" t="e">
        <f>LOOKUP(L30,Name!A$1:B727)</f>
        <v>#N/A</v>
      </c>
      <c r="N30" s="324"/>
      <c r="O30" s="324"/>
      <c r="P30" s="324"/>
      <c r="Q30" s="324"/>
      <c r="R30" s="324"/>
      <c r="S30" s="179">
        <f>SUM(N30:R30)-T30</f>
        <v>0</v>
      </c>
      <c r="T30" s="324">
        <f>MIN(N30:R30)</f>
        <v>0</v>
      </c>
    </row>
    <row r="31" spans="1:20" s="3" customFormat="1" ht="15.75">
      <c r="A31" s="188">
        <v>30</v>
      </c>
      <c r="B31" s="328"/>
      <c r="C31" s="32" t="e">
        <f>LOOKUP(B31,Name!A$1:B729)</f>
        <v>#N/A</v>
      </c>
      <c r="D31" s="324"/>
      <c r="E31" s="324"/>
      <c r="F31" s="324"/>
      <c r="G31" s="324"/>
      <c r="H31" s="324"/>
      <c r="I31" s="187">
        <f t="shared" si="0"/>
        <v>0</v>
      </c>
      <c r="J31" s="325">
        <f t="shared" si="1"/>
        <v>0</v>
      </c>
      <c r="K31" s="188">
        <v>30</v>
      </c>
      <c r="L31" s="329"/>
      <c r="M31" s="32" t="e">
        <f>LOOKUP(L31,Name!A$1:B728)</f>
        <v>#N/A</v>
      </c>
      <c r="N31" s="324"/>
      <c r="O31" s="324"/>
      <c r="P31" s="324"/>
      <c r="Q31" s="326"/>
      <c r="R31" s="324"/>
      <c r="S31" s="179">
        <f>SUM(N31:R31)-T31</f>
        <v>0</v>
      </c>
      <c r="T31" s="324">
        <f>MIN(N31:R31)</f>
        <v>0</v>
      </c>
    </row>
    <row r="32" spans="1:20" s="3" customFormat="1" ht="15.75">
      <c r="A32" s="188">
        <f aca="true" t="shared" si="2" ref="A32:A41">A31+1</f>
        <v>31</v>
      </c>
      <c r="B32" s="328"/>
      <c r="C32" s="32" t="e">
        <f>LOOKUP(B32,Name!A$1:B730)</f>
        <v>#N/A</v>
      </c>
      <c r="D32" s="324"/>
      <c r="E32" s="324"/>
      <c r="F32" s="324"/>
      <c r="G32" s="324"/>
      <c r="H32" s="324"/>
      <c r="I32" s="187">
        <f t="shared" si="0"/>
        <v>0</v>
      </c>
      <c r="J32" s="325">
        <f t="shared" si="1"/>
        <v>0</v>
      </c>
      <c r="K32" s="188">
        <f aca="true" t="shared" si="3" ref="K32:K41">K31+1</f>
        <v>31</v>
      </c>
      <c r="L32" s="329"/>
      <c r="M32" s="32" t="e">
        <f>LOOKUP(L32,Name!A$1:B729)</f>
        <v>#N/A</v>
      </c>
      <c r="N32" s="324"/>
      <c r="O32" s="324"/>
      <c r="P32" s="324"/>
      <c r="Q32" s="324"/>
      <c r="R32" s="324"/>
      <c r="S32" s="179">
        <f>SUM(N32:R32)-T32</f>
        <v>0</v>
      </c>
      <c r="T32" s="324">
        <f>MIN(N32:R32)</f>
        <v>0</v>
      </c>
    </row>
    <row r="33" spans="1:20" s="3" customFormat="1" ht="15.75">
      <c r="A33" s="188">
        <f t="shared" si="2"/>
        <v>32</v>
      </c>
      <c r="B33" s="328"/>
      <c r="C33" s="32" t="e">
        <f>LOOKUP(B33,Name!A$1:B731)</f>
        <v>#N/A</v>
      </c>
      <c r="D33" s="324"/>
      <c r="E33" s="324"/>
      <c r="F33" s="324"/>
      <c r="G33" s="324"/>
      <c r="H33" s="324"/>
      <c r="I33" s="187">
        <f t="shared" si="0"/>
        <v>0</v>
      </c>
      <c r="J33" s="325">
        <f t="shared" si="1"/>
        <v>0</v>
      </c>
      <c r="K33" s="188">
        <f t="shared" si="3"/>
        <v>32</v>
      </c>
      <c r="L33" s="329"/>
      <c r="M33" s="32" t="e">
        <f>LOOKUP(L33,Name!A$1:B730)</f>
        <v>#N/A</v>
      </c>
      <c r="N33" s="324"/>
      <c r="O33" s="324"/>
      <c r="P33" s="324"/>
      <c r="Q33" s="324"/>
      <c r="R33" s="324"/>
      <c r="S33" s="179">
        <f>SUM(N33:R33)-T33</f>
        <v>0</v>
      </c>
      <c r="T33" s="324">
        <f>MIN(N33:R33)</f>
        <v>0</v>
      </c>
    </row>
    <row r="34" spans="1:20" s="3" customFormat="1" ht="15.75">
      <c r="A34" s="188">
        <f t="shared" si="2"/>
        <v>33</v>
      </c>
      <c r="B34" s="328"/>
      <c r="C34" s="32" t="e">
        <f>LOOKUP(B34,Name!A$1:B732)</f>
        <v>#N/A</v>
      </c>
      <c r="D34" s="324"/>
      <c r="E34" s="324"/>
      <c r="F34" s="324"/>
      <c r="G34" s="324"/>
      <c r="H34" s="324"/>
      <c r="I34" s="187">
        <f t="shared" si="0"/>
        <v>0</v>
      </c>
      <c r="J34" s="325">
        <f t="shared" si="1"/>
        <v>0</v>
      </c>
      <c r="K34" s="188">
        <f t="shared" si="3"/>
        <v>33</v>
      </c>
      <c r="L34" s="329"/>
      <c r="M34" s="32" t="e">
        <f>LOOKUP(L34,Name!A$1:B732)</f>
        <v>#N/A</v>
      </c>
      <c r="N34" s="324"/>
      <c r="O34" s="324"/>
      <c r="P34" s="324"/>
      <c r="Q34" s="324"/>
      <c r="R34" s="324"/>
      <c r="S34" s="179">
        <f>SUM(N34:R34)-T34</f>
        <v>0</v>
      </c>
      <c r="T34" s="324">
        <f>MIN(N34:R34)</f>
        <v>0</v>
      </c>
    </row>
    <row r="35" spans="1:20" s="3" customFormat="1" ht="15.75">
      <c r="A35" s="188">
        <f t="shared" si="2"/>
        <v>34</v>
      </c>
      <c r="B35" s="328"/>
      <c r="C35" s="32" t="e">
        <f>LOOKUP(B35,Name!A$1:B733)</f>
        <v>#N/A</v>
      </c>
      <c r="D35" s="324"/>
      <c r="E35" s="324"/>
      <c r="F35" s="324"/>
      <c r="G35" s="324"/>
      <c r="H35" s="324"/>
      <c r="I35" s="187">
        <f t="shared" si="0"/>
        <v>0</v>
      </c>
      <c r="J35" s="325">
        <f t="shared" si="1"/>
        <v>0</v>
      </c>
      <c r="K35" s="188">
        <f t="shared" si="3"/>
        <v>34</v>
      </c>
      <c r="L35" s="329"/>
      <c r="M35" s="32" t="e">
        <f>LOOKUP(L35,Name!A$1:B733)</f>
        <v>#N/A</v>
      </c>
      <c r="N35" s="324"/>
      <c r="O35" s="324"/>
      <c r="P35" s="324"/>
      <c r="Q35" s="324"/>
      <c r="R35" s="324"/>
      <c r="S35" s="179">
        <f>SUM(N35:R35)-T35</f>
        <v>0</v>
      </c>
      <c r="T35" s="324">
        <f>MIN(N35:R35)</f>
        <v>0</v>
      </c>
    </row>
    <row r="36" spans="1:20" s="3" customFormat="1" ht="15.75">
      <c r="A36" s="188">
        <f t="shared" si="2"/>
        <v>35</v>
      </c>
      <c r="B36" s="328"/>
      <c r="C36" s="32" t="e">
        <f>LOOKUP(B36,Name!A$1:B734)</f>
        <v>#N/A</v>
      </c>
      <c r="D36" s="324"/>
      <c r="E36" s="324"/>
      <c r="F36" s="324"/>
      <c r="G36" s="326"/>
      <c r="H36" s="324"/>
      <c r="I36" s="187">
        <f t="shared" si="0"/>
        <v>0</v>
      </c>
      <c r="J36" s="325">
        <f t="shared" si="1"/>
        <v>0</v>
      </c>
      <c r="K36" s="188">
        <f t="shared" si="3"/>
        <v>35</v>
      </c>
      <c r="L36" s="329"/>
      <c r="M36" s="32" t="e">
        <f>LOOKUP(L36,Name!A$1:B734)</f>
        <v>#N/A</v>
      </c>
      <c r="N36" s="324"/>
      <c r="O36" s="324"/>
      <c r="P36" s="324"/>
      <c r="Q36" s="324"/>
      <c r="R36" s="324"/>
      <c r="S36" s="179">
        <f>SUM(N36:R36)-T36</f>
        <v>0</v>
      </c>
      <c r="T36" s="324">
        <f>MIN(N36:R36)</f>
        <v>0</v>
      </c>
    </row>
    <row r="37" spans="1:20" s="3" customFormat="1" ht="15.75">
      <c r="A37" s="188">
        <f t="shared" si="2"/>
        <v>36</v>
      </c>
      <c r="B37" s="328"/>
      <c r="C37" s="32" t="e">
        <f>LOOKUP(B37,Name!A$1:B735)</f>
        <v>#N/A</v>
      </c>
      <c r="D37" s="324"/>
      <c r="E37" s="324"/>
      <c r="F37" s="324"/>
      <c r="G37" s="324"/>
      <c r="H37" s="324"/>
      <c r="I37" s="187">
        <f t="shared" si="0"/>
        <v>0</v>
      </c>
      <c r="J37" s="325">
        <f t="shared" si="1"/>
        <v>0</v>
      </c>
      <c r="K37" s="188">
        <f t="shared" si="3"/>
        <v>36</v>
      </c>
      <c r="L37" s="329"/>
      <c r="M37" s="32" t="e">
        <f>LOOKUP(L37,Name!A$1:B735)</f>
        <v>#N/A</v>
      </c>
      <c r="N37" s="324"/>
      <c r="O37" s="324"/>
      <c r="P37" s="324"/>
      <c r="Q37" s="324"/>
      <c r="R37" s="324"/>
      <c r="S37" s="179">
        <f>SUM(N37:R37)-T37</f>
        <v>0</v>
      </c>
      <c r="T37" s="324">
        <f>MIN(N37:R37)</f>
        <v>0</v>
      </c>
    </row>
    <row r="38" spans="1:20" ht="15.75">
      <c r="A38" s="188">
        <f t="shared" si="2"/>
        <v>37</v>
      </c>
      <c r="B38" s="328"/>
      <c r="C38" s="32" t="e">
        <f>LOOKUP(B38,Name!A$1:B736)</f>
        <v>#N/A</v>
      </c>
      <c r="D38" s="324"/>
      <c r="E38" s="324"/>
      <c r="F38" s="324"/>
      <c r="G38" s="324"/>
      <c r="H38" s="324"/>
      <c r="I38" s="187">
        <f t="shared" si="0"/>
        <v>0</v>
      </c>
      <c r="J38" s="325">
        <f t="shared" si="1"/>
        <v>0</v>
      </c>
      <c r="K38" s="188">
        <f t="shared" si="3"/>
        <v>37</v>
      </c>
      <c r="L38" s="329"/>
      <c r="M38" s="32" t="e">
        <f>LOOKUP(L38,Name!A$1:B736)</f>
        <v>#N/A</v>
      </c>
      <c r="N38" s="324"/>
      <c r="O38" s="324"/>
      <c r="P38" s="324"/>
      <c r="Q38" s="324"/>
      <c r="R38" s="324"/>
      <c r="S38" s="179">
        <f>SUM(N38:R38)-T38</f>
        <v>0</v>
      </c>
      <c r="T38" s="324">
        <f>MIN(N38:R38)</f>
        <v>0</v>
      </c>
    </row>
    <row r="39" spans="1:20" ht="15.75">
      <c r="A39" s="188">
        <f t="shared" si="2"/>
        <v>38</v>
      </c>
      <c r="B39" s="328"/>
      <c r="C39" s="32" t="e">
        <f>LOOKUP(B39,Name!A$1:B737)</f>
        <v>#N/A</v>
      </c>
      <c r="D39" s="324"/>
      <c r="E39" s="324"/>
      <c r="F39" s="324"/>
      <c r="G39" s="324"/>
      <c r="H39" s="324"/>
      <c r="I39" s="187">
        <f t="shared" si="0"/>
        <v>0</v>
      </c>
      <c r="J39" s="325">
        <f t="shared" si="1"/>
        <v>0</v>
      </c>
      <c r="K39" s="188">
        <f t="shared" si="3"/>
        <v>38</v>
      </c>
      <c r="L39" s="329"/>
      <c r="M39" s="32" t="e">
        <f>LOOKUP(L39,Name!A$1:B737)</f>
        <v>#N/A</v>
      </c>
      <c r="N39" s="324"/>
      <c r="O39" s="324"/>
      <c r="P39" s="324"/>
      <c r="Q39" s="324"/>
      <c r="R39" s="324"/>
      <c r="S39" s="179">
        <f>SUM(N39:R39)-T39</f>
        <v>0</v>
      </c>
      <c r="T39" s="324">
        <f>MIN(N39:R39)</f>
        <v>0</v>
      </c>
    </row>
    <row r="40" spans="1:20" ht="15.75">
      <c r="A40" s="188">
        <f t="shared" si="2"/>
        <v>39</v>
      </c>
      <c r="B40" s="328"/>
      <c r="C40" s="32" t="e">
        <f>LOOKUP(B40,Name!A$1:B738)</f>
        <v>#N/A</v>
      </c>
      <c r="D40" s="324"/>
      <c r="E40" s="324"/>
      <c r="F40" s="324"/>
      <c r="G40" s="324"/>
      <c r="H40" s="324"/>
      <c r="I40" s="187">
        <f t="shared" si="0"/>
        <v>0</v>
      </c>
      <c r="J40" s="325">
        <f t="shared" si="1"/>
        <v>0</v>
      </c>
      <c r="K40" s="188">
        <f t="shared" si="3"/>
        <v>39</v>
      </c>
      <c r="L40" s="329"/>
      <c r="M40" s="32" t="e">
        <f>LOOKUP(L40,Name!A$1:B738)</f>
        <v>#N/A</v>
      </c>
      <c r="N40" s="324"/>
      <c r="O40" s="324"/>
      <c r="P40" s="324"/>
      <c r="Q40" s="324"/>
      <c r="R40" s="324"/>
      <c r="S40" s="179">
        <f>SUM(N40:R40)-T40</f>
        <v>0</v>
      </c>
      <c r="T40" s="324">
        <f>MIN(N40:R40)</f>
        <v>0</v>
      </c>
    </row>
    <row r="41" spans="1:20" ht="15.75">
      <c r="A41" s="188">
        <f t="shared" si="2"/>
        <v>40</v>
      </c>
      <c r="B41" s="328"/>
      <c r="C41" s="32" t="e">
        <f>LOOKUP(B41,Name!A$1:B739)</f>
        <v>#N/A</v>
      </c>
      <c r="D41" s="324"/>
      <c r="E41" s="324"/>
      <c r="F41" s="324"/>
      <c r="G41" s="324"/>
      <c r="H41" s="324"/>
      <c r="I41" s="187">
        <f t="shared" si="0"/>
        <v>0</v>
      </c>
      <c r="J41" s="325">
        <f t="shared" si="1"/>
        <v>0</v>
      </c>
      <c r="K41" s="188">
        <f t="shared" si="3"/>
        <v>40</v>
      </c>
      <c r="L41" s="329"/>
      <c r="M41" s="32" t="e">
        <f>LOOKUP(L41,Name!A$1:B739)</f>
        <v>#N/A</v>
      </c>
      <c r="N41" s="324"/>
      <c r="O41" s="324"/>
      <c r="P41" s="324"/>
      <c r="Q41" s="324"/>
      <c r="R41" s="324"/>
      <c r="S41" s="179">
        <f>SUM(N41:R41)-T41</f>
        <v>0</v>
      </c>
      <c r="T41" s="324">
        <f>MIN(N41:R41)</f>
        <v>0</v>
      </c>
    </row>
    <row r="42" spans="1:11" ht="12.75">
      <c r="A42" s="2"/>
      <c r="K42" s="2"/>
    </row>
    <row r="43" spans="1:11" ht="12.75">
      <c r="A43" s="2"/>
      <c r="K43" s="2"/>
    </row>
    <row r="44" spans="1:11" ht="12.75">
      <c r="A44" s="2"/>
      <c r="K44" s="2"/>
    </row>
    <row r="45" spans="1:11" ht="12.75">
      <c r="A45" s="2"/>
      <c r="K45" s="2"/>
    </row>
    <row r="46" spans="1:11" ht="12.75">
      <c r="A46" s="2"/>
      <c r="K46" s="2"/>
    </row>
    <row r="47" spans="1:11" ht="12.75">
      <c r="A47" s="2"/>
      <c r="K47" s="2"/>
    </row>
    <row r="48" spans="1:11" ht="12.75">
      <c r="A48" s="2"/>
      <c r="K48" s="2"/>
    </row>
    <row r="49" spans="1:11" ht="12.75">
      <c r="A49" s="2"/>
      <c r="K49" s="2"/>
    </row>
    <row r="50" spans="1:11" ht="12.75">
      <c r="A50" s="2"/>
      <c r="K50" s="2"/>
    </row>
    <row r="51" spans="1:11" ht="12.75">
      <c r="A51" s="2"/>
      <c r="E51" s="2" t="s">
        <v>5</v>
      </c>
      <c r="K51" s="2"/>
    </row>
    <row r="52" spans="1:11" ht="12.75">
      <c r="A52" s="2"/>
      <c r="K52" s="2"/>
    </row>
    <row r="53" spans="1:11" ht="12.75">
      <c r="A53" s="2"/>
      <c r="K53" s="2"/>
    </row>
    <row r="54" spans="1:11" ht="12.75">
      <c r="A54" s="2"/>
      <c r="K54" s="2"/>
    </row>
    <row r="55" spans="1:11" ht="12.75">
      <c r="A55" s="2"/>
      <c r="K55" s="2"/>
    </row>
    <row r="56" spans="1:11" ht="12.75">
      <c r="A56" s="2"/>
      <c r="K56" s="2"/>
    </row>
    <row r="57" spans="1:11" ht="12.75">
      <c r="A57" s="2"/>
      <c r="K57" s="2"/>
    </row>
    <row r="58" spans="1:11" ht="12.75">
      <c r="A58" s="2"/>
      <c r="K58" s="2"/>
    </row>
    <row r="59" spans="1:11" ht="12.75">
      <c r="A59" s="2"/>
      <c r="K59" s="2"/>
    </row>
    <row r="60" spans="1:11" ht="12.75">
      <c r="A60" s="2"/>
      <c r="K60" s="2"/>
    </row>
    <row r="61" spans="1:11" ht="12.75">
      <c r="A61" s="2"/>
      <c r="K61" s="2"/>
    </row>
    <row r="62" spans="1:11" ht="12.75">
      <c r="A62" s="2"/>
      <c r="K62" s="2"/>
    </row>
    <row r="63" spans="1:11" ht="12.75">
      <c r="A63" s="2"/>
      <c r="K63" s="2"/>
    </row>
    <row r="64" spans="1:11" ht="12.75">
      <c r="A64" s="2"/>
      <c r="K64" s="2"/>
    </row>
    <row r="65" spans="1:11" ht="12.75">
      <c r="A65" s="2"/>
      <c r="K65" s="2"/>
    </row>
    <row r="66" spans="1:11" ht="12.75">
      <c r="A66" s="2"/>
      <c r="K66" s="2"/>
    </row>
    <row r="67" spans="1:11" ht="12.75">
      <c r="A67" s="2"/>
      <c r="K67" s="2"/>
    </row>
    <row r="68" spans="1:11" ht="12.75">
      <c r="A68" s="2"/>
      <c r="K68" s="2"/>
    </row>
    <row r="69" spans="1:11" ht="12.75">
      <c r="A69" s="2"/>
      <c r="K69" s="2"/>
    </row>
    <row r="70" spans="1:11" ht="12.75">
      <c r="A70" s="2"/>
      <c r="K70" s="2"/>
    </row>
    <row r="71" spans="1:11" ht="12.75">
      <c r="A71" s="2"/>
      <c r="K71" s="2"/>
    </row>
    <row r="72" spans="1:11" ht="12.75">
      <c r="A72" s="2"/>
      <c r="K72" s="2"/>
    </row>
    <row r="73" spans="1:11" ht="12.75">
      <c r="A73" s="2"/>
      <c r="K73" s="2"/>
    </row>
    <row r="74" spans="1:11" ht="12.75">
      <c r="A74" s="2"/>
      <c r="K74" s="2"/>
    </row>
    <row r="75" spans="1:11" ht="12.75">
      <c r="A75" s="2"/>
      <c r="K75" s="2"/>
    </row>
    <row r="76" spans="1:11" ht="12.75">
      <c r="A76" s="2"/>
      <c r="K76" s="2"/>
    </row>
    <row r="77" spans="1:11" ht="12.75">
      <c r="A77" s="2"/>
      <c r="K77" s="2"/>
    </row>
    <row r="78" spans="1:11" ht="12.75">
      <c r="A78" s="2"/>
      <c r="K78" s="2"/>
    </row>
    <row r="79" spans="1:11" ht="12.75">
      <c r="A79" s="2"/>
      <c r="K79" s="2"/>
    </row>
    <row r="80" spans="1:11" ht="12.75">
      <c r="A80" s="2"/>
      <c r="K80" s="2"/>
    </row>
    <row r="81" spans="1:11" ht="12.75">
      <c r="A81" s="2"/>
      <c r="K81" s="2"/>
    </row>
    <row r="82" spans="1:11" ht="12.75">
      <c r="A82" s="2"/>
      <c r="K82" s="2"/>
    </row>
    <row r="83" spans="1:11" ht="12.75">
      <c r="A83" s="2"/>
      <c r="K83" s="2"/>
    </row>
    <row r="84" spans="1:11" ht="12.75">
      <c r="A84" s="2"/>
      <c r="K84" s="2"/>
    </row>
    <row r="85" spans="1:11" ht="12.75">
      <c r="A85" s="2"/>
      <c r="K85" s="2"/>
    </row>
    <row r="86" spans="1:11" ht="12.75">
      <c r="A86" s="2"/>
      <c r="K86" s="2"/>
    </row>
    <row r="87" spans="1:11" ht="12.75">
      <c r="A87" s="2"/>
      <c r="K87" s="2"/>
    </row>
    <row r="88" spans="1:11" ht="12.75">
      <c r="A88" s="2"/>
      <c r="K88" s="2"/>
    </row>
    <row r="89" spans="1:11" ht="12.75">
      <c r="A89" s="2"/>
      <c r="K89" s="2"/>
    </row>
    <row r="90" spans="1:11" ht="12.75">
      <c r="A90" s="2"/>
      <c r="K90" s="2"/>
    </row>
    <row r="91" spans="1:11" ht="12.75">
      <c r="A91" s="2"/>
      <c r="K91" s="2"/>
    </row>
    <row r="92" spans="1:11" ht="12.75">
      <c r="A92" s="2"/>
      <c r="K92" s="2"/>
    </row>
    <row r="93" spans="1:11" ht="12.75">
      <c r="A93" s="2"/>
      <c r="K93" s="2"/>
    </row>
    <row r="94" spans="1:11" ht="12.75">
      <c r="A94" s="2"/>
      <c r="K94" s="2"/>
    </row>
    <row r="95" spans="1:11" ht="12.75">
      <c r="A95" s="2"/>
      <c r="K95" s="2"/>
    </row>
    <row r="96" spans="1:11" ht="12.75">
      <c r="A96" s="2"/>
      <c r="K96" s="2"/>
    </row>
    <row r="97" spans="1:11" ht="12.75">
      <c r="A97" s="2"/>
      <c r="K97" s="2"/>
    </row>
    <row r="98" spans="1:11" ht="12.75">
      <c r="A98" s="2"/>
      <c r="K98" s="2"/>
    </row>
    <row r="99" spans="1:11" ht="12.75">
      <c r="A99" s="2"/>
      <c r="K99" s="2"/>
    </row>
    <row r="100" spans="1:11" ht="12.75">
      <c r="A100" s="2"/>
      <c r="K100" s="2"/>
    </row>
    <row r="101" spans="1:11" ht="12.75">
      <c r="A101" s="2"/>
      <c r="K101" s="2"/>
    </row>
    <row r="102" spans="1:11" ht="12.75">
      <c r="A102" s="2"/>
      <c r="K102" s="2"/>
    </row>
    <row r="103" spans="1:11" ht="12.75">
      <c r="A103" s="2"/>
      <c r="K103" s="2"/>
    </row>
    <row r="104" spans="1:11" ht="12.75">
      <c r="A104" s="2"/>
      <c r="K104" s="2"/>
    </row>
    <row r="105" spans="1:11" ht="12.75">
      <c r="A105" s="2"/>
      <c r="K105" s="2"/>
    </row>
    <row r="106" spans="1:11" ht="12.75">
      <c r="A106" s="2"/>
      <c r="K106" s="2"/>
    </row>
    <row r="107" spans="1:11" ht="12.75">
      <c r="A107" s="2"/>
      <c r="K107" s="2"/>
    </row>
    <row r="108" spans="1:11" ht="12.75">
      <c r="A108" s="2"/>
      <c r="K108" s="2"/>
    </row>
    <row r="109" spans="1:11" ht="12.75">
      <c r="A109" s="2"/>
      <c r="K109" s="2"/>
    </row>
    <row r="110" spans="1:11" ht="12.75">
      <c r="A110" s="2"/>
      <c r="K110" s="2"/>
    </row>
    <row r="111" spans="1:11" ht="12.75">
      <c r="A111" s="2"/>
      <c r="K111" s="2"/>
    </row>
    <row r="112" spans="1:11" ht="12.75">
      <c r="A112" s="2"/>
      <c r="K112" s="2"/>
    </row>
    <row r="113" spans="1:11" ht="12.75">
      <c r="A113" s="2"/>
      <c r="K113" s="2"/>
    </row>
    <row r="114" spans="1:11" ht="12.75">
      <c r="A114" s="2"/>
      <c r="K114" s="2"/>
    </row>
    <row r="115" spans="1:11" ht="12.75">
      <c r="A115" s="2"/>
      <c r="K115" s="2"/>
    </row>
    <row r="116" spans="1:11" ht="12.75">
      <c r="A116" s="2"/>
      <c r="K116" s="2"/>
    </row>
    <row r="117" spans="1:11" ht="12.75">
      <c r="A117" s="2"/>
      <c r="K117" s="2"/>
    </row>
    <row r="118" spans="1:11" ht="12.75">
      <c r="A118" s="2"/>
      <c r="K118" s="2"/>
    </row>
    <row r="119" spans="1:11" ht="12.75">
      <c r="A119" s="2"/>
      <c r="K119" s="2"/>
    </row>
    <row r="120" spans="1:11" ht="12.75">
      <c r="A120" s="2"/>
      <c r="K120" s="2"/>
    </row>
    <row r="121" spans="1:11" ht="12.75">
      <c r="A121" s="2"/>
      <c r="K121" s="2"/>
    </row>
    <row r="122" spans="1:11" ht="12.75">
      <c r="A122" s="2"/>
      <c r="K122" s="2"/>
    </row>
    <row r="123" spans="1:11" ht="12.75">
      <c r="A123" s="2"/>
      <c r="K123" s="2"/>
    </row>
    <row r="124" spans="1:11" ht="12.75">
      <c r="A124" s="2"/>
      <c r="K124" s="2"/>
    </row>
    <row r="125" spans="1:11" ht="12.75">
      <c r="A125" s="2"/>
      <c r="K125" s="2"/>
    </row>
    <row r="126" spans="1:11" ht="12.75">
      <c r="A126" s="2"/>
      <c r="K126" s="2"/>
    </row>
    <row r="127" spans="1:11" ht="12.75">
      <c r="A127" s="2"/>
      <c r="K127" s="2"/>
    </row>
    <row r="128" spans="1:11" ht="12.75">
      <c r="A128" s="2"/>
      <c r="K128" s="2"/>
    </row>
    <row r="129" spans="1:11" ht="12.75">
      <c r="A129" s="2"/>
      <c r="K129" s="2"/>
    </row>
    <row r="130" spans="1:11" ht="12.75">
      <c r="A130" s="2"/>
      <c r="K130" s="2"/>
    </row>
    <row r="131" spans="1:11" ht="12.75">
      <c r="A131" s="2"/>
      <c r="K131" s="2"/>
    </row>
    <row r="132" spans="1:11" ht="12.75">
      <c r="A132" s="2"/>
      <c r="K132" s="2"/>
    </row>
    <row r="133" spans="1:11" ht="12.75">
      <c r="A133" s="2"/>
      <c r="K133" s="2"/>
    </row>
    <row r="134" spans="1:11" ht="12.75">
      <c r="A134" s="2"/>
      <c r="K134" s="2"/>
    </row>
    <row r="135" spans="1:11" ht="12.75">
      <c r="A135" s="2"/>
      <c r="K135" s="2"/>
    </row>
    <row r="136" spans="1:11" ht="12.75">
      <c r="A136" s="2"/>
      <c r="K136" s="2"/>
    </row>
    <row r="137" spans="1:11" ht="12.75">
      <c r="A137" s="2"/>
      <c r="K137" s="2"/>
    </row>
    <row r="138" spans="1:11" ht="12.75">
      <c r="A138" s="2"/>
      <c r="K138" s="2"/>
    </row>
    <row r="139" spans="1:11" ht="12.75">
      <c r="A139" s="2"/>
      <c r="K139" s="2"/>
    </row>
    <row r="140" spans="1:11" ht="12.75">
      <c r="A140" s="2"/>
      <c r="K140" s="2"/>
    </row>
    <row r="141" spans="1:11" ht="12.75">
      <c r="A141" s="2"/>
      <c r="K141" s="2"/>
    </row>
    <row r="142" spans="1:11" ht="12.75">
      <c r="A142" s="2"/>
      <c r="K142" s="2"/>
    </row>
    <row r="143" spans="1:11" ht="12.75">
      <c r="A143" s="2"/>
      <c r="K143" s="2"/>
    </row>
    <row r="144" spans="1:11" ht="12.75">
      <c r="A144" s="2"/>
      <c r="K144" s="2"/>
    </row>
    <row r="145" spans="1:11" ht="12.75">
      <c r="A145" s="2"/>
      <c r="K145" s="2"/>
    </row>
    <row r="146" spans="1:11" ht="12.75">
      <c r="A146" s="2"/>
      <c r="K146" s="2"/>
    </row>
    <row r="147" spans="1:11" ht="12.75">
      <c r="A147" s="2"/>
      <c r="K147" s="2"/>
    </row>
    <row r="148" spans="1:11" ht="12.75">
      <c r="A148" s="2"/>
      <c r="K148" s="2"/>
    </row>
    <row r="149" spans="1:11" ht="12.75">
      <c r="A149" s="2"/>
      <c r="K149" s="2"/>
    </row>
    <row r="150" spans="1:11" ht="12.75">
      <c r="A150" s="2"/>
      <c r="K150" s="2"/>
    </row>
    <row r="151" spans="1:11" ht="12.75">
      <c r="A151" s="2"/>
      <c r="K151" s="2"/>
    </row>
    <row r="152" spans="1:11" ht="12.75">
      <c r="A152" s="2"/>
      <c r="K152" s="2"/>
    </row>
    <row r="153" spans="1:11" ht="12.75">
      <c r="A153" s="2"/>
      <c r="K153" s="2"/>
    </row>
    <row r="154" spans="1:11" ht="12.75">
      <c r="A154" s="2"/>
      <c r="K154" s="2"/>
    </row>
    <row r="155" spans="1:11" ht="12.75">
      <c r="A155" s="2"/>
      <c r="K155" s="2"/>
    </row>
    <row r="156" spans="1:11" ht="12.75">
      <c r="A156" s="2"/>
      <c r="K156" s="2"/>
    </row>
    <row r="157" spans="1:11" ht="12.75">
      <c r="A157" s="2"/>
      <c r="K157" s="2"/>
    </row>
    <row r="158" spans="1:11" ht="12.75">
      <c r="A158" s="2"/>
      <c r="K158" s="2"/>
    </row>
    <row r="159" spans="1:11" ht="12.75">
      <c r="A159" s="2"/>
      <c r="K159" s="2"/>
    </row>
    <row r="160" spans="1:11" ht="12.75">
      <c r="A160" s="2"/>
      <c r="K160" s="2"/>
    </row>
    <row r="161" spans="1:11" ht="12.75">
      <c r="A161" s="2"/>
      <c r="K161" s="2"/>
    </row>
    <row r="162" spans="1:11" ht="12.75">
      <c r="A162" s="2"/>
      <c r="K162" s="2"/>
    </row>
    <row r="163" spans="1:11" ht="12.75">
      <c r="A163" s="2"/>
      <c r="K163" s="2"/>
    </row>
    <row r="164" spans="1:11" ht="12.75">
      <c r="A164" s="2"/>
      <c r="K164" s="2"/>
    </row>
    <row r="165" spans="1:11" ht="12.75">
      <c r="A165" s="2"/>
      <c r="K165" s="2"/>
    </row>
    <row r="166" spans="1:11" ht="12.75">
      <c r="A166" s="2"/>
      <c r="K166" s="2"/>
    </row>
    <row r="167" spans="1:11" ht="12.75">
      <c r="A167" s="2"/>
      <c r="K167" s="2"/>
    </row>
    <row r="168" spans="1:11" ht="12.75">
      <c r="A168" s="2"/>
      <c r="K168" s="2"/>
    </row>
    <row r="169" spans="1:11" ht="12.75">
      <c r="A169" s="2"/>
      <c r="K169" s="2"/>
    </row>
    <row r="170" spans="1:11" ht="12.75">
      <c r="A170" s="2"/>
      <c r="K170" s="2"/>
    </row>
    <row r="171" spans="1:11" ht="12.75">
      <c r="A171" s="2"/>
      <c r="K171" s="2"/>
    </row>
    <row r="172" spans="1:11" ht="12.75">
      <c r="A172" s="2"/>
      <c r="K172" s="2"/>
    </row>
    <row r="173" spans="1:11" ht="12.75">
      <c r="A173" s="2"/>
      <c r="K173" s="2"/>
    </row>
    <row r="174" spans="1:11" ht="12.75">
      <c r="A174" s="2"/>
      <c r="K174" s="2"/>
    </row>
    <row r="175" spans="1:11" ht="12.75">
      <c r="A175" s="2"/>
      <c r="K175" s="2"/>
    </row>
    <row r="176" spans="1:11" ht="12.75">
      <c r="A176" s="2"/>
      <c r="K176" s="2"/>
    </row>
    <row r="177" spans="1:11" ht="12.75">
      <c r="A177" s="2"/>
      <c r="K177" s="2"/>
    </row>
    <row r="178" spans="1:11" ht="12.75">
      <c r="A178" s="2"/>
      <c r="K178" s="2"/>
    </row>
    <row r="179" spans="1:11" ht="12.75">
      <c r="A179" s="2"/>
      <c r="K179" s="2"/>
    </row>
    <row r="180" spans="1:11" ht="12.75">
      <c r="A180" s="2"/>
      <c r="K180" s="2"/>
    </row>
    <row r="181" spans="1:11" ht="12.75">
      <c r="A181" s="2"/>
      <c r="K181" s="2"/>
    </row>
    <row r="182" spans="1:11" ht="12.75">
      <c r="A182" s="2"/>
      <c r="K182" s="2"/>
    </row>
    <row r="183" spans="1:11" ht="12.75">
      <c r="A183" s="2"/>
      <c r="K183" s="2"/>
    </row>
    <row r="184" spans="1:11" ht="12.75">
      <c r="A184" s="2"/>
      <c r="K184" s="2"/>
    </row>
    <row r="185" spans="1:11" ht="12.75">
      <c r="A185" s="2"/>
      <c r="K185" s="2"/>
    </row>
    <row r="186" spans="1:11" ht="12.75">
      <c r="A186" s="2"/>
      <c r="K186" s="2"/>
    </row>
    <row r="187" spans="1:11" ht="12.75">
      <c r="A187" s="2"/>
      <c r="K187" s="2"/>
    </row>
    <row r="188" spans="1:11" ht="12.75">
      <c r="A188" s="2"/>
      <c r="K188" s="2"/>
    </row>
    <row r="189" spans="1:11" ht="12.75">
      <c r="A189" s="2"/>
      <c r="K189" s="2"/>
    </row>
    <row r="190" spans="1:11" ht="12.75">
      <c r="A190" s="2"/>
      <c r="K190" s="2"/>
    </row>
    <row r="191" spans="1:11" ht="12.75">
      <c r="A191" s="2"/>
      <c r="K191" s="2"/>
    </row>
    <row r="192" spans="1:11" ht="12.75">
      <c r="A192" s="2"/>
      <c r="K192" s="2"/>
    </row>
    <row r="193" spans="1:11" ht="12.75">
      <c r="A193" s="2"/>
      <c r="K193" s="2"/>
    </row>
    <row r="194" spans="1:11" ht="12.75">
      <c r="A194" s="2"/>
      <c r="K194" s="2"/>
    </row>
    <row r="195" spans="1:11" ht="12.75">
      <c r="A195" s="2"/>
      <c r="K195" s="2"/>
    </row>
    <row r="196" spans="1:11" ht="12.75">
      <c r="A196" s="2"/>
      <c r="K196" s="2"/>
    </row>
    <row r="197" spans="1:11" ht="12.75">
      <c r="A197" s="2"/>
      <c r="K197" s="2"/>
    </row>
    <row r="198" spans="1:11" ht="12.75">
      <c r="A198" s="2"/>
      <c r="K198" s="2"/>
    </row>
    <row r="199" spans="1:11" ht="12.75">
      <c r="A199" s="2"/>
      <c r="K199" s="2"/>
    </row>
    <row r="200" spans="1:11" ht="12.75">
      <c r="A200" s="2"/>
      <c r="K200" s="2"/>
    </row>
    <row r="201" spans="1:11" ht="12.75">
      <c r="A201" s="2"/>
      <c r="K201" s="2"/>
    </row>
    <row r="202" spans="1:11" ht="12.75">
      <c r="A202" s="2"/>
      <c r="K202" s="2"/>
    </row>
    <row r="203" spans="1:11" ht="12.75">
      <c r="A203" s="2"/>
      <c r="K203" s="2"/>
    </row>
    <row r="204" spans="1:11" ht="12.75">
      <c r="A204" s="2"/>
      <c r="K204" s="2"/>
    </row>
    <row r="205" spans="1:11" ht="12.75">
      <c r="A205" s="2"/>
      <c r="K205" s="2"/>
    </row>
    <row r="206" spans="1:11" ht="12.75">
      <c r="A206" s="2"/>
      <c r="K206" s="2"/>
    </row>
    <row r="207" spans="1:11" ht="12.75">
      <c r="A207" s="2"/>
      <c r="K207" s="2"/>
    </row>
    <row r="208" spans="1:11" ht="12.75">
      <c r="A208" s="2"/>
      <c r="K208" s="2"/>
    </row>
    <row r="209" spans="1:11" ht="12.75">
      <c r="A209" s="2"/>
      <c r="K209" s="2"/>
    </row>
    <row r="210" spans="1:11" ht="12.75">
      <c r="A210" s="2"/>
      <c r="K210" s="2"/>
    </row>
    <row r="211" spans="1:11" ht="12.75">
      <c r="A211" s="2"/>
      <c r="K211" s="2"/>
    </row>
    <row r="212" spans="1:11" ht="12.75">
      <c r="A212" s="2"/>
      <c r="K212" s="2"/>
    </row>
    <row r="213" spans="1:11" ht="12.75">
      <c r="A213" s="2"/>
      <c r="K213" s="2"/>
    </row>
    <row r="214" spans="1:11" ht="12.75">
      <c r="A214" s="2"/>
      <c r="K214" s="2"/>
    </row>
    <row r="215" spans="1:11" ht="12.75">
      <c r="A215" s="2"/>
      <c r="K215" s="2"/>
    </row>
    <row r="216" spans="1:11" ht="12.75">
      <c r="A216" s="2"/>
      <c r="K216" s="2"/>
    </row>
    <row r="217" spans="1:11" ht="12.75">
      <c r="A217" s="2"/>
      <c r="K217" s="2"/>
    </row>
    <row r="218" spans="1:11" ht="12.75">
      <c r="A218" s="2"/>
      <c r="K218" s="2"/>
    </row>
    <row r="219" spans="1:11" ht="12.75">
      <c r="A219" s="2"/>
      <c r="K219" s="2"/>
    </row>
    <row r="220" spans="1:11" ht="12.75">
      <c r="A220" s="2"/>
      <c r="K220" s="2"/>
    </row>
    <row r="221" spans="1:11" ht="12.75">
      <c r="A221" s="2"/>
      <c r="K221" s="2"/>
    </row>
    <row r="222" spans="1:11" ht="12.75">
      <c r="A222" s="2"/>
      <c r="K222" s="2"/>
    </row>
    <row r="223" spans="1:11" ht="12.75">
      <c r="A223" s="2"/>
      <c r="K223" s="2"/>
    </row>
    <row r="224" spans="1:11" ht="12.75">
      <c r="A224" s="2"/>
      <c r="K224" s="2"/>
    </row>
    <row r="225" spans="1:11" ht="12.75">
      <c r="A225" s="2"/>
      <c r="K225" s="2"/>
    </row>
    <row r="226" spans="1:11" ht="12.75">
      <c r="A226" s="2"/>
      <c r="K226" s="2"/>
    </row>
    <row r="227" spans="1:11" ht="12.75">
      <c r="A227" s="2"/>
      <c r="K227" s="2"/>
    </row>
    <row r="228" spans="1:11" ht="12.75">
      <c r="A228" s="2"/>
      <c r="K228" s="2"/>
    </row>
    <row r="229" spans="1:11" ht="12.75">
      <c r="A229" s="2"/>
      <c r="K229" s="2"/>
    </row>
    <row r="230" spans="1:11" ht="12.75">
      <c r="A230" s="2"/>
      <c r="K230" s="2"/>
    </row>
    <row r="231" spans="1:11" ht="12.75">
      <c r="A231" s="2"/>
      <c r="K231" s="2"/>
    </row>
    <row r="232" spans="1:11" ht="12.75">
      <c r="A232" s="2"/>
      <c r="K232" s="2"/>
    </row>
  </sheetData>
  <sheetProtection/>
  <conditionalFormatting sqref="B42:B65536">
    <cfRule type="cellIs" priority="291" dxfId="251" operator="between">
      <formula>600</formula>
      <formula>700</formula>
    </cfRule>
    <cfRule type="cellIs" priority="292" dxfId="250" operator="between">
      <formula>299</formula>
      <formula>399</formula>
    </cfRule>
    <cfRule type="cellIs" priority="293" dxfId="249" operator="between">
      <formula>99</formula>
      <formula>200</formula>
    </cfRule>
    <cfRule type="cellIs" priority="294" dxfId="248" operator="between">
      <formula>400</formula>
      <formula>499</formula>
    </cfRule>
  </conditionalFormatting>
  <conditionalFormatting sqref="L1 B1">
    <cfRule type="cellIs" priority="140" dxfId="4" operator="between" stopIfTrue="1">
      <formula>300</formula>
      <formula>399</formula>
    </cfRule>
    <cfRule type="cellIs" priority="141" dxfId="3" operator="between" stopIfTrue="1">
      <formula>600</formula>
      <formula>699</formula>
    </cfRule>
    <cfRule type="cellIs" priority="142" dxfId="2" operator="between" stopIfTrue="1">
      <formula>500</formula>
      <formula>599</formula>
    </cfRule>
  </conditionalFormatting>
  <conditionalFormatting sqref="B25:B41">
    <cfRule type="cellIs" priority="137" dxfId="4" operator="between" stopIfTrue="1">
      <formula>300</formula>
      <formula>399</formula>
    </cfRule>
    <cfRule type="cellIs" priority="138" dxfId="3" operator="between" stopIfTrue="1">
      <formula>600</formula>
      <formula>699</formula>
    </cfRule>
    <cfRule type="cellIs" priority="139" dxfId="2" operator="between" stopIfTrue="1">
      <formula>500</formula>
      <formula>599</formula>
    </cfRule>
  </conditionalFormatting>
  <conditionalFormatting sqref="L1 B1 B25:B41">
    <cfRule type="cellIs" priority="135" dxfId="1" operator="between">
      <formula>399.5</formula>
      <formula>499.5</formula>
    </cfRule>
    <cfRule type="cellIs" priority="136" dxfId="0" operator="between">
      <formula>99</formula>
      <formula>199.5</formula>
    </cfRule>
  </conditionalFormatting>
  <conditionalFormatting sqref="L29:L34">
    <cfRule type="cellIs" priority="108" dxfId="4" operator="between" stopIfTrue="1">
      <formula>300</formula>
      <formula>399</formula>
    </cfRule>
    <cfRule type="cellIs" priority="109" dxfId="3" operator="between" stopIfTrue="1">
      <formula>600</formula>
      <formula>699</formula>
    </cfRule>
    <cfRule type="cellIs" priority="110" dxfId="2" operator="between" stopIfTrue="1">
      <formula>500</formula>
      <formula>599</formula>
    </cfRule>
  </conditionalFormatting>
  <conditionalFormatting sqref="L29:L34">
    <cfRule type="cellIs" priority="105" dxfId="4" operator="between" stopIfTrue="1">
      <formula>300</formula>
      <formula>399</formula>
    </cfRule>
    <cfRule type="cellIs" priority="106" dxfId="3" operator="between" stopIfTrue="1">
      <formula>600</formula>
      <formula>699</formula>
    </cfRule>
    <cfRule type="cellIs" priority="107" dxfId="2" operator="between" stopIfTrue="1">
      <formula>500</formula>
      <formula>599</formula>
    </cfRule>
  </conditionalFormatting>
  <conditionalFormatting sqref="L29:L34">
    <cfRule type="cellIs" priority="103" dxfId="1" operator="between">
      <formula>399.5</formula>
      <formula>499.5</formula>
    </cfRule>
    <cfRule type="cellIs" priority="104" dxfId="0" operator="between">
      <formula>99</formula>
      <formula>199.5</formula>
    </cfRule>
  </conditionalFormatting>
  <conditionalFormatting sqref="L35">
    <cfRule type="cellIs" priority="100" dxfId="4" operator="between" stopIfTrue="1">
      <formula>300</formula>
      <formula>399</formula>
    </cfRule>
    <cfRule type="cellIs" priority="101" dxfId="3" operator="between" stopIfTrue="1">
      <formula>600</formula>
      <formula>699</formula>
    </cfRule>
    <cfRule type="cellIs" priority="102" dxfId="2" operator="between" stopIfTrue="1">
      <formula>500</formula>
      <formula>599</formula>
    </cfRule>
  </conditionalFormatting>
  <conditionalFormatting sqref="L35">
    <cfRule type="cellIs" priority="97" dxfId="4" operator="between" stopIfTrue="1">
      <formula>300</formula>
      <formula>399</formula>
    </cfRule>
    <cfRule type="cellIs" priority="98" dxfId="3" operator="between" stopIfTrue="1">
      <formula>600</formula>
      <formula>699</formula>
    </cfRule>
    <cfRule type="cellIs" priority="99" dxfId="2" operator="between" stopIfTrue="1">
      <formula>500</formula>
      <formula>599</formula>
    </cfRule>
  </conditionalFormatting>
  <conditionalFormatting sqref="L35">
    <cfRule type="cellIs" priority="95" dxfId="1" operator="between">
      <formula>399.5</formula>
      <formula>499.5</formula>
    </cfRule>
    <cfRule type="cellIs" priority="96" dxfId="0" operator="between">
      <formula>99</formula>
      <formula>199.5</formula>
    </cfRule>
  </conditionalFormatting>
  <conditionalFormatting sqref="L36">
    <cfRule type="cellIs" priority="92" dxfId="4" operator="between" stopIfTrue="1">
      <formula>300</formula>
      <formula>399</formula>
    </cfRule>
    <cfRule type="cellIs" priority="93" dxfId="3" operator="between" stopIfTrue="1">
      <formula>600</formula>
      <formula>699</formula>
    </cfRule>
    <cfRule type="cellIs" priority="94" dxfId="2" operator="between" stopIfTrue="1">
      <formula>500</formula>
      <formula>599</formula>
    </cfRule>
  </conditionalFormatting>
  <conditionalFormatting sqref="L36">
    <cfRule type="cellIs" priority="89" dxfId="4" operator="between" stopIfTrue="1">
      <formula>300</formula>
      <formula>399</formula>
    </cfRule>
    <cfRule type="cellIs" priority="90" dxfId="3" operator="between" stopIfTrue="1">
      <formula>600</formula>
      <formula>699</formula>
    </cfRule>
    <cfRule type="cellIs" priority="91" dxfId="2" operator="between" stopIfTrue="1">
      <formula>500</formula>
      <formula>599</formula>
    </cfRule>
  </conditionalFormatting>
  <conditionalFormatting sqref="L36">
    <cfRule type="cellIs" priority="87" dxfId="1" operator="between">
      <formula>399.5</formula>
      <formula>499.5</formula>
    </cfRule>
    <cfRule type="cellIs" priority="88" dxfId="0" operator="between">
      <formula>99</formula>
      <formula>199.5</formula>
    </cfRule>
  </conditionalFormatting>
  <conditionalFormatting sqref="L37">
    <cfRule type="cellIs" priority="84" dxfId="4" operator="between" stopIfTrue="1">
      <formula>300</formula>
      <formula>399</formula>
    </cfRule>
    <cfRule type="cellIs" priority="85" dxfId="3" operator="between" stopIfTrue="1">
      <formula>600</formula>
      <formula>699</formula>
    </cfRule>
    <cfRule type="cellIs" priority="86" dxfId="2" operator="between" stopIfTrue="1">
      <formula>500</formula>
      <formula>599</formula>
    </cfRule>
  </conditionalFormatting>
  <conditionalFormatting sqref="L37">
    <cfRule type="cellIs" priority="81" dxfId="4" operator="between" stopIfTrue="1">
      <formula>300</formula>
      <formula>399</formula>
    </cfRule>
    <cfRule type="cellIs" priority="82" dxfId="3" operator="between" stopIfTrue="1">
      <formula>600</formula>
      <formula>699</formula>
    </cfRule>
    <cfRule type="cellIs" priority="83" dxfId="2" operator="between" stopIfTrue="1">
      <formula>500</formula>
      <formula>599</formula>
    </cfRule>
  </conditionalFormatting>
  <conditionalFormatting sqref="L37">
    <cfRule type="cellIs" priority="79" dxfId="1" operator="between">
      <formula>399.5</formula>
      <formula>499.5</formula>
    </cfRule>
    <cfRule type="cellIs" priority="80" dxfId="0" operator="between">
      <formula>99</formula>
      <formula>199.5</formula>
    </cfRule>
  </conditionalFormatting>
  <conditionalFormatting sqref="L38">
    <cfRule type="cellIs" priority="76" dxfId="4" operator="between" stopIfTrue="1">
      <formula>300</formula>
      <formula>399</formula>
    </cfRule>
    <cfRule type="cellIs" priority="77" dxfId="3" operator="between" stopIfTrue="1">
      <formula>600</formula>
      <formula>699</formula>
    </cfRule>
    <cfRule type="cellIs" priority="78" dxfId="2" operator="between" stopIfTrue="1">
      <formula>500</formula>
      <formula>599</formula>
    </cfRule>
  </conditionalFormatting>
  <conditionalFormatting sqref="L38">
    <cfRule type="cellIs" priority="73" dxfId="4" operator="between" stopIfTrue="1">
      <formula>300</formula>
      <formula>399</formula>
    </cfRule>
    <cfRule type="cellIs" priority="74" dxfId="3" operator="between" stopIfTrue="1">
      <formula>600</formula>
      <formula>699</formula>
    </cfRule>
    <cfRule type="cellIs" priority="75" dxfId="2" operator="between" stopIfTrue="1">
      <formula>500</formula>
      <formula>599</formula>
    </cfRule>
  </conditionalFormatting>
  <conditionalFormatting sqref="L38">
    <cfRule type="cellIs" priority="71" dxfId="1" operator="between">
      <formula>399.5</formula>
      <formula>499.5</formula>
    </cfRule>
    <cfRule type="cellIs" priority="72" dxfId="0" operator="between">
      <formula>99</formula>
      <formula>199.5</formula>
    </cfRule>
  </conditionalFormatting>
  <conditionalFormatting sqref="L39">
    <cfRule type="cellIs" priority="68" dxfId="4" operator="between" stopIfTrue="1">
      <formula>300</formula>
      <formula>399</formula>
    </cfRule>
    <cfRule type="cellIs" priority="69" dxfId="3" operator="between" stopIfTrue="1">
      <formula>600</formula>
      <formula>699</formula>
    </cfRule>
    <cfRule type="cellIs" priority="70" dxfId="2" operator="between" stopIfTrue="1">
      <formula>500</formula>
      <formula>599</formula>
    </cfRule>
  </conditionalFormatting>
  <conditionalFormatting sqref="L39">
    <cfRule type="cellIs" priority="65" dxfId="4" operator="between" stopIfTrue="1">
      <formula>300</formula>
      <formula>399</formula>
    </cfRule>
    <cfRule type="cellIs" priority="66" dxfId="3" operator="between" stopIfTrue="1">
      <formula>600</formula>
      <formula>699</formula>
    </cfRule>
    <cfRule type="cellIs" priority="67" dxfId="2" operator="between" stopIfTrue="1">
      <formula>500</formula>
      <formula>599</formula>
    </cfRule>
  </conditionalFormatting>
  <conditionalFormatting sqref="L39">
    <cfRule type="cellIs" priority="63" dxfId="1" operator="between">
      <formula>399.5</formula>
      <formula>499.5</formula>
    </cfRule>
    <cfRule type="cellIs" priority="64" dxfId="0" operator="between">
      <formula>99</formula>
      <formula>199.5</formula>
    </cfRule>
  </conditionalFormatting>
  <conditionalFormatting sqref="L40">
    <cfRule type="cellIs" priority="60" dxfId="4" operator="between" stopIfTrue="1">
      <formula>300</formula>
      <formula>399</formula>
    </cfRule>
    <cfRule type="cellIs" priority="61" dxfId="3" operator="between" stopIfTrue="1">
      <formula>600</formula>
      <formula>699</formula>
    </cfRule>
    <cfRule type="cellIs" priority="62" dxfId="2" operator="between" stopIfTrue="1">
      <formula>500</formula>
      <formula>599</formula>
    </cfRule>
  </conditionalFormatting>
  <conditionalFormatting sqref="L40">
    <cfRule type="cellIs" priority="57" dxfId="4" operator="between" stopIfTrue="1">
      <formula>300</formula>
      <formula>399</formula>
    </cfRule>
    <cfRule type="cellIs" priority="58" dxfId="3" operator="between" stopIfTrue="1">
      <formula>600</formula>
      <formula>699</formula>
    </cfRule>
    <cfRule type="cellIs" priority="59" dxfId="2" operator="between" stopIfTrue="1">
      <formula>500</formula>
      <formula>599</formula>
    </cfRule>
  </conditionalFormatting>
  <conditionalFormatting sqref="L40">
    <cfRule type="cellIs" priority="55" dxfId="1" operator="between">
      <formula>399.5</formula>
      <formula>499.5</formula>
    </cfRule>
    <cfRule type="cellIs" priority="56" dxfId="0" operator="between">
      <formula>99</formula>
      <formula>199.5</formula>
    </cfRule>
  </conditionalFormatting>
  <conditionalFormatting sqref="L41">
    <cfRule type="cellIs" priority="52" dxfId="4" operator="between" stopIfTrue="1">
      <formula>300</formula>
      <formula>399</formula>
    </cfRule>
    <cfRule type="cellIs" priority="53" dxfId="3" operator="between" stopIfTrue="1">
      <formula>600</formula>
      <formula>699</formula>
    </cfRule>
    <cfRule type="cellIs" priority="54" dxfId="2" operator="between" stopIfTrue="1">
      <formula>500</formula>
      <formula>599</formula>
    </cfRule>
  </conditionalFormatting>
  <conditionalFormatting sqref="L41">
    <cfRule type="cellIs" priority="49" dxfId="4" operator="between" stopIfTrue="1">
      <formula>300</formula>
      <formula>399</formula>
    </cfRule>
    <cfRule type="cellIs" priority="50" dxfId="3" operator="between" stopIfTrue="1">
      <formula>600</formula>
      <formula>699</formula>
    </cfRule>
    <cfRule type="cellIs" priority="51" dxfId="2" operator="between" stopIfTrue="1">
      <formula>500</formula>
      <formula>599</formula>
    </cfRule>
  </conditionalFormatting>
  <conditionalFormatting sqref="L41">
    <cfRule type="cellIs" priority="47" dxfId="1" operator="between">
      <formula>399.5</formula>
      <formula>499.5</formula>
    </cfRule>
    <cfRule type="cellIs" priority="48" dxfId="0" operator="between">
      <formula>99</formula>
      <formula>199.5</formula>
    </cfRule>
  </conditionalFormatting>
  <conditionalFormatting sqref="L26">
    <cfRule type="cellIs" priority="14" dxfId="4" operator="between" stopIfTrue="1">
      <formula>300</formula>
      <formula>399</formula>
    </cfRule>
    <cfRule type="cellIs" priority="15" dxfId="3" operator="between" stopIfTrue="1">
      <formula>600</formula>
      <formula>699</formula>
    </cfRule>
    <cfRule type="cellIs" priority="16" dxfId="2" operator="between" stopIfTrue="1">
      <formula>500</formula>
      <formula>599</formula>
    </cfRule>
  </conditionalFormatting>
  <conditionalFormatting sqref="L26">
    <cfRule type="cellIs" priority="11" dxfId="4" operator="between" stopIfTrue="1">
      <formula>300</formula>
      <formula>399</formula>
    </cfRule>
    <cfRule type="cellIs" priority="12" dxfId="3" operator="between" stopIfTrue="1">
      <formula>600</formula>
      <formula>699</formula>
    </cfRule>
    <cfRule type="cellIs" priority="13" dxfId="2" operator="between" stopIfTrue="1">
      <formula>500</formula>
      <formula>599</formula>
    </cfRule>
  </conditionalFormatting>
  <conditionalFormatting sqref="L26">
    <cfRule type="cellIs" priority="9" dxfId="1" operator="between">
      <formula>399.5</formula>
      <formula>499.5</formula>
    </cfRule>
    <cfRule type="cellIs" priority="10" dxfId="0" operator="between">
      <formula>99</formula>
      <formula>199.5</formula>
    </cfRule>
  </conditionalFormatting>
  <conditionalFormatting sqref="L23">
    <cfRule type="cellIs" priority="6" dxfId="4" operator="between" stopIfTrue="1">
      <formula>300</formula>
      <formula>399</formula>
    </cfRule>
    <cfRule type="cellIs" priority="7" dxfId="3" operator="between" stopIfTrue="1">
      <formula>600</formula>
      <formula>699</formula>
    </cfRule>
    <cfRule type="cellIs" priority="8" dxfId="2" operator="between" stopIfTrue="1">
      <formula>500</formula>
      <formula>599</formula>
    </cfRule>
  </conditionalFormatting>
  <conditionalFormatting sqref="L23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L23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paperSize="9" r:id="rId1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John Constandinou</cp:lastModifiedBy>
  <cp:lastPrinted>2018-03-16T14:10:49Z</cp:lastPrinted>
  <dcterms:created xsi:type="dcterms:W3CDTF">2004-10-09T19:34:07Z</dcterms:created>
  <dcterms:modified xsi:type="dcterms:W3CDTF">2023-02-03T22:12:09Z</dcterms:modified>
  <cp:category/>
  <cp:version/>
  <cp:contentType/>
  <cp:contentStatus/>
</cp:coreProperties>
</file>