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7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oints" sheetId="8" r:id="rId8"/>
    <sheet name="15 All Rounder" sheetId="9" r:id="rId9"/>
    <sheet name="Non Scoring" sheetId="10" r:id="rId10"/>
  </sheets>
  <definedNames>
    <definedName name="_xlnm.Print_Area" localSheetId="8">'15 All Rounder'!$K$1:$S$26</definedName>
    <definedName name="_xlnm.Print_Area" localSheetId="0">'Name'!$A$306:$D$355</definedName>
    <definedName name="_xlnm.Print_Area" localSheetId="7">'Points'!$A$1:$M$35</definedName>
    <definedName name="_xlnm.Print_Area" localSheetId="1">'s11B'!$G$1:$Q$55</definedName>
    <definedName name="_xlnm.Print_Area" localSheetId="2">'s11G'!$G$1:$Q$55</definedName>
    <definedName name="_xlnm.Print_Area" localSheetId="3">'s13B'!$G$1:$Q$59</definedName>
    <definedName name="_xlnm.Print_Area" localSheetId="4">'s13G'!$G$1:$Q$59</definedName>
    <definedName name="_xlnm.Print_Area" localSheetId="6">'s15G'!$A$1:$Q$41</definedName>
  </definedNames>
  <calcPr fullCalcOnLoad="1"/>
</workbook>
</file>

<file path=xl/sharedStrings.xml><?xml version="1.0" encoding="utf-8"?>
<sst xmlns="http://schemas.openxmlformats.org/spreadsheetml/2006/main" count="1781" uniqueCount="469">
  <si>
    <t>No</t>
  </si>
  <si>
    <t>Nov</t>
  </si>
  <si>
    <t>Dec</t>
  </si>
  <si>
    <t>Jan</t>
  </si>
  <si>
    <t>Mar</t>
  </si>
  <si>
    <t>Solihull &amp;Small Heath</t>
  </si>
  <si>
    <t>Royal Sutton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</si>
  <si>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</si>
  <si>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</si>
  <si>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</si>
  <si>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</si>
  <si>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</si>
  <si>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</si>
  <si>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</si>
  <si>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</si>
  <si>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</si>
  <si>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</si>
  <si>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</si>
  <si>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</si>
  <si>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</si>
  <si>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</si>
  <si>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</si>
  <si>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</si>
  <si>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</si>
  <si>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</si>
  <si>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</si>
  <si>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</si>
  <si>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</si>
  <si>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</si>
  <si>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</si>
  <si>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</si>
  <si>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</si>
  <si>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</si>
  <si>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</si>
  <si>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</si>
  <si>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</si>
  <si>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</si>
  <si>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</si>
  <si>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</si>
  <si>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</si>
  <si>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</si>
  <si>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</si>
  <si>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</si>
  <si>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</si>
  <si>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</si>
  <si>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</si>
  <si>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</si>
  <si>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</si>
  <si>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</si>
  <si>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</si>
  <si>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</si>
  <si>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</si>
  <si>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</si>
  <si>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</si>
  <si>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</si>
  <si>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</si>
  <si>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</si>
  <si>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</si>
  <si>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</si>
  <si>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</si>
  <si>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</si>
  <si>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</si>
  <si>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</si>
  <si>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</si>
  <si>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</si>
  <si>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</si>
  <si>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</si>
  <si>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</si>
  <si>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</si>
  <si>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</si>
  <si>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</si>
  <si>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</si>
  <si>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</si>
  <si>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</si>
  <si>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</si>
  <si>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</si>
  <si>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</si>
  <si>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</si>
  <si>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</si>
  <si>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</si>
  <si>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</si>
  <si>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</si>
  <si>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</si>
  <si>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</si>
  <si>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</si>
  <si>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</si>
  <si>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</si>
  <si>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</si>
  <si>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</si>
  <si>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</si>
  <si>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</si>
  <si>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</si>
  <si>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</si>
  <si>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</si>
  <si>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</si>
  <si>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</si>
  <si>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</si>
  <si>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</si>
  <si>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</si>
  <si>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</si>
  <si>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</si>
  <si>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</si>
  <si>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</si>
  <si>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</si>
  <si>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</si>
  <si>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</si>
  <si>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</si>
  <si>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</si>
  <si>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</si>
  <si>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</si>
  <si>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</si>
  <si>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</si>
  <si>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</si>
  <si>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</si>
  <si>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</si>
  <si>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</si>
  <si>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</si>
  <si>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</si>
  <si>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</si>
  <si>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</si>
  <si>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</si>
  <si>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</si>
  <si>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</si>
  <si>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</si>
  <si>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</si>
  <si>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</si>
  <si>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</si>
  <si>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</si>
  <si>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</si>
  <si>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</si>
  <si>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</si>
  <si>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</si>
  <si>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</si>
  <si>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</si>
  <si>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</si>
  <si>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</si>
  <si>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</si>
  <si>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</si>
  <si>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</si>
  <si>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</si>
  <si>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</si>
  <si>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</si>
  <si>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</si>
  <si>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</si>
  <si>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</si>
  <si>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</si>
  <si>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</si>
  <si>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</si>
  <si>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u11B</t>
  </si>
  <si>
    <t>T</t>
  </si>
  <si>
    <t>D</t>
  </si>
  <si>
    <t>5&amp;6</t>
  </si>
  <si>
    <t>1st</t>
  </si>
  <si>
    <t>4th</t>
  </si>
  <si>
    <t>2nd</t>
  </si>
  <si>
    <t>3rd</t>
  </si>
  <si>
    <t>In under 15's match points are only for interest. Places by actual points total.</t>
  </si>
  <si>
    <t>Best</t>
  </si>
  <si>
    <t>U15G All Rounder</t>
  </si>
  <si>
    <t>U15B Allrounder</t>
  </si>
  <si>
    <t>4x2 Relay</t>
  </si>
  <si>
    <t>Rohan Patel</t>
  </si>
  <si>
    <t>Reuben Greenway</t>
  </si>
  <si>
    <t>Cole Bailey</t>
  </si>
  <si>
    <t>Josh O'Neill</t>
  </si>
  <si>
    <t>Joshua Haughton</t>
  </si>
  <si>
    <t>Nehemiah Fuller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</si>
  <si>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</si>
  <si>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</si>
  <si>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</si>
  <si>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</si>
  <si>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</si>
  <si>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</si>
  <si>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</si>
  <si>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</si>
  <si>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</si>
  <si>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</si>
  <si>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Joseph Lawlor</t>
  </si>
  <si>
    <t>Grace Carter</t>
  </si>
  <si>
    <t>Holly Clive</t>
  </si>
  <si>
    <t>MIN</t>
  </si>
  <si>
    <t>Birmingham Sportshall League  2018 to 2019</t>
  </si>
  <si>
    <t>Benjamin Hilton</t>
  </si>
  <si>
    <t>Cyrus Walker</t>
  </si>
  <si>
    <t>Kaysha Kameni</t>
  </si>
  <si>
    <t>Nnamno Offodile</t>
  </si>
  <si>
    <t>Ri'meao Bennett</t>
  </si>
  <si>
    <t>Cian McCusker</t>
  </si>
  <si>
    <t>Oliver Cresswell</t>
  </si>
  <si>
    <t>Oliver Shortman</t>
  </si>
  <si>
    <t>Harry Francis</t>
  </si>
  <si>
    <t>U13b</t>
  </si>
  <si>
    <t>Jai Sohna</t>
  </si>
  <si>
    <t>u15b</t>
  </si>
  <si>
    <t>Remon Shepherd Brewster</t>
  </si>
  <si>
    <t>Karnell Nunes</t>
  </si>
  <si>
    <t>Kaine Skeete</t>
  </si>
  <si>
    <t>Lily Cunnison</t>
  </si>
  <si>
    <t>U11g</t>
  </si>
  <si>
    <t>Chanelle Blissett</t>
  </si>
  <si>
    <t>Kale'a Martin</t>
  </si>
  <si>
    <t>Elizaveta Feolorova</t>
  </si>
  <si>
    <t>U11B</t>
  </si>
  <si>
    <t>U11G</t>
  </si>
  <si>
    <t>U13B</t>
  </si>
  <si>
    <t>U13G</t>
  </si>
  <si>
    <t>U15B</t>
  </si>
  <si>
    <t>U15G</t>
  </si>
  <si>
    <t>Anisa Hamilton</t>
  </si>
  <si>
    <t>Xoya Alex-Eyitene</t>
  </si>
  <si>
    <t>Isaak Gilbert</t>
  </si>
  <si>
    <t>Malakai Deakin</t>
  </si>
  <si>
    <t>Drew Woodley</t>
  </si>
  <si>
    <t>Tom Watson</t>
  </si>
  <si>
    <t>Joel Cartwright</t>
  </si>
  <si>
    <t>Joel Bent</t>
  </si>
  <si>
    <t>Benny Wood</t>
  </si>
  <si>
    <t>Jude Redden</t>
  </si>
  <si>
    <t>Thomas Steele</t>
  </si>
  <si>
    <t>Eva Cartwright</t>
  </si>
  <si>
    <t>Molly Beeton</t>
  </si>
  <si>
    <t>Cerys Brook</t>
  </si>
  <si>
    <t>Tamsin White</t>
  </si>
  <si>
    <t>Molly Weaver</t>
  </si>
  <si>
    <t>Holly Pannett</t>
  </si>
  <si>
    <t>Ryan McGuffin</t>
  </si>
  <si>
    <t>Aaron Oshenye</t>
  </si>
  <si>
    <t>Jack Wakefield</t>
  </si>
  <si>
    <t>Ben Ward</t>
  </si>
  <si>
    <t>Dylan Parsons</t>
  </si>
  <si>
    <t>Connor Cahill</t>
  </si>
  <si>
    <t>Joe Masterson</t>
  </si>
  <si>
    <t>Jayden McIntosh</t>
  </si>
  <si>
    <t>Callum Webber</t>
  </si>
  <si>
    <t>Harvey Nelson</t>
  </si>
  <si>
    <t>Lewis Thomas</t>
  </si>
  <si>
    <t>Andrew Lee</t>
  </si>
  <si>
    <t>Ben Watson</t>
  </si>
  <si>
    <t>Lawrie Humby</t>
  </si>
  <si>
    <t>Isaac Williams</t>
  </si>
  <si>
    <t>Daniel Baker</t>
  </si>
  <si>
    <t>Ezekiel Adjei</t>
  </si>
  <si>
    <t>Billy Robinson-Bailey</t>
  </si>
  <si>
    <t>Dan Scott</t>
  </si>
  <si>
    <t>Teghan Ballentine</t>
  </si>
  <si>
    <t>Ben Steele</t>
  </si>
  <si>
    <t>James Lund</t>
  </si>
  <si>
    <t>Dan Hawkeswood</t>
  </si>
  <si>
    <t>Kheya Ballentine</t>
  </si>
  <si>
    <t>Beth Tomlinson</t>
  </si>
  <si>
    <t>Megan Hood</t>
  </si>
  <si>
    <t>Emily Cox</t>
  </si>
  <si>
    <t>Lily Conduit</t>
  </si>
  <si>
    <t>Lottie Harden</t>
  </si>
  <si>
    <t>Daisy Burton</t>
  </si>
  <si>
    <t>Harriet Moss</t>
  </si>
  <si>
    <t>Izzy Robinson</t>
  </si>
  <si>
    <t>Amber Creasey</t>
  </si>
  <si>
    <t>Chloe Driver</t>
  </si>
  <si>
    <t>Milly Macaulay</t>
  </si>
  <si>
    <t>Eva Robinson</t>
  </si>
  <si>
    <t>Izzy Sheward</t>
  </si>
  <si>
    <t>Mia Conduit</t>
  </si>
  <si>
    <t>Sophie Rafferty</t>
  </si>
  <si>
    <t>Gracie-May Stubbs</t>
  </si>
  <si>
    <t>Cora Reilly</t>
  </si>
  <si>
    <t>Frankie Cox</t>
  </si>
  <si>
    <t>Poppy Koumblis</t>
  </si>
  <si>
    <t>Sophie Williams</t>
  </si>
  <si>
    <t>Jess Cox</t>
  </si>
  <si>
    <t>Abigail Steele</t>
  </si>
  <si>
    <t>Kyi Emrey</t>
  </si>
  <si>
    <t>Charlotte Prince</t>
  </si>
  <si>
    <t>Lola Woodward</t>
  </si>
  <si>
    <t>Rachael Hooper</t>
  </si>
  <si>
    <t>Phillipa Harlow</t>
  </si>
  <si>
    <t>Scott Randall</t>
  </si>
  <si>
    <t>Max Chapelle</t>
  </si>
  <si>
    <t>Thomas Harris</t>
  </si>
  <si>
    <t>Keilan Banning-Price</t>
  </si>
  <si>
    <t>Ania Potocka</t>
  </si>
  <si>
    <t>Brooke Burton</t>
  </si>
  <si>
    <t>Natalia Pestova</t>
  </si>
  <si>
    <t>George Allen</t>
  </si>
  <si>
    <t>Charlie Egerton</t>
  </si>
  <si>
    <t>Louis Glynn</t>
  </si>
  <si>
    <t>Thomas Homer</t>
  </si>
  <si>
    <t>William Jenks</t>
  </si>
  <si>
    <t>Edmund O'Brien</t>
  </si>
  <si>
    <t>Christian Pascall</t>
  </si>
  <si>
    <t>Patrick (Paddy) Wood</t>
  </si>
  <si>
    <t>Hamish Gordon</t>
  </si>
  <si>
    <t>James Lee</t>
  </si>
  <si>
    <t>James Elfrey</t>
  </si>
  <si>
    <t>Logan Hamblett</t>
  </si>
  <si>
    <t>Nick Harlow</t>
  </si>
  <si>
    <t>Kian Hazelwood</t>
  </si>
  <si>
    <t>Thomas Lane</t>
  </si>
  <si>
    <t>Adam Scarr</t>
  </si>
  <si>
    <t>Alex Taylor</t>
  </si>
  <si>
    <t>Charlie Tolen</t>
  </si>
  <si>
    <t>Paige Allbutt</t>
  </si>
  <si>
    <t>Charlie Ann Baird</t>
  </si>
  <si>
    <t>Taylor Jade Campbell</t>
  </si>
  <si>
    <t>Sienna Jackson</t>
  </si>
  <si>
    <t>Isabel Knowles</t>
  </si>
  <si>
    <t>Charlotte Lee</t>
  </si>
  <si>
    <t>Gabriella Taylor</t>
  </si>
  <si>
    <t>Maisie Toolan</t>
  </si>
  <si>
    <t>Millie Allen</t>
  </si>
  <si>
    <t>Milly Allen</t>
  </si>
  <si>
    <t>Betsy Cooper</t>
  </si>
  <si>
    <t>Millie Cross</t>
  </si>
  <si>
    <t>Sarah Elfrey</t>
  </si>
  <si>
    <t>Grace Ellis</t>
  </si>
  <si>
    <t>Keriann Huxley</t>
  </si>
  <si>
    <t>Beatrice Payne</t>
  </si>
  <si>
    <t>Katie-May Sheppard</t>
  </si>
  <si>
    <t>Ella Von-Schaxmann</t>
  </si>
  <si>
    <t>Eva Wood</t>
  </si>
  <si>
    <t>Chloe Allen</t>
  </si>
  <si>
    <t>Nia Brook</t>
  </si>
  <si>
    <t>Darcy Cooper</t>
  </si>
  <si>
    <t>Penny Cross</t>
  </si>
  <si>
    <t>Jessica Dale</t>
  </si>
  <si>
    <t>Chloe Eastoe</t>
  </si>
  <si>
    <t>Holly Eastoe</t>
  </si>
  <si>
    <t>Abigail Hackett</t>
  </si>
  <si>
    <t>Alexis (Lexi) Harlow</t>
  </si>
  <si>
    <t>Laura Harris</t>
  </si>
  <si>
    <t>Daisy Beau Moore</t>
  </si>
  <si>
    <t>Pheobe-Mai Pye</t>
  </si>
  <si>
    <t>Isabelle Rose</t>
  </si>
  <si>
    <t>Caitlin Smith-Edwards</t>
  </si>
  <si>
    <t>Sienna Smith</t>
  </si>
  <si>
    <t>Sofia Sheckler</t>
  </si>
  <si>
    <t>Amber Threfall</t>
  </si>
  <si>
    <t>Sophia Deans</t>
  </si>
  <si>
    <t>Georgia Hewitt</t>
  </si>
  <si>
    <t>Ella Rose Travis</t>
  </si>
  <si>
    <t>Krystalia Bayong</t>
  </si>
  <si>
    <t>Jack Lynch</t>
  </si>
  <si>
    <t>Eve Curtis</t>
  </si>
  <si>
    <t>Isabelle Fennel</t>
  </si>
  <si>
    <t>Grace Curtis</t>
  </si>
  <si>
    <t>Caitlin Ralph</t>
  </si>
  <si>
    <t>Jacob Harris</t>
  </si>
  <si>
    <t>Julien Nansseu</t>
  </si>
  <si>
    <t>Finley-Kill Brown</t>
  </si>
  <si>
    <t>Zak Tisdale</t>
  </si>
  <si>
    <t>Sam McGuffin</t>
  </si>
  <si>
    <t>Alex Potocki</t>
  </si>
  <si>
    <t>William Stead</t>
  </si>
  <si>
    <t>Alfie Hall</t>
  </si>
  <si>
    <t>Fraser Cook</t>
  </si>
  <si>
    <t>Ewan Atlan</t>
  </si>
  <si>
    <t>Ethan Cook</t>
  </si>
  <si>
    <t>Jayden Humphreys</t>
  </si>
  <si>
    <t>Harrison North</t>
  </si>
  <si>
    <t>Jamie Suviste</t>
  </si>
  <si>
    <t>Zak O'Byrne</t>
  </si>
  <si>
    <t>Harry Darrock</t>
  </si>
  <si>
    <t>John O'Connor</t>
  </si>
  <si>
    <t>Ethan Patel</t>
  </si>
  <si>
    <t>Ben Evans</t>
  </si>
  <si>
    <t>Evelyn Branch</t>
  </si>
  <si>
    <t>Evie Sandland</t>
  </si>
  <si>
    <t>Emily Symes</t>
  </si>
  <si>
    <t>Dakota Powell</t>
  </si>
  <si>
    <t>Samantha Wakefield</t>
  </si>
  <si>
    <t>Erin O'Byrne</t>
  </si>
  <si>
    <t>Bethany Connolly</t>
  </si>
  <si>
    <t>Amaya Tisdale</t>
  </si>
  <si>
    <t>Anamika Patel</t>
  </si>
  <si>
    <t>Grace Besant</t>
  </si>
  <si>
    <t>Keira Harris</t>
  </si>
  <si>
    <t>Hannah Evans</t>
  </si>
  <si>
    <t>Olivia Straw</t>
  </si>
  <si>
    <t>Lexi Byrne</t>
  </si>
  <si>
    <t>Tiffany Latham</t>
  </si>
  <si>
    <t>Katie Straw</t>
  </si>
  <si>
    <t>Connie Bevan</t>
  </si>
  <si>
    <t>Elizabeth Fox-Payne</t>
  </si>
  <si>
    <t>Demi Webley</t>
  </si>
  <si>
    <t>Emily Ralph</t>
  </si>
  <si>
    <t>Phao Taylor</t>
  </si>
  <si>
    <t>Isabel Male</t>
  </si>
  <si>
    <t>Grace Fennel</t>
  </si>
  <si>
    <t>Abigail Rickard</t>
  </si>
  <si>
    <t>Cayla Winter</t>
  </si>
  <si>
    <t>Amira  Hamilton</t>
  </si>
  <si>
    <t>Brooke Mclean</t>
  </si>
  <si>
    <t>Olivia Njeunda</t>
  </si>
  <si>
    <t>Diejah Parnell</t>
  </si>
  <si>
    <t>Cassandra Kameni</t>
  </si>
  <si>
    <t>Katie Collis</t>
  </si>
  <si>
    <t>Ruby Baker-Wright</t>
  </si>
  <si>
    <t>Shylah Mckenzie</t>
  </si>
  <si>
    <t>Olamide Ofinran</t>
  </si>
  <si>
    <t>Neva Bevan</t>
  </si>
  <si>
    <t>Izzy Thompson</t>
  </si>
  <si>
    <t>Lydia Cooke</t>
  </si>
  <si>
    <t>Nathan Lord</t>
  </si>
  <si>
    <t>Naia Calder</t>
  </si>
  <si>
    <t>Kayleigh Pearson</t>
  </si>
  <si>
    <t>Maylayah  Jay</t>
  </si>
  <si>
    <t>Rhiana Burrell</t>
  </si>
  <si>
    <t>Nickla Addai</t>
  </si>
  <si>
    <t>Emma Jones</t>
  </si>
  <si>
    <t>Maya Whitehouse</t>
  </si>
  <si>
    <t>Birmingham Sportshall League 2018 to 2019</t>
  </si>
  <si>
    <t>Matilda Strachen</t>
  </si>
  <si>
    <t>Isabella Mee</t>
  </si>
  <si>
    <t>Gabriel Godsall</t>
  </si>
  <si>
    <t>Isaac Cartwright</t>
  </si>
  <si>
    <t>Pheobe Allen</t>
  </si>
  <si>
    <t>Freya Mollison</t>
  </si>
  <si>
    <t>Harry Gibbon</t>
  </si>
  <si>
    <t>Jack Leader</t>
  </si>
  <si>
    <t>Marley Courtney</t>
  </si>
  <si>
    <t>Ava Edmeade</t>
  </si>
  <si>
    <t>Jack Wooton</t>
  </si>
  <si>
    <t>Will Jameson</t>
  </si>
  <si>
    <t>Charlotte Coppendell</t>
  </si>
  <si>
    <t>Tom Fitzgerald</t>
  </si>
  <si>
    <t>Amy Guevara</t>
  </si>
  <si>
    <t>Luke Reid</t>
  </si>
  <si>
    <t>Raven Butcher</t>
  </si>
  <si>
    <t>Sahaira Brown</t>
  </si>
  <si>
    <t>Kady Barnes-Watson</t>
  </si>
  <si>
    <t>Josie Weekes</t>
  </si>
  <si>
    <t>Sarah Gahan</t>
  </si>
  <si>
    <t>Anna Karafilides</t>
  </si>
  <si>
    <t>Ava McMorrow</t>
  </si>
  <si>
    <t>Kieran Wooton</t>
  </si>
  <si>
    <t>Finley Guevara</t>
  </si>
  <si>
    <t>U13G 4x2 NS Relay</t>
  </si>
  <si>
    <t>Under 11 Boys Results Sat 19 Jan 2019</t>
  </si>
  <si>
    <t>Under 11 Girls Results Sat 19Jan 2019</t>
  </si>
  <si>
    <t>Under 13 Boys Results Sat 19 Jan 2019</t>
  </si>
  <si>
    <t>Under 13 Girls Results Sat 19 Jan 2019</t>
  </si>
  <si>
    <t>19th January 2019</t>
  </si>
  <si>
    <t>Kyarna Yearwood</t>
  </si>
  <si>
    <t>Bella Rowbotham</t>
  </si>
  <si>
    <t>Francis O'Brien</t>
  </si>
  <si>
    <t>Louie Johnston</t>
  </si>
  <si>
    <t>Nnamo Offodile</t>
  </si>
  <si>
    <t>Jodian Allen</t>
  </si>
  <si>
    <t>Akilah Amon</t>
  </si>
  <si>
    <t>Rose Robinson</t>
  </si>
  <si>
    <t>Charlie Panayiotou</t>
  </si>
  <si>
    <t>Mustafah Khuhro</t>
  </si>
  <si>
    <t>Jacob Bonnett</t>
  </si>
  <si>
    <t>Mreehe Miah</t>
  </si>
  <si>
    <t>Harrison Wibbley</t>
  </si>
  <si>
    <t>Joshua Bedward</t>
  </si>
  <si>
    <t>Ethan Walker</t>
  </si>
  <si>
    <t>Leon Walker</t>
  </si>
  <si>
    <t>Jasmin Walker</t>
  </si>
  <si>
    <t>Lily Holtham</t>
  </si>
  <si>
    <t>Round 3</t>
  </si>
  <si>
    <t>Thomas/Thane Haughton</t>
  </si>
  <si>
    <t>3=</t>
  </si>
  <si>
    <t>ALL ROUND TEAM</t>
  </si>
  <si>
    <t>Halesowen C&amp;C</t>
  </si>
  <si>
    <t>U13G 2 Laps NS</t>
  </si>
  <si>
    <t>U13G 4 Laps NS</t>
  </si>
  <si>
    <t>U13B 4 Laps NS</t>
  </si>
  <si>
    <t>Florence Male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</si>
</sst>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[$-809]dd\ mmmm\ yyyy;@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2"/>
      <color indexed="19"/>
      <name val="Arial"/>
      <family val="2"/>
    </font>
    <font>
      <b/>
      <sz val="12"/>
      <color indexed="62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9" tint="-0.4999699890613556"/>
      <name val="Arial"/>
      <family val="2"/>
    </font>
    <font>
      <b/>
      <sz val="12"/>
      <color theme="0" tint="-0.04997999966144562"/>
      <name val="Arial"/>
      <family val="2"/>
    </font>
    <font>
      <sz val="16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0" fontId="17" fillId="39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1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2" fontId="4" fillId="41" borderId="0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2" fontId="4" fillId="35" borderId="18" xfId="0" applyNumberFormat="1" applyFont="1" applyFill="1" applyBorder="1" applyAlignment="1">
      <alignment horizontal="center"/>
    </xf>
    <xf numFmtId="2" fontId="4" fillId="41" borderId="18" xfId="0" applyNumberFormat="1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43" borderId="20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4" fillId="43" borderId="21" xfId="0" applyFont="1" applyFill="1" applyBorder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20" fillId="43" borderId="0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21" fillId="4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43" borderId="0" xfId="0" applyFont="1" applyFill="1" applyAlignment="1">
      <alignment horizontal="center"/>
    </xf>
    <xf numFmtId="0" fontId="4" fillId="42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/>
    </xf>
    <xf numFmtId="0" fontId="4" fillId="42" borderId="2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38" borderId="23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17" fillId="39" borderId="25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/>
    </xf>
    <xf numFmtId="0" fontId="17" fillId="39" borderId="22" xfId="0" applyFont="1" applyFill="1" applyBorder="1" applyAlignment="1">
      <alignment horizontal="center"/>
    </xf>
    <xf numFmtId="0" fontId="17" fillId="39" borderId="23" xfId="0" applyFont="1" applyFill="1" applyBorder="1" applyAlignment="1">
      <alignment horizontal="center"/>
    </xf>
    <xf numFmtId="0" fontId="17" fillId="39" borderId="21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/>
    </xf>
    <xf numFmtId="0" fontId="18" fillId="40" borderId="25" xfId="0" applyFont="1" applyFill="1" applyBorder="1" applyAlignment="1">
      <alignment horizontal="center"/>
    </xf>
    <xf numFmtId="0" fontId="18" fillId="40" borderId="18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40" borderId="23" xfId="0" applyFont="1" applyFill="1" applyBorder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40" borderId="24" xfId="0" applyFont="1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18" fillId="44" borderId="25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18" fillId="44" borderId="23" xfId="0" applyFont="1" applyFill="1" applyBorder="1" applyAlignment="1">
      <alignment horizontal="center"/>
    </xf>
    <xf numFmtId="0" fontId="18" fillId="44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7" fillId="38" borderId="21" xfId="0" applyNumberFormat="1" applyFont="1" applyFill="1" applyBorder="1" applyAlignment="1">
      <alignment horizontal="center"/>
    </xf>
    <xf numFmtId="178" fontId="17" fillId="39" borderId="21" xfId="0" applyNumberFormat="1" applyFont="1" applyFill="1" applyBorder="1" applyAlignment="1">
      <alignment horizontal="center"/>
    </xf>
    <xf numFmtId="178" fontId="18" fillId="40" borderId="21" xfId="0" applyNumberFormat="1" applyFont="1" applyFill="1" applyBorder="1" applyAlignment="1">
      <alignment horizontal="center"/>
    </xf>
    <xf numFmtId="178" fontId="22" fillId="33" borderId="21" xfId="0" applyNumberFormat="1" applyFont="1" applyFill="1" applyBorder="1" applyAlignment="1">
      <alignment horizontal="center"/>
    </xf>
    <xf numFmtId="178" fontId="18" fillId="44" borderId="21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7" fillId="38" borderId="21" xfId="0" applyNumberFormat="1" applyFont="1" applyFill="1" applyBorder="1" applyAlignment="1">
      <alignment horizontal="center"/>
    </xf>
    <xf numFmtId="2" fontId="17" fillId="39" borderId="21" xfId="0" applyNumberFormat="1" applyFont="1" applyFill="1" applyBorder="1" applyAlignment="1">
      <alignment horizontal="center"/>
    </xf>
    <xf numFmtId="2" fontId="18" fillId="40" borderId="21" xfId="0" applyNumberFormat="1" applyFont="1" applyFill="1" applyBorder="1" applyAlignment="1">
      <alignment horizontal="center"/>
    </xf>
    <xf numFmtId="2" fontId="22" fillId="33" borderId="21" xfId="0" applyNumberFormat="1" applyFont="1" applyFill="1" applyBorder="1" applyAlignment="1">
      <alignment horizontal="center"/>
    </xf>
    <xf numFmtId="2" fontId="18" fillId="44" borderId="21" xfId="0" applyNumberFormat="1" applyFont="1" applyFill="1" applyBorder="1" applyAlignment="1">
      <alignment horizontal="center"/>
    </xf>
    <xf numFmtId="0" fontId="0" fillId="44" borderId="26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7" fillId="39" borderId="21" xfId="0" applyNumberFormat="1" applyFont="1" applyFill="1" applyBorder="1" applyAlignment="1">
      <alignment horizontal="center"/>
    </xf>
    <xf numFmtId="1" fontId="18" fillId="40" borderId="21" xfId="0" applyNumberFormat="1" applyFont="1" applyFill="1" applyBorder="1" applyAlignment="1">
      <alignment horizontal="center"/>
    </xf>
    <xf numFmtId="1" fontId="22" fillId="33" borderId="21" xfId="0" applyNumberFormat="1" applyFont="1" applyFill="1" applyBorder="1" applyAlignment="1">
      <alignment horizontal="center"/>
    </xf>
    <xf numFmtId="1" fontId="18" fillId="44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4" xfId="0" applyFont="1" applyFill="1" applyBorder="1" applyAlignment="1">
      <alignment/>
    </xf>
    <xf numFmtId="2" fontId="4" fillId="34" borderId="18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20" fillId="45" borderId="19" xfId="0" applyFont="1" applyFill="1" applyBorder="1" applyAlignment="1">
      <alignment horizontal="center"/>
    </xf>
    <xf numFmtId="0" fontId="20" fillId="45" borderId="0" xfId="0" applyFont="1" applyFill="1" applyBorder="1" applyAlignment="1">
      <alignment horizontal="center"/>
    </xf>
    <xf numFmtId="0" fontId="20" fillId="45" borderId="20" xfId="0" applyFont="1" applyFill="1" applyBorder="1" applyAlignment="1">
      <alignment horizontal="center"/>
    </xf>
    <xf numFmtId="0" fontId="21" fillId="45" borderId="0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3" fillId="43" borderId="24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19" fillId="46" borderId="19" xfId="0" applyFont="1" applyFill="1" applyBorder="1" applyAlignment="1">
      <alignment horizontal="center"/>
    </xf>
    <xf numFmtId="0" fontId="19" fillId="46" borderId="0" xfId="0" applyFont="1" applyFill="1" applyBorder="1" applyAlignment="1">
      <alignment horizontal="center"/>
    </xf>
    <xf numFmtId="0" fontId="19" fillId="46" borderId="20" xfId="0" applyFont="1" applyFill="1" applyBorder="1" applyAlignment="1">
      <alignment horizontal="center"/>
    </xf>
    <xf numFmtId="0" fontId="24" fillId="46" borderId="19" xfId="0" applyFont="1" applyFill="1" applyBorder="1" applyAlignment="1">
      <alignment horizontal="center"/>
    </xf>
    <xf numFmtId="0" fontId="24" fillId="46" borderId="0" xfId="0" applyFont="1" applyFill="1" applyBorder="1" applyAlignment="1">
      <alignment horizontal="center"/>
    </xf>
    <xf numFmtId="0" fontId="24" fillId="46" borderId="20" xfId="0" applyFont="1" applyFill="1" applyBorder="1" applyAlignment="1">
      <alignment horizontal="center"/>
    </xf>
    <xf numFmtId="0" fontId="11" fillId="47" borderId="24" xfId="0" applyFont="1" applyFill="1" applyBorder="1" applyAlignment="1">
      <alignment horizontal="center"/>
    </xf>
    <xf numFmtId="0" fontId="4" fillId="48" borderId="0" xfId="0" applyFont="1" applyFill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21" fillId="46" borderId="0" xfId="0" applyFont="1" applyFill="1" applyAlignment="1">
      <alignment horizontal="center"/>
    </xf>
    <xf numFmtId="0" fontId="19" fillId="42" borderId="0" xfId="0" applyFont="1" applyFill="1" applyBorder="1" applyAlignment="1">
      <alignment horizontal="center"/>
    </xf>
    <xf numFmtId="0" fontId="25" fillId="46" borderId="19" xfId="0" applyFont="1" applyFill="1" applyBorder="1" applyAlignment="1">
      <alignment horizontal="center"/>
    </xf>
    <xf numFmtId="0" fontId="25" fillId="46" borderId="0" xfId="0" applyFont="1" applyFill="1" applyBorder="1" applyAlignment="1">
      <alignment horizontal="center"/>
    </xf>
    <xf numFmtId="0" fontId="25" fillId="46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49" borderId="12" xfId="0" applyFont="1" applyFill="1" applyBorder="1" applyAlignment="1">
      <alignment horizontal="center" vertical="center" wrapText="1"/>
    </xf>
    <xf numFmtId="178" fontId="3" fillId="49" borderId="13" xfId="0" applyNumberFormat="1" applyFont="1" applyFill="1" applyBorder="1" applyAlignment="1">
      <alignment horizontal="center" vertical="center" wrapText="1"/>
    </xf>
    <xf numFmtId="178" fontId="3" fillId="49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4" fillId="48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0" borderId="25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178" fontId="26" fillId="38" borderId="25" xfId="0" applyNumberFormat="1" applyFont="1" applyFill="1" applyBorder="1" applyAlignment="1">
      <alignment horizontal="center"/>
    </xf>
    <xf numFmtId="0" fontId="26" fillId="38" borderId="18" xfId="0" applyFont="1" applyFill="1" applyBorder="1" applyAlignment="1">
      <alignment horizontal="center"/>
    </xf>
    <xf numFmtId="178" fontId="26" fillId="39" borderId="18" xfId="0" applyNumberFormat="1" applyFont="1" applyFill="1" applyBorder="1" applyAlignment="1">
      <alignment horizontal="center"/>
    </xf>
    <xf numFmtId="0" fontId="26" fillId="39" borderId="18" xfId="0" applyFont="1" applyFill="1" applyBorder="1" applyAlignment="1">
      <alignment horizontal="center"/>
    </xf>
    <xf numFmtId="1" fontId="27" fillId="40" borderId="18" xfId="0" applyNumberFormat="1" applyFont="1" applyFill="1" applyBorder="1" applyAlignment="1">
      <alignment horizontal="center"/>
    </xf>
    <xf numFmtId="0" fontId="27" fillId="40" borderId="18" xfId="0" applyFont="1" applyFill="1" applyBorder="1" applyAlignment="1">
      <alignment horizontal="center"/>
    </xf>
    <xf numFmtId="2" fontId="28" fillId="33" borderId="18" xfId="0" applyNumberFormat="1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12" fillId="49" borderId="25" xfId="0" applyFont="1" applyFill="1" applyBorder="1" applyAlignment="1">
      <alignment/>
    </xf>
    <xf numFmtId="0" fontId="4" fillId="49" borderId="23" xfId="0" applyFont="1" applyFill="1" applyBorder="1" applyAlignment="1">
      <alignment/>
    </xf>
    <xf numFmtId="0" fontId="28" fillId="33" borderId="22" xfId="0" applyFont="1" applyFill="1" applyBorder="1" applyAlignment="1">
      <alignment horizont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6" fillId="40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0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9" fillId="46" borderId="28" xfId="0" applyFont="1" applyFill="1" applyBorder="1" applyAlignment="1">
      <alignment horizontal="center"/>
    </xf>
    <xf numFmtId="0" fontId="29" fillId="46" borderId="29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0" fillId="43" borderId="0" xfId="0" applyFont="1" applyFill="1" applyAlignment="1">
      <alignment horizontal="center"/>
    </xf>
    <xf numFmtId="0" fontId="15" fillId="0" borderId="0" xfId="0" applyFont="1" applyAlignment="1">
      <alignment/>
    </xf>
    <xf numFmtId="178" fontId="4" fillId="0" borderId="16" xfId="0" applyNumberFormat="1" applyFont="1" applyBorder="1" applyAlignment="1">
      <alignment horizontal="center"/>
    </xf>
    <xf numFmtId="2" fontId="27" fillId="40" borderId="18" xfId="0" applyNumberFormat="1" applyFont="1" applyFill="1" applyBorder="1" applyAlignment="1">
      <alignment horizontal="center"/>
    </xf>
    <xf numFmtId="2" fontId="6" fillId="4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178" fontId="3" fillId="42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42" borderId="30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5" fillId="41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/>
    </xf>
    <xf numFmtId="1" fontId="16" fillId="0" borderId="32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/>
    </xf>
    <xf numFmtId="1" fontId="5" fillId="51" borderId="32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top" wrapText="1"/>
    </xf>
    <xf numFmtId="178" fontId="3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top" wrapText="1"/>
    </xf>
    <xf numFmtId="0" fontId="75" fillId="52" borderId="10" xfId="0" applyFont="1" applyFill="1" applyBorder="1" applyAlignment="1">
      <alignment horizontal="center"/>
    </xf>
    <xf numFmtId="0" fontId="75" fillId="53" borderId="10" xfId="0" applyFont="1" applyFill="1" applyBorder="1" applyAlignment="1">
      <alignment horizontal="center"/>
    </xf>
    <xf numFmtId="0" fontId="75" fillId="53" borderId="33" xfId="0" applyFont="1" applyFill="1" applyBorder="1" applyAlignment="1">
      <alignment horizontal="center"/>
    </xf>
    <xf numFmtId="0" fontId="76" fillId="54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4" fillId="51" borderId="33" xfId="0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51" borderId="10" xfId="0" applyFont="1" applyFill="1" applyBorder="1" applyAlignment="1">
      <alignment/>
    </xf>
    <xf numFmtId="0" fontId="75" fillId="55" borderId="10" xfId="0" applyFont="1" applyFill="1" applyBorder="1" applyAlignment="1">
      <alignment/>
    </xf>
    <xf numFmtId="0" fontId="77" fillId="46" borderId="19" xfId="0" applyFont="1" applyFill="1" applyBorder="1" applyAlignment="1">
      <alignment horizontal="center"/>
    </xf>
    <xf numFmtId="1" fontId="78" fillId="0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1" borderId="11" xfId="0" applyNumberFormat="1" applyFont="1" applyFill="1" applyBorder="1" applyAlignment="1">
      <alignment horizontal="center" vertical="top" wrapText="1"/>
    </xf>
    <xf numFmtId="178" fontId="16" fillId="0" borderId="32" xfId="0" applyNumberFormat="1" applyFont="1" applyFill="1" applyBorder="1" applyAlignment="1">
      <alignment horizontal="center" vertical="top" wrapText="1"/>
    </xf>
    <xf numFmtId="0" fontId="77" fillId="55" borderId="10" xfId="0" applyFont="1" applyFill="1" applyBorder="1" applyAlignment="1">
      <alignment horizontal="center"/>
    </xf>
    <xf numFmtId="0" fontId="79" fillId="51" borderId="10" xfId="0" applyFont="1" applyFill="1" applyBorder="1" applyAlignment="1">
      <alignment horizontal="center"/>
    </xf>
    <xf numFmtId="0" fontId="80" fillId="32" borderId="10" xfId="0" applyFont="1" applyFill="1" applyBorder="1" applyAlignment="1">
      <alignment horizontal="center"/>
    </xf>
    <xf numFmtId="178" fontId="16" fillId="0" borderId="32" xfId="0" applyNumberFormat="1" applyFont="1" applyFill="1" applyBorder="1" applyAlignment="1">
      <alignment horizontal="center" vertical="center" wrapText="1"/>
    </xf>
    <xf numFmtId="0" fontId="77" fillId="55" borderId="19" xfId="0" applyFont="1" applyFill="1" applyBorder="1" applyAlignment="1">
      <alignment horizontal="center"/>
    </xf>
    <xf numFmtId="0" fontId="17" fillId="55" borderId="18" xfId="0" applyFont="1" applyFill="1" applyBorder="1" applyAlignment="1">
      <alignment horizontal="center"/>
    </xf>
    <xf numFmtId="0" fontId="17" fillId="55" borderId="21" xfId="0" applyFont="1" applyFill="1" applyBorder="1" applyAlignment="1">
      <alignment horizontal="center"/>
    </xf>
    <xf numFmtId="178" fontId="17" fillId="55" borderId="21" xfId="0" applyNumberFormat="1" applyFont="1" applyFill="1" applyBorder="1" applyAlignment="1">
      <alignment horizontal="center"/>
    </xf>
    <xf numFmtId="1" fontId="17" fillId="55" borderId="21" xfId="0" applyNumberFormat="1" applyFont="1" applyFill="1" applyBorder="1" applyAlignment="1">
      <alignment horizontal="center"/>
    </xf>
    <xf numFmtId="2" fontId="17" fillId="55" borderId="21" xfId="0" applyNumberFormat="1" applyFont="1" applyFill="1" applyBorder="1" applyAlignment="1">
      <alignment horizontal="center"/>
    </xf>
    <xf numFmtId="0" fontId="17" fillId="55" borderId="24" xfId="0" applyFont="1" applyFill="1" applyBorder="1" applyAlignment="1">
      <alignment horizontal="center"/>
    </xf>
    <xf numFmtId="0" fontId="17" fillId="55" borderId="22" xfId="0" applyFont="1" applyFill="1" applyBorder="1" applyAlignment="1">
      <alignment horizontal="center"/>
    </xf>
    <xf numFmtId="0" fontId="81" fillId="53" borderId="1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1" fillId="47" borderId="21" xfId="0" applyFont="1" applyFill="1" applyBorder="1" applyAlignment="1">
      <alignment horizontal="center"/>
    </xf>
    <xf numFmtId="0" fontId="77" fillId="46" borderId="25" xfId="0" applyFont="1" applyFill="1" applyBorder="1" applyAlignment="1">
      <alignment horizontal="center"/>
    </xf>
    <xf numFmtId="0" fontId="19" fillId="42" borderId="18" xfId="0" applyFont="1" applyFill="1" applyBorder="1" applyAlignment="1">
      <alignment horizontal="center"/>
    </xf>
    <xf numFmtId="0" fontId="19" fillId="46" borderId="22" xfId="0" applyFont="1" applyFill="1" applyBorder="1" applyAlignment="1">
      <alignment horizontal="center"/>
    </xf>
    <xf numFmtId="0" fontId="77" fillId="46" borderId="23" xfId="0" applyFont="1" applyFill="1" applyBorder="1" applyAlignment="1">
      <alignment horizontal="center"/>
    </xf>
    <xf numFmtId="0" fontId="77" fillId="46" borderId="21" xfId="0" applyFont="1" applyFill="1" applyBorder="1" applyAlignment="1">
      <alignment horizontal="center"/>
    </xf>
    <xf numFmtId="0" fontId="19" fillId="46" borderId="24" xfId="0" applyFont="1" applyFill="1" applyBorder="1" applyAlignment="1">
      <alignment horizontal="center"/>
    </xf>
    <xf numFmtId="0" fontId="4" fillId="56" borderId="10" xfId="0" applyFont="1" applyFill="1" applyBorder="1" applyAlignment="1">
      <alignment/>
    </xf>
    <xf numFmtId="0" fontId="75" fillId="53" borderId="10" xfId="0" applyFont="1" applyFill="1" applyBorder="1" applyAlignment="1">
      <alignment/>
    </xf>
    <xf numFmtId="0" fontId="4" fillId="48" borderId="16" xfId="0" applyFont="1" applyFill="1" applyBorder="1" applyAlignment="1">
      <alignment horizontal="center"/>
    </xf>
    <xf numFmtId="0" fontId="4" fillId="48" borderId="17" xfId="0" applyFont="1" applyFill="1" applyBorder="1" applyAlignment="1">
      <alignment horizontal="center"/>
    </xf>
    <xf numFmtId="0" fontId="77" fillId="53" borderId="10" xfId="0" applyFont="1" applyFill="1" applyBorder="1" applyAlignment="1">
      <alignment horizontal="center"/>
    </xf>
    <xf numFmtId="0" fontId="82" fillId="53" borderId="10" xfId="0" applyFont="1" applyFill="1" applyBorder="1" applyAlignment="1">
      <alignment horizontal="center"/>
    </xf>
    <xf numFmtId="0" fontId="82" fillId="53" borderId="35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7" fillId="53" borderId="35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6" fillId="57" borderId="18" xfId="0" applyFont="1" applyFill="1" applyBorder="1" applyAlignment="1">
      <alignment/>
    </xf>
    <xf numFmtId="0" fontId="6" fillId="57" borderId="0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7" fillId="43" borderId="19" xfId="0" applyFont="1" applyFill="1" applyBorder="1" applyAlignment="1">
      <alignment horizontal="center"/>
    </xf>
    <xf numFmtId="1" fontId="5" fillId="51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77" fillId="53" borderId="19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77" fillId="55" borderId="11" xfId="0" applyFont="1" applyFill="1" applyBorder="1" applyAlignment="1">
      <alignment horizontal="center"/>
    </xf>
    <xf numFmtId="178" fontId="16" fillId="51" borderId="32" xfId="0" applyNumberFormat="1" applyFont="1" applyFill="1" applyBorder="1" applyAlignment="1">
      <alignment horizontal="center" vertical="top" wrapText="1"/>
    </xf>
    <xf numFmtId="0" fontId="32" fillId="35" borderId="0" xfId="0" applyFont="1" applyFill="1" applyBorder="1" applyAlignment="1">
      <alignment/>
    </xf>
    <xf numFmtId="0" fontId="32" fillId="35" borderId="0" xfId="0" applyFont="1" applyFill="1" applyBorder="1" applyAlignment="1">
      <alignment horizontal="center"/>
    </xf>
    <xf numFmtId="2" fontId="32" fillId="41" borderId="0" xfId="0" applyNumberFormat="1" applyFont="1" applyFill="1" applyBorder="1" applyAlignment="1">
      <alignment horizontal="center"/>
    </xf>
    <xf numFmtId="178" fontId="32" fillId="35" borderId="0" xfId="0" applyNumberFormat="1" applyFont="1" applyFill="1" applyBorder="1" applyAlignment="1">
      <alignment horizontal="center"/>
    </xf>
    <xf numFmtId="0" fontId="32" fillId="35" borderId="0" xfId="0" applyFont="1" applyFill="1" applyAlignment="1">
      <alignment horizontal="center"/>
    </xf>
    <xf numFmtId="0" fontId="32" fillId="35" borderId="0" xfId="0" applyFont="1" applyFill="1" applyAlignment="1">
      <alignment/>
    </xf>
    <xf numFmtId="2" fontId="32" fillId="0" borderId="10" xfId="0" applyNumberFormat="1" applyFont="1" applyBorder="1" applyAlignment="1">
      <alignment/>
    </xf>
    <xf numFmtId="0" fontId="32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178" fontId="32" fillId="34" borderId="0" xfId="0" applyNumberFormat="1" applyFont="1" applyFill="1" applyBorder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77" fillId="53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77" fillId="55" borderId="3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43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22" xfId="0" applyFill="1" applyBorder="1" applyAlignment="1">
      <alignment horizontal="center" vertical="center"/>
    </xf>
    <xf numFmtId="0" fontId="19" fillId="46" borderId="25" xfId="0" applyFont="1" applyFill="1" applyBorder="1" applyAlignment="1">
      <alignment horizontal="center" vertical="center"/>
    </xf>
    <xf numFmtId="0" fontId="31" fillId="46" borderId="18" xfId="0" applyFont="1" applyFill="1" applyBorder="1" applyAlignment="1">
      <alignment horizontal="center" vertical="center"/>
    </xf>
    <xf numFmtId="0" fontId="31" fillId="46" borderId="22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4" fillId="42" borderId="26" xfId="0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 vertical="center"/>
    </xf>
    <xf numFmtId="0" fontId="12" fillId="40" borderId="37" xfId="0" applyFont="1" applyFill="1" applyBorder="1" applyAlignment="1">
      <alignment horizontal="center" vertical="center"/>
    </xf>
    <xf numFmtId="0" fontId="12" fillId="40" borderId="38" xfId="0" applyFont="1" applyFill="1" applyBorder="1" applyAlignment="1">
      <alignment horizontal="center" vertical="center"/>
    </xf>
    <xf numFmtId="0" fontId="6" fillId="49" borderId="23" xfId="0" applyFont="1" applyFill="1" applyBorder="1" applyAlignment="1">
      <alignment horizontal="center"/>
    </xf>
    <xf numFmtId="0" fontId="6" fillId="49" borderId="21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14" fillId="49" borderId="22" xfId="0" applyFont="1" applyFill="1" applyBorder="1" applyAlignment="1">
      <alignment horizontal="center" vertical="center" wrapText="1"/>
    </xf>
    <xf numFmtId="0" fontId="12" fillId="49" borderId="36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/>
    </xf>
    <xf numFmtId="0" fontId="12" fillId="49" borderId="38" xfId="0" applyFont="1" applyFill="1" applyBorder="1" applyAlignment="1">
      <alignment horizontal="center" vertical="center"/>
    </xf>
    <xf numFmtId="0" fontId="6" fillId="49" borderId="25" xfId="0" applyFont="1" applyFill="1" applyBorder="1" applyAlignment="1">
      <alignment horizontal="center" vertical="center"/>
    </xf>
    <xf numFmtId="0" fontId="6" fillId="49" borderId="18" xfId="0" applyFont="1" applyFill="1" applyBorder="1" applyAlignment="1">
      <alignment horizontal="center" vertical="center"/>
    </xf>
    <xf numFmtId="0" fontId="6" fillId="49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4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59" comment="" totalsRowShown="0">
  <autoFilter ref="A6:E59"/>
  <tableColumns count="5">
    <tableColumn id="1" name="RSC"/>
    <tableColumn id="2" name="BIR"/>
    <tableColumn id="3" name="HAL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5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7.421875" style="13" customWidth="1"/>
    <col min="2" max="2" width="26.28125" style="10" customWidth="1"/>
    <col min="3" max="3" width="7.7109375" style="11" customWidth="1"/>
    <col min="4" max="4" width="5.8515625" style="10" customWidth="1"/>
    <col min="5" max="5" width="11.421875" style="10" customWidth="1"/>
    <col min="6" max="16384" width="11.421875" style="10" customWidth="1"/>
  </cols>
  <sheetData>
    <row r="1" spans="1:3" ht="17.25">
      <c r="A1" s="199" t="s">
        <v>0</v>
      </c>
      <c r="B1" s="200" t="s">
        <v>11</v>
      </c>
      <c r="C1" s="201" t="s">
        <v>12</v>
      </c>
    </row>
    <row r="2" spans="1:3" ht="17.25">
      <c r="A2" s="14">
        <v>1</v>
      </c>
      <c r="B2" s="326" t="s">
        <v>17</v>
      </c>
      <c r="C2" s="12" t="s">
        <v>18</v>
      </c>
    </row>
    <row r="3" spans="1:3" ht="17.25">
      <c r="A3" s="14">
        <v>3</v>
      </c>
      <c r="B3" s="326" t="s">
        <v>19</v>
      </c>
      <c r="C3" s="12" t="s">
        <v>20</v>
      </c>
    </row>
    <row r="4" spans="1:3" ht="17.25">
      <c r="A4" s="14">
        <v>4</v>
      </c>
      <c r="B4" s="326" t="s">
        <v>21</v>
      </c>
      <c r="C4" s="12" t="s">
        <v>22</v>
      </c>
    </row>
    <row r="5" spans="1:3" ht="17.25">
      <c r="A5" s="14">
        <v>6</v>
      </c>
      <c r="B5" s="326" t="s">
        <v>23</v>
      </c>
      <c r="C5" s="12" t="s">
        <v>24</v>
      </c>
    </row>
    <row r="6" spans="1:3" ht="15">
      <c r="A6" s="266">
        <v>100</v>
      </c>
      <c r="B6" s="272"/>
      <c r="C6" s="273"/>
    </row>
    <row r="7" spans="1:3" ht="15">
      <c r="A7" s="266">
        <f>A6+1</f>
        <v>101</v>
      </c>
      <c r="B7" s="272" t="s">
        <v>271</v>
      </c>
      <c r="C7" s="273" t="s">
        <v>202</v>
      </c>
    </row>
    <row r="8" spans="1:3" ht="15">
      <c r="A8" s="266">
        <f aca="true" t="shared" si="0" ref="A8:A71">A7+1</f>
        <v>102</v>
      </c>
      <c r="B8" s="272" t="s">
        <v>341</v>
      </c>
      <c r="C8" s="273" t="s">
        <v>202</v>
      </c>
    </row>
    <row r="9" spans="1:3" ht="15">
      <c r="A9" s="266">
        <f t="shared" si="0"/>
        <v>103</v>
      </c>
      <c r="B9" s="272" t="s">
        <v>346</v>
      </c>
      <c r="C9" s="273" t="s">
        <v>202</v>
      </c>
    </row>
    <row r="10" spans="1:3" ht="15">
      <c r="A10" s="266">
        <f t="shared" si="0"/>
        <v>104</v>
      </c>
      <c r="B10" s="272" t="s">
        <v>214</v>
      </c>
      <c r="C10" s="273" t="s">
        <v>202</v>
      </c>
    </row>
    <row r="11" spans="1:3" ht="15">
      <c r="A11" s="266">
        <f t="shared" si="0"/>
        <v>105</v>
      </c>
      <c r="B11" s="272" t="s">
        <v>347</v>
      </c>
      <c r="C11" s="273" t="s">
        <v>202</v>
      </c>
    </row>
    <row r="12" spans="1:3" ht="15">
      <c r="A12" s="266">
        <f t="shared" si="0"/>
        <v>106</v>
      </c>
      <c r="B12" s="272" t="s">
        <v>348</v>
      </c>
      <c r="C12" s="273" t="s">
        <v>202</v>
      </c>
    </row>
    <row r="13" spans="1:3" ht="15">
      <c r="A13" s="266">
        <f t="shared" si="0"/>
        <v>107</v>
      </c>
      <c r="B13" s="272" t="s">
        <v>461</v>
      </c>
      <c r="C13" s="273" t="s">
        <v>202</v>
      </c>
    </row>
    <row r="14" spans="1:3" ht="15">
      <c r="A14" s="266">
        <f t="shared" si="0"/>
        <v>108</v>
      </c>
      <c r="B14" s="272" t="s">
        <v>349</v>
      </c>
      <c r="C14" s="273" t="s">
        <v>202</v>
      </c>
    </row>
    <row r="15" spans="1:3" ht="15">
      <c r="A15" s="266">
        <f t="shared" si="0"/>
        <v>109</v>
      </c>
      <c r="B15" s="272" t="s">
        <v>350</v>
      </c>
      <c r="C15" s="273" t="s">
        <v>202</v>
      </c>
    </row>
    <row r="16" spans="1:3" ht="15">
      <c r="A16" s="266">
        <f t="shared" si="0"/>
        <v>110</v>
      </c>
      <c r="B16" s="272" t="s">
        <v>215</v>
      </c>
      <c r="C16" s="273" t="s">
        <v>202</v>
      </c>
    </row>
    <row r="17" spans="1:3" ht="15">
      <c r="A17" s="266">
        <f t="shared" si="0"/>
        <v>111</v>
      </c>
      <c r="B17" s="272" t="s">
        <v>351</v>
      </c>
      <c r="C17" s="273" t="s">
        <v>202</v>
      </c>
    </row>
    <row r="18" spans="1:3" ht="15">
      <c r="A18" s="266">
        <f t="shared" si="0"/>
        <v>112</v>
      </c>
      <c r="B18" s="272" t="s">
        <v>352</v>
      </c>
      <c r="C18" s="273" t="s">
        <v>202</v>
      </c>
    </row>
    <row r="19" spans="1:3" ht="15">
      <c r="A19" s="266">
        <f t="shared" si="0"/>
        <v>113</v>
      </c>
      <c r="B19" s="272" t="s">
        <v>353</v>
      </c>
      <c r="C19" s="273" t="s">
        <v>202</v>
      </c>
    </row>
    <row r="20" spans="1:3" ht="15">
      <c r="A20" s="266">
        <f t="shared" si="0"/>
        <v>114</v>
      </c>
      <c r="B20" s="272"/>
      <c r="C20" s="273"/>
    </row>
    <row r="21" spans="1:3" ht="15">
      <c r="A21" s="266">
        <f t="shared" si="0"/>
        <v>115</v>
      </c>
      <c r="B21" s="272"/>
      <c r="C21" s="273"/>
    </row>
    <row r="22" spans="1:3" ht="15">
      <c r="A22" s="266">
        <f t="shared" si="0"/>
        <v>116</v>
      </c>
      <c r="B22" s="272"/>
      <c r="C22" s="273"/>
    </row>
    <row r="23" spans="1:3" ht="15">
      <c r="A23" s="266">
        <f t="shared" si="0"/>
        <v>117</v>
      </c>
      <c r="B23" s="272"/>
      <c r="C23" s="273"/>
    </row>
    <row r="24" spans="1:3" ht="15">
      <c r="A24" s="266">
        <f t="shared" si="0"/>
        <v>118</v>
      </c>
      <c r="B24" s="272"/>
      <c r="C24" s="273"/>
    </row>
    <row r="25" spans="1:3" ht="15">
      <c r="A25" s="266">
        <f t="shared" si="0"/>
        <v>119</v>
      </c>
      <c r="B25" s="272"/>
      <c r="C25" s="273"/>
    </row>
    <row r="26" spans="1:3" ht="15">
      <c r="A26" s="266">
        <f t="shared" si="0"/>
        <v>120</v>
      </c>
      <c r="B26" s="272" t="s">
        <v>354</v>
      </c>
      <c r="C26" s="273" t="s">
        <v>204</v>
      </c>
    </row>
    <row r="27" spans="1:3" ht="15">
      <c r="A27" s="266">
        <f t="shared" si="0"/>
        <v>121</v>
      </c>
      <c r="B27" s="272" t="s">
        <v>276</v>
      </c>
      <c r="C27" s="273" t="s">
        <v>204</v>
      </c>
    </row>
    <row r="28" spans="1:3" ht="15">
      <c r="A28" s="266">
        <f t="shared" si="0"/>
        <v>122</v>
      </c>
      <c r="B28" s="272" t="s">
        <v>355</v>
      </c>
      <c r="C28" s="273" t="s">
        <v>204</v>
      </c>
    </row>
    <row r="29" spans="1:3" ht="15">
      <c r="A29" s="266">
        <f t="shared" si="0"/>
        <v>123</v>
      </c>
      <c r="B29" s="272" t="s">
        <v>210</v>
      </c>
      <c r="C29" s="273" t="s">
        <v>204</v>
      </c>
    </row>
    <row r="30" spans="1:3" ht="15">
      <c r="A30" s="266">
        <f t="shared" si="0"/>
        <v>124</v>
      </c>
      <c r="B30" s="272" t="s">
        <v>356</v>
      </c>
      <c r="C30" s="273" t="s">
        <v>204</v>
      </c>
    </row>
    <row r="31" spans="1:3" ht="15">
      <c r="A31" s="266">
        <f t="shared" si="0"/>
        <v>125</v>
      </c>
      <c r="B31" s="272" t="s">
        <v>357</v>
      </c>
      <c r="C31" s="273" t="s">
        <v>204</v>
      </c>
    </row>
    <row r="32" spans="1:3" ht="15">
      <c r="A32" s="266">
        <f t="shared" si="0"/>
        <v>126</v>
      </c>
      <c r="B32" s="272" t="s">
        <v>277</v>
      </c>
      <c r="C32" s="273" t="s">
        <v>204</v>
      </c>
    </row>
    <row r="33" spans="1:3" ht="15">
      <c r="A33" s="266">
        <f t="shared" si="0"/>
        <v>127</v>
      </c>
      <c r="B33" s="272" t="s">
        <v>358</v>
      </c>
      <c r="C33" s="273" t="s">
        <v>204</v>
      </c>
    </row>
    <row r="34" spans="1:3" ht="15">
      <c r="A34" s="266">
        <f t="shared" si="0"/>
        <v>128</v>
      </c>
      <c r="B34" s="272" t="s">
        <v>211</v>
      </c>
      <c r="C34" s="273" t="s">
        <v>204</v>
      </c>
    </row>
    <row r="35" spans="1:3" ht="15">
      <c r="A35" s="266">
        <f t="shared" si="0"/>
        <v>129</v>
      </c>
      <c r="B35" s="272" t="s">
        <v>414</v>
      </c>
      <c r="C35" s="273" t="s">
        <v>204</v>
      </c>
    </row>
    <row r="36" spans="1:3" ht="15">
      <c r="A36" s="266">
        <f t="shared" si="0"/>
        <v>130</v>
      </c>
      <c r="B36" s="272"/>
      <c r="C36" s="273"/>
    </row>
    <row r="37" spans="1:3" ht="15">
      <c r="A37" s="266">
        <f t="shared" si="0"/>
        <v>131</v>
      </c>
      <c r="B37" s="272"/>
      <c r="C37" s="273"/>
    </row>
    <row r="38" spans="1:3" ht="15">
      <c r="A38" s="266">
        <f t="shared" si="0"/>
        <v>132</v>
      </c>
      <c r="B38" s="272"/>
      <c r="C38" s="273"/>
    </row>
    <row r="39" spans="1:3" ht="15">
      <c r="A39" s="266">
        <f t="shared" si="0"/>
        <v>133</v>
      </c>
      <c r="B39" s="272"/>
      <c r="C39" s="273"/>
    </row>
    <row r="40" spans="1:3" ht="15">
      <c r="A40" s="266">
        <f t="shared" si="0"/>
        <v>134</v>
      </c>
      <c r="B40" s="272"/>
      <c r="C40" s="273"/>
    </row>
    <row r="41" spans="1:3" ht="15">
      <c r="A41" s="266">
        <f t="shared" si="0"/>
        <v>135</v>
      </c>
      <c r="B41" s="272" t="s">
        <v>359</v>
      </c>
      <c r="C41" s="273" t="s">
        <v>206</v>
      </c>
    </row>
    <row r="42" spans="1:3" ht="15">
      <c r="A42" s="266">
        <f t="shared" si="0"/>
        <v>136</v>
      </c>
      <c r="B42" s="272" t="s">
        <v>360</v>
      </c>
      <c r="C42" s="273" t="s">
        <v>206</v>
      </c>
    </row>
    <row r="43" spans="1:3" ht="15">
      <c r="A43" s="266">
        <f t="shared" si="0"/>
        <v>137</v>
      </c>
      <c r="B43" s="272" t="s">
        <v>226</v>
      </c>
      <c r="C43" s="273" t="s">
        <v>206</v>
      </c>
    </row>
    <row r="44" spans="1:3" ht="15">
      <c r="A44" s="266">
        <f t="shared" si="0"/>
        <v>138</v>
      </c>
      <c r="B44" s="272" t="s">
        <v>361</v>
      </c>
      <c r="C44" s="273" t="s">
        <v>206</v>
      </c>
    </row>
    <row r="45" spans="1:3" ht="15">
      <c r="A45" s="266">
        <f t="shared" si="0"/>
        <v>139</v>
      </c>
      <c r="B45" s="272" t="s">
        <v>362</v>
      </c>
      <c r="C45" s="273" t="s">
        <v>206</v>
      </c>
    </row>
    <row r="46" spans="1:3" ht="15">
      <c r="A46" s="266">
        <f t="shared" si="0"/>
        <v>140</v>
      </c>
      <c r="B46" s="272" t="s">
        <v>225</v>
      </c>
      <c r="C46" s="273" t="s">
        <v>206</v>
      </c>
    </row>
    <row r="47" spans="1:3" ht="15">
      <c r="A47" s="266">
        <f t="shared" si="0"/>
        <v>141</v>
      </c>
      <c r="B47" s="272" t="s">
        <v>227</v>
      </c>
      <c r="C47" s="273" t="s">
        <v>206</v>
      </c>
    </row>
    <row r="48" spans="1:3" ht="15">
      <c r="A48" s="266">
        <f t="shared" si="0"/>
        <v>142</v>
      </c>
      <c r="B48" s="272" t="s">
        <v>363</v>
      </c>
      <c r="C48" s="273" t="s">
        <v>206</v>
      </c>
    </row>
    <row r="49" spans="1:3" ht="15">
      <c r="A49" s="266">
        <f t="shared" si="0"/>
        <v>143</v>
      </c>
      <c r="B49" s="272" t="s">
        <v>364</v>
      </c>
      <c r="C49" s="273" t="s">
        <v>206</v>
      </c>
    </row>
    <row r="50" spans="1:3" ht="15">
      <c r="A50" s="266">
        <f t="shared" si="0"/>
        <v>144</v>
      </c>
      <c r="B50" s="272"/>
      <c r="C50" s="273"/>
    </row>
    <row r="51" spans="1:3" ht="15">
      <c r="A51" s="266">
        <f t="shared" si="0"/>
        <v>145</v>
      </c>
      <c r="B51" s="272"/>
      <c r="C51" s="273"/>
    </row>
    <row r="52" spans="1:3" ht="15">
      <c r="A52" s="266">
        <f t="shared" si="0"/>
        <v>146</v>
      </c>
      <c r="B52" s="272"/>
      <c r="C52" s="273"/>
    </row>
    <row r="53" spans="1:3" ht="15">
      <c r="A53" s="266">
        <f t="shared" si="0"/>
        <v>147</v>
      </c>
      <c r="B53" s="272" t="s">
        <v>272</v>
      </c>
      <c r="C53" s="273" t="s">
        <v>205</v>
      </c>
    </row>
    <row r="54" spans="1:3" ht="15">
      <c r="A54" s="266">
        <f t="shared" si="0"/>
        <v>148</v>
      </c>
      <c r="B54" s="274" t="s">
        <v>280</v>
      </c>
      <c r="C54" s="273" t="s">
        <v>205</v>
      </c>
    </row>
    <row r="55" spans="1:3" ht="15">
      <c r="A55" s="266">
        <f t="shared" si="0"/>
        <v>149</v>
      </c>
      <c r="B55" s="274" t="s">
        <v>365</v>
      </c>
      <c r="C55" s="273" t="s">
        <v>205</v>
      </c>
    </row>
    <row r="56" spans="1:3" ht="15">
      <c r="A56" s="266">
        <f t="shared" si="0"/>
        <v>150</v>
      </c>
      <c r="B56" s="274" t="s">
        <v>366</v>
      </c>
      <c r="C56" s="273" t="s">
        <v>205</v>
      </c>
    </row>
    <row r="57" spans="1:3" ht="15">
      <c r="A57" s="266">
        <f t="shared" si="0"/>
        <v>151</v>
      </c>
      <c r="B57" s="272" t="s">
        <v>367</v>
      </c>
      <c r="C57" s="273" t="s">
        <v>205</v>
      </c>
    </row>
    <row r="58" spans="1:3" ht="15">
      <c r="A58" s="266">
        <f t="shared" si="0"/>
        <v>152</v>
      </c>
      <c r="B58" s="272" t="s">
        <v>368</v>
      </c>
      <c r="C58" s="273" t="s">
        <v>205</v>
      </c>
    </row>
    <row r="59" spans="1:3" ht="15">
      <c r="A59" s="266">
        <f t="shared" si="0"/>
        <v>153</v>
      </c>
      <c r="B59" s="272" t="s">
        <v>369</v>
      </c>
      <c r="C59" s="273" t="s">
        <v>205</v>
      </c>
    </row>
    <row r="60" spans="1:3" ht="15">
      <c r="A60" s="266">
        <f t="shared" si="0"/>
        <v>154</v>
      </c>
      <c r="B60" s="272" t="s">
        <v>370</v>
      </c>
      <c r="C60" s="273" t="s">
        <v>205</v>
      </c>
    </row>
    <row r="61" spans="1:3" ht="15">
      <c r="A61" s="266">
        <f t="shared" si="0"/>
        <v>155</v>
      </c>
      <c r="B61" s="272" t="s">
        <v>273</v>
      </c>
      <c r="C61" s="273" t="s">
        <v>205</v>
      </c>
    </row>
    <row r="62" spans="1:3" ht="15">
      <c r="A62" s="266">
        <f t="shared" si="0"/>
        <v>156</v>
      </c>
      <c r="B62" s="274" t="s">
        <v>371</v>
      </c>
      <c r="C62" s="273" t="s">
        <v>205</v>
      </c>
    </row>
    <row r="63" spans="1:3" ht="15">
      <c r="A63" s="266">
        <f t="shared" si="0"/>
        <v>157</v>
      </c>
      <c r="B63" s="272" t="s">
        <v>372</v>
      </c>
      <c r="C63" s="273" t="s">
        <v>205</v>
      </c>
    </row>
    <row r="64" spans="1:3" ht="15">
      <c r="A64" s="266">
        <f t="shared" si="0"/>
        <v>158</v>
      </c>
      <c r="B64" s="272" t="s">
        <v>373</v>
      </c>
      <c r="C64" s="273" t="s">
        <v>205</v>
      </c>
    </row>
    <row r="65" spans="1:3" ht="15">
      <c r="A65" s="266">
        <f t="shared" si="0"/>
        <v>159</v>
      </c>
      <c r="B65" s="272" t="s">
        <v>374</v>
      </c>
      <c r="C65" s="273" t="s">
        <v>205</v>
      </c>
    </row>
    <row r="66" spans="1:3" ht="15">
      <c r="A66" s="266">
        <f t="shared" si="0"/>
        <v>160</v>
      </c>
      <c r="B66" s="272" t="s">
        <v>375</v>
      </c>
      <c r="C66" s="273" t="s">
        <v>205</v>
      </c>
    </row>
    <row r="67" spans="1:3" ht="15">
      <c r="A67" s="266">
        <f t="shared" si="0"/>
        <v>161</v>
      </c>
      <c r="B67" s="272" t="s">
        <v>376</v>
      </c>
      <c r="C67" s="273" t="s">
        <v>205</v>
      </c>
    </row>
    <row r="68" spans="1:3" ht="15">
      <c r="A68" s="266">
        <f t="shared" si="0"/>
        <v>162</v>
      </c>
      <c r="B68" s="272" t="s">
        <v>279</v>
      </c>
      <c r="C68" s="273" t="s">
        <v>205</v>
      </c>
    </row>
    <row r="69" spans="1:3" ht="15">
      <c r="A69" s="266">
        <f t="shared" si="0"/>
        <v>163</v>
      </c>
      <c r="B69" s="272" t="s">
        <v>377</v>
      </c>
      <c r="C69" s="273" t="s">
        <v>205</v>
      </c>
    </row>
    <row r="70" spans="1:3" ht="15">
      <c r="A70" s="266">
        <f t="shared" si="0"/>
        <v>164</v>
      </c>
      <c r="B70" s="272" t="s">
        <v>378</v>
      </c>
      <c r="C70" s="273" t="s">
        <v>205</v>
      </c>
    </row>
    <row r="71" spans="1:3" ht="15">
      <c r="A71" s="266">
        <f t="shared" si="0"/>
        <v>165</v>
      </c>
      <c r="B71" s="272" t="s">
        <v>432</v>
      </c>
      <c r="C71" s="273" t="s">
        <v>205</v>
      </c>
    </row>
    <row r="72" spans="1:3" ht="15">
      <c r="A72" s="266">
        <f aca="true" t="shared" si="1" ref="A72:A105">A71+1</f>
        <v>166</v>
      </c>
      <c r="B72" s="272"/>
      <c r="C72" s="273"/>
    </row>
    <row r="73" spans="1:3" ht="15">
      <c r="A73" s="266">
        <f t="shared" si="1"/>
        <v>167</v>
      </c>
      <c r="B73" s="272"/>
      <c r="C73" s="273"/>
    </row>
    <row r="74" spans="1:3" ht="15">
      <c r="A74" s="266">
        <f t="shared" si="1"/>
        <v>168</v>
      </c>
      <c r="B74" s="272"/>
      <c r="C74" s="273"/>
    </row>
    <row r="75" spans="1:3" ht="15">
      <c r="A75" s="266">
        <f t="shared" si="1"/>
        <v>169</v>
      </c>
      <c r="B75" s="272"/>
      <c r="C75" s="273"/>
    </row>
    <row r="76" spans="1:3" ht="15">
      <c r="A76" s="266">
        <f t="shared" si="1"/>
        <v>170</v>
      </c>
      <c r="B76" s="272"/>
      <c r="C76" s="273"/>
    </row>
    <row r="77" spans="1:3" ht="15">
      <c r="A77" s="266">
        <f t="shared" si="1"/>
        <v>171</v>
      </c>
      <c r="B77" s="272" t="s">
        <v>220</v>
      </c>
      <c r="C77" s="273" t="s">
        <v>203</v>
      </c>
    </row>
    <row r="78" spans="1:3" ht="15">
      <c r="A78" s="266">
        <f t="shared" si="1"/>
        <v>172</v>
      </c>
      <c r="B78" s="272" t="s">
        <v>219</v>
      </c>
      <c r="C78" s="273" t="s">
        <v>203</v>
      </c>
    </row>
    <row r="79" spans="1:3" ht="15">
      <c r="A79" s="266">
        <f t="shared" si="1"/>
        <v>173</v>
      </c>
      <c r="B79" s="272" t="s">
        <v>379</v>
      </c>
      <c r="C79" s="273" t="s">
        <v>203</v>
      </c>
    </row>
    <row r="80" spans="1:3" ht="15">
      <c r="A80" s="266">
        <f t="shared" si="1"/>
        <v>174</v>
      </c>
      <c r="B80" s="272" t="s">
        <v>380</v>
      </c>
      <c r="C80" s="273" t="s">
        <v>203</v>
      </c>
    </row>
    <row r="81" spans="1:3" ht="15">
      <c r="A81" s="266">
        <f t="shared" si="1"/>
        <v>175</v>
      </c>
      <c r="B81" s="272" t="s">
        <v>468</v>
      </c>
      <c r="C81" s="273" t="s">
        <v>203</v>
      </c>
    </row>
    <row r="82" spans="1:3" ht="15">
      <c r="A82" s="266">
        <f t="shared" si="1"/>
        <v>176</v>
      </c>
      <c r="B82" s="272" t="s">
        <v>381</v>
      </c>
      <c r="C82" s="273" t="s">
        <v>203</v>
      </c>
    </row>
    <row r="83" spans="1:3" ht="15">
      <c r="A83" s="266">
        <f t="shared" si="1"/>
        <v>177</v>
      </c>
      <c r="B83" s="272" t="s">
        <v>382</v>
      </c>
      <c r="C83" s="273" t="s">
        <v>203</v>
      </c>
    </row>
    <row r="84" spans="1:3" ht="15">
      <c r="A84" s="266">
        <f t="shared" si="1"/>
        <v>178</v>
      </c>
      <c r="B84" s="272" t="s">
        <v>383</v>
      </c>
      <c r="C84" s="273" t="s">
        <v>203</v>
      </c>
    </row>
    <row r="85" spans="1:3" ht="15">
      <c r="A85" s="266">
        <f t="shared" si="1"/>
        <v>179</v>
      </c>
      <c r="B85" s="272" t="s">
        <v>384</v>
      </c>
      <c r="C85" s="273" t="s">
        <v>203</v>
      </c>
    </row>
    <row r="86" spans="1:3" ht="15">
      <c r="A86" s="266">
        <f t="shared" si="1"/>
        <v>180</v>
      </c>
      <c r="B86" s="272" t="s">
        <v>385</v>
      </c>
      <c r="C86" s="273" t="s">
        <v>203</v>
      </c>
    </row>
    <row r="87" spans="1:3" ht="15">
      <c r="A87" s="266">
        <f t="shared" si="1"/>
        <v>181</v>
      </c>
      <c r="B87" s="272" t="s">
        <v>415</v>
      </c>
      <c r="C87" s="273" t="s">
        <v>203</v>
      </c>
    </row>
    <row r="88" spans="1:3" ht="15">
      <c r="A88" s="266">
        <f t="shared" si="1"/>
        <v>182</v>
      </c>
      <c r="B88" s="272" t="s">
        <v>386</v>
      </c>
      <c r="C88" s="273" t="s">
        <v>207</v>
      </c>
    </row>
    <row r="89" spans="1:3" ht="15">
      <c r="A89" s="266">
        <f t="shared" si="1"/>
        <v>183</v>
      </c>
      <c r="B89" s="272" t="s">
        <v>387</v>
      </c>
      <c r="C89" s="273" t="s">
        <v>207</v>
      </c>
    </row>
    <row r="90" spans="1:3" ht="15">
      <c r="A90" s="266">
        <f t="shared" si="1"/>
        <v>184</v>
      </c>
      <c r="B90" s="272" t="s">
        <v>342</v>
      </c>
      <c r="C90" s="273" t="s">
        <v>207</v>
      </c>
    </row>
    <row r="91" spans="1:3" ht="15">
      <c r="A91" s="266">
        <f t="shared" si="1"/>
        <v>185</v>
      </c>
      <c r="B91" s="272" t="s">
        <v>343</v>
      </c>
      <c r="C91" s="273" t="s">
        <v>207</v>
      </c>
    </row>
    <row r="92" spans="1:3" ht="15">
      <c r="A92" s="266">
        <f t="shared" si="1"/>
        <v>186</v>
      </c>
      <c r="B92" s="272" t="s">
        <v>344</v>
      </c>
      <c r="C92" s="273" t="s">
        <v>207</v>
      </c>
    </row>
    <row r="93" spans="1:3" ht="15">
      <c r="A93" s="266">
        <f t="shared" si="1"/>
        <v>187</v>
      </c>
      <c r="B93" s="272" t="s">
        <v>345</v>
      </c>
      <c r="C93" s="273" t="s">
        <v>207</v>
      </c>
    </row>
    <row r="94" spans="1:3" ht="15">
      <c r="A94" s="266">
        <f t="shared" si="1"/>
        <v>188</v>
      </c>
      <c r="B94" s="272" t="s">
        <v>412</v>
      </c>
      <c r="C94" s="273" t="s">
        <v>207</v>
      </c>
    </row>
    <row r="95" spans="1:3" ht="15">
      <c r="A95" s="266">
        <f t="shared" si="1"/>
        <v>189</v>
      </c>
      <c r="B95" s="272" t="s">
        <v>411</v>
      </c>
      <c r="C95" s="273" t="s">
        <v>207</v>
      </c>
    </row>
    <row r="96" spans="1:3" ht="15">
      <c r="A96" s="266">
        <f t="shared" si="1"/>
        <v>190</v>
      </c>
      <c r="B96" s="272" t="s">
        <v>413</v>
      </c>
      <c r="C96" s="273" t="s">
        <v>207</v>
      </c>
    </row>
    <row r="97" spans="1:3" ht="15">
      <c r="A97" s="266">
        <f t="shared" si="1"/>
        <v>191</v>
      </c>
      <c r="B97" s="272"/>
      <c r="C97" s="273"/>
    </row>
    <row r="98" spans="1:3" ht="15">
      <c r="A98" s="266">
        <f t="shared" si="1"/>
        <v>192</v>
      </c>
      <c r="B98" s="272"/>
      <c r="C98" s="273"/>
    </row>
    <row r="99" spans="1:3" ht="15">
      <c r="A99" s="266">
        <f t="shared" si="1"/>
        <v>193</v>
      </c>
      <c r="B99" s="272"/>
      <c r="C99" s="273"/>
    </row>
    <row r="100" spans="1:3" ht="15">
      <c r="A100" s="266">
        <f t="shared" si="1"/>
        <v>194</v>
      </c>
      <c r="B100" s="272"/>
      <c r="C100" s="273"/>
    </row>
    <row r="101" spans="1:3" ht="15">
      <c r="A101" s="266">
        <f t="shared" si="1"/>
        <v>195</v>
      </c>
      <c r="B101" s="272"/>
      <c r="C101" s="273"/>
    </row>
    <row r="102" spans="1:3" ht="15">
      <c r="A102" s="266">
        <f t="shared" si="1"/>
        <v>196</v>
      </c>
      <c r="B102" s="272"/>
      <c r="C102" s="273"/>
    </row>
    <row r="103" spans="1:3" ht="15">
      <c r="A103" s="266">
        <f t="shared" si="1"/>
        <v>197</v>
      </c>
      <c r="B103" s="274"/>
      <c r="C103" s="275"/>
    </row>
    <row r="104" spans="1:3" ht="15">
      <c r="A104" s="266">
        <f t="shared" si="1"/>
        <v>198</v>
      </c>
      <c r="B104" s="274"/>
      <c r="C104" s="275"/>
    </row>
    <row r="105" spans="1:3" ht="15">
      <c r="A105" s="266">
        <f t="shared" si="1"/>
        <v>199</v>
      </c>
      <c r="B105" s="274"/>
      <c r="C105" s="275"/>
    </row>
    <row r="106" spans="1:3" ht="15">
      <c r="A106" s="267">
        <v>300</v>
      </c>
      <c r="B106" s="43"/>
      <c r="C106" s="41" t="s">
        <v>148</v>
      </c>
    </row>
    <row r="107" spans="1:3" ht="15">
      <c r="A107" s="267">
        <v>301</v>
      </c>
      <c r="B107" s="43" t="s">
        <v>182</v>
      </c>
      <c r="C107" s="41" t="s">
        <v>148</v>
      </c>
    </row>
    <row r="108" spans="1:3" ht="15">
      <c r="A108" s="267">
        <v>302</v>
      </c>
      <c r="B108" s="43" t="s">
        <v>183</v>
      </c>
      <c r="C108" s="41" t="s">
        <v>148</v>
      </c>
    </row>
    <row r="109" spans="1:3" ht="15">
      <c r="A109" s="267">
        <v>303</v>
      </c>
      <c r="B109" s="43" t="s">
        <v>184</v>
      </c>
      <c r="C109" s="41" t="s">
        <v>148</v>
      </c>
    </row>
    <row r="110" spans="1:3" ht="15">
      <c r="A110" s="267">
        <v>304</v>
      </c>
      <c r="B110" s="43" t="s">
        <v>185</v>
      </c>
      <c r="C110" s="41" t="s">
        <v>148</v>
      </c>
    </row>
    <row r="111" spans="1:3" ht="15">
      <c r="A111" s="267">
        <v>305</v>
      </c>
      <c r="B111" s="43" t="s">
        <v>186</v>
      </c>
      <c r="C111" s="41" t="s">
        <v>148</v>
      </c>
    </row>
    <row r="112" spans="1:3" ht="15">
      <c r="A112" s="267">
        <v>306</v>
      </c>
      <c r="B112" s="43" t="s">
        <v>187</v>
      </c>
      <c r="C112" s="41" t="s">
        <v>148</v>
      </c>
    </row>
    <row r="113" spans="1:3" ht="15">
      <c r="A113" s="267">
        <v>307</v>
      </c>
      <c r="B113" s="43" t="s">
        <v>188</v>
      </c>
      <c r="C113" s="41" t="s">
        <v>148</v>
      </c>
    </row>
    <row r="114" spans="1:3" ht="15">
      <c r="A114" s="267">
        <v>308</v>
      </c>
      <c r="B114" s="43" t="s">
        <v>189</v>
      </c>
      <c r="C114" s="273" t="s">
        <v>202</v>
      </c>
    </row>
    <row r="115" spans="1:3" ht="15">
      <c r="A115" s="267">
        <v>309</v>
      </c>
      <c r="B115" s="43" t="s">
        <v>190</v>
      </c>
      <c r="C115" s="41" t="s">
        <v>148</v>
      </c>
    </row>
    <row r="116" spans="1:3" ht="15">
      <c r="A116" s="267">
        <v>310</v>
      </c>
      <c r="B116" s="43" t="s">
        <v>164</v>
      </c>
      <c r="C116" s="41" t="s">
        <v>148</v>
      </c>
    </row>
    <row r="117" spans="1:3" ht="15">
      <c r="A117" s="267">
        <v>311</v>
      </c>
      <c r="B117" s="43" t="s">
        <v>434</v>
      </c>
      <c r="C117" s="41" t="s">
        <v>148</v>
      </c>
    </row>
    <row r="118" spans="1:3" ht="15">
      <c r="A118" s="267">
        <v>312</v>
      </c>
      <c r="B118" s="43" t="s">
        <v>419</v>
      </c>
      <c r="C118" s="41" t="s">
        <v>148</v>
      </c>
    </row>
    <row r="119" spans="1:3" ht="15">
      <c r="A119" s="267">
        <v>313</v>
      </c>
      <c r="B119" s="43" t="s">
        <v>455</v>
      </c>
      <c r="C119" s="41" t="s">
        <v>148</v>
      </c>
    </row>
    <row r="120" spans="1:3" ht="15">
      <c r="A120" s="267">
        <v>314</v>
      </c>
      <c r="B120" s="43" t="s">
        <v>447</v>
      </c>
      <c r="C120" s="41" t="s">
        <v>148</v>
      </c>
    </row>
    <row r="121" spans="1:3" ht="15">
      <c r="A121" s="267">
        <v>315</v>
      </c>
      <c r="B121" s="43" t="s">
        <v>177</v>
      </c>
      <c r="C121" s="41" t="s">
        <v>191</v>
      </c>
    </row>
    <row r="122" spans="1:3" ht="15">
      <c r="A122" s="267">
        <v>316</v>
      </c>
      <c r="B122" s="43" t="s">
        <v>192</v>
      </c>
      <c r="C122" s="41" t="s">
        <v>204</v>
      </c>
    </row>
    <row r="123" spans="1:3" ht="15">
      <c r="A123" s="267">
        <v>317</v>
      </c>
      <c r="B123" s="43" t="s">
        <v>421</v>
      </c>
      <c r="C123" s="41" t="s">
        <v>204</v>
      </c>
    </row>
    <row r="124" spans="1:3" ht="15">
      <c r="A124" s="267">
        <v>318</v>
      </c>
      <c r="B124" s="43"/>
      <c r="C124" s="41" t="s">
        <v>204</v>
      </c>
    </row>
    <row r="125" spans="1:3" ht="15">
      <c r="A125" s="268">
        <v>319</v>
      </c>
      <c r="B125" s="43" t="s">
        <v>402</v>
      </c>
      <c r="C125" s="41" t="s">
        <v>204</v>
      </c>
    </row>
    <row r="126" spans="1:3" ht="15">
      <c r="A126" s="267">
        <v>320</v>
      </c>
      <c r="B126" s="43" t="s">
        <v>165</v>
      </c>
      <c r="C126" s="41" t="s">
        <v>204</v>
      </c>
    </row>
    <row r="127" spans="1:3" ht="15">
      <c r="A127" s="267">
        <v>321</v>
      </c>
      <c r="B127" s="43" t="s">
        <v>453</v>
      </c>
      <c r="C127" s="41" t="s">
        <v>204</v>
      </c>
    </row>
    <row r="128" spans="1:3" ht="15">
      <c r="A128" s="267">
        <v>322</v>
      </c>
      <c r="B128" s="43"/>
      <c r="C128" s="41"/>
    </row>
    <row r="129" spans="1:3" ht="15">
      <c r="A129" s="267">
        <v>323</v>
      </c>
      <c r="B129" s="43" t="s">
        <v>452</v>
      </c>
      <c r="C129" s="41" t="s">
        <v>202</v>
      </c>
    </row>
    <row r="130" spans="1:3" ht="15">
      <c r="A130" s="267">
        <v>324</v>
      </c>
      <c r="B130" s="43" t="s">
        <v>451</v>
      </c>
      <c r="C130" s="41" t="s">
        <v>202</v>
      </c>
    </row>
    <row r="131" spans="1:3" ht="15">
      <c r="A131" s="267">
        <v>325</v>
      </c>
      <c r="B131" s="43"/>
      <c r="C131" s="41"/>
    </row>
    <row r="132" spans="1:3" ht="15">
      <c r="A132" s="267">
        <v>326</v>
      </c>
      <c r="B132" s="43" t="s">
        <v>161</v>
      </c>
      <c r="C132" s="41" t="s">
        <v>193</v>
      </c>
    </row>
    <row r="133" spans="1:3" ht="15">
      <c r="A133" s="267">
        <v>327</v>
      </c>
      <c r="B133" s="43" t="s">
        <v>162</v>
      </c>
      <c r="C133" s="41" t="s">
        <v>193</v>
      </c>
    </row>
    <row r="134" spans="1:3" ht="15">
      <c r="A134" s="267">
        <v>328</v>
      </c>
      <c r="B134" s="43" t="s">
        <v>163</v>
      </c>
      <c r="C134" s="41" t="s">
        <v>193</v>
      </c>
    </row>
    <row r="135" spans="1:3" ht="15">
      <c r="A135" s="267">
        <v>329</v>
      </c>
      <c r="B135" s="43" t="s">
        <v>194</v>
      </c>
      <c r="C135" s="41" t="s">
        <v>193</v>
      </c>
    </row>
    <row r="136" spans="1:3" ht="15">
      <c r="A136" s="267">
        <v>330</v>
      </c>
      <c r="B136" s="43" t="s">
        <v>195</v>
      </c>
      <c r="C136" s="41" t="s">
        <v>193</v>
      </c>
    </row>
    <row r="137" spans="1:3" ht="15">
      <c r="A137" s="267">
        <v>331</v>
      </c>
      <c r="B137" s="43" t="s">
        <v>196</v>
      </c>
      <c r="C137" s="41" t="s">
        <v>206</v>
      </c>
    </row>
    <row r="138" spans="1:3" ht="15">
      <c r="A138" s="267">
        <v>332</v>
      </c>
      <c r="B138" s="43" t="s">
        <v>166</v>
      </c>
      <c r="C138" s="41"/>
    </row>
    <row r="139" spans="1:3" ht="15">
      <c r="A139" s="267">
        <v>333</v>
      </c>
      <c r="B139" s="43"/>
      <c r="C139" s="41"/>
    </row>
    <row r="140" spans="1:3" ht="15">
      <c r="A140" s="267">
        <v>334</v>
      </c>
      <c r="B140" s="43"/>
      <c r="C140" s="41"/>
    </row>
    <row r="141" spans="1:3" ht="15">
      <c r="A141" s="267">
        <v>335</v>
      </c>
      <c r="B141" s="43" t="s">
        <v>430</v>
      </c>
      <c r="C141" s="41" t="s">
        <v>203</v>
      </c>
    </row>
    <row r="142" spans="1:3" ht="15">
      <c r="A142" s="267">
        <v>336</v>
      </c>
      <c r="B142" s="43" t="s">
        <v>197</v>
      </c>
      <c r="C142" s="41" t="s">
        <v>203</v>
      </c>
    </row>
    <row r="143" spans="1:3" ht="15">
      <c r="A143" s="267">
        <v>337</v>
      </c>
      <c r="B143" s="43" t="s">
        <v>179</v>
      </c>
      <c r="C143" s="41" t="s">
        <v>203</v>
      </c>
    </row>
    <row r="144" spans="1:3" ht="15">
      <c r="A144" s="267">
        <v>338</v>
      </c>
      <c r="B144" s="43" t="s">
        <v>178</v>
      </c>
      <c r="C144" s="41" t="s">
        <v>203</v>
      </c>
    </row>
    <row r="145" spans="1:3" ht="15">
      <c r="A145" s="267">
        <v>339</v>
      </c>
      <c r="B145" s="43" t="s">
        <v>199</v>
      </c>
      <c r="C145" s="41" t="s">
        <v>203</v>
      </c>
    </row>
    <row r="146" spans="1:3" ht="15">
      <c r="A146" s="267">
        <v>340</v>
      </c>
      <c r="B146" s="43" t="s">
        <v>200</v>
      </c>
      <c r="C146" s="41" t="s">
        <v>198</v>
      </c>
    </row>
    <row r="147" spans="1:3" ht="15">
      <c r="A147" s="267">
        <v>341</v>
      </c>
      <c r="B147" s="43" t="s">
        <v>201</v>
      </c>
      <c r="C147" s="41" t="s">
        <v>203</v>
      </c>
    </row>
    <row r="148" spans="1:3" ht="15">
      <c r="A148" s="267">
        <v>342</v>
      </c>
      <c r="B148" s="43" t="s">
        <v>403</v>
      </c>
      <c r="C148" s="41" t="s">
        <v>203</v>
      </c>
    </row>
    <row r="149" spans="1:3" ht="15">
      <c r="A149" s="267">
        <v>343</v>
      </c>
      <c r="B149" s="43" t="s">
        <v>404</v>
      </c>
      <c r="C149" s="41" t="s">
        <v>203</v>
      </c>
    </row>
    <row r="150" spans="1:3" ht="15">
      <c r="A150" s="267">
        <v>344</v>
      </c>
      <c r="B150" s="43" t="s">
        <v>339</v>
      </c>
      <c r="C150" s="41" t="s">
        <v>203</v>
      </c>
    </row>
    <row r="151" spans="1:3" ht="15">
      <c r="A151" s="267">
        <v>345</v>
      </c>
      <c r="B151" s="43" t="s">
        <v>340</v>
      </c>
      <c r="C151" s="41" t="s">
        <v>203</v>
      </c>
    </row>
    <row r="152" spans="1:3" ht="15">
      <c r="A152" s="267">
        <v>346</v>
      </c>
      <c r="B152" s="43" t="s">
        <v>405</v>
      </c>
      <c r="C152" s="41" t="s">
        <v>203</v>
      </c>
    </row>
    <row r="153" spans="1:3" ht="15">
      <c r="A153" s="267">
        <v>347</v>
      </c>
      <c r="B153" s="43" t="s">
        <v>338</v>
      </c>
      <c r="C153" s="41" t="s">
        <v>203</v>
      </c>
    </row>
    <row r="154" spans="1:3" ht="15">
      <c r="A154" s="267">
        <v>348</v>
      </c>
      <c r="B154" s="9" t="s">
        <v>427</v>
      </c>
      <c r="C154" s="41" t="s">
        <v>203</v>
      </c>
    </row>
    <row r="155" spans="1:3" ht="15">
      <c r="A155" s="267">
        <v>349</v>
      </c>
      <c r="B155" s="9" t="s">
        <v>428</v>
      </c>
      <c r="C155" s="41" t="s">
        <v>203</v>
      </c>
    </row>
    <row r="156" spans="1:3" ht="15">
      <c r="A156" s="267">
        <v>350</v>
      </c>
      <c r="B156" s="9"/>
      <c r="C156" s="316"/>
    </row>
    <row r="157" spans="1:3" ht="15">
      <c r="A157" s="267">
        <v>351</v>
      </c>
      <c r="B157" s="43" t="s">
        <v>448</v>
      </c>
      <c r="C157" s="41" t="s">
        <v>205</v>
      </c>
    </row>
    <row r="158" spans="1:3" ht="15">
      <c r="A158" s="267">
        <f>A157+1</f>
        <v>352</v>
      </c>
      <c r="B158" s="43"/>
      <c r="C158" s="41" t="s">
        <v>205</v>
      </c>
    </row>
    <row r="159" spans="1:3" ht="15">
      <c r="A159" s="267">
        <f aca="true" t="shared" si="2" ref="A159:A205">A158+1</f>
        <v>353</v>
      </c>
      <c r="B159" s="43" t="s">
        <v>274</v>
      </c>
      <c r="C159" s="41" t="s">
        <v>205</v>
      </c>
    </row>
    <row r="160" spans="1:3" ht="15">
      <c r="A160" s="267">
        <f t="shared" si="2"/>
        <v>354</v>
      </c>
      <c r="B160" s="43" t="s">
        <v>433</v>
      </c>
      <c r="C160" s="41" t="s">
        <v>205</v>
      </c>
    </row>
    <row r="161" spans="1:3" ht="15">
      <c r="A161" s="267">
        <f t="shared" si="2"/>
        <v>355</v>
      </c>
      <c r="B161" s="43" t="s">
        <v>388</v>
      </c>
      <c r="C161" s="41" t="s">
        <v>205</v>
      </c>
    </row>
    <row r="162" spans="1:3" ht="15">
      <c r="A162" s="267">
        <f t="shared" si="2"/>
        <v>356</v>
      </c>
      <c r="B162" s="43" t="s">
        <v>389</v>
      </c>
      <c r="C162" s="41" t="s">
        <v>205</v>
      </c>
    </row>
    <row r="163" spans="1:3" ht="15">
      <c r="A163" s="267">
        <f t="shared" si="2"/>
        <v>357</v>
      </c>
      <c r="B163" s="43" t="s">
        <v>390</v>
      </c>
      <c r="C163" s="41" t="s">
        <v>205</v>
      </c>
    </row>
    <row r="164" spans="1:3" ht="15">
      <c r="A164" s="267">
        <f t="shared" si="2"/>
        <v>358</v>
      </c>
      <c r="B164" s="43" t="s">
        <v>391</v>
      </c>
      <c r="C164" s="41" t="s">
        <v>205</v>
      </c>
    </row>
    <row r="165" spans="1:3" ht="15">
      <c r="A165" s="267">
        <f t="shared" si="2"/>
        <v>359</v>
      </c>
      <c r="B165" s="43" t="s">
        <v>392</v>
      </c>
      <c r="C165" s="41" t="s">
        <v>205</v>
      </c>
    </row>
    <row r="166" spans="1:3" ht="15">
      <c r="A166" s="267">
        <f t="shared" si="2"/>
        <v>360</v>
      </c>
      <c r="B166" s="43" t="s">
        <v>393</v>
      </c>
      <c r="C166" s="41" t="s">
        <v>205</v>
      </c>
    </row>
    <row r="167" spans="1:3" ht="15">
      <c r="A167" s="267">
        <f t="shared" si="2"/>
        <v>361</v>
      </c>
      <c r="B167" s="43" t="s">
        <v>394</v>
      </c>
      <c r="C167" s="41" t="s">
        <v>205</v>
      </c>
    </row>
    <row r="168" spans="1:3" ht="15">
      <c r="A168" s="267">
        <f t="shared" si="2"/>
        <v>362</v>
      </c>
      <c r="B168" s="43" t="s">
        <v>395</v>
      </c>
      <c r="C168" s="41" t="s">
        <v>205</v>
      </c>
    </row>
    <row r="169" spans="1:3" ht="15">
      <c r="A169" s="267">
        <f t="shared" si="2"/>
        <v>363</v>
      </c>
      <c r="B169" s="43" t="s">
        <v>396</v>
      </c>
      <c r="C169" s="41" t="s">
        <v>205</v>
      </c>
    </row>
    <row r="170" spans="1:3" ht="15">
      <c r="A170" s="267">
        <f t="shared" si="2"/>
        <v>364</v>
      </c>
      <c r="B170" s="43" t="s">
        <v>397</v>
      </c>
      <c r="C170" s="41" t="s">
        <v>205</v>
      </c>
    </row>
    <row r="171" spans="1:3" ht="15">
      <c r="A171" s="267">
        <f t="shared" si="2"/>
        <v>365</v>
      </c>
      <c r="B171" s="43" t="s">
        <v>281</v>
      </c>
      <c r="C171" s="41" t="s">
        <v>205</v>
      </c>
    </row>
    <row r="172" spans="1:3" ht="15">
      <c r="A172" s="267">
        <f t="shared" si="2"/>
        <v>366</v>
      </c>
      <c r="B172" s="43" t="s">
        <v>398</v>
      </c>
      <c r="C172" s="41" t="s">
        <v>205</v>
      </c>
    </row>
    <row r="173" spans="1:3" ht="15">
      <c r="A173" s="267">
        <f t="shared" si="2"/>
        <v>367</v>
      </c>
      <c r="B173" s="43" t="s">
        <v>399</v>
      </c>
      <c r="C173" s="41" t="s">
        <v>205</v>
      </c>
    </row>
    <row r="174" spans="1:3" ht="15">
      <c r="A174" s="267">
        <f t="shared" si="2"/>
        <v>368</v>
      </c>
      <c r="B174" s="43" t="s">
        <v>400</v>
      </c>
      <c r="C174" s="41" t="s">
        <v>205</v>
      </c>
    </row>
    <row r="175" spans="1:3" ht="15">
      <c r="A175" s="267">
        <f t="shared" si="2"/>
        <v>369</v>
      </c>
      <c r="B175" s="43" t="s">
        <v>401</v>
      </c>
      <c r="C175" s="41" t="s">
        <v>205</v>
      </c>
    </row>
    <row r="176" spans="1:3" ht="15">
      <c r="A176" s="267">
        <f t="shared" si="2"/>
        <v>370</v>
      </c>
      <c r="B176" s="43" t="s">
        <v>429</v>
      </c>
      <c r="C176" s="41" t="s">
        <v>205</v>
      </c>
    </row>
    <row r="177" spans="1:3" ht="15">
      <c r="A177" s="267">
        <f t="shared" si="2"/>
        <v>371</v>
      </c>
      <c r="B177" s="43" t="s">
        <v>442</v>
      </c>
      <c r="C177" s="41" t="s">
        <v>205</v>
      </c>
    </row>
    <row r="178" spans="1:3" ht="15">
      <c r="A178" s="267">
        <f t="shared" si="2"/>
        <v>372</v>
      </c>
      <c r="B178" s="43"/>
      <c r="C178" s="41"/>
    </row>
    <row r="179" spans="1:3" ht="15">
      <c r="A179" s="267">
        <f t="shared" si="2"/>
        <v>373</v>
      </c>
      <c r="B179" s="43"/>
      <c r="C179" s="41"/>
    </row>
    <row r="180" spans="1:3" ht="15">
      <c r="A180" s="267">
        <f t="shared" si="2"/>
        <v>374</v>
      </c>
      <c r="B180" s="43" t="s">
        <v>209</v>
      </c>
      <c r="C180" s="41" t="s">
        <v>207</v>
      </c>
    </row>
    <row r="181" spans="1:3" ht="15">
      <c r="A181" s="267">
        <f t="shared" si="2"/>
        <v>375</v>
      </c>
      <c r="B181" s="43" t="s">
        <v>335</v>
      </c>
      <c r="C181" s="41" t="s">
        <v>207</v>
      </c>
    </row>
    <row r="182" spans="1:3" ht="15">
      <c r="A182" s="267">
        <f t="shared" si="2"/>
        <v>376</v>
      </c>
      <c r="B182" s="43" t="s">
        <v>336</v>
      </c>
      <c r="C182" s="41" t="s">
        <v>207</v>
      </c>
    </row>
    <row r="183" spans="1:3" ht="15">
      <c r="A183" s="267">
        <f t="shared" si="2"/>
        <v>377</v>
      </c>
      <c r="B183" s="43" t="s">
        <v>337</v>
      </c>
      <c r="C183" s="41" t="s">
        <v>207</v>
      </c>
    </row>
    <row r="184" spans="1:3" ht="15">
      <c r="A184" s="267">
        <f t="shared" si="2"/>
        <v>378</v>
      </c>
      <c r="B184" s="43" t="s">
        <v>208</v>
      </c>
      <c r="C184" s="41" t="s">
        <v>207</v>
      </c>
    </row>
    <row r="185" spans="1:3" ht="15">
      <c r="A185" s="267">
        <f t="shared" si="2"/>
        <v>379</v>
      </c>
      <c r="B185" s="43" t="s">
        <v>406</v>
      </c>
      <c r="C185" s="41" t="s">
        <v>198</v>
      </c>
    </row>
    <row r="186" spans="1:3" ht="15">
      <c r="A186" s="267">
        <f t="shared" si="2"/>
        <v>380</v>
      </c>
      <c r="B186" s="43" t="s">
        <v>407</v>
      </c>
      <c r="C186" s="41" t="s">
        <v>198</v>
      </c>
    </row>
    <row r="187" spans="1:3" ht="15">
      <c r="A187" s="267">
        <f t="shared" si="2"/>
        <v>381</v>
      </c>
      <c r="B187" s="43" t="s">
        <v>408</v>
      </c>
      <c r="C187" s="41" t="s">
        <v>202</v>
      </c>
    </row>
    <row r="188" spans="1:3" ht="15">
      <c r="A188" s="267">
        <f t="shared" si="2"/>
        <v>382</v>
      </c>
      <c r="B188" s="43" t="s">
        <v>409</v>
      </c>
      <c r="C188" s="41" t="s">
        <v>205</v>
      </c>
    </row>
    <row r="189" spans="1:3" ht="15">
      <c r="A189" s="267">
        <f t="shared" si="2"/>
        <v>383</v>
      </c>
      <c r="B189" s="43" t="s">
        <v>201</v>
      </c>
      <c r="C189" s="41" t="s">
        <v>198</v>
      </c>
    </row>
    <row r="190" spans="1:3" ht="15">
      <c r="A190" s="267">
        <f t="shared" si="2"/>
        <v>384</v>
      </c>
      <c r="B190" s="43"/>
      <c r="C190" s="41" t="s">
        <v>148</v>
      </c>
    </row>
    <row r="191" spans="1:3" ht="15">
      <c r="A191" s="267">
        <f t="shared" si="2"/>
        <v>385</v>
      </c>
      <c r="B191" s="43" t="s">
        <v>182</v>
      </c>
      <c r="C191" s="41" t="s">
        <v>148</v>
      </c>
    </row>
    <row r="192" spans="1:3" ht="15">
      <c r="A192" s="267">
        <f t="shared" si="2"/>
        <v>386</v>
      </c>
      <c r="B192" s="43" t="s">
        <v>183</v>
      </c>
      <c r="C192" s="41" t="s">
        <v>148</v>
      </c>
    </row>
    <row r="193" spans="1:3" ht="15">
      <c r="A193" s="267">
        <f t="shared" si="2"/>
        <v>387</v>
      </c>
      <c r="B193" s="43" t="s">
        <v>184</v>
      </c>
      <c r="C193" s="41" t="s">
        <v>148</v>
      </c>
    </row>
    <row r="194" spans="1:3" ht="15">
      <c r="A194" s="267">
        <f t="shared" si="2"/>
        <v>388</v>
      </c>
      <c r="B194" s="43" t="s">
        <v>185</v>
      </c>
      <c r="C194" s="41" t="s">
        <v>148</v>
      </c>
    </row>
    <row r="195" spans="1:3" ht="15">
      <c r="A195" s="267">
        <f t="shared" si="2"/>
        <v>389</v>
      </c>
      <c r="B195" s="43" t="s">
        <v>186</v>
      </c>
      <c r="C195" s="41" t="s">
        <v>148</v>
      </c>
    </row>
    <row r="196" spans="1:3" ht="15">
      <c r="A196" s="267">
        <f t="shared" si="2"/>
        <v>390</v>
      </c>
      <c r="B196" s="43" t="s">
        <v>187</v>
      </c>
      <c r="C196" s="41" t="s">
        <v>148</v>
      </c>
    </row>
    <row r="197" spans="1:3" ht="15">
      <c r="A197" s="267">
        <f t="shared" si="2"/>
        <v>391</v>
      </c>
      <c r="B197" s="43" t="s">
        <v>188</v>
      </c>
      <c r="C197" s="41" t="s">
        <v>148</v>
      </c>
    </row>
    <row r="198" spans="1:3" ht="15">
      <c r="A198" s="267">
        <f t="shared" si="2"/>
        <v>392</v>
      </c>
      <c r="B198" s="43" t="s">
        <v>189</v>
      </c>
      <c r="C198" s="41" t="s">
        <v>148</v>
      </c>
    </row>
    <row r="199" spans="1:3" ht="15">
      <c r="A199" s="267">
        <f t="shared" si="2"/>
        <v>393</v>
      </c>
      <c r="B199" s="43" t="s">
        <v>190</v>
      </c>
      <c r="C199" s="41" t="s">
        <v>148</v>
      </c>
    </row>
    <row r="200" spans="1:3" ht="15">
      <c r="A200" s="267">
        <f t="shared" si="2"/>
        <v>394</v>
      </c>
      <c r="B200" s="43" t="s">
        <v>164</v>
      </c>
      <c r="C200" s="41" t="s">
        <v>148</v>
      </c>
    </row>
    <row r="201" spans="1:3" ht="15">
      <c r="A201" s="267">
        <f t="shared" si="2"/>
        <v>395</v>
      </c>
      <c r="B201" s="43"/>
      <c r="C201" s="41"/>
    </row>
    <row r="202" spans="1:3" ht="15">
      <c r="A202" s="267">
        <f t="shared" si="2"/>
        <v>396</v>
      </c>
      <c r="B202" s="43"/>
      <c r="C202" s="41"/>
    </row>
    <row r="203" spans="1:3" ht="15">
      <c r="A203" s="267">
        <f t="shared" si="2"/>
        <v>397</v>
      </c>
      <c r="B203" s="43"/>
      <c r="C203" s="41"/>
    </row>
    <row r="204" spans="1:3" ht="15">
      <c r="A204" s="267">
        <f t="shared" si="2"/>
        <v>398</v>
      </c>
      <c r="B204" s="43"/>
      <c r="C204" s="41"/>
    </row>
    <row r="205" spans="1:3" ht="15">
      <c r="A205" s="267">
        <f t="shared" si="2"/>
        <v>399</v>
      </c>
      <c r="B205" s="43" t="s">
        <v>177</v>
      </c>
      <c r="C205" s="41" t="s">
        <v>191</v>
      </c>
    </row>
    <row r="206" spans="1:3" ht="15">
      <c r="A206" s="269">
        <v>400</v>
      </c>
      <c r="B206" s="272"/>
      <c r="C206" s="273"/>
    </row>
    <row r="207" spans="1:3" ht="15">
      <c r="A207" s="269">
        <f>A206+1</f>
        <v>401</v>
      </c>
      <c r="B207" s="272"/>
      <c r="C207" s="273"/>
    </row>
    <row r="208" spans="1:3" ht="15">
      <c r="A208" s="269">
        <f aca="true" t="shared" si="3" ref="A208:A271">A207+1</f>
        <v>402</v>
      </c>
      <c r="B208" s="272"/>
      <c r="C208" s="273"/>
    </row>
    <row r="209" spans="1:3" ht="15">
      <c r="A209" s="269">
        <f t="shared" si="3"/>
        <v>403</v>
      </c>
      <c r="B209" s="272"/>
      <c r="C209" s="273"/>
    </row>
    <row r="210" spans="1:3" ht="15">
      <c r="A210" s="269">
        <f t="shared" si="3"/>
        <v>404</v>
      </c>
      <c r="B210" s="272"/>
      <c r="C210" s="273"/>
    </row>
    <row r="211" spans="1:3" ht="15">
      <c r="A211" s="269">
        <f t="shared" si="3"/>
        <v>405</v>
      </c>
      <c r="B211" s="272"/>
      <c r="C211" s="273"/>
    </row>
    <row r="212" spans="1:3" ht="15">
      <c r="A212" s="269">
        <f t="shared" si="3"/>
        <v>406</v>
      </c>
      <c r="B212" s="272"/>
      <c r="C212" s="273"/>
    </row>
    <row r="213" spans="1:3" ht="15">
      <c r="A213" s="269">
        <f t="shared" si="3"/>
        <v>407</v>
      </c>
      <c r="B213" s="272"/>
      <c r="C213" s="273"/>
    </row>
    <row r="214" spans="1:3" ht="15">
      <c r="A214" s="269">
        <f t="shared" si="3"/>
        <v>408</v>
      </c>
      <c r="B214" s="272"/>
      <c r="C214" s="273"/>
    </row>
    <row r="215" spans="1:3" ht="15">
      <c r="A215" s="269">
        <f t="shared" si="3"/>
        <v>409</v>
      </c>
      <c r="B215" s="272"/>
      <c r="C215" s="273"/>
    </row>
    <row r="216" spans="1:3" ht="15">
      <c r="A216" s="269">
        <f t="shared" si="3"/>
        <v>410</v>
      </c>
      <c r="B216" s="272" t="s">
        <v>283</v>
      </c>
      <c r="C216" s="273" t="s">
        <v>204</v>
      </c>
    </row>
    <row r="217" spans="1:3" ht="15">
      <c r="A217" s="269">
        <f t="shared" si="3"/>
        <v>411</v>
      </c>
      <c r="B217" s="272" t="s">
        <v>284</v>
      </c>
      <c r="C217" s="273" t="s">
        <v>204</v>
      </c>
    </row>
    <row r="218" spans="1:3" ht="15">
      <c r="A218" s="269">
        <f t="shared" si="3"/>
        <v>412</v>
      </c>
      <c r="B218" s="272" t="s">
        <v>285</v>
      </c>
      <c r="C218" s="273" t="s">
        <v>204</v>
      </c>
    </row>
    <row r="219" spans="1:3" ht="15">
      <c r="A219" s="269">
        <f t="shared" si="3"/>
        <v>413</v>
      </c>
      <c r="B219" s="272" t="s">
        <v>278</v>
      </c>
      <c r="C219" s="273" t="s">
        <v>204</v>
      </c>
    </row>
    <row r="220" spans="1:3" ht="15">
      <c r="A220" s="269">
        <f t="shared" si="3"/>
        <v>414</v>
      </c>
      <c r="B220" s="272" t="s">
        <v>286</v>
      </c>
      <c r="C220" s="273" t="s">
        <v>204</v>
      </c>
    </row>
    <row r="221" spans="1:3" ht="15">
      <c r="A221" s="269">
        <f t="shared" si="3"/>
        <v>415</v>
      </c>
      <c r="B221" s="272" t="s">
        <v>287</v>
      </c>
      <c r="C221" s="273" t="s">
        <v>204</v>
      </c>
    </row>
    <row r="222" spans="1:3" ht="15">
      <c r="A222" s="269">
        <f t="shared" si="3"/>
        <v>416</v>
      </c>
      <c r="B222" s="272" t="s">
        <v>288</v>
      </c>
      <c r="C222" s="273" t="s">
        <v>204</v>
      </c>
    </row>
    <row r="223" spans="1:3" ht="15">
      <c r="A223" s="269">
        <f t="shared" si="3"/>
        <v>417</v>
      </c>
      <c r="B223" s="272" t="s">
        <v>289</v>
      </c>
      <c r="C223" s="273" t="s">
        <v>204</v>
      </c>
    </row>
    <row r="224" spans="1:3" ht="15">
      <c r="A224" s="269">
        <f t="shared" si="3"/>
        <v>418</v>
      </c>
      <c r="B224" s="272" t="s">
        <v>290</v>
      </c>
      <c r="C224" s="273" t="s">
        <v>204</v>
      </c>
    </row>
    <row r="225" spans="1:3" ht="15">
      <c r="A225" s="269">
        <f t="shared" si="3"/>
        <v>419</v>
      </c>
      <c r="B225" s="272"/>
      <c r="C225" s="273"/>
    </row>
    <row r="226" spans="1:3" ht="15">
      <c r="A226" s="269">
        <f t="shared" si="3"/>
        <v>420</v>
      </c>
      <c r="B226" s="272"/>
      <c r="C226" s="273"/>
    </row>
    <row r="227" spans="1:3" ht="15">
      <c r="A227" s="269">
        <f t="shared" si="3"/>
        <v>421</v>
      </c>
      <c r="B227" s="272"/>
      <c r="C227" s="273"/>
    </row>
    <row r="228" spans="1:3" ht="15">
      <c r="A228" s="269">
        <f t="shared" si="3"/>
        <v>422</v>
      </c>
      <c r="B228" s="272"/>
      <c r="C228" s="273"/>
    </row>
    <row r="229" spans="1:3" ht="15">
      <c r="A229" s="269">
        <f t="shared" si="3"/>
        <v>423</v>
      </c>
      <c r="B229" s="272"/>
      <c r="C229" s="273"/>
    </row>
    <row r="230" spans="1:3" ht="15">
      <c r="A230" s="269">
        <f t="shared" si="3"/>
        <v>424</v>
      </c>
      <c r="B230" s="272"/>
      <c r="C230" s="273"/>
    </row>
    <row r="231" spans="1:3" ht="15">
      <c r="A231" s="269">
        <f t="shared" si="3"/>
        <v>425</v>
      </c>
      <c r="B231" s="272" t="s">
        <v>230</v>
      </c>
      <c r="C231" s="273" t="s">
        <v>206</v>
      </c>
    </row>
    <row r="232" spans="1:3" ht="15">
      <c r="A232" s="269">
        <f t="shared" si="3"/>
        <v>426</v>
      </c>
      <c r="B232" s="272" t="s">
        <v>291</v>
      </c>
      <c r="C232" s="273" t="s">
        <v>206</v>
      </c>
    </row>
    <row r="233" spans="1:3" ht="15">
      <c r="A233" s="269">
        <f t="shared" si="3"/>
        <v>427</v>
      </c>
      <c r="B233" s="272" t="s">
        <v>292</v>
      </c>
      <c r="C233" s="273" t="s">
        <v>206</v>
      </c>
    </row>
    <row r="234" spans="1:3" ht="15">
      <c r="A234" s="269">
        <f t="shared" si="3"/>
        <v>428</v>
      </c>
      <c r="B234" s="272" t="s">
        <v>229</v>
      </c>
      <c r="C234" s="273" t="s">
        <v>206</v>
      </c>
    </row>
    <row r="235" spans="1:3" ht="15">
      <c r="A235" s="269">
        <f t="shared" si="3"/>
        <v>429</v>
      </c>
      <c r="B235" s="272" t="s">
        <v>228</v>
      </c>
      <c r="C235" s="273" t="s">
        <v>206</v>
      </c>
    </row>
    <row r="236" spans="1:3" ht="15">
      <c r="A236" s="269">
        <f t="shared" si="3"/>
        <v>430</v>
      </c>
      <c r="B236" s="272"/>
      <c r="C236" s="273"/>
    </row>
    <row r="237" spans="1:3" ht="15">
      <c r="A237" s="269">
        <f t="shared" si="3"/>
        <v>431</v>
      </c>
      <c r="B237" s="272"/>
      <c r="C237" s="273"/>
    </row>
    <row r="238" spans="1:3" ht="15">
      <c r="A238" s="269">
        <f t="shared" si="3"/>
        <v>432</v>
      </c>
      <c r="B238" s="272"/>
      <c r="C238" s="273"/>
    </row>
    <row r="239" spans="1:3" ht="15">
      <c r="A239" s="269">
        <f t="shared" si="3"/>
        <v>433</v>
      </c>
      <c r="B239" s="272"/>
      <c r="C239" s="273"/>
    </row>
    <row r="240" spans="1:3" ht="15">
      <c r="A240" s="269">
        <f t="shared" si="3"/>
        <v>434</v>
      </c>
      <c r="B240" s="272"/>
      <c r="C240" s="273"/>
    </row>
    <row r="241" spans="1:3" ht="15">
      <c r="A241" s="269">
        <f t="shared" si="3"/>
        <v>435</v>
      </c>
      <c r="B241" s="272"/>
      <c r="C241" s="273"/>
    </row>
    <row r="242" spans="1:3" ht="15">
      <c r="A242" s="269">
        <f t="shared" si="3"/>
        <v>436</v>
      </c>
      <c r="B242" s="272" t="s">
        <v>444</v>
      </c>
      <c r="C242" s="275" t="s">
        <v>202</v>
      </c>
    </row>
    <row r="243" spans="1:3" ht="15">
      <c r="A243" s="269">
        <f t="shared" si="3"/>
        <v>437</v>
      </c>
      <c r="B243" s="272" t="s">
        <v>445</v>
      </c>
      <c r="C243" s="275" t="s">
        <v>202</v>
      </c>
    </row>
    <row r="244" spans="1:3" ht="15">
      <c r="A244" s="269">
        <f t="shared" si="3"/>
        <v>438</v>
      </c>
      <c r="B244" s="272" t="s">
        <v>446</v>
      </c>
      <c r="C244" s="275" t="s">
        <v>202</v>
      </c>
    </row>
    <row r="245" spans="1:3" ht="15">
      <c r="A245" s="269">
        <f t="shared" si="3"/>
        <v>439</v>
      </c>
      <c r="B245" s="272" t="s">
        <v>417</v>
      </c>
      <c r="C245" s="275" t="s">
        <v>202</v>
      </c>
    </row>
    <row r="246" spans="1:3" ht="15">
      <c r="A246" s="269">
        <f t="shared" si="3"/>
        <v>440</v>
      </c>
      <c r="B246" s="272" t="s">
        <v>418</v>
      </c>
      <c r="C246" s="275" t="s">
        <v>202</v>
      </c>
    </row>
    <row r="247" spans="1:3" ht="15">
      <c r="A247" s="269">
        <f t="shared" si="3"/>
        <v>441</v>
      </c>
      <c r="B247" s="272" t="s">
        <v>293</v>
      </c>
      <c r="C247" s="275" t="s">
        <v>202</v>
      </c>
    </row>
    <row r="248" spans="1:3" ht="15">
      <c r="A248" s="269">
        <f t="shared" si="3"/>
        <v>442</v>
      </c>
      <c r="B248" s="272" t="s">
        <v>294</v>
      </c>
      <c r="C248" s="275" t="s">
        <v>202</v>
      </c>
    </row>
    <row r="249" spans="1:3" ht="15">
      <c r="A249" s="269">
        <f t="shared" si="3"/>
        <v>443</v>
      </c>
      <c r="B249" s="272" t="s">
        <v>295</v>
      </c>
      <c r="C249" s="275" t="s">
        <v>202</v>
      </c>
    </row>
    <row r="250" spans="1:3" ht="15">
      <c r="A250" s="269">
        <f t="shared" si="3"/>
        <v>444</v>
      </c>
      <c r="B250" s="272" t="s">
        <v>296</v>
      </c>
      <c r="C250" s="275" t="s">
        <v>202</v>
      </c>
    </row>
    <row r="251" spans="1:3" ht="15">
      <c r="A251" s="269">
        <f t="shared" si="3"/>
        <v>445</v>
      </c>
      <c r="B251" s="272" t="s">
        <v>297</v>
      </c>
      <c r="C251" s="275" t="s">
        <v>202</v>
      </c>
    </row>
    <row r="252" spans="1:3" ht="15">
      <c r="A252" s="269">
        <f t="shared" si="3"/>
        <v>446</v>
      </c>
      <c r="B252" s="272" t="s">
        <v>298</v>
      </c>
      <c r="C252" s="275" t="s">
        <v>202</v>
      </c>
    </row>
    <row r="253" spans="1:3" ht="15">
      <c r="A253" s="269">
        <f t="shared" si="3"/>
        <v>447</v>
      </c>
      <c r="B253" s="272" t="s">
        <v>299</v>
      </c>
      <c r="C253" s="275" t="s">
        <v>202</v>
      </c>
    </row>
    <row r="254" spans="1:3" ht="15">
      <c r="A254" s="269">
        <f t="shared" si="3"/>
        <v>448</v>
      </c>
      <c r="B254" s="274" t="s">
        <v>300</v>
      </c>
      <c r="C254" s="275" t="s">
        <v>202</v>
      </c>
    </row>
    <row r="255" spans="1:3" ht="15">
      <c r="A255" s="269">
        <f t="shared" si="3"/>
        <v>449</v>
      </c>
      <c r="B255" s="274" t="s">
        <v>216</v>
      </c>
      <c r="C255" s="275" t="s">
        <v>202</v>
      </c>
    </row>
    <row r="256" spans="1:3" ht="15">
      <c r="A256" s="269">
        <f t="shared" si="3"/>
        <v>450</v>
      </c>
      <c r="B256" s="274" t="s">
        <v>301</v>
      </c>
      <c r="C256" s="273" t="s">
        <v>205</v>
      </c>
    </row>
    <row r="257" spans="1:3" ht="15">
      <c r="A257" s="269">
        <f t="shared" si="3"/>
        <v>451</v>
      </c>
      <c r="B257" s="272" t="s">
        <v>302</v>
      </c>
      <c r="C257" s="273" t="s">
        <v>205</v>
      </c>
    </row>
    <row r="258" spans="1:3" ht="15">
      <c r="A258" s="269">
        <f t="shared" si="3"/>
        <v>452</v>
      </c>
      <c r="B258" s="272"/>
      <c r="C258" s="273" t="s">
        <v>205</v>
      </c>
    </row>
    <row r="259" spans="1:3" ht="15">
      <c r="A259" s="269">
        <f t="shared" si="3"/>
        <v>453</v>
      </c>
      <c r="B259" s="272"/>
      <c r="C259" s="273" t="s">
        <v>205</v>
      </c>
    </row>
    <row r="260" spans="1:3" ht="15">
      <c r="A260" s="269">
        <f t="shared" si="3"/>
        <v>454</v>
      </c>
      <c r="B260" s="272" t="s">
        <v>303</v>
      </c>
      <c r="C260" s="273" t="s">
        <v>205</v>
      </c>
    </row>
    <row r="261" spans="1:3" ht="15">
      <c r="A261" s="269">
        <f t="shared" si="3"/>
        <v>455</v>
      </c>
      <c r="B261" s="272" t="s">
        <v>275</v>
      </c>
      <c r="C261" s="273" t="s">
        <v>205</v>
      </c>
    </row>
    <row r="262" spans="1:3" ht="15">
      <c r="A262" s="269">
        <f t="shared" si="3"/>
        <v>456</v>
      </c>
      <c r="B262" s="272" t="s">
        <v>304</v>
      </c>
      <c r="C262" s="273" t="s">
        <v>205</v>
      </c>
    </row>
    <row r="263" spans="1:3" ht="15">
      <c r="A263" s="269">
        <f t="shared" si="3"/>
        <v>457</v>
      </c>
      <c r="B263" s="272" t="s">
        <v>305</v>
      </c>
      <c r="C263" s="273" t="s">
        <v>205</v>
      </c>
    </row>
    <row r="264" spans="1:3" ht="15">
      <c r="A264" s="269">
        <f t="shared" si="3"/>
        <v>458</v>
      </c>
      <c r="B264" s="272" t="s">
        <v>306</v>
      </c>
      <c r="C264" s="273" t="s">
        <v>205</v>
      </c>
    </row>
    <row r="265" spans="1:3" ht="15">
      <c r="A265" s="269">
        <f t="shared" si="3"/>
        <v>459</v>
      </c>
      <c r="B265" s="272" t="s">
        <v>282</v>
      </c>
      <c r="C265" s="273" t="s">
        <v>205</v>
      </c>
    </row>
    <row r="266" spans="1:3" ht="15">
      <c r="A266" s="269">
        <f t="shared" si="3"/>
        <v>460</v>
      </c>
      <c r="B266" s="272" t="s">
        <v>307</v>
      </c>
      <c r="C266" s="273" t="s">
        <v>205</v>
      </c>
    </row>
    <row r="267" spans="1:3" ht="15">
      <c r="A267" s="269">
        <f t="shared" si="3"/>
        <v>461</v>
      </c>
      <c r="B267" s="272" t="s">
        <v>308</v>
      </c>
      <c r="C267" s="273" t="s">
        <v>205</v>
      </c>
    </row>
    <row r="268" spans="1:3" ht="15">
      <c r="A268" s="269">
        <f t="shared" si="3"/>
        <v>462</v>
      </c>
      <c r="B268" s="272" t="s">
        <v>309</v>
      </c>
      <c r="C268" s="273" t="s">
        <v>207</v>
      </c>
    </row>
    <row r="269" spans="1:3" ht="15">
      <c r="A269" s="269">
        <f t="shared" si="3"/>
        <v>463</v>
      </c>
      <c r="B269" s="272" t="s">
        <v>310</v>
      </c>
      <c r="C269" s="273" t="s">
        <v>207</v>
      </c>
    </row>
    <row r="270" spans="1:3" ht="15">
      <c r="A270" s="269">
        <f t="shared" si="3"/>
        <v>464</v>
      </c>
      <c r="B270" s="272" t="s">
        <v>311</v>
      </c>
      <c r="C270" s="273" t="s">
        <v>207</v>
      </c>
    </row>
    <row r="271" spans="1:3" ht="15">
      <c r="A271" s="269">
        <f t="shared" si="3"/>
        <v>465</v>
      </c>
      <c r="B271" s="272" t="s">
        <v>312</v>
      </c>
      <c r="C271" s="273" t="s">
        <v>207</v>
      </c>
    </row>
    <row r="272" spans="1:3" ht="15">
      <c r="A272" s="269">
        <f aca="true" t="shared" si="4" ref="A272:A305">A271+1</f>
        <v>466</v>
      </c>
      <c r="B272" s="272" t="s">
        <v>313</v>
      </c>
      <c r="C272" s="273" t="s">
        <v>207</v>
      </c>
    </row>
    <row r="273" spans="1:3" ht="15">
      <c r="A273" s="269">
        <f t="shared" si="4"/>
        <v>467</v>
      </c>
      <c r="B273" s="272" t="s">
        <v>314</v>
      </c>
      <c r="C273" s="273" t="s">
        <v>207</v>
      </c>
    </row>
    <row r="274" spans="1:3" ht="15">
      <c r="A274" s="269">
        <f t="shared" si="4"/>
        <v>468</v>
      </c>
      <c r="B274" s="272" t="s">
        <v>315</v>
      </c>
      <c r="C274" s="273" t="s">
        <v>207</v>
      </c>
    </row>
    <row r="275" spans="1:3" ht="15">
      <c r="A275" s="269">
        <f t="shared" si="4"/>
        <v>469</v>
      </c>
      <c r="B275" s="272" t="s">
        <v>316</v>
      </c>
      <c r="C275" s="273" t="s">
        <v>207</v>
      </c>
    </row>
    <row r="276" spans="1:3" ht="15">
      <c r="A276" s="269">
        <f t="shared" si="4"/>
        <v>470</v>
      </c>
      <c r="B276" s="272" t="s">
        <v>317</v>
      </c>
      <c r="C276" s="273" t="s">
        <v>207</v>
      </c>
    </row>
    <row r="277" spans="1:3" ht="15">
      <c r="A277" s="269">
        <f t="shared" si="4"/>
        <v>471</v>
      </c>
      <c r="B277" s="272"/>
      <c r="C277" s="273" t="s">
        <v>207</v>
      </c>
    </row>
    <row r="278" spans="1:3" ht="15">
      <c r="A278" s="269">
        <f t="shared" si="4"/>
        <v>472</v>
      </c>
      <c r="B278" s="272" t="s">
        <v>318</v>
      </c>
      <c r="C278" s="273" t="s">
        <v>207</v>
      </c>
    </row>
    <row r="279" spans="1:3" ht="15">
      <c r="A279" s="269">
        <f t="shared" si="4"/>
        <v>473</v>
      </c>
      <c r="B279" s="272"/>
      <c r="C279" s="273" t="s">
        <v>207</v>
      </c>
    </row>
    <row r="280" spans="1:3" ht="15">
      <c r="A280" s="269">
        <f t="shared" si="4"/>
        <v>474</v>
      </c>
      <c r="B280" s="272" t="s">
        <v>319</v>
      </c>
      <c r="C280" s="273" t="s">
        <v>207</v>
      </c>
    </row>
    <row r="281" spans="1:3" ht="15">
      <c r="A281" s="269">
        <f t="shared" si="4"/>
        <v>475</v>
      </c>
      <c r="B281" s="272"/>
      <c r="C281" s="273"/>
    </row>
    <row r="282" spans="1:3" ht="15">
      <c r="A282" s="269">
        <f t="shared" si="4"/>
        <v>476</v>
      </c>
      <c r="B282" s="272" t="s">
        <v>320</v>
      </c>
      <c r="C282" s="273" t="s">
        <v>203</v>
      </c>
    </row>
    <row r="283" spans="1:3" ht="15">
      <c r="A283" s="269">
        <f t="shared" si="4"/>
        <v>477</v>
      </c>
      <c r="B283" s="272" t="s">
        <v>221</v>
      </c>
      <c r="C283" s="273" t="s">
        <v>203</v>
      </c>
    </row>
    <row r="284" spans="1:3" ht="15">
      <c r="A284" s="269">
        <f t="shared" si="4"/>
        <v>478</v>
      </c>
      <c r="B284" s="272" t="s">
        <v>321</v>
      </c>
      <c r="C284" s="273" t="s">
        <v>203</v>
      </c>
    </row>
    <row r="285" spans="1:3" ht="15">
      <c r="A285" s="269">
        <f t="shared" si="4"/>
        <v>479</v>
      </c>
      <c r="B285" s="272" t="s">
        <v>322</v>
      </c>
      <c r="C285" s="273" t="s">
        <v>203</v>
      </c>
    </row>
    <row r="286" spans="1:3" ht="15">
      <c r="A286" s="269">
        <f t="shared" si="4"/>
        <v>480</v>
      </c>
      <c r="B286" s="272" t="s">
        <v>323</v>
      </c>
      <c r="C286" s="273" t="s">
        <v>203</v>
      </c>
    </row>
    <row r="287" spans="1:3" ht="15">
      <c r="A287" s="269">
        <f t="shared" si="4"/>
        <v>481</v>
      </c>
      <c r="B287" s="272" t="s">
        <v>324</v>
      </c>
      <c r="C287" s="273" t="s">
        <v>203</v>
      </c>
    </row>
    <row r="288" spans="1:3" ht="15">
      <c r="A288" s="269">
        <f t="shared" si="4"/>
        <v>482</v>
      </c>
      <c r="B288" s="272" t="s">
        <v>325</v>
      </c>
      <c r="C288" s="273" t="s">
        <v>203</v>
      </c>
    </row>
    <row r="289" spans="1:3" ht="15">
      <c r="A289" s="269">
        <f t="shared" si="4"/>
        <v>483</v>
      </c>
      <c r="B289" s="272"/>
      <c r="C289" s="273" t="s">
        <v>203</v>
      </c>
    </row>
    <row r="290" spans="1:3" ht="15">
      <c r="A290" s="269">
        <f t="shared" si="4"/>
        <v>484</v>
      </c>
      <c r="B290" s="272"/>
      <c r="C290" s="273" t="s">
        <v>203</v>
      </c>
    </row>
    <row r="291" spans="1:3" ht="15">
      <c r="A291" s="269">
        <f t="shared" si="4"/>
        <v>485</v>
      </c>
      <c r="B291" s="272" t="s">
        <v>326</v>
      </c>
      <c r="C291" s="273" t="s">
        <v>203</v>
      </c>
    </row>
    <row r="292" spans="1:3" ht="15">
      <c r="A292" s="269">
        <f t="shared" si="4"/>
        <v>486</v>
      </c>
      <c r="B292" s="272" t="s">
        <v>327</v>
      </c>
      <c r="C292" s="273" t="s">
        <v>203</v>
      </c>
    </row>
    <row r="293" spans="1:3" ht="15">
      <c r="A293" s="269">
        <f t="shared" si="4"/>
        <v>487</v>
      </c>
      <c r="B293" s="272"/>
      <c r="C293" s="273" t="s">
        <v>203</v>
      </c>
    </row>
    <row r="294" spans="1:3" ht="15">
      <c r="A294" s="269">
        <f t="shared" si="4"/>
        <v>488</v>
      </c>
      <c r="B294" s="272"/>
      <c r="C294" s="273" t="s">
        <v>203</v>
      </c>
    </row>
    <row r="295" spans="1:3" ht="15">
      <c r="A295" s="269">
        <f t="shared" si="4"/>
        <v>489</v>
      </c>
      <c r="B295" s="272" t="s">
        <v>328</v>
      </c>
      <c r="C295" s="273" t="s">
        <v>203</v>
      </c>
    </row>
    <row r="296" spans="1:3" ht="15">
      <c r="A296" s="269">
        <f t="shared" si="4"/>
        <v>490</v>
      </c>
      <c r="B296" s="272" t="s">
        <v>329</v>
      </c>
      <c r="C296" s="273" t="s">
        <v>203</v>
      </c>
    </row>
    <row r="297" spans="1:3" ht="15">
      <c r="A297" s="269">
        <f t="shared" si="4"/>
        <v>491</v>
      </c>
      <c r="B297" s="272" t="s">
        <v>330</v>
      </c>
      <c r="C297" s="273" t="s">
        <v>203</v>
      </c>
    </row>
    <row r="298" spans="1:3" ht="15">
      <c r="A298" s="269">
        <f t="shared" si="4"/>
        <v>492</v>
      </c>
      <c r="B298" s="272"/>
      <c r="C298" s="273" t="s">
        <v>203</v>
      </c>
    </row>
    <row r="299" spans="1:3" ht="15">
      <c r="A299" s="269">
        <f t="shared" si="4"/>
        <v>493</v>
      </c>
      <c r="B299" s="272"/>
      <c r="C299" s="273" t="s">
        <v>203</v>
      </c>
    </row>
    <row r="300" spans="1:3" ht="15">
      <c r="A300" s="269">
        <f t="shared" si="4"/>
        <v>494</v>
      </c>
      <c r="B300" s="272" t="s">
        <v>331</v>
      </c>
      <c r="C300" s="273" t="s">
        <v>203</v>
      </c>
    </row>
    <row r="301" spans="1:3" ht="15">
      <c r="A301" s="269">
        <f t="shared" si="4"/>
        <v>495</v>
      </c>
      <c r="B301" s="272"/>
      <c r="C301" s="273" t="s">
        <v>203</v>
      </c>
    </row>
    <row r="302" spans="1:3" ht="15">
      <c r="A302" s="269">
        <f t="shared" si="4"/>
        <v>496</v>
      </c>
      <c r="B302" s="272" t="s">
        <v>332</v>
      </c>
      <c r="C302" s="273" t="s">
        <v>203</v>
      </c>
    </row>
    <row r="303" spans="1:3" ht="15">
      <c r="A303" s="269">
        <f t="shared" si="4"/>
        <v>497</v>
      </c>
      <c r="B303" s="274" t="s">
        <v>333</v>
      </c>
      <c r="C303" s="273" t="s">
        <v>203</v>
      </c>
    </row>
    <row r="304" spans="1:3" ht="15">
      <c r="A304" s="269">
        <f t="shared" si="4"/>
        <v>498</v>
      </c>
      <c r="B304" s="274" t="s">
        <v>334</v>
      </c>
      <c r="C304" s="273" t="s">
        <v>203</v>
      </c>
    </row>
    <row r="305" spans="1:3" ht="15">
      <c r="A305" s="269">
        <f t="shared" si="4"/>
        <v>499</v>
      </c>
      <c r="B305" s="274" t="s">
        <v>222</v>
      </c>
      <c r="C305" s="273" t="s">
        <v>203</v>
      </c>
    </row>
    <row r="306" spans="1:3" ht="15">
      <c r="A306" s="270">
        <v>600</v>
      </c>
      <c r="B306" s="272"/>
      <c r="C306" s="273"/>
    </row>
    <row r="307" spans="1:3" ht="15">
      <c r="A307" s="270">
        <v>601</v>
      </c>
      <c r="B307" s="272" t="s">
        <v>234</v>
      </c>
      <c r="C307" s="273" t="s">
        <v>202</v>
      </c>
    </row>
    <row r="308" spans="1:3" ht="15">
      <c r="A308" s="270">
        <v>602</v>
      </c>
      <c r="B308" s="272" t="s">
        <v>235</v>
      </c>
      <c r="C308" s="273" t="s">
        <v>202</v>
      </c>
    </row>
    <row r="309" spans="1:3" ht="15">
      <c r="A309" s="270">
        <v>603</v>
      </c>
      <c r="B309" s="272" t="s">
        <v>236</v>
      </c>
      <c r="C309" s="273" t="s">
        <v>202</v>
      </c>
    </row>
    <row r="310" spans="1:3" ht="15">
      <c r="A310" s="270">
        <v>604</v>
      </c>
      <c r="B310" s="272" t="s">
        <v>218</v>
      </c>
      <c r="C310" s="273" t="s">
        <v>202</v>
      </c>
    </row>
    <row r="311" spans="1:3" ht="15">
      <c r="A311" s="270">
        <v>605</v>
      </c>
      <c r="B311" s="272" t="s">
        <v>237</v>
      </c>
      <c r="C311" s="273" t="s">
        <v>202</v>
      </c>
    </row>
    <row r="312" spans="1:3" ht="15">
      <c r="A312" s="270">
        <v>606</v>
      </c>
      <c r="B312" s="272" t="s">
        <v>238</v>
      </c>
      <c r="C312" s="273" t="s">
        <v>202</v>
      </c>
    </row>
    <row r="313" spans="1:3" ht="15">
      <c r="A313" s="270">
        <v>607</v>
      </c>
      <c r="B313" s="272" t="s">
        <v>239</v>
      </c>
      <c r="C313" s="273" t="s">
        <v>202</v>
      </c>
    </row>
    <row r="314" spans="1:3" ht="15">
      <c r="A314" s="270">
        <v>608</v>
      </c>
      <c r="B314" s="272" t="s">
        <v>217</v>
      </c>
      <c r="C314" s="273" t="s">
        <v>202</v>
      </c>
    </row>
    <row r="315" spans="1:3" ht="15">
      <c r="A315" s="270">
        <v>609</v>
      </c>
      <c r="B315" s="272" t="s">
        <v>240</v>
      </c>
      <c r="C315" s="273" t="s">
        <v>202</v>
      </c>
    </row>
    <row r="316" spans="1:3" ht="15">
      <c r="A316" s="270">
        <v>610</v>
      </c>
      <c r="B316" s="272" t="s">
        <v>424</v>
      </c>
      <c r="C316" s="273" t="s">
        <v>202</v>
      </c>
    </row>
    <row r="317" spans="1:3" ht="15">
      <c r="A317" s="270">
        <v>611</v>
      </c>
      <c r="B317" s="272"/>
      <c r="C317" s="273" t="s">
        <v>202</v>
      </c>
    </row>
    <row r="318" spans="1:3" ht="15">
      <c r="A318" s="270">
        <v>612</v>
      </c>
      <c r="B318" s="272" t="s">
        <v>435</v>
      </c>
      <c r="C318" s="273" t="s">
        <v>202</v>
      </c>
    </row>
    <row r="319" spans="1:3" ht="15">
      <c r="A319" s="270">
        <v>613</v>
      </c>
      <c r="B319" s="272" t="s">
        <v>454</v>
      </c>
      <c r="C319" s="273" t="s">
        <v>202</v>
      </c>
    </row>
    <row r="320" spans="1:3" ht="15">
      <c r="A320" s="270">
        <v>614</v>
      </c>
      <c r="B320" s="272"/>
      <c r="C320" s="273"/>
    </row>
    <row r="321" spans="1:3" ht="15">
      <c r="A321" s="270">
        <v>615</v>
      </c>
      <c r="B321" s="272"/>
      <c r="C321" s="273"/>
    </row>
    <row r="322" spans="1:3" ht="15">
      <c r="A322" s="270">
        <v>616</v>
      </c>
      <c r="B322" s="272"/>
      <c r="C322" s="273"/>
    </row>
    <row r="323" spans="1:3" ht="15">
      <c r="A323" s="270">
        <v>617</v>
      </c>
      <c r="B323" s="272"/>
      <c r="C323" s="273"/>
    </row>
    <row r="324" spans="1:3" ht="15">
      <c r="A324" s="270">
        <v>618</v>
      </c>
      <c r="B324" s="272" t="s">
        <v>457</v>
      </c>
      <c r="C324" s="273" t="s">
        <v>204</v>
      </c>
    </row>
    <row r="325" spans="1:3" ht="15">
      <c r="A325" s="271">
        <v>619</v>
      </c>
      <c r="B325" s="272" t="s">
        <v>456</v>
      </c>
      <c r="C325" s="273" t="s">
        <v>204</v>
      </c>
    </row>
    <row r="326" spans="1:3" ht="15">
      <c r="A326" s="270">
        <v>620</v>
      </c>
      <c r="B326" s="272" t="s">
        <v>241</v>
      </c>
      <c r="C326" s="273" t="s">
        <v>204</v>
      </c>
    </row>
    <row r="327" spans="1:3" ht="15">
      <c r="A327" s="270">
        <v>621</v>
      </c>
      <c r="B327" s="272" t="s">
        <v>242</v>
      </c>
      <c r="C327" s="273" t="s">
        <v>204</v>
      </c>
    </row>
    <row r="328" spans="1:3" ht="15">
      <c r="A328" s="270">
        <v>622</v>
      </c>
      <c r="B328" s="272" t="s">
        <v>212</v>
      </c>
      <c r="C328" s="273" t="s">
        <v>204</v>
      </c>
    </row>
    <row r="329" spans="1:3" ht="15">
      <c r="A329" s="270">
        <v>623</v>
      </c>
      <c r="B329" s="272" t="s">
        <v>243</v>
      </c>
      <c r="C329" s="273" t="s">
        <v>204</v>
      </c>
    </row>
    <row r="330" spans="1:3" ht="15">
      <c r="A330" s="270">
        <v>624</v>
      </c>
      <c r="B330" s="272" t="s">
        <v>213</v>
      </c>
      <c r="C330" s="273" t="s">
        <v>204</v>
      </c>
    </row>
    <row r="331" spans="1:3" ht="15">
      <c r="A331" s="270">
        <v>625</v>
      </c>
      <c r="B331" s="272" t="s">
        <v>244</v>
      </c>
      <c r="C331" s="273" t="s">
        <v>204</v>
      </c>
    </row>
    <row r="332" spans="1:3" ht="15">
      <c r="A332" s="270">
        <v>626</v>
      </c>
      <c r="B332" s="272" t="s">
        <v>426</v>
      </c>
      <c r="C332" s="273" t="s">
        <v>204</v>
      </c>
    </row>
    <row r="333" spans="1:3" ht="15">
      <c r="A333" s="270">
        <v>627</v>
      </c>
      <c r="B333" s="272" t="s">
        <v>422</v>
      </c>
      <c r="C333" s="273" t="s">
        <v>204</v>
      </c>
    </row>
    <row r="334" spans="1:3" ht="15">
      <c r="A334" s="270">
        <v>628</v>
      </c>
      <c r="B334" s="272"/>
      <c r="C334" s="273"/>
    </row>
    <row r="335" spans="1:3" ht="15">
      <c r="A335" s="270">
        <v>629</v>
      </c>
      <c r="B335" s="272"/>
      <c r="C335" s="273"/>
    </row>
    <row r="336" spans="1:3" ht="15">
      <c r="A336" s="270">
        <v>630</v>
      </c>
      <c r="B336" s="272"/>
      <c r="C336" s="273"/>
    </row>
    <row r="337" spans="1:3" ht="15">
      <c r="A337" s="270">
        <v>631</v>
      </c>
      <c r="B337" s="272"/>
      <c r="C337" s="273"/>
    </row>
    <row r="338" spans="1:3" ht="15">
      <c r="A338" s="270">
        <v>632</v>
      </c>
      <c r="B338" s="272" t="s">
        <v>245</v>
      </c>
      <c r="C338" s="273" t="s">
        <v>206</v>
      </c>
    </row>
    <row r="339" spans="1:3" ht="15">
      <c r="A339" s="270">
        <v>633</v>
      </c>
      <c r="B339" s="272" t="s">
        <v>246</v>
      </c>
      <c r="C339" s="273" t="s">
        <v>206</v>
      </c>
    </row>
    <row r="340" spans="1:3" ht="15">
      <c r="A340" s="270">
        <v>634</v>
      </c>
      <c r="B340" s="272" t="s">
        <v>231</v>
      </c>
      <c r="C340" s="273" t="s">
        <v>206</v>
      </c>
    </row>
    <row r="341" spans="1:3" ht="15">
      <c r="A341" s="270">
        <v>635</v>
      </c>
      <c r="B341" s="272" t="s">
        <v>247</v>
      </c>
      <c r="C341" s="273" t="s">
        <v>206</v>
      </c>
    </row>
    <row r="342" spans="1:3" ht="15">
      <c r="A342" s="270">
        <v>636</v>
      </c>
      <c r="B342" s="272" t="s">
        <v>248</v>
      </c>
      <c r="C342" s="273" t="s">
        <v>206</v>
      </c>
    </row>
    <row r="343" spans="1:3" ht="15">
      <c r="A343" s="270">
        <v>637</v>
      </c>
      <c r="B343" s="272" t="s">
        <v>233</v>
      </c>
      <c r="C343" s="273" t="s">
        <v>206</v>
      </c>
    </row>
    <row r="344" spans="1:3" ht="15">
      <c r="A344" s="270">
        <v>638</v>
      </c>
      <c r="B344" s="272" t="s">
        <v>232</v>
      </c>
      <c r="C344" s="273" t="s">
        <v>206</v>
      </c>
    </row>
    <row r="345" spans="1:3" ht="15">
      <c r="A345" s="270">
        <v>639</v>
      </c>
      <c r="B345" s="272" t="s">
        <v>450</v>
      </c>
      <c r="C345" s="273" t="s">
        <v>206</v>
      </c>
    </row>
    <row r="346" spans="1:3" ht="15">
      <c r="A346" s="270">
        <v>640</v>
      </c>
      <c r="B346" s="272"/>
      <c r="C346" s="273"/>
    </row>
    <row r="347" spans="1:3" ht="15">
      <c r="A347" s="270">
        <v>641</v>
      </c>
      <c r="B347" s="272"/>
      <c r="C347" s="273"/>
    </row>
    <row r="348" spans="1:3" ht="15">
      <c r="A348" s="270">
        <v>642</v>
      </c>
      <c r="B348" s="272"/>
      <c r="C348" s="273"/>
    </row>
    <row r="349" spans="1:3" ht="15">
      <c r="A349" s="270">
        <v>643</v>
      </c>
      <c r="B349" s="272"/>
      <c r="C349" s="273"/>
    </row>
    <row r="350" spans="1:3" ht="15">
      <c r="A350" s="270">
        <v>644</v>
      </c>
      <c r="B350" s="272"/>
      <c r="C350" s="273"/>
    </row>
    <row r="351" spans="1:3" ht="15">
      <c r="A351" s="270">
        <v>645</v>
      </c>
      <c r="B351" s="272"/>
      <c r="C351" s="273"/>
    </row>
    <row r="352" spans="1:3" ht="15">
      <c r="A352" s="270">
        <v>646</v>
      </c>
      <c r="B352" s="272"/>
      <c r="C352" s="273"/>
    </row>
    <row r="353" spans="1:3" ht="15">
      <c r="A353" s="270">
        <v>647</v>
      </c>
      <c r="B353" s="272"/>
      <c r="C353" s="273"/>
    </row>
    <row r="354" spans="1:3" ht="15">
      <c r="A354" s="270">
        <v>648</v>
      </c>
      <c r="B354" s="274"/>
      <c r="C354" s="275"/>
    </row>
    <row r="355" spans="1:3" ht="15">
      <c r="A355" s="270">
        <v>649</v>
      </c>
      <c r="B355" s="274"/>
      <c r="C355" s="275"/>
    </row>
    <row r="356" spans="1:3" ht="15">
      <c r="A356" s="270">
        <v>650</v>
      </c>
      <c r="B356" s="274"/>
      <c r="C356" s="275"/>
    </row>
    <row r="357" spans="1:3" ht="15">
      <c r="A357" s="270">
        <f>A307+50</f>
        <v>651</v>
      </c>
      <c r="B357" s="272" t="s">
        <v>223</v>
      </c>
      <c r="C357" s="273" t="s">
        <v>203</v>
      </c>
    </row>
    <row r="358" spans="1:3" ht="15">
      <c r="A358" s="270">
        <f>A357+1</f>
        <v>652</v>
      </c>
      <c r="B358" s="272" t="s">
        <v>249</v>
      </c>
      <c r="C358" s="273" t="s">
        <v>203</v>
      </c>
    </row>
    <row r="359" spans="1:3" ht="15">
      <c r="A359" s="270">
        <f aca="true" t="shared" si="5" ref="A359:A405">A358+1</f>
        <v>653</v>
      </c>
      <c r="B359" s="272" t="s">
        <v>252</v>
      </c>
      <c r="C359" s="273" t="s">
        <v>203</v>
      </c>
    </row>
    <row r="360" spans="1:3" ht="15">
      <c r="A360" s="270">
        <f t="shared" si="5"/>
        <v>654</v>
      </c>
      <c r="B360" s="272" t="s">
        <v>253</v>
      </c>
      <c r="C360" s="273" t="s">
        <v>203</v>
      </c>
    </row>
    <row r="361" spans="1:3" ht="15">
      <c r="A361" s="270">
        <f t="shared" si="5"/>
        <v>655</v>
      </c>
      <c r="B361" s="272" t="s">
        <v>254</v>
      </c>
      <c r="C361" s="273" t="s">
        <v>203</v>
      </c>
    </row>
    <row r="362" spans="1:3" ht="15">
      <c r="A362" s="270">
        <f t="shared" si="5"/>
        <v>656</v>
      </c>
      <c r="B362" s="272" t="s">
        <v>255</v>
      </c>
      <c r="C362" s="273" t="s">
        <v>203</v>
      </c>
    </row>
    <row r="363" spans="1:3" ht="15">
      <c r="A363" s="270">
        <f t="shared" si="5"/>
        <v>657</v>
      </c>
      <c r="B363" s="272" t="s">
        <v>256</v>
      </c>
      <c r="C363" s="273" t="s">
        <v>203</v>
      </c>
    </row>
    <row r="364" spans="1:3" ht="15">
      <c r="A364" s="270">
        <f t="shared" si="5"/>
        <v>658</v>
      </c>
      <c r="B364" s="272" t="s">
        <v>257</v>
      </c>
      <c r="C364" s="273" t="s">
        <v>203</v>
      </c>
    </row>
    <row r="365" spans="1:3" ht="15">
      <c r="A365" s="270">
        <f t="shared" si="5"/>
        <v>659</v>
      </c>
      <c r="B365" s="272" t="s">
        <v>224</v>
      </c>
      <c r="C365" s="273" t="s">
        <v>203</v>
      </c>
    </row>
    <row r="366" spans="1:3" ht="15">
      <c r="A366" s="270">
        <f t="shared" si="5"/>
        <v>660</v>
      </c>
      <c r="B366" s="272" t="s">
        <v>250</v>
      </c>
      <c r="C366" s="273" t="s">
        <v>203</v>
      </c>
    </row>
    <row r="367" spans="1:3" ht="15">
      <c r="A367" s="270">
        <f t="shared" si="5"/>
        <v>661</v>
      </c>
      <c r="B367" s="272" t="s">
        <v>251</v>
      </c>
      <c r="C367" s="273" t="s">
        <v>203</v>
      </c>
    </row>
    <row r="368" spans="1:3" ht="15">
      <c r="A368" s="270">
        <f t="shared" si="5"/>
        <v>662</v>
      </c>
      <c r="B368" s="272" t="s">
        <v>425</v>
      </c>
      <c r="C368" s="273" t="s">
        <v>203</v>
      </c>
    </row>
    <row r="369" spans="1:3" ht="15">
      <c r="A369" s="270">
        <f t="shared" si="5"/>
        <v>663</v>
      </c>
      <c r="B369" s="272" t="s">
        <v>459</v>
      </c>
      <c r="C369" s="273" t="s">
        <v>203</v>
      </c>
    </row>
    <row r="370" spans="1:3" ht="15">
      <c r="A370" s="270">
        <f t="shared" si="5"/>
        <v>664</v>
      </c>
      <c r="B370" s="272" t="s">
        <v>416</v>
      </c>
      <c r="C370" s="273" t="s">
        <v>203</v>
      </c>
    </row>
    <row r="371" spans="1:3" ht="15">
      <c r="A371" s="270">
        <f t="shared" si="5"/>
        <v>665</v>
      </c>
      <c r="B371" s="272" t="s">
        <v>443</v>
      </c>
      <c r="C371" s="273" t="s">
        <v>203</v>
      </c>
    </row>
    <row r="372" spans="1:3" ht="15">
      <c r="A372" s="270">
        <f t="shared" si="5"/>
        <v>666</v>
      </c>
      <c r="B372" s="272"/>
      <c r="C372" s="273"/>
    </row>
    <row r="373" spans="1:3" ht="15">
      <c r="A373" s="270">
        <f t="shared" si="5"/>
        <v>667</v>
      </c>
      <c r="B373" s="272"/>
      <c r="C373" s="273"/>
    </row>
    <row r="374" spans="1:3" ht="15">
      <c r="A374" s="270">
        <f t="shared" si="5"/>
        <v>668</v>
      </c>
      <c r="B374" s="272"/>
      <c r="C374" s="273"/>
    </row>
    <row r="375" spans="1:3" ht="15">
      <c r="A375" s="270">
        <f t="shared" si="5"/>
        <v>669</v>
      </c>
      <c r="B375" s="272"/>
      <c r="C375" s="273"/>
    </row>
    <row r="376" spans="1:3" ht="15">
      <c r="A376" s="270">
        <f t="shared" si="5"/>
        <v>670</v>
      </c>
      <c r="B376" s="272" t="s">
        <v>258</v>
      </c>
      <c r="C376" s="273" t="s">
        <v>205</v>
      </c>
    </row>
    <row r="377" spans="1:3" ht="15">
      <c r="A377" s="270">
        <f t="shared" si="5"/>
        <v>671</v>
      </c>
      <c r="B377" s="272" t="s">
        <v>259</v>
      </c>
      <c r="C377" s="273" t="s">
        <v>205</v>
      </c>
    </row>
    <row r="378" spans="1:3" ht="15">
      <c r="A378" s="270">
        <f t="shared" si="5"/>
        <v>672</v>
      </c>
      <c r="B378" s="272" t="s">
        <v>260</v>
      </c>
      <c r="C378" s="273" t="s">
        <v>205</v>
      </c>
    </row>
    <row r="379" spans="1:3" ht="15">
      <c r="A379" s="270">
        <f t="shared" si="5"/>
        <v>673</v>
      </c>
      <c r="B379" s="272" t="s">
        <v>261</v>
      </c>
      <c r="C379" s="273" t="s">
        <v>205</v>
      </c>
    </row>
    <row r="380" spans="1:3" ht="15">
      <c r="A380" s="270">
        <f t="shared" si="5"/>
        <v>674</v>
      </c>
      <c r="B380" s="272" t="s">
        <v>262</v>
      </c>
      <c r="C380" s="273" t="s">
        <v>205</v>
      </c>
    </row>
    <row r="381" spans="1:3" ht="15">
      <c r="A381" s="270">
        <f t="shared" si="5"/>
        <v>675</v>
      </c>
      <c r="B381" s="272" t="s">
        <v>263</v>
      </c>
      <c r="C381" s="273" t="s">
        <v>205</v>
      </c>
    </row>
    <row r="382" spans="1:3" ht="15">
      <c r="A382" s="270">
        <f t="shared" si="5"/>
        <v>676</v>
      </c>
      <c r="B382" s="272" t="s">
        <v>264</v>
      </c>
      <c r="C382" s="273" t="s">
        <v>205</v>
      </c>
    </row>
    <row r="383" spans="1:3" ht="15">
      <c r="A383" s="270">
        <f t="shared" si="5"/>
        <v>677</v>
      </c>
      <c r="B383" s="272" t="s">
        <v>265</v>
      </c>
      <c r="C383" s="273" t="s">
        <v>205</v>
      </c>
    </row>
    <row r="384" spans="1:3" ht="15">
      <c r="A384" s="270">
        <f t="shared" si="5"/>
        <v>678</v>
      </c>
      <c r="B384" s="272" t="s">
        <v>266</v>
      </c>
      <c r="C384" s="273" t="s">
        <v>205</v>
      </c>
    </row>
    <row r="385" spans="1:3" ht="15">
      <c r="A385" s="270">
        <f t="shared" si="5"/>
        <v>679</v>
      </c>
      <c r="B385" s="272" t="s">
        <v>449</v>
      </c>
      <c r="C385" s="273" t="s">
        <v>205</v>
      </c>
    </row>
    <row r="386" spans="1:3" ht="15">
      <c r="A386" s="270">
        <v>680</v>
      </c>
      <c r="B386" s="272"/>
      <c r="C386" s="273"/>
    </row>
    <row r="387" spans="1:3" ht="15">
      <c r="A387" s="270">
        <v>681</v>
      </c>
      <c r="B387" s="272"/>
      <c r="C387" s="273"/>
    </row>
    <row r="388" spans="1:3" ht="15">
      <c r="A388" s="270">
        <f t="shared" si="5"/>
        <v>682</v>
      </c>
      <c r="B388" s="272" t="s">
        <v>267</v>
      </c>
      <c r="C388" s="273" t="s">
        <v>207</v>
      </c>
    </row>
    <row r="389" spans="1:3" ht="15">
      <c r="A389" s="270">
        <f t="shared" si="5"/>
        <v>683</v>
      </c>
      <c r="B389" s="272" t="s">
        <v>268</v>
      </c>
      <c r="C389" s="273" t="s">
        <v>207</v>
      </c>
    </row>
    <row r="390" spans="1:3" ht="15">
      <c r="A390" s="270">
        <f t="shared" si="5"/>
        <v>684</v>
      </c>
      <c r="B390" s="272" t="s">
        <v>269</v>
      </c>
      <c r="C390" s="273" t="s">
        <v>207</v>
      </c>
    </row>
    <row r="391" spans="1:3" ht="15">
      <c r="A391" s="270">
        <f t="shared" si="5"/>
        <v>685</v>
      </c>
      <c r="B391" s="272" t="s">
        <v>270</v>
      </c>
      <c r="C391" s="273" t="s">
        <v>207</v>
      </c>
    </row>
    <row r="392" spans="1:3" ht="15">
      <c r="A392" s="270">
        <f t="shared" si="5"/>
        <v>686</v>
      </c>
      <c r="B392" s="272" t="s">
        <v>431</v>
      </c>
      <c r="C392" s="273" t="s">
        <v>207</v>
      </c>
    </row>
    <row r="393" spans="1:3" ht="15">
      <c r="A393" s="270">
        <f t="shared" si="5"/>
        <v>687</v>
      </c>
      <c r="B393" s="272" t="s">
        <v>458</v>
      </c>
      <c r="C393" s="273" t="s">
        <v>207</v>
      </c>
    </row>
    <row r="394" spans="1:3" ht="15">
      <c r="A394" s="270">
        <f t="shared" si="5"/>
        <v>688</v>
      </c>
      <c r="B394" s="272" t="s">
        <v>420</v>
      </c>
      <c r="C394" s="273" t="s">
        <v>207</v>
      </c>
    </row>
    <row r="395" spans="1:3" ht="15">
      <c r="A395" s="270">
        <f t="shared" si="5"/>
        <v>689</v>
      </c>
      <c r="B395" s="272" t="s">
        <v>423</v>
      </c>
      <c r="C395" s="273" t="s">
        <v>207</v>
      </c>
    </row>
    <row r="396" spans="1:3" ht="15">
      <c r="A396" s="270">
        <f t="shared" si="5"/>
        <v>690</v>
      </c>
      <c r="B396" s="272"/>
      <c r="C396" s="273"/>
    </row>
    <row r="397" spans="1:3" ht="15">
      <c r="A397" s="270">
        <f t="shared" si="5"/>
        <v>691</v>
      </c>
      <c r="B397" s="272"/>
      <c r="C397" s="273"/>
    </row>
    <row r="398" spans="1:3" ht="15">
      <c r="A398" s="270">
        <f t="shared" si="5"/>
        <v>692</v>
      </c>
      <c r="B398" s="272"/>
      <c r="C398" s="273"/>
    </row>
    <row r="399" spans="1:3" ht="15">
      <c r="A399" s="270">
        <f t="shared" si="5"/>
        <v>693</v>
      </c>
      <c r="B399" s="272"/>
      <c r="C399" s="273"/>
    </row>
    <row r="400" spans="1:3" ht="15">
      <c r="A400" s="270">
        <f t="shared" si="5"/>
        <v>694</v>
      </c>
      <c r="B400" s="272"/>
      <c r="C400" s="273"/>
    </row>
    <row r="401" spans="1:3" ht="15">
      <c r="A401" s="270">
        <f t="shared" si="5"/>
        <v>695</v>
      </c>
      <c r="B401" s="272"/>
      <c r="C401" s="273"/>
    </row>
    <row r="402" spans="1:3" ht="15">
      <c r="A402" s="270">
        <f t="shared" si="5"/>
        <v>696</v>
      </c>
      <c r="B402" s="272"/>
      <c r="C402" s="273"/>
    </row>
    <row r="403" spans="1:3" ht="15">
      <c r="A403" s="270">
        <f t="shared" si="5"/>
        <v>697</v>
      </c>
      <c r="B403" s="274"/>
      <c r="C403" s="275"/>
    </row>
    <row r="404" spans="1:3" ht="15">
      <c r="A404" s="270">
        <f t="shared" si="5"/>
        <v>698</v>
      </c>
      <c r="B404" s="274"/>
      <c r="C404" s="275"/>
    </row>
    <row r="405" spans="1:3" ht="15">
      <c r="A405" s="270">
        <f t="shared" si="5"/>
        <v>699</v>
      </c>
      <c r="B405" s="274"/>
      <c r="C405" s="275"/>
    </row>
  </sheetData>
  <sheetProtection/>
  <conditionalFormatting sqref="A406:A65536 A1:A5">
    <cfRule type="cellIs" priority="27" dxfId="2" operator="between" stopIfTrue="1">
      <formula>500</formula>
      <formula>599</formula>
    </cfRule>
    <cfRule type="cellIs" priority="28" dxfId="4" operator="between" stopIfTrue="1">
      <formula>300</formula>
      <formula>399</formula>
    </cfRule>
    <cfRule type="cellIs" priority="29" dxfId="491" operator="between" stopIfTrue="1">
      <formula>600</formula>
      <formula>699</formula>
    </cfRule>
  </conditionalFormatting>
  <conditionalFormatting sqref="C406:C65536 C1:C5">
    <cfRule type="cellIs" priority="30" dxfId="490" operator="equal" stopIfTrue="1">
      <formula>"U11"</formula>
    </cfRule>
    <cfRule type="cellIs" priority="31" dxfId="489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84" customWidth="1"/>
    <col min="8" max="8" width="7.28125" style="284" customWidth="1"/>
    <col min="9" max="9" width="5.8515625" style="0" customWidth="1"/>
    <col min="10" max="10" width="6.8515625" style="0" customWidth="1"/>
    <col min="11" max="11" width="22.140625" style="0" customWidth="1"/>
    <col min="12" max="14" width="6.140625" style="0" bestFit="1" customWidth="1"/>
    <col min="15" max="16" width="5.421875" style="0" customWidth="1"/>
    <col min="17" max="17" width="7.00390625" style="0" bestFit="1" customWidth="1"/>
  </cols>
  <sheetData>
    <row r="1" spans="1:17" ht="25.5" customHeight="1">
      <c r="A1" s="280" t="s">
        <v>0</v>
      </c>
      <c r="B1" s="281" t="s">
        <v>167</v>
      </c>
      <c r="C1" s="283" t="s">
        <v>16</v>
      </c>
      <c r="D1" s="283" t="s">
        <v>2</v>
      </c>
      <c r="E1" s="283" t="s">
        <v>3</v>
      </c>
      <c r="F1" s="283" t="s">
        <v>168</v>
      </c>
      <c r="G1" s="283" t="s">
        <v>4</v>
      </c>
      <c r="H1" s="282" t="s">
        <v>157</v>
      </c>
      <c r="J1" s="15" t="s">
        <v>0</v>
      </c>
      <c r="K1" s="16" t="s">
        <v>169</v>
      </c>
      <c r="L1" s="20" t="s">
        <v>16</v>
      </c>
      <c r="M1" s="20" t="s">
        <v>2</v>
      </c>
      <c r="N1" s="20" t="s">
        <v>3</v>
      </c>
      <c r="O1" s="20" t="s">
        <v>168</v>
      </c>
      <c r="P1" s="20" t="s">
        <v>4</v>
      </c>
      <c r="Q1" s="17" t="s">
        <v>157</v>
      </c>
    </row>
    <row r="2" spans="1:17" ht="15.75">
      <c r="A2" s="8">
        <v>605</v>
      </c>
      <c r="B2" s="259" t="str">
        <f>LOOKUP(A2,Name!A$1:B1903)</f>
        <v>Ben Watson</v>
      </c>
      <c r="C2" s="256"/>
      <c r="D2" s="325">
        <v>50</v>
      </c>
      <c r="E2" s="256"/>
      <c r="F2" s="256"/>
      <c r="G2" s="256"/>
      <c r="H2" s="7">
        <f aca="true" t="shared" si="0" ref="H2:H24">MAX(C2:G2)</f>
        <v>50</v>
      </c>
      <c r="J2" s="8">
        <v>477</v>
      </c>
      <c r="K2" s="260" t="str">
        <f>LOOKUP(J2,Name!A$1:B409)</f>
        <v>Cerys Brook</v>
      </c>
      <c r="L2" s="325">
        <v>56</v>
      </c>
      <c r="M2" s="325">
        <v>60</v>
      </c>
      <c r="N2" s="256"/>
      <c r="O2" s="256"/>
      <c r="P2" s="256"/>
      <c r="Q2" s="7">
        <f aca="true" t="shared" si="1" ref="Q2:Q16">MAX(L2:P2)</f>
        <v>60</v>
      </c>
    </row>
    <row r="3" spans="1:17" ht="15.75">
      <c r="A3" s="8">
        <v>609</v>
      </c>
      <c r="B3" s="259" t="str">
        <f>LOOKUP(A3,Name!A$1:B1904)</f>
        <v>Daniel Baker</v>
      </c>
      <c r="C3" s="325">
        <v>49</v>
      </c>
      <c r="D3" s="256"/>
      <c r="E3" s="256">
        <v>45</v>
      </c>
      <c r="F3" s="256"/>
      <c r="G3" s="256"/>
      <c r="H3" s="7">
        <f t="shared" si="0"/>
        <v>49</v>
      </c>
      <c r="J3" s="8">
        <v>655</v>
      </c>
      <c r="K3" s="260" t="str">
        <f>LOOKUP(J3,Name!A$1:B413)</f>
        <v>Daisy Burton</v>
      </c>
      <c r="L3" s="256">
        <v>52</v>
      </c>
      <c r="M3" s="325">
        <v>60</v>
      </c>
      <c r="N3" s="256">
        <v>54</v>
      </c>
      <c r="O3" s="256"/>
      <c r="P3" s="256"/>
      <c r="Q3" s="7">
        <f t="shared" si="1"/>
        <v>60</v>
      </c>
    </row>
    <row r="4" spans="1:17" ht="15.75">
      <c r="A4" s="8">
        <v>447</v>
      </c>
      <c r="B4" s="259" t="str">
        <f>LOOKUP(A4,Name!A$1:B1902)</f>
        <v>Alex Taylor</v>
      </c>
      <c r="C4" s="256">
        <v>45</v>
      </c>
      <c r="D4" s="256"/>
      <c r="E4" s="256"/>
      <c r="F4" s="256"/>
      <c r="G4" s="256"/>
      <c r="H4" s="7">
        <f t="shared" si="0"/>
        <v>45</v>
      </c>
      <c r="J4" s="8">
        <v>653</v>
      </c>
      <c r="K4" s="260" t="str">
        <f>LOOKUP(J4,Name!A$1:B411)</f>
        <v>Lily Conduit</v>
      </c>
      <c r="L4" s="256"/>
      <c r="M4" s="325">
        <v>60</v>
      </c>
      <c r="N4" s="256"/>
      <c r="O4" s="256"/>
      <c r="P4" s="256"/>
      <c r="Q4" s="7">
        <f t="shared" si="1"/>
        <v>60</v>
      </c>
    </row>
    <row r="5" spans="1:17" ht="15.75">
      <c r="A5" s="8">
        <v>111</v>
      </c>
      <c r="B5" s="259" t="str">
        <f>LOOKUP(A5,Name!A$1:B1900)</f>
        <v>Alex Potocki</v>
      </c>
      <c r="C5" s="256"/>
      <c r="D5" s="256">
        <v>38</v>
      </c>
      <c r="E5" s="256">
        <v>45</v>
      </c>
      <c r="F5" s="256"/>
      <c r="G5" s="256"/>
      <c r="H5" s="7">
        <f t="shared" si="0"/>
        <v>45</v>
      </c>
      <c r="J5" s="8">
        <v>481</v>
      </c>
      <c r="K5" s="260" t="str">
        <f>LOOKUP(J5,Name!A$1:B410)</f>
        <v>Jessica Dale</v>
      </c>
      <c r="L5" s="256"/>
      <c r="M5" s="256">
        <v>50</v>
      </c>
      <c r="N5" s="256">
        <v>53</v>
      </c>
      <c r="O5" s="256"/>
      <c r="P5" s="256"/>
      <c r="Q5" s="7">
        <f t="shared" si="1"/>
        <v>53</v>
      </c>
    </row>
    <row r="6" spans="1:17" ht="15.75">
      <c r="A6" s="8">
        <v>446</v>
      </c>
      <c r="B6" s="259" t="str">
        <f>LOOKUP(A6,Name!A$1:B1902)</f>
        <v>Adam Scarr</v>
      </c>
      <c r="C6" s="256"/>
      <c r="D6" s="256"/>
      <c r="E6" s="256">
        <v>38</v>
      </c>
      <c r="F6" s="256"/>
      <c r="G6" s="256"/>
      <c r="H6" s="7">
        <f t="shared" si="0"/>
        <v>38</v>
      </c>
      <c r="J6" s="8">
        <v>660</v>
      </c>
      <c r="K6" s="260" t="str">
        <f>LOOKUP(J6,Name!A$1:B415)</f>
        <v>Megan Hood</v>
      </c>
      <c r="L6" s="256">
        <v>49</v>
      </c>
      <c r="M6" s="256"/>
      <c r="N6" s="256">
        <v>51</v>
      </c>
      <c r="O6" s="256"/>
      <c r="P6" s="256"/>
      <c r="Q6" s="7">
        <f t="shared" si="1"/>
        <v>51</v>
      </c>
    </row>
    <row r="7" spans="1:17" ht="15.75">
      <c r="A7" s="8">
        <v>613</v>
      </c>
      <c r="B7" s="259" t="str">
        <f>LOOKUP(A7,Name!A$1:B1902)</f>
        <v>Harrison Wibbley</v>
      </c>
      <c r="C7" s="256"/>
      <c r="D7" s="256"/>
      <c r="E7" s="256">
        <v>37</v>
      </c>
      <c r="F7" s="256"/>
      <c r="G7" s="256"/>
      <c r="H7" s="7">
        <f t="shared" si="0"/>
        <v>37</v>
      </c>
      <c r="J7" s="8">
        <v>499</v>
      </c>
      <c r="K7" s="260" t="str">
        <f>LOOKUP(J7,Name!A$1:B414)</f>
        <v>Tamsin White</v>
      </c>
      <c r="L7" s="256"/>
      <c r="M7" s="256"/>
      <c r="N7" s="256">
        <v>51</v>
      </c>
      <c r="O7" s="256"/>
      <c r="P7" s="256"/>
      <c r="Q7" s="7">
        <f t="shared" si="1"/>
        <v>51</v>
      </c>
    </row>
    <row r="8" spans="1:17" ht="15.75">
      <c r="A8" s="8">
        <v>608</v>
      </c>
      <c r="B8" s="259" t="str">
        <f>LOOKUP(A8,Name!A$1:B1905)</f>
        <v>Jude Redden</v>
      </c>
      <c r="C8" s="256">
        <v>33</v>
      </c>
      <c r="D8" s="256"/>
      <c r="E8" s="256"/>
      <c r="F8" s="256"/>
      <c r="G8" s="256"/>
      <c r="H8" s="7">
        <f t="shared" si="0"/>
        <v>33</v>
      </c>
      <c r="J8" s="8">
        <v>174</v>
      </c>
      <c r="K8" s="260" t="str">
        <f>LOOKUP(J8,Name!A$1:B407)</f>
        <v>Katie Straw</v>
      </c>
      <c r="L8" s="256">
        <v>39</v>
      </c>
      <c r="M8" s="256"/>
      <c r="N8" s="256"/>
      <c r="O8" s="256"/>
      <c r="P8" s="256"/>
      <c r="Q8" s="7">
        <f t="shared" si="1"/>
        <v>39</v>
      </c>
    </row>
    <row r="9" spans="1:17" ht="15.75">
      <c r="A9" s="8">
        <v>303</v>
      </c>
      <c r="B9" s="259" t="str">
        <f>LOOKUP(A9,Name!A$1:B1902)</f>
        <v>Kaysha Kameni</v>
      </c>
      <c r="C9" s="256"/>
      <c r="D9" s="256"/>
      <c r="E9" s="256">
        <v>28</v>
      </c>
      <c r="F9" s="256"/>
      <c r="G9" s="256"/>
      <c r="H9" s="7">
        <f t="shared" si="0"/>
        <v>28</v>
      </c>
      <c r="J9" s="8">
        <v>343</v>
      </c>
      <c r="K9" s="260" t="str">
        <f>LOOKUP(J9,Name!A$1:B409)</f>
        <v>Kayleigh Pearson</v>
      </c>
      <c r="L9" s="256"/>
      <c r="M9" s="256">
        <v>35</v>
      </c>
      <c r="N9" s="256"/>
      <c r="O9" s="256"/>
      <c r="P9" s="256"/>
      <c r="Q9" s="7">
        <f t="shared" si="1"/>
        <v>35</v>
      </c>
    </row>
    <row r="10" spans="1:17" ht="15.75">
      <c r="A10" s="8">
        <v>101</v>
      </c>
      <c r="B10" s="259" t="str">
        <f>LOOKUP(A10,Name!A$1:B1899)</f>
        <v>Kyi Emrey</v>
      </c>
      <c r="C10" s="256">
        <v>22</v>
      </c>
      <c r="D10" s="256"/>
      <c r="E10" s="256"/>
      <c r="F10" s="256"/>
      <c r="G10" s="256"/>
      <c r="H10" s="7">
        <f t="shared" si="0"/>
        <v>22</v>
      </c>
      <c r="J10" s="8">
        <v>176</v>
      </c>
      <c r="K10" s="260" t="str">
        <f>LOOKUP(J10,Name!A$1:B407)</f>
        <v>Connie Bevan</v>
      </c>
      <c r="L10" s="256"/>
      <c r="M10" s="256">
        <v>30</v>
      </c>
      <c r="N10" s="256"/>
      <c r="O10" s="256"/>
      <c r="P10" s="256"/>
      <c r="Q10" s="7">
        <f t="shared" si="1"/>
        <v>30</v>
      </c>
    </row>
    <row r="11" spans="1:17" ht="15.75">
      <c r="A11" s="8">
        <v>107</v>
      </c>
      <c r="B11" s="259" t="str">
        <f>LOOKUP(A11,Name!A$1:B1904)</f>
        <v>Thomas/Thane Haughton</v>
      </c>
      <c r="C11" s="256"/>
      <c r="D11" s="256"/>
      <c r="E11" s="256">
        <v>21</v>
      </c>
      <c r="F11" s="256"/>
      <c r="G11" s="256"/>
      <c r="H11" s="7">
        <f t="shared" si="0"/>
        <v>21</v>
      </c>
      <c r="J11" s="8">
        <v>485</v>
      </c>
      <c r="K11" s="260" t="str">
        <f>LOOKUP(J11,Name!A$1:B410)</f>
        <v>Holly Eastoe</v>
      </c>
      <c r="L11" s="256">
        <v>29</v>
      </c>
      <c r="M11" s="256"/>
      <c r="N11" s="256"/>
      <c r="O11" s="256"/>
      <c r="P11" s="256"/>
      <c r="Q11" s="7">
        <f t="shared" si="1"/>
        <v>29</v>
      </c>
    </row>
    <row r="12" spans="1:17" ht="15.75">
      <c r="A12" s="8">
        <v>104</v>
      </c>
      <c r="B12" s="259" t="str">
        <f>LOOKUP(A12,Name!A$1:B1899)</f>
        <v>Joel Cartwright</v>
      </c>
      <c r="C12" s="256"/>
      <c r="D12" s="256">
        <v>17</v>
      </c>
      <c r="E12" s="256"/>
      <c r="F12" s="256"/>
      <c r="G12" s="256"/>
      <c r="H12" s="7">
        <f t="shared" si="0"/>
        <v>17</v>
      </c>
      <c r="J12" s="8">
        <v>181</v>
      </c>
      <c r="K12" s="260" t="str">
        <f>LOOKUP(J12,Name!A$1:B409)</f>
        <v>Pheobe Allen</v>
      </c>
      <c r="L12" s="256"/>
      <c r="M12" s="256"/>
      <c r="N12" s="256">
        <v>27</v>
      </c>
      <c r="O12" s="256"/>
      <c r="P12" s="256"/>
      <c r="Q12" s="7">
        <f t="shared" si="1"/>
        <v>27</v>
      </c>
    </row>
    <row r="13" spans="1:17" ht="15.75">
      <c r="A13" s="8">
        <v>440</v>
      </c>
      <c r="B13" s="259" t="str">
        <f>LOOKUP(A13,Name!A$1:B1901)</f>
        <v>Jack Leader</v>
      </c>
      <c r="C13" s="256"/>
      <c r="D13" s="256">
        <v>17</v>
      </c>
      <c r="E13" s="256"/>
      <c r="F13" s="256"/>
      <c r="G13" s="256"/>
      <c r="H13" s="7">
        <f t="shared" si="0"/>
        <v>17</v>
      </c>
      <c r="J13" s="8">
        <v>177</v>
      </c>
      <c r="K13" s="260" t="str">
        <f>LOOKUP(J13,Name!A$1:B416)</f>
        <v>Elizabeth Fox-Payne</v>
      </c>
      <c r="L13" s="256">
        <v>26</v>
      </c>
      <c r="M13" s="256"/>
      <c r="N13" s="256"/>
      <c r="O13" s="256"/>
      <c r="P13" s="256"/>
      <c r="Q13" s="7">
        <f t="shared" si="1"/>
        <v>26</v>
      </c>
    </row>
    <row r="14" spans="1:17" ht="15.75">
      <c r="A14" s="8">
        <v>439</v>
      </c>
      <c r="B14" s="259" t="str">
        <f>LOOKUP(A14,Name!A$1:B1902)</f>
        <v>Harry Gibbon</v>
      </c>
      <c r="C14" s="256"/>
      <c r="D14" s="256">
        <v>17</v>
      </c>
      <c r="E14" s="256"/>
      <c r="F14" s="256"/>
      <c r="G14" s="256"/>
      <c r="H14" s="7">
        <f t="shared" si="0"/>
        <v>17</v>
      </c>
      <c r="J14" s="8">
        <v>178</v>
      </c>
      <c r="K14" s="260" t="str">
        <f>LOOKUP(J14,Name!A$1:B408)</f>
        <v>Demi Webley</v>
      </c>
      <c r="L14" s="256"/>
      <c r="M14" s="256">
        <v>25</v>
      </c>
      <c r="N14" s="256"/>
      <c r="O14" s="256"/>
      <c r="P14" s="256"/>
      <c r="Q14" s="7">
        <f t="shared" si="1"/>
        <v>25</v>
      </c>
    </row>
    <row r="15" spans="1:17" ht="15.75">
      <c r="A15" s="8">
        <v>108</v>
      </c>
      <c r="B15" s="259" t="str">
        <f>LOOKUP(A15,Name!A$1:B1904)</f>
        <v>Zak Tisdale</v>
      </c>
      <c r="C15" s="256">
        <v>13</v>
      </c>
      <c r="D15" s="256"/>
      <c r="E15" s="256"/>
      <c r="F15" s="256"/>
      <c r="G15" s="256"/>
      <c r="H15" s="7">
        <f t="shared" si="0"/>
        <v>13</v>
      </c>
      <c r="J15" s="8">
        <v>348</v>
      </c>
      <c r="K15" s="260" t="str">
        <f>LOOKUP(J15,Name!A$1:B406)</f>
        <v>Raven Butcher</v>
      </c>
      <c r="L15" s="256"/>
      <c r="M15" s="256"/>
      <c r="N15" s="256">
        <v>13</v>
      </c>
      <c r="O15" s="256"/>
      <c r="P15" s="256"/>
      <c r="Q15" s="286">
        <f t="shared" si="1"/>
        <v>13</v>
      </c>
    </row>
    <row r="16" spans="1:17" ht="15.75">
      <c r="A16" s="8">
        <v>606</v>
      </c>
      <c r="B16" s="259" t="str">
        <f>LOOKUP(A16,Name!A$1:B1903)</f>
        <v>Lawrie Humby</v>
      </c>
      <c r="C16" s="256"/>
      <c r="D16" s="256">
        <v>13</v>
      </c>
      <c r="E16" s="256"/>
      <c r="F16" s="256"/>
      <c r="G16" s="256"/>
      <c r="H16" s="7">
        <f t="shared" si="0"/>
        <v>13</v>
      </c>
      <c r="J16" s="8">
        <v>173</v>
      </c>
      <c r="K16" s="260" t="str">
        <f>LOOKUP(J16,Name!A$1:B405)</f>
        <v>Tiffany Latham</v>
      </c>
      <c r="L16" s="256"/>
      <c r="M16" s="256"/>
      <c r="N16" s="256">
        <v>10</v>
      </c>
      <c r="O16" s="256"/>
      <c r="P16" s="256"/>
      <c r="Q16" s="7">
        <f t="shared" si="1"/>
        <v>10</v>
      </c>
    </row>
    <row r="17" spans="1:17" ht="15.75">
      <c r="A17" s="8">
        <v>438</v>
      </c>
      <c r="B17" s="259" t="str">
        <f>LOOKUP(A17,Name!A$1:B1902)</f>
        <v>Nnamo Offodile</v>
      </c>
      <c r="C17" s="256"/>
      <c r="D17" s="256"/>
      <c r="E17" s="256">
        <v>11</v>
      </c>
      <c r="F17" s="256"/>
      <c r="G17" s="256"/>
      <c r="H17" s="7">
        <f t="shared" si="0"/>
        <v>11</v>
      </c>
      <c r="J17" s="8"/>
      <c r="K17" s="260" t="e">
        <f>LOOKUP(J17,Name!A$1:B412)</f>
        <v>#N/A</v>
      </c>
      <c r="L17" s="256"/>
      <c r="M17" s="256"/>
      <c r="N17" s="256"/>
      <c r="O17" s="256"/>
      <c r="P17" s="256"/>
      <c r="Q17" s="7">
        <f aca="true" t="shared" si="2" ref="Q17:Q24">MAX(L17:P17)</f>
        <v>0</v>
      </c>
    </row>
    <row r="18" spans="1:17" ht="15.75">
      <c r="A18" s="8">
        <v>448</v>
      </c>
      <c r="B18" s="259" t="str">
        <f>LOOKUP(A18,Name!A$1:B1900)</f>
        <v>Charlie Tolen</v>
      </c>
      <c r="C18" s="256">
        <v>10</v>
      </c>
      <c r="D18" s="256"/>
      <c r="E18" s="256"/>
      <c r="F18" s="256"/>
      <c r="G18" s="256"/>
      <c r="H18" s="286">
        <f t="shared" si="0"/>
        <v>10</v>
      </c>
      <c r="J18" s="8"/>
      <c r="K18" s="260" t="e">
        <f>LOOKUP(J18,Name!A$1:B417)</f>
        <v>#N/A</v>
      </c>
      <c r="L18" s="256"/>
      <c r="M18" s="256"/>
      <c r="N18" s="256"/>
      <c r="O18" s="256"/>
      <c r="P18" s="256"/>
      <c r="Q18" s="7">
        <f t="shared" si="2"/>
        <v>0</v>
      </c>
    </row>
    <row r="19" spans="1:17" ht="15.75">
      <c r="A19" s="8">
        <v>324</v>
      </c>
      <c r="B19" s="259" t="str">
        <f>LOOKUP(A19,Name!A$1:B1905)</f>
        <v>Mustafah Khuhro</v>
      </c>
      <c r="C19" s="256"/>
      <c r="D19" s="256"/>
      <c r="E19" s="256">
        <v>6</v>
      </c>
      <c r="F19" s="256"/>
      <c r="G19" s="256"/>
      <c r="H19" s="7">
        <f t="shared" si="0"/>
        <v>6</v>
      </c>
      <c r="J19" s="8"/>
      <c r="K19" s="260" t="e">
        <f>LOOKUP(J19,Name!A$1:B416)</f>
        <v>#N/A</v>
      </c>
      <c r="L19" s="256"/>
      <c r="M19" s="256"/>
      <c r="N19" s="256"/>
      <c r="O19" s="256"/>
      <c r="P19" s="256"/>
      <c r="Q19" s="7">
        <f t="shared" si="2"/>
        <v>0</v>
      </c>
    </row>
    <row r="20" spans="1:17" ht="15.75">
      <c r="A20" s="8"/>
      <c r="B20" s="259" t="e">
        <f>LOOKUP(A20,Name!A$1:B1902)</f>
        <v>#N/A</v>
      </c>
      <c r="C20" s="256"/>
      <c r="D20" s="256"/>
      <c r="E20" s="256"/>
      <c r="F20" s="256"/>
      <c r="G20" s="256"/>
      <c r="H20" s="7">
        <f t="shared" si="0"/>
        <v>0</v>
      </c>
      <c r="J20" s="8"/>
      <c r="K20" s="260" t="e">
        <f>LOOKUP(J20,Name!A$1:B412)</f>
        <v>#N/A</v>
      </c>
      <c r="L20" s="256"/>
      <c r="M20" s="256"/>
      <c r="N20" s="256"/>
      <c r="O20" s="256"/>
      <c r="P20" s="256"/>
      <c r="Q20" s="7">
        <f t="shared" si="2"/>
        <v>0</v>
      </c>
    </row>
    <row r="21" spans="1:17" ht="15.75">
      <c r="A21" s="8"/>
      <c r="B21" s="259" t="e">
        <f>LOOKUP(A21,Name!A$1:B1903)</f>
        <v>#N/A</v>
      </c>
      <c r="C21" s="256"/>
      <c r="D21" s="256"/>
      <c r="E21" s="256"/>
      <c r="F21" s="256"/>
      <c r="G21" s="256"/>
      <c r="H21" s="7">
        <f t="shared" si="0"/>
        <v>0</v>
      </c>
      <c r="J21" s="8"/>
      <c r="K21" s="260" t="e">
        <f>LOOKUP(J21,Name!A$1:B407)</f>
        <v>#N/A</v>
      </c>
      <c r="L21" s="256"/>
      <c r="M21" s="256"/>
      <c r="N21" s="256"/>
      <c r="O21" s="256"/>
      <c r="P21" s="256"/>
      <c r="Q21" s="7">
        <f t="shared" si="2"/>
        <v>0</v>
      </c>
    </row>
    <row r="22" spans="1:17" ht="15.75">
      <c r="A22" s="8"/>
      <c r="B22" s="259" t="e">
        <f>LOOKUP(A22,Name!A$1:B1904)</f>
        <v>#N/A</v>
      </c>
      <c r="C22" s="256"/>
      <c r="D22" s="256"/>
      <c r="E22" s="256"/>
      <c r="F22" s="256"/>
      <c r="G22" s="256"/>
      <c r="H22" s="7">
        <f t="shared" si="0"/>
        <v>0</v>
      </c>
      <c r="J22" s="8"/>
      <c r="K22" s="260" t="e">
        <f>LOOKUP(J22,Name!A$1:B412)</f>
        <v>#N/A</v>
      </c>
      <c r="L22" s="256"/>
      <c r="M22" s="256"/>
      <c r="N22" s="256"/>
      <c r="O22" s="256"/>
      <c r="P22" s="256"/>
      <c r="Q22" s="7">
        <f t="shared" si="2"/>
        <v>0</v>
      </c>
    </row>
    <row r="23" spans="1:17" ht="15.75">
      <c r="A23" s="8"/>
      <c r="B23" s="259" t="e">
        <f>LOOKUP(A23,Name!A$1:B1905)</f>
        <v>#N/A</v>
      </c>
      <c r="C23" s="256"/>
      <c r="D23" s="256"/>
      <c r="E23" s="256"/>
      <c r="F23" s="256"/>
      <c r="G23" s="256"/>
      <c r="H23" s="7">
        <f t="shared" si="0"/>
        <v>0</v>
      </c>
      <c r="J23" s="8"/>
      <c r="K23" s="260" t="e">
        <f>LOOKUP(J23,Name!A$1:B409)</f>
        <v>#N/A</v>
      </c>
      <c r="L23" s="256"/>
      <c r="M23" s="256"/>
      <c r="N23" s="256"/>
      <c r="O23" s="256"/>
      <c r="P23" s="256"/>
      <c r="Q23" s="7">
        <f t="shared" si="2"/>
        <v>0</v>
      </c>
    </row>
    <row r="24" spans="1:17" ht="15.75">
      <c r="A24" s="8"/>
      <c r="B24" s="259" t="e">
        <f>LOOKUP(A24,Name!A$1:B1906)</f>
        <v>#N/A</v>
      </c>
      <c r="C24" s="256"/>
      <c r="D24" s="256"/>
      <c r="E24" s="256"/>
      <c r="F24" s="256"/>
      <c r="G24" s="256"/>
      <c r="H24" s="7">
        <f t="shared" si="0"/>
        <v>0</v>
      </c>
      <c r="J24" s="8"/>
      <c r="K24" s="260" t="e">
        <f>LOOKUP(J24,Name!A$1:B408)</f>
        <v>#N/A</v>
      </c>
      <c r="L24" s="256"/>
      <c r="M24" s="256"/>
      <c r="N24" s="256"/>
      <c r="O24" s="256"/>
      <c r="P24" s="256"/>
      <c r="Q24" s="7">
        <f t="shared" si="2"/>
        <v>0</v>
      </c>
    </row>
    <row r="25" ht="13.5" thickBot="1"/>
    <row r="26" spans="1:17" ht="15.75">
      <c r="A26" s="280" t="s">
        <v>0</v>
      </c>
      <c r="B26" s="281" t="s">
        <v>170</v>
      </c>
      <c r="C26" s="283" t="s">
        <v>16</v>
      </c>
      <c r="D26" s="283" t="s">
        <v>2</v>
      </c>
      <c r="E26" s="283" t="s">
        <v>3</v>
      </c>
      <c r="F26" s="283" t="s">
        <v>168</v>
      </c>
      <c r="G26" s="283" t="s">
        <v>4</v>
      </c>
      <c r="H26" s="282" t="s">
        <v>157</v>
      </c>
      <c r="J26" s="15" t="s">
        <v>0</v>
      </c>
      <c r="K26" s="16" t="s">
        <v>171</v>
      </c>
      <c r="L26" s="20" t="s">
        <v>16</v>
      </c>
      <c r="M26" s="20" t="s">
        <v>2</v>
      </c>
      <c r="N26" s="20" t="s">
        <v>3</v>
      </c>
      <c r="O26" s="20" t="s">
        <v>168</v>
      </c>
      <c r="P26" s="20" t="s">
        <v>4</v>
      </c>
      <c r="Q26" s="17" t="s">
        <v>157</v>
      </c>
    </row>
    <row r="27" spans="1:17" ht="15.75">
      <c r="A27" s="8">
        <v>102</v>
      </c>
      <c r="B27" s="259" t="str">
        <f>LOOKUP(A27,Name!A$1:B1911)</f>
        <v>Jack Lynch</v>
      </c>
      <c r="C27" s="325">
        <v>17</v>
      </c>
      <c r="D27" s="256"/>
      <c r="E27" s="258">
        <v>22</v>
      </c>
      <c r="F27" s="256"/>
      <c r="G27" s="256"/>
      <c r="H27" s="7">
        <f>MAX(C27:G27)</f>
        <v>22</v>
      </c>
      <c r="J27" s="8">
        <v>665</v>
      </c>
      <c r="K27" s="260" t="str">
        <f>LOOKUP(J27,Name!A$1:B417)</f>
        <v>Bella Rowbotham</v>
      </c>
      <c r="L27" s="265"/>
      <c r="M27" s="265"/>
      <c r="N27" s="258">
        <v>13</v>
      </c>
      <c r="O27" s="256"/>
      <c r="P27" s="256"/>
      <c r="Q27" s="7">
        <f aca="true" t="shared" si="3" ref="Q27:Q48">MAX(L27:P27)</f>
        <v>13</v>
      </c>
    </row>
    <row r="28" spans="1:17" ht="15.75">
      <c r="A28" s="8">
        <v>604</v>
      </c>
      <c r="B28" s="259" t="str">
        <f>LOOKUP(A28,Name!A$1:B1910)</f>
        <v>Thomas Steele</v>
      </c>
      <c r="C28" s="325">
        <v>17</v>
      </c>
      <c r="D28" s="256"/>
      <c r="E28" s="256">
        <v>21</v>
      </c>
      <c r="F28" s="256"/>
      <c r="G28" s="256"/>
      <c r="H28" s="7">
        <f>MAX(C28:G28)</f>
        <v>21</v>
      </c>
      <c r="J28" s="8">
        <v>480</v>
      </c>
      <c r="K28" s="260" t="str">
        <f>LOOKUP(J28,Name!A$1:B416)</f>
        <v>Penny Cross</v>
      </c>
      <c r="L28" s="256"/>
      <c r="M28" s="258">
        <v>12</v>
      </c>
      <c r="N28" s="256">
        <v>12</v>
      </c>
      <c r="O28" s="256"/>
      <c r="P28" s="256"/>
      <c r="Q28" s="7">
        <f t="shared" si="3"/>
        <v>12</v>
      </c>
    </row>
    <row r="29" spans="1:17" ht="15.75">
      <c r="A29" s="8">
        <v>113</v>
      </c>
      <c r="B29" s="259" t="str">
        <f>LOOKUP(A29,Name!A$1:B1902)</f>
        <v>Alfie Hall</v>
      </c>
      <c r="C29" s="325">
        <v>17</v>
      </c>
      <c r="D29" s="256"/>
      <c r="E29" s="256"/>
      <c r="F29" s="256"/>
      <c r="G29" s="256"/>
      <c r="H29" s="7">
        <f>MAX(C29:G29)</f>
        <v>17</v>
      </c>
      <c r="J29" s="8">
        <v>661</v>
      </c>
      <c r="K29" s="260" t="str">
        <f>LOOKUP(J29,Name!A$1:B414)</f>
        <v>Emily Cox</v>
      </c>
      <c r="L29" s="258">
        <v>11</v>
      </c>
      <c r="M29" s="258">
        <v>12</v>
      </c>
      <c r="N29" s="256"/>
      <c r="O29" s="256"/>
      <c r="P29" s="256"/>
      <c r="Q29" s="7">
        <f t="shared" si="3"/>
        <v>12</v>
      </c>
    </row>
    <row r="30" spans="1:17" ht="15.75">
      <c r="A30" s="8">
        <v>612</v>
      </c>
      <c r="B30" s="259" t="str">
        <f>LOOKUP(A30,Name!A$1:B1915)</f>
        <v>Finley Guevara</v>
      </c>
      <c r="C30" s="256"/>
      <c r="D30" s="258">
        <v>17</v>
      </c>
      <c r="E30" s="256"/>
      <c r="F30" s="256"/>
      <c r="G30" s="256"/>
      <c r="H30" s="7">
        <f>MAX(C30:G30)</f>
        <v>17</v>
      </c>
      <c r="J30" s="8">
        <v>656</v>
      </c>
      <c r="K30" s="260" t="str">
        <f>LOOKUP(J30,Name!A$1:B417)</f>
        <v>Harriet Moss</v>
      </c>
      <c r="L30" s="256"/>
      <c r="M30" s="256"/>
      <c r="N30" s="256">
        <v>12</v>
      </c>
      <c r="O30" s="256"/>
      <c r="P30" s="256"/>
      <c r="Q30" s="7">
        <f t="shared" si="3"/>
        <v>12</v>
      </c>
    </row>
    <row r="31" spans="1:17" ht="15.75">
      <c r="A31" s="8">
        <v>323</v>
      </c>
      <c r="B31" s="259" t="str">
        <f>LOOKUP(A31,Name!A$1:B1907)</f>
        <v>Jacob Bonnett</v>
      </c>
      <c r="C31" s="256"/>
      <c r="D31" s="256"/>
      <c r="E31" s="256">
        <v>17</v>
      </c>
      <c r="F31" s="256"/>
      <c r="G31" s="256"/>
      <c r="H31" s="7">
        <f>MAX(C31:G31)</f>
        <v>17</v>
      </c>
      <c r="J31" s="8">
        <v>345</v>
      </c>
      <c r="K31" s="260" t="str">
        <f>LOOKUP(J31,Name!A$1:B415)</f>
        <v>Krystalia Bayong</v>
      </c>
      <c r="L31" s="256"/>
      <c r="M31" s="256">
        <v>11</v>
      </c>
      <c r="N31" s="256"/>
      <c r="O31" s="256"/>
      <c r="P31" s="256"/>
      <c r="Q31" s="7">
        <f t="shared" si="3"/>
        <v>11</v>
      </c>
    </row>
    <row r="32" spans="1:17" ht="15.75">
      <c r="A32" s="8">
        <v>445</v>
      </c>
      <c r="B32" s="259" t="str">
        <f>LOOKUP(A32,Name!A$1:B1908)</f>
        <v>Thomas Lane</v>
      </c>
      <c r="C32" s="256">
        <v>16</v>
      </c>
      <c r="D32" s="256"/>
      <c r="E32" s="256"/>
      <c r="F32" s="256"/>
      <c r="G32" s="256"/>
      <c r="H32" s="7">
        <f>MAX(C32:G32)</f>
        <v>16</v>
      </c>
      <c r="J32" s="8">
        <v>652</v>
      </c>
      <c r="K32" s="260" t="str">
        <f>LOOKUP(J32,Name!A$1:B415)</f>
        <v>Beth Tomlinson</v>
      </c>
      <c r="L32" s="256">
        <v>10</v>
      </c>
      <c r="M32" s="256"/>
      <c r="N32" s="256">
        <v>9</v>
      </c>
      <c r="O32" s="256"/>
      <c r="P32" s="256"/>
      <c r="Q32" s="7">
        <f t="shared" si="3"/>
        <v>10</v>
      </c>
    </row>
    <row r="33" spans="1:17" ht="15.75">
      <c r="A33" s="8">
        <v>101</v>
      </c>
      <c r="B33" s="259" t="str">
        <f>LOOKUP(A33,Name!A$1:B1909)</f>
        <v>Kyi Emrey</v>
      </c>
      <c r="C33" s="256"/>
      <c r="D33" s="256">
        <v>16</v>
      </c>
      <c r="E33" s="256"/>
      <c r="F33" s="256"/>
      <c r="G33" s="256"/>
      <c r="H33" s="7">
        <f>MAX(C33:G33)</f>
        <v>16</v>
      </c>
      <c r="J33" s="8">
        <v>658</v>
      </c>
      <c r="K33" s="260" t="str">
        <f>LOOKUP(J33,Name!A$1:B414)</f>
        <v>Amber Creasey</v>
      </c>
      <c r="L33" s="256"/>
      <c r="M33" s="256">
        <v>9</v>
      </c>
      <c r="N33" s="256">
        <v>10</v>
      </c>
      <c r="O33" s="256"/>
      <c r="P33" s="256"/>
      <c r="Q33" s="7">
        <f t="shared" si="3"/>
        <v>10</v>
      </c>
    </row>
    <row r="34" spans="1:17" ht="15.75">
      <c r="A34" s="8">
        <v>607</v>
      </c>
      <c r="B34" s="259" t="str">
        <f>LOOKUP(A34,Name!A$1:B1913)</f>
        <v>Isaac Williams</v>
      </c>
      <c r="C34" s="256"/>
      <c r="D34" s="256">
        <v>15</v>
      </c>
      <c r="E34" s="256">
        <v>15</v>
      </c>
      <c r="F34" s="256"/>
      <c r="G34" s="256"/>
      <c r="H34" s="7">
        <f>MAX(C34:G34)</f>
        <v>15</v>
      </c>
      <c r="J34" s="8">
        <v>181</v>
      </c>
      <c r="K34" s="260" t="str">
        <f>LOOKUP(J34,Name!A$1:B414)</f>
        <v>Pheobe Allen</v>
      </c>
      <c r="L34" s="256"/>
      <c r="M34" s="256">
        <v>9</v>
      </c>
      <c r="N34" s="256"/>
      <c r="O34" s="256"/>
      <c r="P34" s="256"/>
      <c r="Q34" s="7">
        <f t="shared" si="3"/>
        <v>9</v>
      </c>
    </row>
    <row r="35" spans="1:17" ht="15.75">
      <c r="A35" s="8">
        <v>103</v>
      </c>
      <c r="B35" s="259" t="str">
        <f>LOOKUP(A35,Name!A$1:B1912)</f>
        <v>Jacob Harris</v>
      </c>
      <c r="C35" s="256"/>
      <c r="D35" s="256"/>
      <c r="E35" s="256">
        <v>14</v>
      </c>
      <c r="F35" s="256"/>
      <c r="G35" s="256"/>
      <c r="H35" s="7">
        <f>MAX(C35:G35)</f>
        <v>14</v>
      </c>
      <c r="J35" s="8">
        <v>344</v>
      </c>
      <c r="K35" s="260" t="str">
        <f>LOOKUP(J35,Name!A$1:B416)</f>
        <v>Ella Rose Travis</v>
      </c>
      <c r="L35" s="256"/>
      <c r="M35" s="256">
        <v>9</v>
      </c>
      <c r="N35" s="256">
        <v>7</v>
      </c>
      <c r="O35" s="256"/>
      <c r="P35" s="256"/>
      <c r="Q35" s="7">
        <f t="shared" si="3"/>
        <v>9</v>
      </c>
    </row>
    <row r="36" spans="1:17" ht="15.75">
      <c r="A36" s="8">
        <v>447</v>
      </c>
      <c r="B36" s="259" t="str">
        <f>LOOKUP(A36,Name!A$1:B1904)</f>
        <v>Alex Taylor</v>
      </c>
      <c r="C36" s="256">
        <v>15</v>
      </c>
      <c r="D36" s="256">
        <v>14</v>
      </c>
      <c r="E36" s="256"/>
      <c r="F36" s="256"/>
      <c r="G36" s="256"/>
      <c r="H36" s="7">
        <f aca="true" t="shared" si="4" ref="H27:H48">MAX(C36:G36)</f>
        <v>15</v>
      </c>
      <c r="J36" s="8">
        <v>173</v>
      </c>
      <c r="K36" s="260" t="str">
        <f>LOOKUP(J36,Name!A$1:B421)</f>
        <v>Tiffany Latham</v>
      </c>
      <c r="L36" s="256">
        <v>8</v>
      </c>
      <c r="M36" s="256"/>
      <c r="N36" s="256"/>
      <c r="O36" s="256"/>
      <c r="P36" s="256"/>
      <c r="Q36" s="7">
        <f t="shared" si="3"/>
        <v>8</v>
      </c>
    </row>
    <row r="37" spans="1:17" ht="15.75">
      <c r="A37" s="8">
        <v>608</v>
      </c>
      <c r="B37" s="259" t="str">
        <f>LOOKUP(A37,Name!A$1:B1906)</f>
        <v>Jude Redden</v>
      </c>
      <c r="C37" s="256"/>
      <c r="D37" s="256"/>
      <c r="E37" s="256">
        <v>15</v>
      </c>
      <c r="F37" s="256"/>
      <c r="G37" s="256"/>
      <c r="H37" s="7">
        <f t="shared" si="4"/>
        <v>15</v>
      </c>
      <c r="J37" s="8">
        <v>485</v>
      </c>
      <c r="K37" s="260" t="str">
        <f>LOOKUP(J37,Name!A$1:B417)</f>
        <v>Holly Eastoe</v>
      </c>
      <c r="L37" s="256">
        <v>8</v>
      </c>
      <c r="M37" s="265"/>
      <c r="N37" s="256"/>
      <c r="O37" s="256"/>
      <c r="P37" s="256"/>
      <c r="Q37" s="7">
        <f t="shared" si="3"/>
        <v>8</v>
      </c>
    </row>
    <row r="38" spans="1:17" ht="15.75">
      <c r="A38" s="8">
        <v>606</v>
      </c>
      <c r="B38" s="259" t="str">
        <f>LOOKUP(A38,Name!A$1:B1911)</f>
        <v>Lawrie Humby</v>
      </c>
      <c r="C38" s="256">
        <v>13</v>
      </c>
      <c r="D38" s="256"/>
      <c r="E38" s="256"/>
      <c r="F38" s="256"/>
      <c r="G38" s="256"/>
      <c r="H38" s="7">
        <f t="shared" si="4"/>
        <v>13</v>
      </c>
      <c r="J38" s="8">
        <v>175</v>
      </c>
      <c r="K38" s="260" t="str">
        <f>LOOKUP(J38,Name!A$1:B422)</f>
        <v>Florence Male</v>
      </c>
      <c r="L38" s="256">
        <v>6</v>
      </c>
      <c r="M38" s="256"/>
      <c r="N38" s="256">
        <v>8</v>
      </c>
      <c r="O38" s="256"/>
      <c r="P38" s="256"/>
      <c r="Q38" s="7">
        <f t="shared" si="3"/>
        <v>8</v>
      </c>
    </row>
    <row r="39" spans="1:17" ht="15.75">
      <c r="A39" s="8">
        <v>311</v>
      </c>
      <c r="B39" s="259" t="str">
        <f>LOOKUP(A39,Name!A$1:B1911)</f>
        <v>Kieran Wooton</v>
      </c>
      <c r="C39" s="256"/>
      <c r="D39" s="265">
        <v>13</v>
      </c>
      <c r="E39" s="256"/>
      <c r="F39" s="256"/>
      <c r="G39" s="256"/>
      <c r="H39" s="7">
        <f t="shared" si="4"/>
        <v>13</v>
      </c>
      <c r="J39" s="8">
        <v>176</v>
      </c>
      <c r="K39" s="260" t="str">
        <f>LOOKUP(J39,Name!A$1:B416)</f>
        <v>Connie Bevan</v>
      </c>
      <c r="L39" s="256"/>
      <c r="M39" s="256"/>
      <c r="N39" s="256">
        <v>8</v>
      </c>
      <c r="O39" s="256"/>
      <c r="P39" s="256"/>
      <c r="Q39" s="7">
        <f t="shared" si="3"/>
        <v>8</v>
      </c>
    </row>
    <row r="40" spans="1:17" ht="15.75">
      <c r="A40" s="8">
        <v>307</v>
      </c>
      <c r="B40" s="259" t="str">
        <f>LOOKUP(A40,Name!A$1:B1909)</f>
        <v>Oliver Cresswell</v>
      </c>
      <c r="C40" s="256"/>
      <c r="D40" s="256"/>
      <c r="E40" s="256">
        <v>12</v>
      </c>
      <c r="F40" s="256"/>
      <c r="G40" s="256"/>
      <c r="H40" s="7">
        <f t="shared" si="4"/>
        <v>12</v>
      </c>
      <c r="J40" s="8">
        <v>486</v>
      </c>
      <c r="K40" s="260" t="str">
        <f>LOOKUP(J40,Name!A$1:B418)</f>
        <v>Abigail Hackett</v>
      </c>
      <c r="L40" s="256"/>
      <c r="M40" s="256"/>
      <c r="N40" s="256">
        <v>8</v>
      </c>
      <c r="O40" s="256"/>
      <c r="P40" s="256"/>
      <c r="Q40" s="7">
        <f t="shared" si="3"/>
        <v>8</v>
      </c>
    </row>
    <row r="41" spans="1:17" ht="15.75">
      <c r="A41" s="8">
        <v>438</v>
      </c>
      <c r="B41" s="259" t="str">
        <f>LOOKUP(A41,Name!A$1:B1905)</f>
        <v>Nnamo Offodile</v>
      </c>
      <c r="C41" s="256"/>
      <c r="D41" s="256"/>
      <c r="E41" s="256">
        <v>12</v>
      </c>
      <c r="F41" s="256"/>
      <c r="G41" s="256"/>
      <c r="H41" s="7">
        <f t="shared" si="4"/>
        <v>12</v>
      </c>
      <c r="J41" s="8">
        <v>663</v>
      </c>
      <c r="K41" s="260" t="str">
        <f>LOOKUP(J41,Name!A$1:B418)</f>
        <v>Lily Holtham</v>
      </c>
      <c r="L41" s="256"/>
      <c r="M41" s="256"/>
      <c r="N41" s="256">
        <v>8</v>
      </c>
      <c r="O41" s="256"/>
      <c r="P41" s="256"/>
      <c r="Q41" s="7">
        <f t="shared" si="3"/>
        <v>8</v>
      </c>
    </row>
    <row r="42" spans="1:17" ht="15.75">
      <c r="A42" s="8">
        <v>105</v>
      </c>
      <c r="B42" s="259" t="str">
        <f>LOOKUP(A42,Name!A$1:B1910)</f>
        <v>Julien Nansseu</v>
      </c>
      <c r="C42" s="256"/>
      <c r="D42" s="256">
        <v>11</v>
      </c>
      <c r="E42" s="256"/>
      <c r="F42" s="256"/>
      <c r="G42" s="256"/>
      <c r="H42" s="7">
        <f t="shared" si="4"/>
        <v>11</v>
      </c>
      <c r="J42" s="8">
        <v>172</v>
      </c>
      <c r="K42" s="260" t="str">
        <f>LOOKUP(J42,Name!A$1:B413)</f>
        <v>Eva Cartwright</v>
      </c>
      <c r="L42" s="256"/>
      <c r="M42" s="256">
        <v>7</v>
      </c>
      <c r="N42" s="265"/>
      <c r="O42" s="256"/>
      <c r="P42" s="256"/>
      <c r="Q42" s="7">
        <f t="shared" si="3"/>
        <v>7</v>
      </c>
    </row>
    <row r="43" spans="1:17" ht="15.75">
      <c r="A43" s="8">
        <v>303</v>
      </c>
      <c r="B43" s="259" t="str">
        <f>LOOKUP(A43,Name!A$1:B1912)</f>
        <v>Kaysha Kameni</v>
      </c>
      <c r="C43" s="256"/>
      <c r="D43" s="256">
        <v>11</v>
      </c>
      <c r="E43" s="256"/>
      <c r="F43" s="256"/>
      <c r="G43" s="256"/>
      <c r="H43" s="7">
        <f t="shared" si="4"/>
        <v>11</v>
      </c>
      <c r="J43" s="8">
        <v>496</v>
      </c>
      <c r="K43" s="260" t="str">
        <f>LOOKUP(J43,Name!A$1:B415)</f>
        <v>Isabelle Rose</v>
      </c>
      <c r="L43" s="256">
        <v>6</v>
      </c>
      <c r="M43" s="256"/>
      <c r="N43" s="256"/>
      <c r="O43" s="256"/>
      <c r="P43" s="256"/>
      <c r="Q43" s="7">
        <f t="shared" si="3"/>
        <v>6</v>
      </c>
    </row>
    <row r="44" spans="1:17" ht="15.75">
      <c r="A44" s="8">
        <v>449</v>
      </c>
      <c r="B44" s="259" t="str">
        <f>LOOKUP(A44,Name!A$1:B1904)</f>
        <v>Benny Wood</v>
      </c>
      <c r="C44" s="256"/>
      <c r="D44" s="256"/>
      <c r="E44" s="256">
        <v>9</v>
      </c>
      <c r="F44" s="256"/>
      <c r="G44" s="256"/>
      <c r="H44" s="7">
        <f t="shared" si="4"/>
        <v>9</v>
      </c>
      <c r="J44" s="8">
        <v>499</v>
      </c>
      <c r="K44" s="260" t="str">
        <f>LOOKUP(J44,Name!A$1:B412)</f>
        <v>Tamsin White</v>
      </c>
      <c r="L44" s="256"/>
      <c r="M44" s="256">
        <v>6</v>
      </c>
      <c r="N44" s="256"/>
      <c r="O44" s="256"/>
      <c r="P44" s="256"/>
      <c r="Q44" s="7">
        <f t="shared" si="3"/>
        <v>6</v>
      </c>
    </row>
    <row r="45" spans="1:17" ht="15.75">
      <c r="A45" s="8">
        <v>442</v>
      </c>
      <c r="B45" s="259" t="str">
        <f>LOOKUP(A45,Name!A$1:B1913)</f>
        <v>Logan Hamblett</v>
      </c>
      <c r="C45" s="256"/>
      <c r="D45" s="256">
        <v>7</v>
      </c>
      <c r="E45" s="256"/>
      <c r="F45" s="256"/>
      <c r="G45" s="256"/>
      <c r="H45" s="7">
        <f t="shared" si="4"/>
        <v>7</v>
      </c>
      <c r="J45" s="8"/>
      <c r="K45" s="260" t="e">
        <f>LOOKUP(J45,Name!A$1:B419)</f>
        <v>#N/A</v>
      </c>
      <c r="L45" s="256"/>
      <c r="M45" s="256"/>
      <c r="N45" s="256"/>
      <c r="O45" s="256"/>
      <c r="P45" s="256"/>
      <c r="Q45" s="7">
        <f t="shared" si="3"/>
        <v>0</v>
      </c>
    </row>
    <row r="46" spans="1:17" ht="15.75">
      <c r="A46" s="8"/>
      <c r="B46" s="259" t="e">
        <f>LOOKUP(A46,Name!A$1:B1907)</f>
        <v>#N/A</v>
      </c>
      <c r="C46" s="256"/>
      <c r="D46" s="256"/>
      <c r="E46" s="256"/>
      <c r="F46" s="256"/>
      <c r="G46" s="256"/>
      <c r="H46" s="7">
        <f t="shared" si="4"/>
        <v>0</v>
      </c>
      <c r="J46" s="8"/>
      <c r="K46" s="260" t="e">
        <f>LOOKUP(J46,Name!A$1:B431)</f>
        <v>#N/A</v>
      </c>
      <c r="L46" s="256"/>
      <c r="M46" s="256"/>
      <c r="N46" s="256"/>
      <c r="O46" s="256"/>
      <c r="P46" s="256"/>
      <c r="Q46" s="7">
        <f t="shared" si="3"/>
        <v>0</v>
      </c>
    </row>
    <row r="47" spans="1:17" ht="15.75">
      <c r="A47" s="8"/>
      <c r="B47" s="259" t="e">
        <f>LOOKUP(A47,Name!A$1:B1908)</f>
        <v>#N/A</v>
      </c>
      <c r="C47" s="256"/>
      <c r="D47" s="256"/>
      <c r="E47" s="256"/>
      <c r="F47" s="256"/>
      <c r="G47" s="256"/>
      <c r="H47" s="7">
        <f t="shared" si="4"/>
        <v>0</v>
      </c>
      <c r="J47" s="8"/>
      <c r="K47" s="260" t="e">
        <f>LOOKUP(J47,Name!A$1:B420)</f>
        <v>#N/A</v>
      </c>
      <c r="L47" s="256"/>
      <c r="M47" s="256"/>
      <c r="N47" s="256"/>
      <c r="O47" s="256"/>
      <c r="P47" s="256"/>
      <c r="Q47" s="7">
        <f t="shared" si="3"/>
        <v>0</v>
      </c>
    </row>
    <row r="48" spans="1:17" ht="15.75">
      <c r="A48" s="8"/>
      <c r="B48" s="259" t="e">
        <f>LOOKUP(A48,Name!A$1:B1909)</f>
        <v>#N/A</v>
      </c>
      <c r="C48" s="256"/>
      <c r="D48" s="256"/>
      <c r="E48" s="256"/>
      <c r="F48" s="256"/>
      <c r="G48" s="256"/>
      <c r="H48" s="7">
        <f t="shared" si="4"/>
        <v>0</v>
      </c>
      <c r="J48" s="8"/>
      <c r="K48" s="260" t="e">
        <f>LOOKUP(J48,Name!A$1:B416)</f>
        <v>#N/A</v>
      </c>
      <c r="L48" s="256"/>
      <c r="M48" s="256"/>
      <c r="N48" s="256"/>
      <c r="O48" s="256"/>
      <c r="P48" s="256"/>
      <c r="Q48" s="7">
        <f t="shared" si="3"/>
        <v>0</v>
      </c>
    </row>
    <row r="49" ht="13.5" thickBot="1"/>
    <row r="50" spans="1:17" ht="31.5">
      <c r="A50" s="280" t="s">
        <v>0</v>
      </c>
      <c r="B50" s="281" t="s">
        <v>172</v>
      </c>
      <c r="C50" s="283" t="s">
        <v>16</v>
      </c>
      <c r="D50" s="283" t="s">
        <v>2</v>
      </c>
      <c r="E50" s="283" t="s">
        <v>3</v>
      </c>
      <c r="F50" s="283" t="s">
        <v>168</v>
      </c>
      <c r="G50" s="283" t="s">
        <v>4</v>
      </c>
      <c r="H50" s="282" t="s">
        <v>157</v>
      </c>
      <c r="J50" s="15" t="s">
        <v>0</v>
      </c>
      <c r="K50" s="16" t="s">
        <v>174</v>
      </c>
      <c r="L50" s="20" t="s">
        <v>16</v>
      </c>
      <c r="M50" s="20" t="s">
        <v>2</v>
      </c>
      <c r="N50" s="20" t="s">
        <v>3</v>
      </c>
      <c r="O50" s="20" t="s">
        <v>168</v>
      </c>
      <c r="P50" s="20" t="s">
        <v>4</v>
      </c>
      <c r="Q50" s="17" t="s">
        <v>157</v>
      </c>
    </row>
    <row r="51" spans="1:17" ht="15.75">
      <c r="A51" s="288">
        <v>1</v>
      </c>
      <c r="B51" s="259" t="str">
        <f>LOOKUP(A51,Name!A$1:B1911)</f>
        <v>Royal Sutton Coldfield</v>
      </c>
      <c r="C51" s="287"/>
      <c r="D51" s="330">
        <v>58.2</v>
      </c>
      <c r="E51" s="287">
        <v>60.8</v>
      </c>
      <c r="F51" s="287"/>
      <c r="G51" s="287"/>
      <c r="H51" s="285">
        <f>MIN(C51:G51)</f>
        <v>58.2</v>
      </c>
      <c r="J51" s="288">
        <v>1</v>
      </c>
      <c r="K51" s="260" t="str">
        <f>LOOKUP(J51,Name!A$1:B420)</f>
        <v>Royal Sutton Coldfield</v>
      </c>
      <c r="L51" s="287">
        <v>66.4</v>
      </c>
      <c r="M51" s="330">
        <v>61.6</v>
      </c>
      <c r="N51" s="287">
        <v>61.3</v>
      </c>
      <c r="O51" s="287"/>
      <c r="P51" s="287"/>
      <c r="Q51" s="285">
        <f>MIN(L51:P51)</f>
        <v>61.3</v>
      </c>
    </row>
    <row r="52" spans="1:17" ht="15.75">
      <c r="A52" s="289">
        <v>6</v>
      </c>
      <c r="B52" s="259" t="str">
        <f>LOOKUP(A52,Name!A$1:B1914)</f>
        <v>Solihull &amp; Small Heath</v>
      </c>
      <c r="C52" s="287"/>
      <c r="D52" s="287">
        <v>60.6</v>
      </c>
      <c r="E52" s="330">
        <v>58.4</v>
      </c>
      <c r="F52" s="287"/>
      <c r="G52" s="287"/>
      <c r="H52" s="285">
        <f>MIN(C52:G52)</f>
        <v>58.4</v>
      </c>
      <c r="J52" s="313">
        <v>3</v>
      </c>
      <c r="K52" s="260" t="str">
        <f>LOOKUP(J52,Name!A$1:B422)</f>
        <v>Birchfield Harriers</v>
      </c>
      <c r="L52" s="291">
        <v>70.2</v>
      </c>
      <c r="M52" s="291"/>
      <c r="N52" s="330">
        <v>60.2</v>
      </c>
      <c r="O52" s="291"/>
      <c r="P52" s="291"/>
      <c r="Q52" s="285">
        <f>MIN(L52:P52)</f>
        <v>60.2</v>
      </c>
    </row>
    <row r="53" spans="1:17" ht="15.75">
      <c r="A53" s="313">
        <v>3</v>
      </c>
      <c r="B53" s="259" t="str">
        <f>LOOKUP(A53,Name!A$1:B1915)</f>
        <v>Birchfield Harriers</v>
      </c>
      <c r="C53" s="287"/>
      <c r="D53" s="287"/>
      <c r="E53" s="287">
        <v>87.3</v>
      </c>
      <c r="F53" s="287"/>
      <c r="G53" s="287"/>
      <c r="H53" s="285">
        <f>MIN(C53:G53)</f>
        <v>87.3</v>
      </c>
      <c r="J53" s="290">
        <v>4</v>
      </c>
      <c r="K53" s="260" t="str">
        <f>LOOKUP(J53,Name!A$1:B423)</f>
        <v>Halesowen C&amp;AC</v>
      </c>
      <c r="L53" s="287">
        <v>68.6</v>
      </c>
      <c r="M53" s="287">
        <v>66.9</v>
      </c>
      <c r="N53" s="287">
        <v>67.3</v>
      </c>
      <c r="O53" s="287"/>
      <c r="P53" s="287"/>
      <c r="Q53" s="285">
        <f>MIN(L53:P53)</f>
        <v>66.9</v>
      </c>
    </row>
    <row r="54" spans="1:17" ht="15.75">
      <c r="A54" s="290">
        <v>4</v>
      </c>
      <c r="B54" s="259" t="str">
        <f>LOOKUP(A54,Name!A$1:B1915)</f>
        <v>Halesowen C&amp;AC</v>
      </c>
      <c r="C54" s="287"/>
      <c r="D54" s="287"/>
      <c r="E54" s="287">
        <v>62.6</v>
      </c>
      <c r="F54" s="287"/>
      <c r="G54" s="287"/>
      <c r="H54" s="285">
        <f>MIN(C54:G54)</f>
        <v>62.6</v>
      </c>
      <c r="J54" s="289">
        <v>6</v>
      </c>
      <c r="K54" s="260" t="str">
        <f>LOOKUP(J54,Name!A$1:B421)</f>
        <v>Solihull &amp; Small Heath</v>
      </c>
      <c r="L54" s="330">
        <v>64</v>
      </c>
      <c r="M54" s="287">
        <v>62.1</v>
      </c>
      <c r="N54" s="287">
        <v>60.5</v>
      </c>
      <c r="O54" s="287"/>
      <c r="P54" s="287"/>
      <c r="Q54" s="285">
        <f>MIN(L54:P54)</f>
        <v>60.5</v>
      </c>
    </row>
    <row r="55" ht="13.5" thickBot="1"/>
    <row r="56" spans="1:17" ht="31.5">
      <c r="A56" s="280" t="s">
        <v>0</v>
      </c>
      <c r="B56" s="281" t="s">
        <v>173</v>
      </c>
      <c r="C56" s="283" t="s">
        <v>16</v>
      </c>
      <c r="D56" s="283" t="s">
        <v>2</v>
      </c>
      <c r="E56" s="283" t="s">
        <v>3</v>
      </c>
      <c r="F56" s="283" t="s">
        <v>168</v>
      </c>
      <c r="G56" s="283" t="s">
        <v>4</v>
      </c>
      <c r="H56" s="282" t="s">
        <v>157</v>
      </c>
      <c r="J56" s="15" t="s">
        <v>0</v>
      </c>
      <c r="K56" s="16" t="s">
        <v>175</v>
      </c>
      <c r="L56" s="20" t="s">
        <v>16</v>
      </c>
      <c r="M56" s="20" t="s">
        <v>2</v>
      </c>
      <c r="N56" s="20" t="s">
        <v>3</v>
      </c>
      <c r="O56" s="20" t="s">
        <v>168</v>
      </c>
      <c r="P56" s="20" t="s">
        <v>4</v>
      </c>
      <c r="Q56" s="17" t="s">
        <v>157</v>
      </c>
    </row>
    <row r="57" spans="1:17" ht="15.75">
      <c r="A57" s="288">
        <v>1</v>
      </c>
      <c r="B57" s="259" t="str">
        <f>LOOKUP(A57,Name!A$1:B1918)</f>
        <v>Royal Sutton Coldfield</v>
      </c>
      <c r="C57" s="287">
        <v>60.3</v>
      </c>
      <c r="D57" s="330">
        <v>51.9</v>
      </c>
      <c r="E57" s="330">
        <v>52.8</v>
      </c>
      <c r="F57" s="287"/>
      <c r="G57" s="287"/>
      <c r="H57" s="285">
        <f>MIN(C57:G57)</f>
        <v>51.9</v>
      </c>
      <c r="J57" s="288">
        <v>1</v>
      </c>
      <c r="K57" s="260" t="str">
        <f>LOOKUP(J57,Name!A$1:B427)</f>
        <v>Royal Sutton Coldfield</v>
      </c>
      <c r="L57" s="287">
        <v>55.1</v>
      </c>
      <c r="M57" s="330">
        <v>54.4</v>
      </c>
      <c r="N57" s="287">
        <v>55.4</v>
      </c>
      <c r="O57" s="287"/>
      <c r="P57" s="287"/>
      <c r="Q57" s="285">
        <f>MIN(L57:P57)</f>
        <v>54.4</v>
      </c>
    </row>
    <row r="58" spans="1:17" ht="15.75">
      <c r="A58" s="289">
        <v>6</v>
      </c>
      <c r="B58" s="259" t="str">
        <f>LOOKUP(A58,Name!A$1:B1919)</f>
        <v>Solihull &amp; Small Heath</v>
      </c>
      <c r="C58" s="330">
        <v>51.2</v>
      </c>
      <c r="D58" s="287">
        <v>53</v>
      </c>
      <c r="E58" s="287">
        <v>54.8</v>
      </c>
      <c r="F58" s="287"/>
      <c r="G58" s="287"/>
      <c r="H58" s="285">
        <f>MIN(C58:G58)</f>
        <v>51.2</v>
      </c>
      <c r="J58" s="289">
        <v>6</v>
      </c>
      <c r="K58" s="260" t="str">
        <f>LOOKUP(J58,Name!A$1:B428)</f>
        <v>Solihull &amp; Small Heath</v>
      </c>
      <c r="L58" s="330">
        <v>54.3</v>
      </c>
      <c r="M58" s="287">
        <v>55.1</v>
      </c>
      <c r="N58" s="330">
        <v>52.6</v>
      </c>
      <c r="O58" s="287"/>
      <c r="P58" s="287"/>
      <c r="Q58" s="285">
        <f>MIN(L58:P58)</f>
        <v>52.6</v>
      </c>
    </row>
    <row r="59" spans="1:17" ht="15.75">
      <c r="A59" s="313">
        <v>3</v>
      </c>
      <c r="B59" s="259" t="str">
        <f>LOOKUP(A59,Name!A$1:B1921)</f>
        <v>Birchfield Harriers</v>
      </c>
      <c r="C59" s="287">
        <v>53</v>
      </c>
      <c r="D59" s="287"/>
      <c r="E59" s="287"/>
      <c r="F59" s="287"/>
      <c r="G59" s="287"/>
      <c r="H59" s="285">
        <f>MIN(C59:G59)</f>
        <v>53</v>
      </c>
      <c r="J59" s="313">
        <v>3</v>
      </c>
      <c r="K59" s="260" t="str">
        <f>LOOKUP(J59,Name!A$1:B429)</f>
        <v>Birchfield Harriers</v>
      </c>
      <c r="L59" s="287"/>
      <c r="M59" s="287"/>
      <c r="N59" s="287"/>
      <c r="O59" s="287"/>
      <c r="P59" s="287"/>
      <c r="Q59" s="285">
        <f>MIN(L59:P59)</f>
        <v>0</v>
      </c>
    </row>
    <row r="60" spans="1:17" ht="15.75">
      <c r="A60" s="290">
        <v>4</v>
      </c>
      <c r="B60" s="259" t="str">
        <f>LOOKUP(A60,Name!A$1:B1922)</f>
        <v>Halesowen C&amp;AC</v>
      </c>
      <c r="C60" s="287"/>
      <c r="D60" s="287"/>
      <c r="E60" s="287">
        <v>62.8</v>
      </c>
      <c r="F60" s="287"/>
      <c r="G60" s="287"/>
      <c r="H60" s="285">
        <f>MIN(C60:G60)</f>
        <v>62.8</v>
      </c>
      <c r="J60" s="290">
        <v>4</v>
      </c>
      <c r="K60" s="260" t="str">
        <f>LOOKUP(J60,Name!A$1:B430)</f>
        <v>Halesowen C&amp;AC</v>
      </c>
      <c r="L60" s="287">
        <v>59.2</v>
      </c>
      <c r="M60" s="287">
        <v>58</v>
      </c>
      <c r="N60" s="287">
        <v>58.2</v>
      </c>
      <c r="O60" s="287"/>
      <c r="P60" s="287"/>
      <c r="Q60" s="285">
        <f>MIN(L60:P60)</f>
        <v>58</v>
      </c>
    </row>
    <row r="61" ht="13.5" thickBot="1"/>
    <row r="62" spans="1:17" ht="31.5">
      <c r="A62" s="280" t="s">
        <v>0</v>
      </c>
      <c r="B62" s="281" t="s">
        <v>176</v>
      </c>
      <c r="C62" s="283" t="s">
        <v>16</v>
      </c>
      <c r="D62" s="283" t="s">
        <v>2</v>
      </c>
      <c r="E62" s="283" t="s">
        <v>3</v>
      </c>
      <c r="F62" s="283" t="s">
        <v>168</v>
      </c>
      <c r="G62" s="283" t="s">
        <v>4</v>
      </c>
      <c r="H62" s="282" t="s">
        <v>157</v>
      </c>
      <c r="J62" s="15" t="s">
        <v>0</v>
      </c>
      <c r="K62" s="16" t="s">
        <v>436</v>
      </c>
      <c r="L62" s="20" t="s">
        <v>16</v>
      </c>
      <c r="M62" s="20" t="s">
        <v>2</v>
      </c>
      <c r="N62" s="20" t="s">
        <v>3</v>
      </c>
      <c r="O62" s="20" t="s">
        <v>168</v>
      </c>
      <c r="P62" s="20" t="s">
        <v>4</v>
      </c>
      <c r="Q62" s="17" t="s">
        <v>157</v>
      </c>
    </row>
    <row r="63" spans="1:17" ht="15.75">
      <c r="A63" s="8"/>
      <c r="B63" s="259" t="e">
        <f>LOOKUP(A63,Name!A$1:B1926)</f>
        <v>#N/A</v>
      </c>
      <c r="C63" s="287"/>
      <c r="D63" s="287"/>
      <c r="E63" s="287"/>
      <c r="F63" s="287"/>
      <c r="G63" s="287"/>
      <c r="H63" s="285">
        <f>MIN(C63:G63)</f>
        <v>0</v>
      </c>
      <c r="J63" s="288">
        <v>1</v>
      </c>
      <c r="K63" s="260" t="str">
        <f>LOOKUP(J63,Name!A$1:B433)</f>
        <v>Royal Sutton Coldfield</v>
      </c>
      <c r="L63" s="287"/>
      <c r="M63" s="330">
        <v>102.5</v>
      </c>
      <c r="N63" s="287">
        <v>111.2</v>
      </c>
      <c r="O63" s="287"/>
      <c r="P63" s="287"/>
      <c r="Q63" s="285">
        <f>MIN(L63:P63)</f>
        <v>102.5</v>
      </c>
    </row>
    <row r="64" spans="1:17" ht="15.75">
      <c r="A64" s="8"/>
      <c r="B64" s="259" t="e">
        <f>LOOKUP(A64,Name!A$1:B1927)</f>
        <v>#N/A</v>
      </c>
      <c r="C64" s="287"/>
      <c r="D64" s="287"/>
      <c r="E64" s="287"/>
      <c r="F64" s="287"/>
      <c r="G64" s="287"/>
      <c r="H64" s="285">
        <f>MIN(C64:G64)</f>
        <v>0</v>
      </c>
      <c r="J64" s="289">
        <v>3</v>
      </c>
      <c r="K64" s="260" t="str">
        <f>LOOKUP(J64,Name!A$1:B434)</f>
        <v>Birchfield Harriers</v>
      </c>
      <c r="L64" s="287"/>
      <c r="M64" s="287"/>
      <c r="N64" s="287"/>
      <c r="O64" s="287"/>
      <c r="P64" s="287"/>
      <c r="Q64" s="285">
        <f>MIN(L64:P64)</f>
        <v>0</v>
      </c>
    </row>
    <row r="65" spans="1:17" ht="15.75">
      <c r="A65" s="8"/>
      <c r="B65" s="259" t="e">
        <f>LOOKUP(A65,Name!A$1:B1928)</f>
        <v>#N/A</v>
      </c>
      <c r="C65" s="287"/>
      <c r="D65" s="287"/>
      <c r="E65" s="287"/>
      <c r="F65" s="287"/>
      <c r="G65" s="287"/>
      <c r="H65" s="285">
        <f>MIN(C65:G65)</f>
        <v>0</v>
      </c>
      <c r="J65" s="313">
        <v>4</v>
      </c>
      <c r="K65" s="260" t="str">
        <f>LOOKUP(J65,Name!A$1:B435)</f>
        <v>Halesowen C&amp;AC</v>
      </c>
      <c r="L65" s="287"/>
      <c r="M65" s="287">
        <v>106.7</v>
      </c>
      <c r="N65" s="287">
        <v>109.8</v>
      </c>
      <c r="O65" s="287"/>
      <c r="P65" s="287"/>
      <c r="Q65" s="285">
        <f>MIN(L65:P65)</f>
        <v>106.7</v>
      </c>
    </row>
    <row r="66" spans="1:17" ht="15.75">
      <c r="A66" s="8"/>
      <c r="B66" s="259" t="e">
        <f>LOOKUP(A66,Name!A$1:B1929)</f>
        <v>#N/A</v>
      </c>
      <c r="C66" s="287"/>
      <c r="D66" s="287"/>
      <c r="E66" s="287"/>
      <c r="F66" s="287"/>
      <c r="G66" s="287"/>
      <c r="H66" s="285">
        <f>MIN(C66:G66)</f>
        <v>0</v>
      </c>
      <c r="J66" s="290">
        <v>6</v>
      </c>
      <c r="K66" s="260" t="str">
        <f>LOOKUP(J66,Name!A$1:B436)</f>
        <v>Solihull &amp; Small Heath</v>
      </c>
      <c r="L66" s="287"/>
      <c r="M66" s="287">
        <v>102.7</v>
      </c>
      <c r="N66" s="330">
        <v>105.1</v>
      </c>
      <c r="O66" s="287"/>
      <c r="P66" s="287"/>
      <c r="Q66" s="285">
        <f>MIN(L66:P66)</f>
        <v>102.7</v>
      </c>
    </row>
    <row r="67" ht="13.5" thickBot="1"/>
    <row r="68" spans="10:17" ht="15.75">
      <c r="J68" s="15" t="s">
        <v>0</v>
      </c>
      <c r="K68" s="16" t="s">
        <v>465</v>
      </c>
      <c r="L68" s="20"/>
      <c r="M68" s="20"/>
      <c r="N68" s="20" t="s">
        <v>3</v>
      </c>
      <c r="O68" s="20"/>
      <c r="P68" s="20"/>
      <c r="Q68" s="17" t="s">
        <v>157</v>
      </c>
    </row>
    <row r="69" spans="10:17" ht="15.75">
      <c r="J69" s="8">
        <v>676</v>
      </c>
      <c r="K69" s="260" t="str">
        <f>LOOKUP(J69,Name!A$1:B437)</f>
        <v>Gracie-May Stubbs</v>
      </c>
      <c r="L69" s="287"/>
      <c r="M69" s="287"/>
      <c r="N69" s="287">
        <v>25.5</v>
      </c>
      <c r="O69" s="287"/>
      <c r="P69" s="287"/>
      <c r="Q69" s="285">
        <f>MIN(L69:P69)</f>
        <v>25.5</v>
      </c>
    </row>
    <row r="70" spans="10:17" ht="15.75">
      <c r="J70" s="8">
        <v>150</v>
      </c>
      <c r="K70" s="260" t="str">
        <f>LOOKUP(J70,Name!A$1:B438)</f>
        <v>Evie Sandland</v>
      </c>
      <c r="L70" s="287"/>
      <c r="M70" s="287"/>
      <c r="N70" s="287">
        <v>25.6</v>
      </c>
      <c r="O70" s="287"/>
      <c r="P70" s="287"/>
      <c r="Q70" s="285">
        <f>MIN(L70:P70)</f>
        <v>25.6</v>
      </c>
    </row>
    <row r="71" spans="10:17" ht="15.75">
      <c r="J71" s="8">
        <v>451</v>
      </c>
      <c r="K71" s="260" t="str">
        <f>LOOKUP(J71,Name!A$1:B439)</f>
        <v>Charlie Ann Baird</v>
      </c>
      <c r="L71" s="287"/>
      <c r="M71" s="287"/>
      <c r="N71" s="287">
        <v>25.9</v>
      </c>
      <c r="O71" s="287"/>
      <c r="P71" s="287"/>
      <c r="Q71" s="285">
        <f>MIN(L71:P71)</f>
        <v>25.9</v>
      </c>
    </row>
    <row r="72" spans="10:17" ht="15.75">
      <c r="J72" s="8">
        <v>673</v>
      </c>
      <c r="K72" s="260" t="str">
        <f>LOOKUP(J72,Name!A$1:B440)</f>
        <v>Izzy Sheward</v>
      </c>
      <c r="L72" s="287"/>
      <c r="M72" s="287"/>
      <c r="N72" s="287">
        <v>26.1</v>
      </c>
      <c r="O72" s="287"/>
      <c r="P72" s="287"/>
      <c r="Q72" s="285">
        <f>MIN(L72:P72)</f>
        <v>26.1</v>
      </c>
    </row>
    <row r="73" ht="13.5" thickBot="1"/>
    <row r="74" spans="1:17" ht="15.75">
      <c r="A74" s="280" t="s">
        <v>0</v>
      </c>
      <c r="B74" s="281" t="s">
        <v>467</v>
      </c>
      <c r="C74" s="283"/>
      <c r="D74" s="283"/>
      <c r="E74" s="283" t="s">
        <v>3</v>
      </c>
      <c r="F74" s="283"/>
      <c r="G74" s="283"/>
      <c r="H74" s="282" t="s">
        <v>157</v>
      </c>
      <c r="J74" s="15" t="s">
        <v>0</v>
      </c>
      <c r="K74" s="16" t="s">
        <v>466</v>
      </c>
      <c r="L74" s="20"/>
      <c r="M74" s="20"/>
      <c r="N74" s="20" t="s">
        <v>3</v>
      </c>
      <c r="O74" s="20"/>
      <c r="P74" s="20"/>
      <c r="Q74" s="17" t="s">
        <v>157</v>
      </c>
    </row>
    <row r="75" spans="1:17" ht="15.75">
      <c r="A75" s="8">
        <v>120</v>
      </c>
      <c r="B75" s="259" t="str">
        <f>LOOKUP(A75,Name!A$1:B1938)</f>
        <v>Fraser Cook</v>
      </c>
      <c r="C75" s="287"/>
      <c r="D75" s="287"/>
      <c r="E75" s="287">
        <v>56</v>
      </c>
      <c r="F75" s="287"/>
      <c r="G75" s="287"/>
      <c r="H75" s="285">
        <f>MIN(C75:G75)</f>
        <v>56</v>
      </c>
      <c r="J75" s="8">
        <v>625</v>
      </c>
      <c r="K75" s="260" t="str">
        <f>LOOKUP(J75,Name!A$1:B443)</f>
        <v>Teghan Ballentine</v>
      </c>
      <c r="L75" s="287"/>
      <c r="M75" s="287"/>
      <c r="N75" s="287">
        <v>56.3</v>
      </c>
      <c r="O75" s="287"/>
      <c r="P75" s="287"/>
      <c r="Q75" s="285">
        <f>MIN(L75:P75)</f>
        <v>56.3</v>
      </c>
    </row>
  </sheetData>
  <sheetProtection/>
  <conditionalFormatting sqref="A21 J24 J15:J19 A57:A60 J51:J54 J57:J60 A29 A40:A46 A31:A34 J37:J45 J27 A11:A15 A1:A7 J11:J13 J1:J7 A54 J47:J48">
    <cfRule type="cellIs" priority="338" dxfId="4" operator="between" stopIfTrue="1">
      <formula>300</formula>
      <formula>399</formula>
    </cfRule>
    <cfRule type="cellIs" priority="339" dxfId="3" operator="between" stopIfTrue="1">
      <formula>600</formula>
      <formula>699</formula>
    </cfRule>
    <cfRule type="cellIs" priority="340" dxfId="2" operator="between" stopIfTrue="1">
      <formula>500</formula>
      <formula>599</formula>
    </cfRule>
  </conditionalFormatting>
  <conditionalFormatting sqref="A21 J24 J15:J19 A57:A60 J51:J54 J57:J60 A29 A40:A46 A31:A34 J37:J45 J27 A11:A15 A1:A7 J11:J13 J1:J7 A54 J47:J48">
    <cfRule type="cellIs" priority="336" dxfId="1" operator="between">
      <formula>399.8</formula>
      <formula>499.3</formula>
    </cfRule>
    <cfRule type="cellIs" priority="337" dxfId="0" operator="between">
      <formula>99</formula>
      <formula>199.5</formula>
    </cfRule>
  </conditionalFormatting>
  <conditionalFormatting sqref="A26">
    <cfRule type="cellIs" priority="328" dxfId="4" operator="between" stopIfTrue="1">
      <formula>300</formula>
      <formula>399</formula>
    </cfRule>
    <cfRule type="cellIs" priority="329" dxfId="3" operator="between" stopIfTrue="1">
      <formula>600</formula>
      <formula>699</formula>
    </cfRule>
    <cfRule type="cellIs" priority="330" dxfId="2" operator="between" stopIfTrue="1">
      <formula>500</formula>
      <formula>599</formula>
    </cfRule>
  </conditionalFormatting>
  <conditionalFormatting sqref="A26">
    <cfRule type="cellIs" priority="326" dxfId="1" operator="between">
      <formula>399.8</formula>
      <formula>499.3</formula>
    </cfRule>
    <cfRule type="cellIs" priority="327" dxfId="0" operator="between">
      <formula>99</formula>
      <formula>199.5</formula>
    </cfRule>
  </conditionalFormatting>
  <conditionalFormatting sqref="J26">
    <cfRule type="cellIs" priority="323" dxfId="4" operator="between" stopIfTrue="1">
      <formula>300</formula>
      <formula>399</formula>
    </cfRule>
    <cfRule type="cellIs" priority="324" dxfId="3" operator="between" stopIfTrue="1">
      <formula>600</formula>
      <formula>699</formula>
    </cfRule>
    <cfRule type="cellIs" priority="325" dxfId="2" operator="between" stopIfTrue="1">
      <formula>500</formula>
      <formula>599</formula>
    </cfRule>
  </conditionalFormatting>
  <conditionalFormatting sqref="J26">
    <cfRule type="cellIs" priority="321" dxfId="1" operator="between">
      <formula>399.8</formula>
      <formula>499.3</formula>
    </cfRule>
    <cfRule type="cellIs" priority="322" dxfId="0" operator="between">
      <formula>99</formula>
      <formula>199.5</formula>
    </cfRule>
  </conditionalFormatting>
  <conditionalFormatting sqref="A50">
    <cfRule type="cellIs" priority="318" dxfId="4" operator="between" stopIfTrue="1">
      <formula>300</formula>
      <formula>399</formula>
    </cfRule>
    <cfRule type="cellIs" priority="319" dxfId="3" operator="between" stopIfTrue="1">
      <formula>600</formula>
      <formula>699</formula>
    </cfRule>
    <cfRule type="cellIs" priority="320" dxfId="2" operator="between" stopIfTrue="1">
      <formula>500</formula>
      <formula>599</formula>
    </cfRule>
  </conditionalFormatting>
  <conditionalFormatting sqref="A50">
    <cfRule type="cellIs" priority="316" dxfId="1" operator="between">
      <formula>399.8</formula>
      <formula>499.3</formula>
    </cfRule>
    <cfRule type="cellIs" priority="317" dxfId="0" operator="between">
      <formula>99</formula>
      <formula>199.5</formula>
    </cfRule>
  </conditionalFormatting>
  <conditionalFormatting sqref="A56">
    <cfRule type="cellIs" priority="313" dxfId="4" operator="between" stopIfTrue="1">
      <formula>300</formula>
      <formula>399</formula>
    </cfRule>
    <cfRule type="cellIs" priority="314" dxfId="3" operator="between" stopIfTrue="1">
      <formula>600</formula>
      <formula>699</formula>
    </cfRule>
    <cfRule type="cellIs" priority="315" dxfId="2" operator="between" stopIfTrue="1">
      <formula>500</formula>
      <formula>599</formula>
    </cfRule>
  </conditionalFormatting>
  <conditionalFormatting sqref="A56">
    <cfRule type="cellIs" priority="311" dxfId="1" operator="between">
      <formula>399.8</formula>
      <formula>499.3</formula>
    </cfRule>
    <cfRule type="cellIs" priority="312" dxfId="0" operator="between">
      <formula>99</formula>
      <formula>199.5</formula>
    </cfRule>
  </conditionalFormatting>
  <conditionalFormatting sqref="J50">
    <cfRule type="cellIs" priority="308" dxfId="4" operator="between" stopIfTrue="1">
      <formula>300</formula>
      <formula>399</formula>
    </cfRule>
    <cfRule type="cellIs" priority="309" dxfId="3" operator="between" stopIfTrue="1">
      <formula>600</formula>
      <formula>699</formula>
    </cfRule>
    <cfRule type="cellIs" priority="310" dxfId="2" operator="between" stopIfTrue="1">
      <formula>500</formula>
      <formula>599</formula>
    </cfRule>
  </conditionalFormatting>
  <conditionalFormatting sqref="J50">
    <cfRule type="cellIs" priority="306" dxfId="1" operator="between">
      <formula>399.8</formula>
      <formula>499.3</formula>
    </cfRule>
    <cfRule type="cellIs" priority="307" dxfId="0" operator="between">
      <formula>99</formula>
      <formula>199.5</formula>
    </cfRule>
  </conditionalFormatting>
  <conditionalFormatting sqref="J56">
    <cfRule type="cellIs" priority="303" dxfId="4" operator="between" stopIfTrue="1">
      <formula>300</formula>
      <formula>399</formula>
    </cfRule>
    <cfRule type="cellIs" priority="304" dxfId="3" operator="between" stopIfTrue="1">
      <formula>600</formula>
      <formula>699</formula>
    </cfRule>
    <cfRule type="cellIs" priority="305" dxfId="2" operator="between" stopIfTrue="1">
      <formula>500</formula>
      <formula>599</formula>
    </cfRule>
  </conditionalFormatting>
  <conditionalFormatting sqref="J56">
    <cfRule type="cellIs" priority="301" dxfId="1" operator="between">
      <formula>399.8</formula>
      <formula>499.3</formula>
    </cfRule>
    <cfRule type="cellIs" priority="302" dxfId="0" operator="between">
      <formula>99</formula>
      <formula>199.5</formula>
    </cfRule>
  </conditionalFormatting>
  <conditionalFormatting sqref="A16 J14">
    <cfRule type="cellIs" priority="298" dxfId="4" operator="between" stopIfTrue="1">
      <formula>300</formula>
      <formula>399</formula>
    </cfRule>
    <cfRule type="cellIs" priority="299" dxfId="3" operator="between" stopIfTrue="1">
      <formula>600</formula>
      <formula>699</formula>
    </cfRule>
    <cfRule type="cellIs" priority="300" dxfId="2" operator="between" stopIfTrue="1">
      <formula>500</formula>
      <formula>599</formula>
    </cfRule>
  </conditionalFormatting>
  <conditionalFormatting sqref="A16 J14">
    <cfRule type="cellIs" priority="296" dxfId="1" operator="between">
      <formula>399.8</formula>
      <formula>499.3</formula>
    </cfRule>
    <cfRule type="cellIs" priority="297" dxfId="0" operator="between">
      <formula>99</formula>
      <formula>199.5</formula>
    </cfRule>
  </conditionalFormatting>
  <conditionalFormatting sqref="A17 J20">
    <cfRule type="cellIs" priority="293" dxfId="4" operator="between" stopIfTrue="1">
      <formula>300</formula>
      <formula>399</formula>
    </cfRule>
    <cfRule type="cellIs" priority="294" dxfId="3" operator="between" stopIfTrue="1">
      <formula>600</formula>
      <formula>699</formula>
    </cfRule>
    <cfRule type="cellIs" priority="295" dxfId="2" operator="between" stopIfTrue="1">
      <formula>500</formula>
      <formula>599</formula>
    </cfRule>
  </conditionalFormatting>
  <conditionalFormatting sqref="A17 J20">
    <cfRule type="cellIs" priority="291" dxfId="1" operator="between">
      <formula>399.8</formula>
      <formula>499.3</formula>
    </cfRule>
    <cfRule type="cellIs" priority="292" dxfId="0" operator="between">
      <formula>99</formula>
      <formula>199.5</formula>
    </cfRule>
  </conditionalFormatting>
  <conditionalFormatting sqref="A18 J21">
    <cfRule type="cellIs" priority="288" dxfId="4" operator="between" stopIfTrue="1">
      <formula>300</formula>
      <formula>399</formula>
    </cfRule>
    <cfRule type="cellIs" priority="289" dxfId="3" operator="between" stopIfTrue="1">
      <formula>600</formula>
      <formula>699</formula>
    </cfRule>
    <cfRule type="cellIs" priority="290" dxfId="2" operator="between" stopIfTrue="1">
      <formula>500</formula>
      <formula>599</formula>
    </cfRule>
  </conditionalFormatting>
  <conditionalFormatting sqref="A18 J21">
    <cfRule type="cellIs" priority="286" dxfId="1" operator="between">
      <formula>399.8</formula>
      <formula>499.3</formula>
    </cfRule>
    <cfRule type="cellIs" priority="287" dxfId="0" operator="between">
      <formula>99</formula>
      <formula>199.5</formula>
    </cfRule>
  </conditionalFormatting>
  <conditionalFormatting sqref="A19 J22">
    <cfRule type="cellIs" priority="283" dxfId="4" operator="between" stopIfTrue="1">
      <formula>300</formula>
      <formula>399</formula>
    </cfRule>
    <cfRule type="cellIs" priority="284" dxfId="3" operator="between" stopIfTrue="1">
      <formula>600</formula>
      <formula>699</formula>
    </cfRule>
    <cfRule type="cellIs" priority="285" dxfId="2" operator="between" stopIfTrue="1">
      <formula>500</formula>
      <formula>599</formula>
    </cfRule>
  </conditionalFormatting>
  <conditionalFormatting sqref="A19 J22">
    <cfRule type="cellIs" priority="281" dxfId="1" operator="between">
      <formula>399.8</formula>
      <formula>499.3</formula>
    </cfRule>
    <cfRule type="cellIs" priority="282" dxfId="0" operator="between">
      <formula>99</formula>
      <formula>199.5</formula>
    </cfRule>
  </conditionalFormatting>
  <conditionalFormatting sqref="A20 J23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A20 J23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A29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A29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J30 A31">
    <cfRule type="cellIs" priority="268" dxfId="4" operator="between" stopIfTrue="1">
      <formula>300</formula>
      <formula>399</formula>
    </cfRule>
    <cfRule type="cellIs" priority="269" dxfId="3" operator="between" stopIfTrue="1">
      <formula>600</formula>
      <formula>699</formula>
    </cfRule>
    <cfRule type="cellIs" priority="270" dxfId="2" operator="between" stopIfTrue="1">
      <formula>500</formula>
      <formula>599</formula>
    </cfRule>
  </conditionalFormatting>
  <conditionalFormatting sqref="J30 A31">
    <cfRule type="cellIs" priority="266" dxfId="1" operator="between">
      <formula>399.8</formula>
      <formula>499.3</formula>
    </cfRule>
    <cfRule type="cellIs" priority="267" dxfId="0" operator="between">
      <formula>99</formula>
      <formula>199.5</formula>
    </cfRule>
  </conditionalFormatting>
  <conditionalFormatting sqref="J31 A30">
    <cfRule type="cellIs" priority="263" dxfId="4" operator="between" stopIfTrue="1">
      <formula>300</formula>
      <formula>399</formula>
    </cfRule>
    <cfRule type="cellIs" priority="264" dxfId="3" operator="between" stopIfTrue="1">
      <formula>600</formula>
      <formula>699</formula>
    </cfRule>
    <cfRule type="cellIs" priority="265" dxfId="2" operator="between" stopIfTrue="1">
      <formula>500</formula>
      <formula>599</formula>
    </cfRule>
  </conditionalFormatting>
  <conditionalFormatting sqref="J31 A30">
    <cfRule type="cellIs" priority="261" dxfId="1" operator="between">
      <formula>399.8</formula>
      <formula>499.3</formula>
    </cfRule>
    <cfRule type="cellIs" priority="262" dxfId="0" operator="between">
      <formula>99</formula>
      <formula>199.5</formula>
    </cfRule>
  </conditionalFormatting>
  <conditionalFormatting sqref="J32 A28">
    <cfRule type="cellIs" priority="258" dxfId="4" operator="between" stopIfTrue="1">
      <formula>300</formula>
      <formula>399</formula>
    </cfRule>
    <cfRule type="cellIs" priority="259" dxfId="3" operator="between" stopIfTrue="1">
      <formula>600</formula>
      <formula>699</formula>
    </cfRule>
    <cfRule type="cellIs" priority="260" dxfId="2" operator="between" stopIfTrue="1">
      <formula>500</formula>
      <formula>599</formula>
    </cfRule>
  </conditionalFormatting>
  <conditionalFormatting sqref="J32 A28">
    <cfRule type="cellIs" priority="256" dxfId="1" operator="between">
      <formula>399.8</formula>
      <formula>499.3</formula>
    </cfRule>
    <cfRule type="cellIs" priority="257" dxfId="0" operator="between">
      <formula>99</formula>
      <formula>199.5</formula>
    </cfRule>
  </conditionalFormatting>
  <conditionalFormatting sqref="A27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A27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A63:A64">
    <cfRule type="cellIs" priority="248" dxfId="4" operator="between" stopIfTrue="1">
      <formula>300</formula>
      <formula>399</formula>
    </cfRule>
    <cfRule type="cellIs" priority="249" dxfId="3" operator="between" stopIfTrue="1">
      <formula>600</formula>
      <formula>699</formula>
    </cfRule>
    <cfRule type="cellIs" priority="250" dxfId="2" operator="between" stopIfTrue="1">
      <formula>500</formula>
      <formula>599</formula>
    </cfRule>
  </conditionalFormatting>
  <conditionalFormatting sqref="A63:A64">
    <cfRule type="cellIs" priority="246" dxfId="1" operator="between">
      <formula>399.8</formula>
      <formula>499.3</formula>
    </cfRule>
    <cfRule type="cellIs" priority="247" dxfId="0" operator="between">
      <formula>99</formula>
      <formula>199.5</formula>
    </cfRule>
  </conditionalFormatting>
  <conditionalFormatting sqref="A62">
    <cfRule type="cellIs" priority="243" dxfId="4" operator="between" stopIfTrue="1">
      <formula>300</formula>
      <formula>399</formula>
    </cfRule>
    <cfRule type="cellIs" priority="244" dxfId="3" operator="between" stopIfTrue="1">
      <formula>600</formula>
      <formula>699</formula>
    </cfRule>
    <cfRule type="cellIs" priority="245" dxfId="2" operator="between" stopIfTrue="1">
      <formula>500</formula>
      <formula>599</formula>
    </cfRule>
  </conditionalFormatting>
  <conditionalFormatting sqref="A62">
    <cfRule type="cellIs" priority="241" dxfId="1" operator="between">
      <formula>399.8</formula>
      <formula>499.3</formula>
    </cfRule>
    <cfRule type="cellIs" priority="242" dxfId="0" operator="between">
      <formula>99</formula>
      <formula>199.5</formula>
    </cfRule>
  </conditionalFormatting>
  <conditionalFormatting sqref="J36">
    <cfRule type="cellIs" priority="213" dxfId="4" operator="between" stopIfTrue="1">
      <formula>300</formula>
      <formula>399</formula>
    </cfRule>
    <cfRule type="cellIs" priority="214" dxfId="3" operator="between" stopIfTrue="1">
      <formula>600</formula>
      <formula>699</formula>
    </cfRule>
    <cfRule type="cellIs" priority="215" dxfId="2" operator="between" stopIfTrue="1">
      <formula>500</formula>
      <formula>599</formula>
    </cfRule>
  </conditionalFormatting>
  <conditionalFormatting sqref="J36">
    <cfRule type="cellIs" priority="211" dxfId="1" operator="between">
      <formula>399.8</formula>
      <formula>499.3</formula>
    </cfRule>
    <cfRule type="cellIs" priority="212" dxfId="0" operator="between">
      <formula>99</formula>
      <formula>199.5</formula>
    </cfRule>
  </conditionalFormatting>
  <conditionalFormatting sqref="J34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J34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A37">
    <cfRule type="cellIs" priority="228" dxfId="4" operator="between" stopIfTrue="1">
      <formula>300</formula>
      <formula>399</formula>
    </cfRule>
    <cfRule type="cellIs" priority="229" dxfId="3" operator="between" stopIfTrue="1">
      <formula>600</formula>
      <formula>699</formula>
    </cfRule>
    <cfRule type="cellIs" priority="230" dxfId="2" operator="between" stopIfTrue="1">
      <formula>500</formula>
      <formula>599</formula>
    </cfRule>
  </conditionalFormatting>
  <conditionalFormatting sqref="A37">
    <cfRule type="cellIs" priority="226" dxfId="1" operator="between">
      <formula>399.8</formula>
      <formula>499.3</formula>
    </cfRule>
    <cfRule type="cellIs" priority="227" dxfId="0" operator="between">
      <formula>99</formula>
      <formula>199.5</formula>
    </cfRule>
  </conditionalFormatting>
  <conditionalFormatting sqref="A38">
    <cfRule type="cellIs" priority="223" dxfId="4" operator="between" stopIfTrue="1">
      <formula>300</formula>
      <formula>399</formula>
    </cfRule>
    <cfRule type="cellIs" priority="224" dxfId="3" operator="between" stopIfTrue="1">
      <formula>600</formula>
      <formula>699</formula>
    </cfRule>
    <cfRule type="cellIs" priority="225" dxfId="2" operator="between" stopIfTrue="1">
      <formula>500</formula>
      <formula>599</formula>
    </cfRule>
  </conditionalFormatting>
  <conditionalFormatting sqref="A38">
    <cfRule type="cellIs" priority="221" dxfId="1" operator="between">
      <formula>399.8</formula>
      <formula>499.3</formula>
    </cfRule>
    <cfRule type="cellIs" priority="222" dxfId="0" operator="between">
      <formula>99</formula>
      <formula>199.5</formula>
    </cfRule>
  </conditionalFormatting>
  <conditionalFormatting sqref="A39">
    <cfRule type="cellIs" priority="218" dxfId="4" operator="between" stopIfTrue="1">
      <formula>300</formula>
      <formula>399</formula>
    </cfRule>
    <cfRule type="cellIs" priority="219" dxfId="3" operator="between" stopIfTrue="1">
      <formula>600</formula>
      <formula>699</formula>
    </cfRule>
    <cfRule type="cellIs" priority="220" dxfId="2" operator="between" stopIfTrue="1">
      <formula>500</formula>
      <formula>599</formula>
    </cfRule>
  </conditionalFormatting>
  <conditionalFormatting sqref="A39">
    <cfRule type="cellIs" priority="216" dxfId="1" operator="between">
      <formula>399.8</formula>
      <formula>499.3</formula>
    </cfRule>
    <cfRule type="cellIs" priority="217" dxfId="0" operator="between">
      <formula>99</formula>
      <formula>199.5</formula>
    </cfRule>
  </conditionalFormatting>
  <conditionalFormatting sqref="A8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A8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J35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J35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J33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J33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A10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A10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A9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A9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J10">
    <cfRule type="cellIs" priority="178" dxfId="4" operator="between" stopIfTrue="1">
      <formula>300</formula>
      <formula>399</formula>
    </cfRule>
    <cfRule type="cellIs" priority="179" dxfId="3" operator="between" stopIfTrue="1">
      <formula>600</formula>
      <formula>699</formula>
    </cfRule>
    <cfRule type="cellIs" priority="180" dxfId="2" operator="between" stopIfTrue="1">
      <formula>500</formula>
      <formula>599</formula>
    </cfRule>
  </conditionalFormatting>
  <conditionalFormatting sqref="J10">
    <cfRule type="cellIs" priority="176" dxfId="1" operator="between">
      <formula>399.8</formula>
      <formula>499.3</formula>
    </cfRule>
    <cfRule type="cellIs" priority="177" dxfId="0" operator="between">
      <formula>99</formula>
      <formula>199.5</formula>
    </cfRule>
  </conditionalFormatting>
  <conditionalFormatting sqref="J9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J9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J8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J8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J63:J66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63:J66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J63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J63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62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J62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51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A51">
    <cfRule type="cellIs" priority="121" dxfId="1" operator="between">
      <formula>399.8</formula>
      <formula>499.3</formula>
    </cfRule>
    <cfRule type="cellIs" priority="122" dxfId="0" operator="between">
      <formula>99</formula>
      <formula>199.5</formula>
    </cfRule>
  </conditionalFormatting>
  <conditionalFormatting sqref="A52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A52">
    <cfRule type="cellIs" priority="116" dxfId="1" operator="between">
      <formula>399.8</formula>
      <formula>499.3</formula>
    </cfRule>
    <cfRule type="cellIs" priority="117" dxfId="0" operator="between">
      <formula>99</formula>
      <formula>199.5</formula>
    </cfRule>
  </conditionalFormatting>
  <conditionalFormatting sqref="A53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A53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A47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A47">
    <cfRule type="cellIs" priority="106" dxfId="1" operator="between">
      <formula>399.8</formula>
      <formula>499.3</formula>
    </cfRule>
    <cfRule type="cellIs" priority="107" dxfId="0" operator="between">
      <formula>99</formula>
      <formula>199.5</formula>
    </cfRule>
  </conditionalFormatting>
  <conditionalFormatting sqref="A35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35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A36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A36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46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46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28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28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J29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J29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A65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A65">
    <cfRule type="cellIs" priority="76" dxfId="1" operator="between">
      <formula>399.8</formula>
      <formula>499.3</formula>
    </cfRule>
    <cfRule type="cellIs" priority="77" dxfId="0" operator="between">
      <formula>99</formula>
      <formula>199.5</formula>
    </cfRule>
  </conditionalFormatting>
  <conditionalFormatting sqref="A66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A66">
    <cfRule type="cellIs" priority="71" dxfId="1" operator="between">
      <formula>399.8</formula>
      <formula>499.3</formula>
    </cfRule>
    <cfRule type="cellIs" priority="72" dxfId="0" operator="between">
      <formula>99</formula>
      <formula>199.5</formula>
    </cfRule>
  </conditionalFormatting>
  <conditionalFormatting sqref="A48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A48">
    <cfRule type="cellIs" priority="66" dxfId="1" operator="between">
      <formula>399.8</formula>
      <formula>499.3</formula>
    </cfRule>
    <cfRule type="cellIs" priority="67" dxfId="0" operator="between">
      <formula>99</formula>
      <formula>199.5</formula>
    </cfRule>
  </conditionalFormatting>
  <conditionalFormatting sqref="A22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A22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A23">
    <cfRule type="cellIs" priority="58" dxfId="4" operator="between" stopIfTrue="1">
      <formula>300</formula>
      <formula>399</formula>
    </cfRule>
    <cfRule type="cellIs" priority="59" dxfId="3" operator="between" stopIfTrue="1">
      <formula>600</formula>
      <formula>699</formula>
    </cfRule>
    <cfRule type="cellIs" priority="60" dxfId="2" operator="between" stopIfTrue="1">
      <formula>500</formula>
      <formula>599</formula>
    </cfRule>
  </conditionalFormatting>
  <conditionalFormatting sqref="A23">
    <cfRule type="cellIs" priority="56" dxfId="1" operator="between">
      <formula>399.8</formula>
      <formula>499.3</formula>
    </cfRule>
    <cfRule type="cellIs" priority="57" dxfId="0" operator="between">
      <formula>99</formula>
      <formula>199.5</formula>
    </cfRule>
  </conditionalFormatting>
  <conditionalFormatting sqref="A24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A24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J69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69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J70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J70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71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J71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72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72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68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68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75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75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74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74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A75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A75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A74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A74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2.140625" style="27" customWidth="1"/>
    <col min="7" max="7" width="6.00390625" style="27" customWidth="1"/>
    <col min="8" max="8" width="5.7109375" style="27" customWidth="1"/>
    <col min="9" max="9" width="23.28125" style="27" customWidth="1"/>
    <col min="10" max="10" width="8.421875" style="27" customWidth="1"/>
    <col min="11" max="11" width="3.8515625" style="27" customWidth="1"/>
    <col min="12" max="12" width="5.2812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4.14062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7:18" ht="16.5" thickBot="1">
      <c r="G1" s="349" t="s">
        <v>50</v>
      </c>
      <c r="H1" s="350"/>
      <c r="I1" s="350"/>
      <c r="J1" s="350"/>
      <c r="K1" s="351"/>
      <c r="L1" s="169" t="s">
        <v>100</v>
      </c>
      <c r="M1" s="70"/>
      <c r="N1" s="71"/>
      <c r="O1" s="71" t="s">
        <v>437</v>
      </c>
      <c r="P1" s="71"/>
      <c r="Q1" s="72"/>
      <c r="R1" s="74"/>
    </row>
    <row r="2" spans="1:22" ht="16.5" thickBot="1">
      <c r="A2" s="37" t="s">
        <v>18</v>
      </c>
      <c r="B2" s="38" t="s">
        <v>20</v>
      </c>
      <c r="C2" s="39" t="s">
        <v>22</v>
      </c>
      <c r="D2" s="40" t="s">
        <v>24</v>
      </c>
      <c r="E2" s="75" t="s">
        <v>100</v>
      </c>
      <c r="G2" s="70"/>
      <c r="H2" s="71"/>
      <c r="I2" s="71" t="s">
        <v>51</v>
      </c>
      <c r="J2" s="71"/>
      <c r="K2" s="72"/>
      <c r="L2" s="169" t="s">
        <v>100</v>
      </c>
      <c r="M2" s="166" t="s">
        <v>40</v>
      </c>
      <c r="N2" s="62"/>
      <c r="O2" s="48" t="s">
        <v>46</v>
      </c>
      <c r="P2" s="48"/>
      <c r="Q2" s="58"/>
      <c r="R2" s="28"/>
      <c r="S2" s="37" t="s">
        <v>18</v>
      </c>
      <c r="T2" s="38" t="s">
        <v>20</v>
      </c>
      <c r="U2" s="39" t="s">
        <v>22</v>
      </c>
      <c r="V2" s="40" t="s">
        <v>24</v>
      </c>
    </row>
    <row r="3" spans="1:23" ht="16.5" thickBot="1">
      <c r="A3" s="178">
        <f>SUM(A8:A55)</f>
        <v>54</v>
      </c>
      <c r="B3" s="178">
        <f>SUM(B8:B55)</f>
        <v>34</v>
      </c>
      <c r="C3" s="178">
        <f>SUM(C8:C55)</f>
        <v>18</v>
      </c>
      <c r="D3" s="178">
        <f>SUM(D8:D55)</f>
        <v>54</v>
      </c>
      <c r="E3" s="178" t="s">
        <v>48</v>
      </c>
      <c r="G3" s="324" t="s">
        <v>152</v>
      </c>
      <c r="H3" s="73">
        <v>1</v>
      </c>
      <c r="I3" s="321" t="str">
        <f>LOOKUP(H3,Name!A$2:B1794)</f>
        <v>Royal Sutton Coldfield</v>
      </c>
      <c r="J3" s="73">
        <f>A$5</f>
        <v>118</v>
      </c>
      <c r="K3" s="66"/>
      <c r="L3" s="169" t="s">
        <v>100</v>
      </c>
      <c r="M3" s="49">
        <v>1</v>
      </c>
      <c r="N3" s="41">
        <v>314</v>
      </c>
      <c r="O3" s="50" t="str">
        <f>LOOKUP(N3,Name!A$2:B1799)</f>
        <v>Jodian Allen</v>
      </c>
      <c r="P3" s="119">
        <v>1.86</v>
      </c>
      <c r="Q3" s="56"/>
      <c r="R3" s="28"/>
      <c r="S3" s="45">
        <f>IF(INT(N3/100)=1,W3,0)</f>
        <v>0</v>
      </c>
      <c r="T3" s="45">
        <f>IF(INT(N3/100)=3,W3,0)</f>
        <v>8</v>
      </c>
      <c r="U3" s="45">
        <f>IF(INT(N3/100)=4,W3,0)</f>
        <v>0</v>
      </c>
      <c r="V3" s="45">
        <f>IF(INT(N3/100)=6,W3,0)</f>
        <v>0</v>
      </c>
      <c r="W3" s="35">
        <v>8</v>
      </c>
    </row>
    <row r="4" spans="1:23" ht="16.5" thickBot="1">
      <c r="A4" s="178">
        <f>SUM(S2:S55)</f>
        <v>64</v>
      </c>
      <c r="B4" s="178">
        <f>SUM(T2:T55)</f>
        <v>34</v>
      </c>
      <c r="C4" s="178">
        <f>SUM(U2:U55)</f>
        <v>22</v>
      </c>
      <c r="D4" s="178">
        <f>SUM(V2:V55)</f>
        <v>58</v>
      </c>
      <c r="E4" s="178" t="s">
        <v>107</v>
      </c>
      <c r="G4" s="324" t="s">
        <v>154</v>
      </c>
      <c r="H4" s="73">
        <v>6</v>
      </c>
      <c r="I4" s="321" t="str">
        <f>LOOKUP(H4,Name!A$2:B1798)</f>
        <v>Solihull &amp; Small Heath</v>
      </c>
      <c r="J4" s="73">
        <f>D$5</f>
        <v>112</v>
      </c>
      <c r="K4" s="66"/>
      <c r="L4" s="169" t="s">
        <v>100</v>
      </c>
      <c r="M4" s="49">
        <v>2</v>
      </c>
      <c r="N4" s="41">
        <v>608</v>
      </c>
      <c r="O4" s="50" t="str">
        <f>LOOKUP(N4,Name!A$2:B1800)</f>
        <v>Jude Redden</v>
      </c>
      <c r="P4" s="43">
        <v>1.79</v>
      </c>
      <c r="Q4" s="56"/>
      <c r="R4" s="28"/>
      <c r="S4" s="45">
        <f>IF(INT(N4/100)=1,W4,0)</f>
        <v>0</v>
      </c>
      <c r="T4" s="45">
        <f>IF(INT(N4/100)=3,W4,0)</f>
        <v>0</v>
      </c>
      <c r="U4" s="45">
        <f>IF(INT(N4/100)=4,W4,0)</f>
        <v>0</v>
      </c>
      <c r="V4" s="45">
        <f>IF(INT(N4/100)=6,W4,0)</f>
        <v>6</v>
      </c>
      <c r="W4" s="35">
        <v>6</v>
      </c>
    </row>
    <row r="5" spans="1:23" ht="16.5" thickBot="1">
      <c r="A5" s="75">
        <f>A3+A4</f>
        <v>118</v>
      </c>
      <c r="B5" s="75">
        <f>B3+B4</f>
        <v>68</v>
      </c>
      <c r="C5" s="75">
        <f>C3+C4</f>
        <v>40</v>
      </c>
      <c r="D5" s="75">
        <f>D3+D4</f>
        <v>112</v>
      </c>
      <c r="E5" s="75" t="s">
        <v>49</v>
      </c>
      <c r="G5" s="324" t="s">
        <v>155</v>
      </c>
      <c r="H5" s="73">
        <v>3</v>
      </c>
      <c r="I5" s="321" t="str">
        <f>LOOKUP(H5,Name!A$2:B1795)</f>
        <v>Birchfield Harriers</v>
      </c>
      <c r="J5" s="73">
        <f>B$5</f>
        <v>68</v>
      </c>
      <c r="K5" s="66"/>
      <c r="L5" s="169" t="s">
        <v>100</v>
      </c>
      <c r="M5" s="49">
        <v>3</v>
      </c>
      <c r="N5" s="41">
        <v>103</v>
      </c>
      <c r="O5" s="50" t="str">
        <f>LOOKUP(N5,Name!A$2:B1801)</f>
        <v>Jacob Harris</v>
      </c>
      <c r="P5" s="119">
        <v>1.77</v>
      </c>
      <c r="Q5" s="56"/>
      <c r="R5" s="28"/>
      <c r="S5" s="45">
        <f>IF(INT(N5/100)=1,W5,0)</f>
        <v>4</v>
      </c>
      <c r="T5" s="45">
        <f>IF(INT(N5/100)=3,W5,0)</f>
        <v>0</v>
      </c>
      <c r="U5" s="45">
        <f>IF(INT(N5/100)=4,W5,0)</f>
        <v>0</v>
      </c>
      <c r="V5" s="45">
        <f>IF(INT(N5/100)=6,W5,0)</f>
        <v>0</v>
      </c>
      <c r="W5" s="35">
        <v>4</v>
      </c>
    </row>
    <row r="6" spans="1:23" ht="16.5" thickBot="1">
      <c r="A6" s="27"/>
      <c r="B6" s="27"/>
      <c r="C6" s="27"/>
      <c r="D6" s="27"/>
      <c r="G6" s="324" t="s">
        <v>153</v>
      </c>
      <c r="H6" s="73">
        <v>4</v>
      </c>
      <c r="I6" s="321" t="str">
        <f>LOOKUP(H6,Name!A$2:B1796)</f>
        <v>Halesowen C&amp;AC</v>
      </c>
      <c r="J6" s="73">
        <f>C$5</f>
        <v>40</v>
      </c>
      <c r="K6" s="66"/>
      <c r="L6" s="169" t="s">
        <v>100</v>
      </c>
      <c r="M6" s="49">
        <v>4</v>
      </c>
      <c r="N6" s="41">
        <v>437</v>
      </c>
      <c r="O6" s="50" t="str">
        <f>LOOKUP(N6,Name!A$2:B1802)</f>
        <v>Louie Johnston</v>
      </c>
      <c r="P6" s="119">
        <v>1.59</v>
      </c>
      <c r="Q6" s="56"/>
      <c r="R6" s="28"/>
      <c r="S6" s="45">
        <f>IF(INT(N6/100)=1,W6,0)</f>
        <v>0</v>
      </c>
      <c r="T6" s="45">
        <f>IF(INT(N6/100)=3,W6,0)</f>
        <v>0</v>
      </c>
      <c r="U6" s="45">
        <f>IF(INT(N6/100)=4,W6,0)</f>
        <v>2</v>
      </c>
      <c r="V6" s="45">
        <f>IF(INT(N6/100)=6,W6,0)</f>
        <v>0</v>
      </c>
      <c r="W6" s="35">
        <v>2</v>
      </c>
    </row>
    <row r="7" spans="7:23" ht="16.5" thickBot="1">
      <c r="G7" s="67"/>
      <c r="H7" s="68"/>
      <c r="I7" s="68"/>
      <c r="J7" s="68"/>
      <c r="K7" s="69"/>
      <c r="L7" s="169" t="s">
        <v>100</v>
      </c>
      <c r="M7" s="55"/>
      <c r="N7" s="51"/>
      <c r="O7" s="50"/>
      <c r="P7" s="50"/>
      <c r="Q7" s="56"/>
      <c r="R7" s="28"/>
      <c r="S7" s="57"/>
      <c r="T7" s="43"/>
      <c r="U7" s="43"/>
      <c r="V7" s="43"/>
      <c r="W7" s="44" t="s">
        <v>26</v>
      </c>
    </row>
    <row r="8" spans="1:22" ht="16.5" thickBot="1">
      <c r="A8" s="37" t="s">
        <v>18</v>
      </c>
      <c r="B8" s="38" t="s">
        <v>20</v>
      </c>
      <c r="C8" s="39" t="s">
        <v>22</v>
      </c>
      <c r="D8" s="40" t="s">
        <v>24</v>
      </c>
      <c r="G8" s="166" t="s">
        <v>27</v>
      </c>
      <c r="H8" s="63"/>
      <c r="I8" s="48" t="s">
        <v>25</v>
      </c>
      <c r="J8" s="48"/>
      <c r="K8" s="58"/>
      <c r="L8" s="169" t="s">
        <v>100</v>
      </c>
      <c r="M8" s="167" t="s">
        <v>41</v>
      </c>
      <c r="N8" s="51"/>
      <c r="O8" s="51" t="s">
        <v>47</v>
      </c>
      <c r="P8" s="51"/>
      <c r="Q8" s="56"/>
      <c r="R8" s="28"/>
      <c r="S8" s="37" t="s">
        <v>18</v>
      </c>
      <c r="T8" s="38" t="s">
        <v>20</v>
      </c>
      <c r="U8" s="39" t="s">
        <v>22</v>
      </c>
      <c r="V8" s="40" t="s">
        <v>24</v>
      </c>
    </row>
    <row r="9" spans="1:23" ht="16.5" thickBot="1">
      <c r="A9" s="42">
        <f>IF(H9=1,E9,0)</f>
        <v>0</v>
      </c>
      <c r="B9" s="42">
        <f>IF(H9=3,E9,0)</f>
        <v>0</v>
      </c>
      <c r="C9" s="42">
        <f>IF(H9=4,E9,0)</f>
        <v>0</v>
      </c>
      <c r="D9" s="42">
        <f>IF(H9=6,E9,0)</f>
        <v>8</v>
      </c>
      <c r="E9" s="46">
        <v>8</v>
      </c>
      <c r="G9" s="64">
        <v>1</v>
      </c>
      <c r="H9" s="41">
        <v>6</v>
      </c>
      <c r="I9" s="50" t="str">
        <f>LOOKUP(H9,Name!A$2:B1800)</f>
        <v>Solihull &amp; Small Heath</v>
      </c>
      <c r="J9" s="112">
        <v>78.4</v>
      </c>
      <c r="K9" s="56"/>
      <c r="L9" s="169" t="s">
        <v>100</v>
      </c>
      <c r="M9" s="49">
        <v>1</v>
      </c>
      <c r="N9" s="41">
        <v>106</v>
      </c>
      <c r="O9" s="50" t="str">
        <f>LOOKUP(N9,Name!A$2:B1806)</f>
        <v>Finley-Kill Brown</v>
      </c>
      <c r="P9" s="43">
        <v>1.74</v>
      </c>
      <c r="Q9" s="56"/>
      <c r="R9" s="28"/>
      <c r="S9" s="45">
        <f>IF(INT(N9/100)=1,W9,0)</f>
        <v>8</v>
      </c>
      <c r="T9" s="45">
        <f>IF(INT(N9/100)=3,W9,0)</f>
        <v>0</v>
      </c>
      <c r="U9" s="45">
        <f>IF(INT(N9/100)=4,W9,0)</f>
        <v>0</v>
      </c>
      <c r="V9" s="45">
        <f>IF(INT(N9/100)=6,W9,0)</f>
        <v>0</v>
      </c>
      <c r="W9" s="35">
        <v>8</v>
      </c>
    </row>
    <row r="10" spans="1:23" ht="16.5" thickBot="1">
      <c r="A10" s="42">
        <f>IF(H10=1,E10,0)</f>
        <v>6</v>
      </c>
      <c r="B10" s="42">
        <f>IF(H10=3,E10,0)</f>
        <v>0</v>
      </c>
      <c r="C10" s="42">
        <f>IF(H10=4,E10,0)</f>
        <v>0</v>
      </c>
      <c r="D10" s="42">
        <f>IF(H10=6,E10,0)</f>
        <v>0</v>
      </c>
      <c r="E10" s="46">
        <v>6</v>
      </c>
      <c r="G10" s="64">
        <v>2</v>
      </c>
      <c r="H10" s="41">
        <v>1</v>
      </c>
      <c r="I10" s="50" t="str">
        <f>LOOKUP(H10,Name!A$2:B1801)</f>
        <v>Royal Sutton Coldfield</v>
      </c>
      <c r="J10" s="112">
        <v>79.6</v>
      </c>
      <c r="K10" s="56"/>
      <c r="L10" s="169" t="s">
        <v>100</v>
      </c>
      <c r="M10" s="49">
        <v>2</v>
      </c>
      <c r="N10" s="41">
        <v>607</v>
      </c>
      <c r="O10" s="50" t="str">
        <f>LOOKUP(N10,Name!A$2:B1807)</f>
        <v>Isaac Williams</v>
      </c>
      <c r="P10" s="43">
        <v>1.71</v>
      </c>
      <c r="Q10" s="56"/>
      <c r="R10" s="28"/>
      <c r="S10" s="45">
        <f>IF(INT(N10/100)=1,W10,0)</f>
        <v>0</v>
      </c>
      <c r="T10" s="45">
        <f>IF(INT(N10/100)=3,W10,0)</f>
        <v>0</v>
      </c>
      <c r="U10" s="45">
        <f>IF(INT(N10/100)=4,W10,0)</f>
        <v>0</v>
      </c>
      <c r="V10" s="45">
        <f>IF(INT(N10/100)=6,W10,0)</f>
        <v>6</v>
      </c>
      <c r="W10" s="35">
        <v>6</v>
      </c>
    </row>
    <row r="11" spans="1:23" ht="16.5" thickBot="1">
      <c r="A11" s="42">
        <f>IF(H11=1,E11,0)</f>
        <v>0</v>
      </c>
      <c r="B11" s="42">
        <f>IF(H11=3,E11,0)</f>
        <v>4</v>
      </c>
      <c r="C11" s="42">
        <f>IF(H11=4,E11,0)</f>
        <v>0</v>
      </c>
      <c r="D11" s="42">
        <f>IF(H11=6,E11,0)</f>
        <v>0</v>
      </c>
      <c r="E11" s="46">
        <v>4</v>
      </c>
      <c r="G11" s="64">
        <v>3</v>
      </c>
      <c r="H11" s="41">
        <v>3</v>
      </c>
      <c r="I11" s="50" t="str">
        <f>LOOKUP(H11,Name!A$2:B1802)</f>
        <v>Birchfield Harriers</v>
      </c>
      <c r="J11" s="112">
        <v>88.6</v>
      </c>
      <c r="K11" s="56"/>
      <c r="L11" s="169" t="s">
        <v>100</v>
      </c>
      <c r="M11" s="49">
        <v>3</v>
      </c>
      <c r="N11" s="41">
        <v>307</v>
      </c>
      <c r="O11" s="50" t="str">
        <f>LOOKUP(N11,Name!A$2:B1808)</f>
        <v>Oliver Cresswell</v>
      </c>
      <c r="P11" s="43">
        <v>1.57</v>
      </c>
      <c r="Q11" s="56"/>
      <c r="R11" s="28"/>
      <c r="S11" s="45">
        <f>IF(INT(N11/100)=1,W11,0)</f>
        <v>0</v>
      </c>
      <c r="T11" s="45">
        <f>IF(INT(N11/100)=3,W11,0)</f>
        <v>4</v>
      </c>
      <c r="U11" s="45">
        <f>IF(INT(N11/100)=4,W11,0)</f>
        <v>0</v>
      </c>
      <c r="V11" s="45">
        <f>IF(INT(N11/100)=6,W11,0)</f>
        <v>0</v>
      </c>
      <c r="W11" s="35">
        <v>4</v>
      </c>
    </row>
    <row r="12" spans="1:23" ht="16.5" thickBot="1">
      <c r="A12" s="42">
        <f>IF(H12=1,E12,0)</f>
        <v>0</v>
      </c>
      <c r="B12" s="42">
        <f>IF(H12=3,E12,0)</f>
        <v>0</v>
      </c>
      <c r="C12" s="42">
        <f>IF(H12=4,E12,0)</f>
        <v>2</v>
      </c>
      <c r="D12" s="42">
        <f>IF(H12=6,E12,0)</f>
        <v>0</v>
      </c>
      <c r="E12" s="46">
        <v>2</v>
      </c>
      <c r="G12" s="64">
        <v>4</v>
      </c>
      <c r="H12" s="41">
        <v>4</v>
      </c>
      <c r="I12" s="50" t="str">
        <f>LOOKUP(H12,Name!A$2:B1803)</f>
        <v>Halesowen C&amp;AC</v>
      </c>
      <c r="J12" s="112">
        <v>95.8</v>
      </c>
      <c r="K12" s="56"/>
      <c r="L12" s="169" t="s">
        <v>100</v>
      </c>
      <c r="M12" s="49">
        <v>4</v>
      </c>
      <c r="N12" s="41">
        <v>444</v>
      </c>
      <c r="O12" s="50" t="str">
        <f>LOOKUP(N12,Name!A$2:B1809)</f>
        <v>Kian Hazelwood</v>
      </c>
      <c r="P12" s="43">
        <v>1.08</v>
      </c>
      <c r="Q12" s="56"/>
      <c r="R12" s="28"/>
      <c r="S12" s="45">
        <f>IF(INT(N12/100)=1,W12,0)</f>
        <v>0</v>
      </c>
      <c r="T12" s="45">
        <f>IF(INT(N12/100)=3,W12,0)</f>
        <v>0</v>
      </c>
      <c r="U12" s="45">
        <f>IF(INT(N12/100)=4,W12,0)</f>
        <v>2</v>
      </c>
      <c r="V12" s="45">
        <f>IF(INT(N12/100)=6,W12,0)</f>
        <v>0</v>
      </c>
      <c r="W12" s="35">
        <v>2</v>
      </c>
    </row>
    <row r="13" spans="1:23" ht="16.5" thickBot="1">
      <c r="A13" s="43"/>
      <c r="B13" s="43"/>
      <c r="C13" s="43"/>
      <c r="D13" s="43"/>
      <c r="E13" s="44" t="s">
        <v>26</v>
      </c>
      <c r="G13" s="55"/>
      <c r="H13" s="51"/>
      <c r="I13" s="50"/>
      <c r="J13" s="226"/>
      <c r="K13" s="56"/>
      <c r="L13" s="169" t="s">
        <v>100</v>
      </c>
      <c r="M13" s="59"/>
      <c r="N13" s="60"/>
      <c r="O13" s="53"/>
      <c r="P13" s="53"/>
      <c r="Q13" s="61"/>
      <c r="R13" s="28"/>
      <c r="S13" s="57"/>
      <c r="T13" s="43"/>
      <c r="U13" s="43"/>
      <c r="V13" s="43"/>
      <c r="W13" s="44" t="s">
        <v>26</v>
      </c>
    </row>
    <row r="14" spans="1:22" ht="16.5" thickBot="1">
      <c r="A14" s="37" t="s">
        <v>18</v>
      </c>
      <c r="B14" s="38" t="s">
        <v>20</v>
      </c>
      <c r="C14" s="39" t="s">
        <v>22</v>
      </c>
      <c r="D14" s="40" t="s">
        <v>24</v>
      </c>
      <c r="G14" s="167" t="s">
        <v>28</v>
      </c>
      <c r="H14" s="54"/>
      <c r="I14" s="51" t="s">
        <v>30</v>
      </c>
      <c r="J14" s="227"/>
      <c r="K14" s="56"/>
      <c r="L14" s="169" t="s">
        <v>100</v>
      </c>
      <c r="M14" s="166" t="s">
        <v>91</v>
      </c>
      <c r="N14" s="62"/>
      <c r="O14" s="48" t="s">
        <v>83</v>
      </c>
      <c r="P14" s="48"/>
      <c r="Q14" s="58"/>
      <c r="R14" s="28"/>
      <c r="S14" s="37" t="s">
        <v>18</v>
      </c>
      <c r="T14" s="38" t="s">
        <v>20</v>
      </c>
      <c r="U14" s="39" t="s">
        <v>22</v>
      </c>
      <c r="V14" s="40" t="s">
        <v>24</v>
      </c>
    </row>
    <row r="15" spans="1:23" ht="16.5" thickBot="1">
      <c r="A15" s="42">
        <f>IF(INT(H15/100)=1,E15,0)</f>
        <v>0</v>
      </c>
      <c r="B15" s="42">
        <f>IF(INT(H15/100)=3,E15,0)</f>
        <v>0</v>
      </c>
      <c r="C15" s="42">
        <f>IF(INT(H15/100)=4,E15,0)</f>
        <v>0</v>
      </c>
      <c r="D15" s="42">
        <f>IF(INT(H15/100)=6,E15,0)</f>
        <v>8</v>
      </c>
      <c r="E15" s="46">
        <v>8</v>
      </c>
      <c r="G15" s="64">
        <v>1</v>
      </c>
      <c r="H15" s="41">
        <v>602</v>
      </c>
      <c r="I15" s="50" t="str">
        <f>LOOKUP(H15,Name!A$2:B1806)</f>
        <v>Lewis Thomas</v>
      </c>
      <c r="J15" s="112">
        <v>12.5</v>
      </c>
      <c r="K15" s="56"/>
      <c r="L15" s="169" t="s">
        <v>100</v>
      </c>
      <c r="M15" s="49">
        <v>1</v>
      </c>
      <c r="N15" s="41">
        <v>113</v>
      </c>
      <c r="O15" s="50" t="str">
        <f>LOOKUP(N15,Name!A$2:B1813)</f>
        <v>Alfie Hall</v>
      </c>
      <c r="P15" s="119">
        <v>6.3</v>
      </c>
      <c r="Q15" s="56"/>
      <c r="R15" s="28"/>
      <c r="S15" s="45">
        <f>IF(INT(N15/100)=1,W15,0)</f>
        <v>8</v>
      </c>
      <c r="T15" s="45">
        <f>IF(INT(N15/100)=3,W15,0)</f>
        <v>0</v>
      </c>
      <c r="U15" s="45">
        <f>IF(INT(N15/100)=4,W15,0)</f>
        <v>0</v>
      </c>
      <c r="V15" s="45">
        <f>IF(INT(N15/100)=6,W15,0)</f>
        <v>0</v>
      </c>
      <c r="W15" s="35">
        <v>8</v>
      </c>
    </row>
    <row r="16" spans="1:23" ht="16.5" thickBot="1">
      <c r="A16" s="42">
        <f>IF(INT(H16/100)=1,E16,0)</f>
        <v>6</v>
      </c>
      <c r="B16" s="42">
        <f>IF(INT(H16/100)=3,E16,0)</f>
        <v>0</v>
      </c>
      <c r="C16" s="42">
        <f>IF(INT(H16/100)=4,E16,0)</f>
        <v>0</v>
      </c>
      <c r="D16" s="42">
        <f>IF(INT(H16/100)=6,E16,0)</f>
        <v>0</v>
      </c>
      <c r="E16" s="46">
        <v>6</v>
      </c>
      <c r="G16" s="64">
        <v>2</v>
      </c>
      <c r="H16" s="41">
        <v>110</v>
      </c>
      <c r="I16" s="50" t="str">
        <f>LOOKUP(H16,Name!A$2:B1807)</f>
        <v>Joel Bent</v>
      </c>
      <c r="J16" s="112">
        <v>13.1</v>
      </c>
      <c r="K16" s="56"/>
      <c r="L16" s="169" t="s">
        <v>100</v>
      </c>
      <c r="M16" s="49">
        <v>2</v>
      </c>
      <c r="N16" s="41">
        <v>605</v>
      </c>
      <c r="O16" s="50" t="str">
        <f>LOOKUP(N16,Name!A$2:B1814)</f>
        <v>Ben Watson</v>
      </c>
      <c r="P16" s="119">
        <v>5.21</v>
      </c>
      <c r="Q16" s="56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0</v>
      </c>
      <c r="V16" s="45">
        <f>IF(INT(N16/100)=6,W16,0)</f>
        <v>6</v>
      </c>
      <c r="W16" s="35">
        <v>6</v>
      </c>
    </row>
    <row r="17" spans="1:23" ht="16.5" thickBot="1">
      <c r="A17" s="42">
        <f>IF(INT(H17/100)=1,E17,0)</f>
        <v>0</v>
      </c>
      <c r="B17" s="42">
        <f>IF(INT(H17/100)=3,E17,0)</f>
        <v>4</v>
      </c>
      <c r="C17" s="42">
        <f>IF(INT(H17/100)=4,E17,0)</f>
        <v>0</v>
      </c>
      <c r="D17" s="42">
        <f>IF(INT(H17/100)=6,E17,0)</f>
        <v>0</v>
      </c>
      <c r="E17" s="46">
        <v>4</v>
      </c>
      <c r="G17" s="64">
        <v>3</v>
      </c>
      <c r="H17" s="41">
        <v>313</v>
      </c>
      <c r="I17" s="50" t="str">
        <f>LOOKUP(H17,Name!A$2:B1808)</f>
        <v>Joshua Bedward</v>
      </c>
      <c r="J17" s="112">
        <v>13.4</v>
      </c>
      <c r="K17" s="56"/>
      <c r="L17" s="169" t="s">
        <v>100</v>
      </c>
      <c r="M17" s="49">
        <v>3</v>
      </c>
      <c r="N17" s="41">
        <v>312</v>
      </c>
      <c r="O17" s="50" t="str">
        <f>LOOKUP(N17,Name!A$2:B1815)</f>
        <v>Marley Courtney</v>
      </c>
      <c r="P17" s="119">
        <v>5.16</v>
      </c>
      <c r="Q17" s="56"/>
      <c r="R17" s="28"/>
      <c r="S17" s="45">
        <f>IF(INT(N17/100)=1,W17,0)</f>
        <v>0</v>
      </c>
      <c r="T17" s="45">
        <f>IF(INT(N17/100)=3,W17,0)</f>
        <v>4</v>
      </c>
      <c r="U17" s="45">
        <f>IF(INT(N17/100)=4,W17,0)</f>
        <v>0</v>
      </c>
      <c r="V17" s="45">
        <f>IF(INT(N17/100)=6,W17,0)</f>
        <v>0</v>
      </c>
      <c r="W17" s="35">
        <v>4</v>
      </c>
    </row>
    <row r="18" spans="1:23" ht="16.5" thickBot="1">
      <c r="A18" s="42">
        <f>IF(INT(H18/100)=1,E18,0)</f>
        <v>0</v>
      </c>
      <c r="B18" s="42">
        <f>IF(INT(H18/100)=3,E18,0)</f>
        <v>0</v>
      </c>
      <c r="C18" s="42">
        <f>IF(INT(H18/100)=4,E18,0)</f>
        <v>2</v>
      </c>
      <c r="D18" s="42">
        <f>IF(INT(H18/100)=6,E18,0)</f>
        <v>0</v>
      </c>
      <c r="E18" s="46">
        <v>2</v>
      </c>
      <c r="G18" s="64">
        <v>4</v>
      </c>
      <c r="H18" s="41">
        <v>449</v>
      </c>
      <c r="I18" s="50" t="str">
        <f>LOOKUP(H18,Name!A$2:B1809)</f>
        <v>Benny Wood</v>
      </c>
      <c r="J18" s="112">
        <v>14.6</v>
      </c>
      <c r="K18" s="56"/>
      <c r="L18" s="169" t="s">
        <v>100</v>
      </c>
      <c r="M18" s="49">
        <v>4</v>
      </c>
      <c r="N18" s="41">
        <v>445</v>
      </c>
      <c r="O18" s="50" t="str">
        <f>LOOKUP(N18,Name!A$2:B1816)</f>
        <v>Thomas Lane</v>
      </c>
      <c r="P18" s="119">
        <v>4.3</v>
      </c>
      <c r="Q18" s="56"/>
      <c r="R18" s="28"/>
      <c r="S18" s="45">
        <f>IF(INT(N18/100)=1,W18,0)</f>
        <v>0</v>
      </c>
      <c r="T18" s="45">
        <f>IF(INT(N18/100)=3,W18,0)</f>
        <v>0</v>
      </c>
      <c r="U18" s="45">
        <f>IF(INT(N18/100)=4,W18,0)</f>
        <v>2</v>
      </c>
      <c r="V18" s="45">
        <f>IF(INT(N18/100)=6,W18,0)</f>
        <v>0</v>
      </c>
      <c r="W18" s="35">
        <v>2</v>
      </c>
    </row>
    <row r="19" spans="1:23" ht="16.5" thickBot="1">
      <c r="A19" s="43"/>
      <c r="B19" s="43"/>
      <c r="C19" s="43"/>
      <c r="D19" s="43"/>
      <c r="E19" s="44" t="s">
        <v>26</v>
      </c>
      <c r="G19" s="55"/>
      <c r="H19" s="51"/>
      <c r="I19" s="50"/>
      <c r="J19" s="226"/>
      <c r="K19" s="56"/>
      <c r="L19" s="169" t="s">
        <v>100</v>
      </c>
      <c r="M19" s="55"/>
      <c r="N19" s="51"/>
      <c r="O19" s="50"/>
      <c r="P19" s="50"/>
      <c r="Q19" s="56"/>
      <c r="R19" s="28"/>
      <c r="S19" s="57"/>
      <c r="T19" s="43"/>
      <c r="U19" s="43"/>
      <c r="V19" s="43"/>
      <c r="W19" s="44" t="s">
        <v>26</v>
      </c>
    </row>
    <row r="20" spans="1:22" ht="16.5" thickBot="1">
      <c r="A20" s="37" t="s">
        <v>18</v>
      </c>
      <c r="B20" s="38" t="s">
        <v>20</v>
      </c>
      <c r="C20" s="39" t="s">
        <v>22</v>
      </c>
      <c r="D20" s="40" t="s">
        <v>24</v>
      </c>
      <c r="G20" s="167" t="s">
        <v>29</v>
      </c>
      <c r="H20" s="54"/>
      <c r="I20" s="51" t="s">
        <v>31</v>
      </c>
      <c r="J20" s="227"/>
      <c r="K20" s="56"/>
      <c r="L20" s="169" t="s">
        <v>100</v>
      </c>
      <c r="M20" s="167" t="s">
        <v>92</v>
      </c>
      <c r="N20" s="51"/>
      <c r="O20" s="51" t="s">
        <v>86</v>
      </c>
      <c r="P20" s="51"/>
      <c r="Q20" s="56"/>
      <c r="R20" s="28"/>
      <c r="S20" s="37" t="s">
        <v>18</v>
      </c>
      <c r="T20" s="38" t="s">
        <v>20</v>
      </c>
      <c r="U20" s="39" t="s">
        <v>22</v>
      </c>
      <c r="V20" s="40" t="s">
        <v>24</v>
      </c>
    </row>
    <row r="21" spans="1:23" ht="16.5" thickBot="1">
      <c r="A21" s="42">
        <f>IF(H21=1,E21,0)</f>
        <v>8</v>
      </c>
      <c r="B21" s="42">
        <f>IF(H21=3,E21,0)</f>
        <v>0</v>
      </c>
      <c r="C21" s="42">
        <f>IF(H21=4,E21,0)</f>
        <v>0</v>
      </c>
      <c r="D21" s="42">
        <f>IF(H21=6,E21,0)</f>
        <v>0</v>
      </c>
      <c r="E21" s="46">
        <v>8</v>
      </c>
      <c r="G21" s="64">
        <v>1</v>
      </c>
      <c r="H21" s="41">
        <v>1</v>
      </c>
      <c r="I21" s="50" t="str">
        <f>LOOKUP(H21,Name!A$2:B1813)</f>
        <v>Royal Sutton Coldfield</v>
      </c>
      <c r="J21" s="112">
        <v>25.5</v>
      </c>
      <c r="K21" s="56"/>
      <c r="L21" s="169" t="s">
        <v>100</v>
      </c>
      <c r="M21" s="49">
        <v>1</v>
      </c>
      <c r="N21" s="41">
        <v>101</v>
      </c>
      <c r="O21" s="50" t="str">
        <f>LOOKUP(N21,Name!A$2:B1820)</f>
        <v>Kyi Emrey</v>
      </c>
      <c r="P21" s="119">
        <v>6</v>
      </c>
      <c r="Q21" s="56"/>
      <c r="R21" s="28"/>
      <c r="S21" s="45">
        <f>IF(INT(N21/100)=1,W21,0)</f>
        <v>8</v>
      </c>
      <c r="T21" s="45">
        <f>IF(INT(N21/100)=3,W21,0)</f>
        <v>0</v>
      </c>
      <c r="U21" s="45">
        <f>IF(INT(N21/100)=4,W21,0)</f>
        <v>0</v>
      </c>
      <c r="V21" s="45">
        <f>IF(INT(N21/100)=6,W21,0)</f>
        <v>0</v>
      </c>
      <c r="W21" s="35">
        <v>8</v>
      </c>
    </row>
    <row r="22" spans="1:23" ht="16.5" thickBot="1">
      <c r="A22" s="42">
        <f>IF(H22=1,E22,0)</f>
        <v>0</v>
      </c>
      <c r="B22" s="42">
        <f>IF(H22=3,E22,0)</f>
        <v>6</v>
      </c>
      <c r="C22" s="42">
        <f>IF(H22=4,E22,0)</f>
        <v>0</v>
      </c>
      <c r="D22" s="42">
        <f>IF(H22=6,E22,0)</f>
        <v>0</v>
      </c>
      <c r="E22" s="46">
        <v>6</v>
      </c>
      <c r="G22" s="64">
        <v>2</v>
      </c>
      <c r="H22" s="41">
        <v>3</v>
      </c>
      <c r="I22" s="50" t="str">
        <f>LOOKUP(H22,Name!A$2:B1814)</f>
        <v>Birchfield Harriers</v>
      </c>
      <c r="J22" s="112">
        <v>25.7</v>
      </c>
      <c r="K22" s="56"/>
      <c r="L22" s="169" t="s">
        <v>100</v>
      </c>
      <c r="M22" s="49">
        <v>2</v>
      </c>
      <c r="N22" s="41">
        <v>608</v>
      </c>
      <c r="O22" s="50" t="str">
        <f>LOOKUP(N22,Name!A$2:B1821)</f>
        <v>Jude Redden</v>
      </c>
      <c r="P22" s="119">
        <v>5.19</v>
      </c>
      <c r="Q22" s="56"/>
      <c r="R22" s="28"/>
      <c r="S22" s="45">
        <f>IF(INT(N22/100)=1,W22,0)</f>
        <v>0</v>
      </c>
      <c r="T22" s="45">
        <f>IF(INT(N22/100)=3,W22,0)</f>
        <v>0</v>
      </c>
      <c r="U22" s="45">
        <f>IF(INT(N22/100)=4,W22,0)</f>
        <v>0</v>
      </c>
      <c r="V22" s="45">
        <f>IF(INT(N22/100)=6,W22,0)</f>
        <v>6</v>
      </c>
      <c r="W22" s="35">
        <v>6</v>
      </c>
    </row>
    <row r="23" spans="1:23" ht="16.5" thickBot="1">
      <c r="A23" s="42">
        <f>IF(H23=1,E23,0)</f>
        <v>0</v>
      </c>
      <c r="B23" s="42">
        <f>IF(H23=3,E23,0)</f>
        <v>0</v>
      </c>
      <c r="C23" s="42">
        <f>IF(H23=4,E23,0)</f>
        <v>0</v>
      </c>
      <c r="D23" s="42">
        <f>IF(H23=6,E23,0)</f>
        <v>4</v>
      </c>
      <c r="E23" s="46">
        <v>4</v>
      </c>
      <c r="G23" s="64">
        <v>3</v>
      </c>
      <c r="H23" s="41">
        <v>6</v>
      </c>
      <c r="I23" s="50" t="str">
        <f>LOOKUP(H23,Name!A$2:B1815)</f>
        <v>Solihull &amp; Small Heath</v>
      </c>
      <c r="J23" s="112">
        <v>26.1</v>
      </c>
      <c r="K23" s="56"/>
      <c r="L23" s="169" t="s">
        <v>100</v>
      </c>
      <c r="M23" s="49">
        <v>3</v>
      </c>
      <c r="N23" s="41">
        <v>449</v>
      </c>
      <c r="O23" s="50" t="str">
        <f>LOOKUP(N23,Name!A$2:B1822)</f>
        <v>Benny Wood</v>
      </c>
      <c r="P23" s="119">
        <v>4.11</v>
      </c>
      <c r="Q23" s="56"/>
      <c r="R23" s="28"/>
      <c r="S23" s="45">
        <f>IF(INT(N23/100)=1,W23,0)</f>
        <v>0</v>
      </c>
      <c r="T23" s="45">
        <f>IF(INT(N23/100)=3,W23,0)</f>
        <v>0</v>
      </c>
      <c r="U23" s="45">
        <f>IF(INT(N23/100)=4,W23,0)</f>
        <v>4</v>
      </c>
      <c r="V23" s="45">
        <f>IF(INT(N23/100)=6,W23,0)</f>
        <v>0</v>
      </c>
      <c r="W23" s="35">
        <v>4</v>
      </c>
    </row>
    <row r="24" spans="1:23" ht="16.5" thickBot="1">
      <c r="A24" s="42">
        <f>IF(H24=1,E24,0)</f>
        <v>0</v>
      </c>
      <c r="B24" s="42">
        <f>IF(H24=3,E24,0)</f>
        <v>0</v>
      </c>
      <c r="C24" s="42">
        <f>IF(H24=4,E24,0)</f>
        <v>2</v>
      </c>
      <c r="D24" s="42">
        <f>IF(H24=6,E24,0)</f>
        <v>0</v>
      </c>
      <c r="E24" s="46">
        <v>2</v>
      </c>
      <c r="G24" s="64">
        <v>4</v>
      </c>
      <c r="H24" s="41">
        <v>4</v>
      </c>
      <c r="I24" s="50" t="str">
        <f>LOOKUP(H24,Name!A$2:B1816)</f>
        <v>Halesowen C&amp;AC</v>
      </c>
      <c r="J24" s="112">
        <v>28.4</v>
      </c>
      <c r="K24" s="56"/>
      <c r="L24" s="169" t="s">
        <v>100</v>
      </c>
      <c r="M24" s="49">
        <v>4</v>
      </c>
      <c r="N24" s="41"/>
      <c r="O24" s="50" t="e">
        <f>LOOKUP(N24,Name!A$2:B1823)</f>
        <v>#N/A</v>
      </c>
      <c r="P24" s="43">
        <v>0</v>
      </c>
      <c r="Q24" s="56"/>
      <c r="R24" s="28"/>
      <c r="S24" s="45">
        <f>IF(INT(N24/100)=1,W24,0)</f>
        <v>0</v>
      </c>
      <c r="T24" s="45">
        <f>IF(INT(N24/100)=3,W24,0)</f>
        <v>0</v>
      </c>
      <c r="U24" s="45">
        <f>IF(INT(N24/100)=4,W24,0)</f>
        <v>0</v>
      </c>
      <c r="V24" s="45">
        <f>IF(INT(N24/100)=6,W24,0)</f>
        <v>0</v>
      </c>
      <c r="W24" s="35">
        <v>2</v>
      </c>
    </row>
    <row r="25" spans="1:23" ht="16.5" thickBot="1">
      <c r="A25" s="43"/>
      <c r="B25" s="43"/>
      <c r="C25" s="43"/>
      <c r="D25" s="43"/>
      <c r="E25" s="44" t="s">
        <v>26</v>
      </c>
      <c r="G25" s="55"/>
      <c r="H25" s="51"/>
      <c r="I25" s="50"/>
      <c r="J25" s="226"/>
      <c r="K25" s="56"/>
      <c r="L25" s="169" t="s">
        <v>100</v>
      </c>
      <c r="M25" s="36"/>
      <c r="N25" s="36"/>
      <c r="O25" s="47"/>
      <c r="P25" s="47"/>
      <c r="Q25" s="47"/>
      <c r="S25" s="43"/>
      <c r="T25" s="43"/>
      <c r="U25" s="43"/>
      <c r="V25" s="43"/>
      <c r="W25" s="44" t="s">
        <v>26</v>
      </c>
    </row>
    <row r="26" spans="1:22" ht="16.5" thickBot="1">
      <c r="A26" s="37" t="s">
        <v>18</v>
      </c>
      <c r="B26" s="38" t="s">
        <v>20</v>
      </c>
      <c r="C26" s="39" t="s">
        <v>22</v>
      </c>
      <c r="D26" s="40" t="s">
        <v>24</v>
      </c>
      <c r="G26" s="167" t="s">
        <v>32</v>
      </c>
      <c r="H26" s="54"/>
      <c r="I26" s="51" t="s">
        <v>98</v>
      </c>
      <c r="J26" s="227"/>
      <c r="K26" s="56"/>
      <c r="L26" s="169" t="s">
        <v>100</v>
      </c>
      <c r="M26" s="166" t="s">
        <v>93</v>
      </c>
      <c r="N26" s="62"/>
      <c r="O26" s="48" t="s">
        <v>87</v>
      </c>
      <c r="P26" s="48"/>
      <c r="Q26" s="58"/>
      <c r="R26" s="28"/>
      <c r="S26" s="37" t="s">
        <v>18</v>
      </c>
      <c r="T26" s="38" t="s">
        <v>20</v>
      </c>
      <c r="U26" s="39" t="s">
        <v>22</v>
      </c>
      <c r="V26" s="40" t="s">
        <v>24</v>
      </c>
    </row>
    <row r="27" spans="1:23" ht="16.5" thickBot="1">
      <c r="A27" s="42">
        <f>IF(H27=1,E27,0)</f>
        <v>0</v>
      </c>
      <c r="B27" s="42">
        <f>IF(H27=3,E27,0)</f>
        <v>0</v>
      </c>
      <c r="C27" s="42">
        <f>IF(H27=4,E27,0)</f>
        <v>0</v>
      </c>
      <c r="D27" s="42">
        <f>IF(H27=6,E27,0)</f>
        <v>8</v>
      </c>
      <c r="E27" s="46">
        <v>8</v>
      </c>
      <c r="G27" s="64">
        <v>1</v>
      </c>
      <c r="H27" s="41">
        <v>6</v>
      </c>
      <c r="I27" s="50" t="str">
        <f>LOOKUP(H27,Name!A$2:B1820)</f>
        <v>Solihull &amp; Small Heath</v>
      </c>
      <c r="J27" s="112">
        <v>77.2</v>
      </c>
      <c r="K27" s="56"/>
      <c r="L27" s="169" t="s">
        <v>100</v>
      </c>
      <c r="M27" s="49">
        <v>1</v>
      </c>
      <c r="N27" s="41">
        <v>104</v>
      </c>
      <c r="O27" s="50" t="str">
        <f>LOOKUP(N27,Name!A$2:B1827)</f>
        <v>Joel Cartwright</v>
      </c>
      <c r="P27" s="43">
        <v>46</v>
      </c>
      <c r="Q27" s="56"/>
      <c r="R27" s="28"/>
      <c r="S27" s="45">
        <f>IF(INT(N27/100)=1,W27,0)</f>
        <v>8</v>
      </c>
      <c r="T27" s="45">
        <f>IF(INT(N27/100)=3,W27,0)</f>
        <v>0</v>
      </c>
      <c r="U27" s="45">
        <f>IF(INT(N27/100)=4,W27,0)</f>
        <v>0</v>
      </c>
      <c r="V27" s="45">
        <f>IF(INT(N27/100)=6,W27,0)</f>
        <v>0</v>
      </c>
      <c r="W27" s="35">
        <v>8</v>
      </c>
    </row>
    <row r="28" spans="1:23" ht="16.5" thickBot="1">
      <c r="A28" s="42">
        <f>IF(H28=1,E28,0)</f>
        <v>6</v>
      </c>
      <c r="B28" s="42">
        <f>IF(H28=3,E28,0)</f>
        <v>0</v>
      </c>
      <c r="C28" s="42">
        <f>IF(H28=4,E28,0)</f>
        <v>0</v>
      </c>
      <c r="D28" s="42">
        <f>IF(H28=6,E28,0)</f>
        <v>0</v>
      </c>
      <c r="E28" s="46">
        <v>6</v>
      </c>
      <c r="G28" s="64">
        <v>2</v>
      </c>
      <c r="H28" s="41">
        <v>1</v>
      </c>
      <c r="I28" s="50" t="str">
        <f>LOOKUP(H28,Name!A$2:B1821)</f>
        <v>Royal Sutton Coldfield</v>
      </c>
      <c r="J28" s="112">
        <v>78.1</v>
      </c>
      <c r="K28" s="56"/>
      <c r="L28" s="169" t="s">
        <v>100</v>
      </c>
      <c r="M28" s="49">
        <v>2</v>
      </c>
      <c r="N28" s="41">
        <v>604</v>
      </c>
      <c r="O28" s="50" t="str">
        <f>LOOKUP(N28,Name!A$2:B1828)</f>
        <v>Thomas Steele</v>
      </c>
      <c r="P28" s="43">
        <v>45</v>
      </c>
      <c r="Q28" s="56"/>
      <c r="R28" s="28"/>
      <c r="S28" s="45">
        <f>IF(INT(N28/100)=1,W28,0)</f>
        <v>0</v>
      </c>
      <c r="T28" s="45">
        <f>IF(INT(N28/100)=3,W28,0)</f>
        <v>0</v>
      </c>
      <c r="U28" s="45">
        <f>IF(INT(N28/100)=4,W28,0)</f>
        <v>0</v>
      </c>
      <c r="V28" s="45">
        <f>IF(INT(N28/100)=6,W28,0)</f>
        <v>6</v>
      </c>
      <c r="W28" s="35">
        <v>6</v>
      </c>
    </row>
    <row r="29" spans="1:23" ht="16.5" thickBot="1">
      <c r="A29" s="42">
        <f>IF(H29=1,E29,0)</f>
        <v>0</v>
      </c>
      <c r="B29" s="42">
        <f>IF(H29=3,E29,0)</f>
        <v>4</v>
      </c>
      <c r="C29" s="42">
        <f>IF(H29=4,E29,0)</f>
        <v>0</v>
      </c>
      <c r="D29" s="42">
        <f>IF(H29=6,E29,0)</f>
        <v>0</v>
      </c>
      <c r="E29" s="46">
        <v>4</v>
      </c>
      <c r="G29" s="64">
        <v>3</v>
      </c>
      <c r="H29" s="41">
        <v>3</v>
      </c>
      <c r="I29" s="50" t="str">
        <f>LOOKUP(H29,Name!A$2:B1822)</f>
        <v>Birchfield Harriers</v>
      </c>
      <c r="J29" s="112">
        <v>84.5</v>
      </c>
      <c r="K29" s="56"/>
      <c r="L29" s="169" t="s">
        <v>100</v>
      </c>
      <c r="M29" s="49">
        <v>3</v>
      </c>
      <c r="N29" s="41">
        <v>302</v>
      </c>
      <c r="O29" s="50" t="str">
        <f>LOOKUP(N29,Name!A$2:B1829)</f>
        <v>Cyrus Walker</v>
      </c>
      <c r="P29" s="43">
        <v>38</v>
      </c>
      <c r="Q29" s="56"/>
      <c r="R29" s="28"/>
      <c r="S29" s="45">
        <f>IF(INT(N29/100)=1,W29,0)</f>
        <v>0</v>
      </c>
      <c r="T29" s="45">
        <f>IF(INT(N29/100)=3,W29,0)</f>
        <v>4</v>
      </c>
      <c r="U29" s="45">
        <f>IF(INT(N29/100)=4,W29,0)</f>
        <v>0</v>
      </c>
      <c r="V29" s="45">
        <f>IF(INT(N29/100)=6,W29,0)</f>
        <v>0</v>
      </c>
      <c r="W29" s="35">
        <v>4</v>
      </c>
    </row>
    <row r="30" spans="1:23" ht="16.5" thickBot="1">
      <c r="A30" s="42">
        <f>IF(H30=1,E30,0)</f>
        <v>0</v>
      </c>
      <c r="B30" s="42">
        <f>IF(H30=3,E30,0)</f>
        <v>0</v>
      </c>
      <c r="C30" s="42">
        <f>IF(H30=4,E30,0)</f>
        <v>2</v>
      </c>
      <c r="D30" s="42">
        <f>IF(H30=6,E30,0)</f>
        <v>0</v>
      </c>
      <c r="E30" s="46">
        <v>2</v>
      </c>
      <c r="G30" s="64">
        <v>4</v>
      </c>
      <c r="H30" s="41">
        <v>4</v>
      </c>
      <c r="I30" s="50" t="str">
        <f>LOOKUP(H30,Name!A$2:B1823)</f>
        <v>Halesowen C&amp;AC</v>
      </c>
      <c r="J30" s="112">
        <v>88.5</v>
      </c>
      <c r="K30" s="56"/>
      <c r="L30" s="169" t="s">
        <v>100</v>
      </c>
      <c r="M30" s="49">
        <v>4</v>
      </c>
      <c r="N30" s="41">
        <v>443</v>
      </c>
      <c r="O30" s="50" t="str">
        <f>LOOKUP(N30,Name!A$2:B1830)</f>
        <v>Nick Harlow</v>
      </c>
      <c r="P30" s="43">
        <v>30</v>
      </c>
      <c r="Q30" s="56"/>
      <c r="R30" s="28"/>
      <c r="S30" s="45">
        <f>IF(INT(N30/100)=1,W30,0)</f>
        <v>0</v>
      </c>
      <c r="T30" s="45">
        <f>IF(INT(N30/100)=3,W30,0)</f>
        <v>0</v>
      </c>
      <c r="U30" s="45">
        <f>IF(INT(N30/100)=4,W30,0)</f>
        <v>2</v>
      </c>
      <c r="V30" s="45">
        <f>IF(INT(N30/100)=6,W30,0)</f>
        <v>0</v>
      </c>
      <c r="W30" s="35">
        <v>2</v>
      </c>
    </row>
    <row r="31" spans="1:23" ht="16.5" thickBot="1">
      <c r="A31" s="43"/>
      <c r="B31" s="43"/>
      <c r="C31" s="43"/>
      <c r="D31" s="43"/>
      <c r="E31" s="44" t="s">
        <v>26</v>
      </c>
      <c r="G31" s="55"/>
      <c r="H31" s="51"/>
      <c r="I31" s="50"/>
      <c r="J31" s="226"/>
      <c r="K31" s="56"/>
      <c r="L31" s="169" t="s">
        <v>100</v>
      </c>
      <c r="M31" s="55"/>
      <c r="N31" s="51"/>
      <c r="O31" s="50"/>
      <c r="P31" s="50"/>
      <c r="Q31" s="56"/>
      <c r="R31" s="28"/>
      <c r="S31" s="57"/>
      <c r="T31" s="43"/>
      <c r="U31" s="43"/>
      <c r="V31" s="43"/>
      <c r="W31" s="44" t="s">
        <v>26</v>
      </c>
    </row>
    <row r="32" spans="1:22" ht="16.5" thickBot="1">
      <c r="A32" s="37" t="s">
        <v>18</v>
      </c>
      <c r="B32" s="38" t="s">
        <v>20</v>
      </c>
      <c r="C32" s="39" t="s">
        <v>22</v>
      </c>
      <c r="D32" s="40" t="s">
        <v>24</v>
      </c>
      <c r="G32" s="167" t="s">
        <v>34</v>
      </c>
      <c r="H32" s="54"/>
      <c r="I32" s="51" t="s">
        <v>36</v>
      </c>
      <c r="J32" s="227"/>
      <c r="K32" s="56"/>
      <c r="L32" s="169" t="s">
        <v>100</v>
      </c>
      <c r="M32" s="167" t="s">
        <v>94</v>
      </c>
      <c r="N32" s="51"/>
      <c r="O32" s="51" t="s">
        <v>90</v>
      </c>
      <c r="P32" s="51"/>
      <c r="Q32" s="56"/>
      <c r="R32" s="28"/>
      <c r="S32" s="37" t="s">
        <v>18</v>
      </c>
      <c r="T32" s="38" t="s">
        <v>20</v>
      </c>
      <c r="U32" s="39" t="s">
        <v>22</v>
      </c>
      <c r="V32" s="40" t="s">
        <v>24</v>
      </c>
    </row>
    <row r="33" spans="1:23" ht="16.5" thickBot="1">
      <c r="A33" s="42">
        <f>IF(H33=1,E33,0)</f>
        <v>8</v>
      </c>
      <c r="B33" s="42">
        <f>IF(H33=3,E33,0)</f>
        <v>0</v>
      </c>
      <c r="C33" s="42">
        <f>IF(H33=4,E33,0)</f>
        <v>0</v>
      </c>
      <c r="D33" s="42">
        <f>IF(H33=6,E33,0)</f>
        <v>0</v>
      </c>
      <c r="E33" s="46">
        <v>8</v>
      </c>
      <c r="G33" s="64">
        <v>1</v>
      </c>
      <c r="H33" s="41">
        <v>1</v>
      </c>
      <c r="I33" s="50" t="str">
        <f>LOOKUP(H33,Name!A$2:B1827)</f>
        <v>Royal Sutton Coldfield</v>
      </c>
      <c r="J33" s="112">
        <v>50.9</v>
      </c>
      <c r="K33" s="56"/>
      <c r="L33" s="169" t="s">
        <v>100</v>
      </c>
      <c r="M33" s="49">
        <v>1</v>
      </c>
      <c r="N33" s="41">
        <v>608</v>
      </c>
      <c r="O33" s="50" t="str">
        <f>LOOKUP(N33,Name!A$2:B1834)</f>
        <v>Jude Redden</v>
      </c>
      <c r="P33" s="43">
        <v>39</v>
      </c>
      <c r="Q33" s="56"/>
      <c r="R33" s="28"/>
      <c r="S33" s="45">
        <f>IF(INT(N33/100)=1,W33,0)</f>
        <v>0</v>
      </c>
      <c r="T33" s="45">
        <f>IF(INT(N33/100)=3,W33,0)</f>
        <v>0</v>
      </c>
      <c r="U33" s="45">
        <f>IF(INT(N33/100)=4,W33,0)</f>
        <v>0</v>
      </c>
      <c r="V33" s="45">
        <f>IF(INT(N33/100)=6,W33,0)</f>
        <v>8</v>
      </c>
      <c r="W33" s="35">
        <v>8</v>
      </c>
    </row>
    <row r="34" spans="1:23" ht="16.5" thickBot="1">
      <c r="A34" s="42">
        <f>IF(H34=1,E34,0)</f>
        <v>0</v>
      </c>
      <c r="B34" s="42">
        <f>IF(H34=3,E34,0)</f>
        <v>6</v>
      </c>
      <c r="C34" s="42">
        <f>IF(H34=4,E34,0)</f>
        <v>0</v>
      </c>
      <c r="D34" s="42">
        <f>IF(H34=6,E34,0)</f>
        <v>0</v>
      </c>
      <c r="E34" s="46">
        <v>6</v>
      </c>
      <c r="G34" s="64">
        <v>2</v>
      </c>
      <c r="H34" s="41">
        <v>3</v>
      </c>
      <c r="I34" s="50" t="str">
        <f>LOOKUP(H34,Name!A$2:B1828)</f>
        <v>Birchfield Harriers</v>
      </c>
      <c r="J34" s="112">
        <v>53.8</v>
      </c>
      <c r="K34" s="56"/>
      <c r="L34" s="169" t="s">
        <v>100</v>
      </c>
      <c r="M34" s="49">
        <v>2</v>
      </c>
      <c r="N34" s="41">
        <v>110</v>
      </c>
      <c r="O34" s="50" t="str">
        <f>LOOKUP(N34,Name!A$2:B1835)</f>
        <v>Joel Bent</v>
      </c>
      <c r="P34" s="43">
        <v>38</v>
      </c>
      <c r="Q34" s="56"/>
      <c r="R34" s="28"/>
      <c r="S34" s="45">
        <f>IF(INT(N34/100)=1,W34,0)</f>
        <v>6</v>
      </c>
      <c r="T34" s="45">
        <f>IF(INT(N34/100)=3,W34,0)</f>
        <v>0</v>
      </c>
      <c r="U34" s="45">
        <f>IF(INT(N34/100)=4,W34,0)</f>
        <v>0</v>
      </c>
      <c r="V34" s="45">
        <f>IF(INT(N34/100)=6,W34,0)</f>
        <v>0</v>
      </c>
      <c r="W34" s="35">
        <v>6</v>
      </c>
    </row>
    <row r="35" spans="1:23" ht="16.5" thickBot="1">
      <c r="A35" s="42">
        <f>IF(H35=1,E35,0)</f>
        <v>0</v>
      </c>
      <c r="B35" s="42">
        <f>IF(H35=3,E35,0)</f>
        <v>0</v>
      </c>
      <c r="C35" s="42">
        <f>IF(H35=4,E35,0)</f>
        <v>0</v>
      </c>
      <c r="D35" s="42">
        <f>IF(H35=6,E35,0)</f>
        <v>4</v>
      </c>
      <c r="E35" s="46">
        <v>4</v>
      </c>
      <c r="G35" s="64">
        <v>3</v>
      </c>
      <c r="H35" s="41">
        <v>6</v>
      </c>
      <c r="I35" s="50" t="str">
        <f>LOOKUP(H35,Name!A$2:B1829)</f>
        <v>Solihull &amp; Small Heath</v>
      </c>
      <c r="J35" s="112">
        <v>56.1</v>
      </c>
      <c r="K35" s="56"/>
      <c r="L35" s="169" t="s">
        <v>100</v>
      </c>
      <c r="M35" s="49">
        <v>3</v>
      </c>
      <c r="N35" s="41">
        <v>323</v>
      </c>
      <c r="O35" s="50" t="str">
        <f>LOOKUP(N35,Name!A$2:B1836)</f>
        <v>Jacob Bonnett</v>
      </c>
      <c r="P35" s="43">
        <v>29</v>
      </c>
      <c r="Q35" s="56"/>
      <c r="R35" s="28"/>
      <c r="S35" s="45">
        <f>IF(INT(N35/100)=1,W35,0)</f>
        <v>0</v>
      </c>
      <c r="T35" s="45">
        <f>IF(INT(N35/100)=3,W35,0)</f>
        <v>4</v>
      </c>
      <c r="U35" s="45">
        <f>IF(INT(N35/100)=4,W35,0)</f>
        <v>0</v>
      </c>
      <c r="V35" s="45">
        <f>IF(INT(N35/100)=6,W35,0)</f>
        <v>0</v>
      </c>
      <c r="W35" s="35">
        <v>4</v>
      </c>
    </row>
    <row r="36" spans="1:23" ht="16.5" thickBot="1">
      <c r="A36" s="42">
        <f>IF(H36=1,E36,0)</f>
        <v>0</v>
      </c>
      <c r="B36" s="42">
        <f>IF(H36=3,E36,0)</f>
        <v>0</v>
      </c>
      <c r="C36" s="42">
        <f>IF(H36=4,E36,0)</f>
        <v>2</v>
      </c>
      <c r="D36" s="42">
        <f>IF(H36=6,E36,0)</f>
        <v>0</v>
      </c>
      <c r="E36" s="46">
        <v>2</v>
      </c>
      <c r="G36" s="64">
        <v>4</v>
      </c>
      <c r="H36" s="41">
        <v>4</v>
      </c>
      <c r="I36" s="50" t="str">
        <f>LOOKUP(H36,Name!A$2:B1830)</f>
        <v>Halesowen C&amp;AC</v>
      </c>
      <c r="J36" s="112">
        <v>61.1</v>
      </c>
      <c r="K36" s="56"/>
      <c r="L36" s="169" t="s">
        <v>100</v>
      </c>
      <c r="M36" s="49">
        <v>4</v>
      </c>
      <c r="N36" s="41">
        <v>449</v>
      </c>
      <c r="O36" s="50" t="str">
        <f>LOOKUP(N36,Name!A$2:B1837)</f>
        <v>Benny Wood</v>
      </c>
      <c r="P36" s="43">
        <v>25</v>
      </c>
      <c r="Q36" s="56"/>
      <c r="R36" s="28"/>
      <c r="S36" s="45">
        <f>IF(INT(N36/100)=1,W36,0)</f>
        <v>0</v>
      </c>
      <c r="T36" s="45">
        <f>IF(INT(N36/100)=3,W36,0)</f>
        <v>0</v>
      </c>
      <c r="U36" s="45">
        <f>IF(INT(N36/100)=4,W36,0)</f>
        <v>2</v>
      </c>
      <c r="V36" s="45">
        <f>IF(INT(N36/100)=6,W36,0)</f>
        <v>0</v>
      </c>
      <c r="W36" s="35">
        <v>2</v>
      </c>
    </row>
    <row r="37" spans="1:23" ht="16.5" thickBot="1">
      <c r="A37" s="43"/>
      <c r="B37" s="43"/>
      <c r="C37" s="43"/>
      <c r="D37" s="43"/>
      <c r="E37" s="44" t="s">
        <v>26</v>
      </c>
      <c r="G37" s="65"/>
      <c r="H37" s="50"/>
      <c r="I37" s="50"/>
      <c r="J37" s="226"/>
      <c r="K37" s="56"/>
      <c r="L37" s="169" t="s">
        <v>100</v>
      </c>
      <c r="M37" s="36"/>
      <c r="N37" s="36"/>
      <c r="O37" s="47"/>
      <c r="P37" s="47"/>
      <c r="Q37" s="47"/>
      <c r="S37" s="43"/>
      <c r="T37" s="43"/>
      <c r="U37" s="43"/>
      <c r="V37" s="43"/>
      <c r="W37" s="44" t="s">
        <v>26</v>
      </c>
    </row>
    <row r="38" spans="1:22" ht="16.5" thickBot="1">
      <c r="A38" s="37" t="s">
        <v>18</v>
      </c>
      <c r="B38" s="38" t="s">
        <v>20</v>
      </c>
      <c r="C38" s="39" t="s">
        <v>22</v>
      </c>
      <c r="D38" s="40" t="s">
        <v>24</v>
      </c>
      <c r="G38" s="167" t="s">
        <v>35</v>
      </c>
      <c r="H38" s="54"/>
      <c r="I38" s="51" t="s">
        <v>37</v>
      </c>
      <c r="J38" s="227"/>
      <c r="K38" s="56"/>
      <c r="L38" s="169" t="s">
        <v>100</v>
      </c>
      <c r="M38" s="166" t="s">
        <v>42</v>
      </c>
      <c r="N38" s="62"/>
      <c r="O38" s="48" t="s">
        <v>44</v>
      </c>
      <c r="P38" s="48"/>
      <c r="Q38" s="58"/>
      <c r="R38" s="28"/>
      <c r="S38" s="37" t="s">
        <v>18</v>
      </c>
      <c r="T38" s="38" t="s">
        <v>20</v>
      </c>
      <c r="U38" s="39" t="s">
        <v>22</v>
      </c>
      <c r="V38" s="40" t="s">
        <v>24</v>
      </c>
    </row>
    <row r="39" spans="1:23" ht="16.5" thickBot="1">
      <c r="A39" s="42">
        <f>IF(H39=1,E39,0)</f>
        <v>8</v>
      </c>
      <c r="B39" s="42">
        <f>IF(H39=3,E39,0)</f>
        <v>0</v>
      </c>
      <c r="C39" s="42">
        <f>IF(H39=4,E39,0)</f>
        <v>0</v>
      </c>
      <c r="D39" s="42">
        <f>IF(H39=6,E39,0)</f>
        <v>0</v>
      </c>
      <c r="E39" s="46">
        <v>8</v>
      </c>
      <c r="G39" s="64">
        <v>1</v>
      </c>
      <c r="H39" s="41">
        <v>1</v>
      </c>
      <c r="I39" s="50" t="str">
        <f>LOOKUP(H39,Name!A$2:B1831)</f>
        <v>Royal Sutton Coldfield</v>
      </c>
      <c r="J39" s="112">
        <v>52.8</v>
      </c>
      <c r="K39" s="56"/>
      <c r="L39" s="169" t="s">
        <v>100</v>
      </c>
      <c r="M39" s="49">
        <v>1</v>
      </c>
      <c r="N39" s="41">
        <v>113</v>
      </c>
      <c r="O39" s="50" t="str">
        <f>LOOKUP(N39,Name!A$2:B1841)</f>
        <v>Alfie Hall</v>
      </c>
      <c r="P39" s="119">
        <v>5.75</v>
      </c>
      <c r="Q39" s="56"/>
      <c r="R39" s="28"/>
      <c r="S39" s="45">
        <f>IF(INT(N39/100)=1,W39,0)</f>
        <v>8</v>
      </c>
      <c r="T39" s="45">
        <f>IF(INT(N39/100)=3,W39,0)</f>
        <v>0</v>
      </c>
      <c r="U39" s="45">
        <f>IF(INT(N39/100)=4,W39,0)</f>
        <v>0</v>
      </c>
      <c r="V39" s="45">
        <f>IF(INT(N39/100)=6,W39,0)</f>
        <v>0</v>
      </c>
      <c r="W39" s="35">
        <v>8</v>
      </c>
    </row>
    <row r="40" spans="1:23" ht="16.5" thickBot="1">
      <c r="A40" s="42">
        <f>IF(H40=1,E40,0)</f>
        <v>0</v>
      </c>
      <c r="B40" s="42">
        <f>IF(H40=3,E40,0)</f>
        <v>0</v>
      </c>
      <c r="C40" s="42">
        <f>IF(H40=4,E40,0)</f>
        <v>0</v>
      </c>
      <c r="D40" s="42">
        <f>IF(H40=6,E40,0)</f>
        <v>6</v>
      </c>
      <c r="E40" s="46">
        <v>6</v>
      </c>
      <c r="G40" s="64">
        <v>2</v>
      </c>
      <c r="H40" s="41">
        <v>6</v>
      </c>
      <c r="I40" s="50" t="str">
        <f>LOOKUP(H40,Name!A$2:B1832)</f>
        <v>Solihull &amp; Small Heath</v>
      </c>
      <c r="J40" s="112">
        <v>55.6</v>
      </c>
      <c r="K40" s="56"/>
      <c r="L40" s="169" t="s">
        <v>100</v>
      </c>
      <c r="M40" s="49">
        <v>2</v>
      </c>
      <c r="N40" s="41">
        <v>613</v>
      </c>
      <c r="O40" s="50" t="str">
        <f>LOOKUP(N40,Name!A$2:B1842)</f>
        <v>Harrison Wibbley</v>
      </c>
      <c r="P40" s="119">
        <v>5.25</v>
      </c>
      <c r="Q40" s="56"/>
      <c r="R40" s="28"/>
      <c r="S40" s="45">
        <f>IF(INT(N40/100)=1,W40,0)</f>
        <v>0</v>
      </c>
      <c r="T40" s="45">
        <f>IF(INT(N40/100)=3,W40,0)</f>
        <v>0</v>
      </c>
      <c r="U40" s="45">
        <f>IF(INT(N40/100)=4,W40,0)</f>
        <v>0</v>
      </c>
      <c r="V40" s="45">
        <f>IF(INT(N40/100)=6,W40,0)</f>
        <v>6</v>
      </c>
      <c r="W40" s="35">
        <v>6</v>
      </c>
    </row>
    <row r="41" spans="1:23" ht="16.5" thickBot="1">
      <c r="A41" s="42">
        <f>IF(H41=1,E41,0)</f>
        <v>0</v>
      </c>
      <c r="B41" s="42">
        <f>IF(H41=3,E41,0)</f>
        <v>4</v>
      </c>
      <c r="C41" s="42">
        <f>IF(H41=4,E41,0)</f>
        <v>0</v>
      </c>
      <c r="D41" s="42">
        <f>IF(H41=6,E41,0)</f>
        <v>0</v>
      </c>
      <c r="E41" s="46">
        <v>4</v>
      </c>
      <c r="G41" s="64">
        <v>3</v>
      </c>
      <c r="H41" s="41">
        <v>3</v>
      </c>
      <c r="I41" s="50" t="str">
        <f>LOOKUP(H41,Name!A$2:B1833)</f>
        <v>Birchfield Harriers</v>
      </c>
      <c r="J41" s="112">
        <v>56.3</v>
      </c>
      <c r="K41" s="56"/>
      <c r="L41" s="169" t="s">
        <v>100</v>
      </c>
      <c r="M41" s="49">
        <v>3</v>
      </c>
      <c r="N41" s="41">
        <v>309</v>
      </c>
      <c r="O41" s="50" t="str">
        <f>LOOKUP(N41,Name!A$2:B1843)</f>
        <v>Harry Francis</v>
      </c>
      <c r="P41" s="119">
        <v>4.25</v>
      </c>
      <c r="Q41" s="56"/>
      <c r="R41" s="28"/>
      <c r="S41" s="45">
        <f>IF(INT(N41/100)=1,W41,0)</f>
        <v>0</v>
      </c>
      <c r="T41" s="45">
        <f>IF(INT(N41/100)=3,W41,0)</f>
        <v>4</v>
      </c>
      <c r="U41" s="45">
        <f>IF(INT(N41/100)=4,W41,0)</f>
        <v>0</v>
      </c>
      <c r="V41" s="45">
        <f>IF(INT(N41/100)=6,W41,0)</f>
        <v>0</v>
      </c>
      <c r="W41" s="35">
        <v>4</v>
      </c>
    </row>
    <row r="42" spans="1:23" ht="16.5" thickBot="1">
      <c r="A42" s="42">
        <f>IF(H42=1,E42,0)</f>
        <v>0</v>
      </c>
      <c r="B42" s="42">
        <f>IF(H42=3,E42,0)</f>
        <v>0</v>
      </c>
      <c r="C42" s="42">
        <f>IF(H42=4,E42,0)</f>
        <v>2</v>
      </c>
      <c r="D42" s="42">
        <f>IF(H42=6,E42,0)</f>
        <v>0</v>
      </c>
      <c r="E42" s="46">
        <v>2</v>
      </c>
      <c r="G42" s="64">
        <v>4</v>
      </c>
      <c r="H42" s="41">
        <v>4</v>
      </c>
      <c r="I42" s="50" t="str">
        <f>LOOKUP(H42,Name!A$2:B1834)</f>
        <v>Halesowen C&amp;AC</v>
      </c>
      <c r="J42" s="112">
        <v>64.5</v>
      </c>
      <c r="K42" s="56"/>
      <c r="L42" s="169" t="s">
        <v>100</v>
      </c>
      <c r="M42" s="49">
        <v>4</v>
      </c>
      <c r="N42" s="41">
        <v>443</v>
      </c>
      <c r="O42" s="50" t="str">
        <f>LOOKUP(N42,Name!A$2:B1844)</f>
        <v>Nick Harlow</v>
      </c>
      <c r="P42" s="119">
        <v>4</v>
      </c>
      <c r="Q42" s="56"/>
      <c r="R42" s="28"/>
      <c r="S42" s="45">
        <f>IF(INT(N42/100)=1,W42,0)</f>
        <v>0</v>
      </c>
      <c r="T42" s="45">
        <f>IF(INT(N42/100)=3,W42,0)</f>
        <v>0</v>
      </c>
      <c r="U42" s="45">
        <f>IF(INT(N42/100)=4,W42,0)</f>
        <v>2</v>
      </c>
      <c r="V42" s="45">
        <f>IF(INT(N42/100)=6,W42,0)</f>
        <v>0</v>
      </c>
      <c r="W42" s="35">
        <v>2</v>
      </c>
    </row>
    <row r="43" spans="1:23" ht="16.5" thickBot="1">
      <c r="A43" s="43"/>
      <c r="B43" s="43"/>
      <c r="C43" s="43"/>
      <c r="D43" s="43"/>
      <c r="E43" s="44" t="s">
        <v>26</v>
      </c>
      <c r="G43" s="55"/>
      <c r="H43" s="51"/>
      <c r="I43" s="50"/>
      <c r="J43" s="226"/>
      <c r="K43" s="56"/>
      <c r="L43" s="169" t="s">
        <v>100</v>
      </c>
      <c r="M43" s="55"/>
      <c r="N43" s="51"/>
      <c r="O43" s="50"/>
      <c r="P43" s="50"/>
      <c r="Q43" s="56"/>
      <c r="R43" s="28"/>
      <c r="S43" s="57"/>
      <c r="T43" s="43"/>
      <c r="U43" s="43"/>
      <c r="V43" s="43"/>
      <c r="W43" s="44" t="s">
        <v>26</v>
      </c>
    </row>
    <row r="44" spans="1:22" ht="16.5" thickBot="1">
      <c r="A44" s="37" t="s">
        <v>18</v>
      </c>
      <c r="B44" s="38" t="s">
        <v>20</v>
      </c>
      <c r="C44" s="39" t="s">
        <v>22</v>
      </c>
      <c r="D44" s="40" t="s">
        <v>24</v>
      </c>
      <c r="G44" s="167" t="s">
        <v>38</v>
      </c>
      <c r="H44" s="333"/>
      <c r="I44" s="51" t="s">
        <v>39</v>
      </c>
      <c r="J44" s="334"/>
      <c r="K44" s="56"/>
      <c r="L44" s="169" t="s">
        <v>100</v>
      </c>
      <c r="M44" s="167" t="s">
        <v>43</v>
      </c>
      <c r="N44" s="51"/>
      <c r="O44" s="51" t="s">
        <v>45</v>
      </c>
      <c r="P44" s="51"/>
      <c r="Q44" s="56"/>
      <c r="R44" s="28"/>
      <c r="S44" s="37" t="s">
        <v>18</v>
      </c>
      <c r="T44" s="38" t="s">
        <v>20</v>
      </c>
      <c r="U44" s="39" t="s">
        <v>22</v>
      </c>
      <c r="V44" s="40" t="s">
        <v>24</v>
      </c>
    </row>
    <row r="45" spans="1:23" ht="16.5" thickBot="1">
      <c r="A45" s="42">
        <f>IF(H45=1,E45,0)</f>
        <v>0</v>
      </c>
      <c r="B45" s="42">
        <f>IF(H45=3,E45,0)</f>
        <v>0</v>
      </c>
      <c r="C45" s="42">
        <f>IF(H45=4,E45,0)</f>
        <v>0</v>
      </c>
      <c r="D45" s="42">
        <f>IF(H45=6,E45,0)</f>
        <v>8</v>
      </c>
      <c r="E45" s="46">
        <v>8</v>
      </c>
      <c r="G45" s="64">
        <v>1</v>
      </c>
      <c r="H45" s="41">
        <v>6</v>
      </c>
      <c r="I45" s="50" t="str">
        <f>LOOKUP(H45,Name!A$2:B1837)</f>
        <v>Solihull &amp; Small Heath</v>
      </c>
      <c r="J45" s="112">
        <v>49.5</v>
      </c>
      <c r="K45" s="56"/>
      <c r="L45" s="169" t="s">
        <v>100</v>
      </c>
      <c r="M45" s="49">
        <v>1</v>
      </c>
      <c r="N45" s="41">
        <v>104</v>
      </c>
      <c r="O45" s="50" t="str">
        <f>LOOKUP(N45,Name!A$2:B1848)</f>
        <v>Joel Cartwright</v>
      </c>
      <c r="P45" s="119">
        <v>5.5</v>
      </c>
      <c r="Q45" s="56"/>
      <c r="R45" s="28"/>
      <c r="S45" s="45">
        <f>IF(INT(N45/100)=1,W45,0)</f>
        <v>8</v>
      </c>
      <c r="T45" s="45">
        <f>IF(INT(N45/100)=3,W45,0)</f>
        <v>0</v>
      </c>
      <c r="U45" s="45">
        <f>IF(INT(N45/100)=4,W45,0)</f>
        <v>0</v>
      </c>
      <c r="V45" s="45">
        <f>IF(INT(N45/100)=6,W45,0)</f>
        <v>0</v>
      </c>
      <c r="W45" s="35">
        <v>8</v>
      </c>
    </row>
    <row r="46" spans="1:23" ht="16.5" thickBot="1">
      <c r="A46" s="42">
        <f>IF(H46=1,E46,0)</f>
        <v>6</v>
      </c>
      <c r="B46" s="42">
        <f>IF(H46=3,E46,0)</f>
        <v>0</v>
      </c>
      <c r="C46" s="42">
        <f>IF(H46=4,E46,0)</f>
        <v>0</v>
      </c>
      <c r="D46" s="42">
        <f>IF(H46=6,E46,0)</f>
        <v>0</v>
      </c>
      <c r="E46" s="46">
        <v>6</v>
      </c>
      <c r="G46" s="64">
        <v>2</v>
      </c>
      <c r="H46" s="41">
        <v>1</v>
      </c>
      <c r="I46" s="50" t="str">
        <f>LOOKUP(H46,Name!A$2:B1838)</f>
        <v>Royal Sutton Coldfield</v>
      </c>
      <c r="J46" s="112">
        <v>49.5</v>
      </c>
      <c r="K46" s="56"/>
      <c r="L46" s="169" t="s">
        <v>100</v>
      </c>
      <c r="M46" s="49">
        <v>2</v>
      </c>
      <c r="N46" s="41">
        <v>606</v>
      </c>
      <c r="O46" s="50" t="str">
        <f>LOOKUP(N46,Name!A$2:B1849)</f>
        <v>Lawrie Humby</v>
      </c>
      <c r="P46" s="119">
        <v>5.25</v>
      </c>
      <c r="Q46" s="56"/>
      <c r="R46" s="28"/>
      <c r="S46" s="45">
        <f>IF(INT(N46/100)=1,W46,0)</f>
        <v>0</v>
      </c>
      <c r="T46" s="45">
        <f>IF(INT(N46/100)=3,W46,0)</f>
        <v>0</v>
      </c>
      <c r="U46" s="45">
        <f>IF(INT(N46/100)=4,W46,0)</f>
        <v>0</v>
      </c>
      <c r="V46" s="45">
        <f>IF(INT(N46/100)=6,W46,0)</f>
        <v>6</v>
      </c>
      <c r="W46" s="35">
        <v>6</v>
      </c>
    </row>
    <row r="47" spans="1:23" ht="16.5" thickBot="1">
      <c r="A47" s="42">
        <f>IF(H47=1,E47,0)</f>
        <v>0</v>
      </c>
      <c r="B47" s="42">
        <f>IF(H47=3,E47,0)</f>
        <v>4</v>
      </c>
      <c r="C47" s="42">
        <f>IF(H47=4,E47,0)</f>
        <v>0</v>
      </c>
      <c r="D47" s="42">
        <f>IF(H47=6,E47,0)</f>
        <v>0</v>
      </c>
      <c r="E47" s="46">
        <v>4</v>
      </c>
      <c r="G47" s="64">
        <v>3</v>
      </c>
      <c r="H47" s="41">
        <v>3</v>
      </c>
      <c r="I47" s="50" t="str">
        <f>LOOKUP(H47,Name!A$2:B1839)</f>
        <v>Birchfield Harriers</v>
      </c>
      <c r="J47" s="112">
        <v>54</v>
      </c>
      <c r="K47" s="56"/>
      <c r="L47" s="169" t="s">
        <v>100</v>
      </c>
      <c r="M47" s="49">
        <v>3</v>
      </c>
      <c r="N47" s="41">
        <v>313</v>
      </c>
      <c r="O47" s="50" t="str">
        <f>LOOKUP(N47,Name!A$2:B1850)</f>
        <v>Joshua Bedward</v>
      </c>
      <c r="P47" s="119">
        <v>4.25</v>
      </c>
      <c r="Q47" s="56"/>
      <c r="R47" s="28"/>
      <c r="S47" s="45">
        <f>IF(INT(N47/100)=1,W47,0)</f>
        <v>0</v>
      </c>
      <c r="T47" s="45">
        <f>IF(INT(N47/100)=3,W47,0)</f>
        <v>4</v>
      </c>
      <c r="U47" s="45">
        <f>IF(INT(N47/100)=4,W47,0)</f>
        <v>0</v>
      </c>
      <c r="V47" s="45">
        <f>IF(INT(N47/100)=6,W47,0)</f>
        <v>0</v>
      </c>
      <c r="W47" s="35">
        <v>4</v>
      </c>
    </row>
    <row r="48" spans="1:23" ht="16.5" thickBot="1">
      <c r="A48" s="42">
        <f>IF(H48=1,E48,0)</f>
        <v>0</v>
      </c>
      <c r="B48" s="42">
        <f>IF(H48=3,E48,0)</f>
        <v>0</v>
      </c>
      <c r="C48" s="42">
        <f>IF(H48=4,E48,0)</f>
        <v>2</v>
      </c>
      <c r="D48" s="42">
        <f>IF(H48=6,E48,0)</f>
        <v>0</v>
      </c>
      <c r="E48" s="46">
        <v>2</v>
      </c>
      <c r="G48" s="64">
        <v>4</v>
      </c>
      <c r="H48" s="41">
        <v>4</v>
      </c>
      <c r="I48" s="50" t="str">
        <f>LOOKUP(H48,Name!A$2:B1840)</f>
        <v>Halesowen C&amp;AC</v>
      </c>
      <c r="J48" s="112">
        <v>59.2</v>
      </c>
      <c r="K48" s="56"/>
      <c r="L48" s="169" t="s">
        <v>100</v>
      </c>
      <c r="M48" s="49">
        <v>4</v>
      </c>
      <c r="N48" s="41">
        <v>436</v>
      </c>
      <c r="O48" s="50" t="str">
        <f>LOOKUP(N48,Name!A$2:B1851)</f>
        <v>Francis O'Brien</v>
      </c>
      <c r="P48" s="119">
        <v>3.25</v>
      </c>
      <c r="Q48" s="56"/>
      <c r="R48" s="28"/>
      <c r="S48" s="45">
        <f>IF(INT(N48/100)=1,W48,0)</f>
        <v>0</v>
      </c>
      <c r="T48" s="45">
        <f>IF(INT(N48/100)=3,W48,0)</f>
        <v>0</v>
      </c>
      <c r="U48" s="45">
        <f>IF(INT(N48/100)=4,W48,0)</f>
        <v>2</v>
      </c>
      <c r="V48" s="45">
        <f>IF(INT(N48/100)=6,W48,0)</f>
        <v>0</v>
      </c>
      <c r="W48" s="35">
        <v>2</v>
      </c>
    </row>
    <row r="49" spans="1:23" ht="16.5" thickBot="1">
      <c r="A49" s="43"/>
      <c r="B49" s="43"/>
      <c r="C49" s="43"/>
      <c r="D49" s="43"/>
      <c r="E49" s="44" t="s">
        <v>26</v>
      </c>
      <c r="G49" s="36"/>
      <c r="H49" s="335"/>
      <c r="I49" s="336"/>
      <c r="J49" s="336"/>
      <c r="K49" s="47"/>
      <c r="L49" s="169" t="s">
        <v>100</v>
      </c>
      <c r="M49" s="36"/>
      <c r="N49" s="36"/>
      <c r="O49" s="47"/>
      <c r="P49" s="47"/>
      <c r="Q49" s="47"/>
      <c r="S49" s="43"/>
      <c r="T49" s="43"/>
      <c r="U49" s="43"/>
      <c r="V49" s="43"/>
      <c r="W49" s="44" t="s">
        <v>26</v>
      </c>
    </row>
    <row r="50" spans="1:22" ht="16.5" thickBot="1">
      <c r="A50" s="37" t="s">
        <v>18</v>
      </c>
      <c r="B50" s="38" t="s">
        <v>20</v>
      </c>
      <c r="C50" s="39" t="s">
        <v>22</v>
      </c>
      <c r="D50" s="40" t="s">
        <v>24</v>
      </c>
      <c r="G50" s="166" t="s">
        <v>81</v>
      </c>
      <c r="H50" s="62"/>
      <c r="I50" s="48" t="s">
        <v>78</v>
      </c>
      <c r="J50" s="48"/>
      <c r="K50" s="58"/>
      <c r="L50" s="169" t="s">
        <v>100</v>
      </c>
      <c r="M50" s="166" t="s">
        <v>82</v>
      </c>
      <c r="N50" s="62"/>
      <c r="O50" s="48" t="s">
        <v>79</v>
      </c>
      <c r="P50" s="48"/>
      <c r="Q50" s="58"/>
      <c r="R50" s="28"/>
      <c r="S50" s="37" t="s">
        <v>18</v>
      </c>
      <c r="T50" s="38" t="s">
        <v>20</v>
      </c>
      <c r="U50" s="39" t="s">
        <v>22</v>
      </c>
      <c r="V50" s="40" t="s">
        <v>24</v>
      </c>
    </row>
    <row r="51" spans="1:23" ht="16.5" thickBot="1">
      <c r="A51" s="45">
        <f>IF(INT(H51/100)=1,E51,0)</f>
        <v>0</v>
      </c>
      <c r="B51" s="45">
        <f>IF(INT(H51/100)=3,E51,0)</f>
        <v>0</v>
      </c>
      <c r="C51" s="45">
        <f>IF(INT(H51/100)=4,E51,0)</f>
        <v>0</v>
      </c>
      <c r="D51" s="45">
        <f>IF(INT(H51/100)=6,E51,0)</f>
        <v>8</v>
      </c>
      <c r="E51" s="35">
        <v>8</v>
      </c>
      <c r="G51" s="49">
        <v>1</v>
      </c>
      <c r="H51" s="41">
        <v>602</v>
      </c>
      <c r="I51" s="50" t="str">
        <f>LOOKUP(H51,Name!A$2:B1848)</f>
        <v>Lewis Thomas</v>
      </c>
      <c r="J51" s="43">
        <v>52</v>
      </c>
      <c r="K51" s="56"/>
      <c r="L51" s="169" t="s">
        <v>100</v>
      </c>
      <c r="M51" s="49">
        <v>1</v>
      </c>
      <c r="N51" s="41">
        <v>605</v>
      </c>
      <c r="O51" s="50" t="str">
        <f>LOOKUP(N51,Name!A$2:B1855)</f>
        <v>Ben Watson</v>
      </c>
      <c r="P51" s="43">
        <v>49</v>
      </c>
      <c r="Q51" s="56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8</v>
      </c>
      <c r="W51" s="35">
        <v>8</v>
      </c>
    </row>
    <row r="52" spans="1:23" ht="16.5" thickBot="1">
      <c r="A52" s="45">
        <f>IF(INT(H52/100)=1,E52,0)</f>
        <v>6</v>
      </c>
      <c r="B52" s="45">
        <f>IF(INT(H52/100)=3,E52,0)</f>
        <v>0</v>
      </c>
      <c r="C52" s="45">
        <f>IF(INT(H52/100)=4,E52,0)</f>
        <v>0</v>
      </c>
      <c r="D52" s="45">
        <f>IF(INT(H52/100)=6,E52,0)</f>
        <v>0</v>
      </c>
      <c r="E52" s="35">
        <v>6</v>
      </c>
      <c r="G52" s="49">
        <v>2</v>
      </c>
      <c r="H52" s="41">
        <v>110</v>
      </c>
      <c r="I52" s="50" t="str">
        <f>LOOKUP(H52,Name!A$2:B1849)</f>
        <v>Joel Bent</v>
      </c>
      <c r="J52" s="43">
        <v>48</v>
      </c>
      <c r="K52" s="56"/>
      <c r="L52" s="169" t="s">
        <v>100</v>
      </c>
      <c r="M52" s="49">
        <v>2</v>
      </c>
      <c r="N52" s="41">
        <v>111</v>
      </c>
      <c r="O52" s="50" t="str">
        <f>LOOKUP(N52,Name!A$2:B1856)</f>
        <v>Alex Potocki</v>
      </c>
      <c r="P52" s="43">
        <v>46</v>
      </c>
      <c r="Q52" s="56"/>
      <c r="R52" s="28"/>
      <c r="S52" s="45">
        <f>IF(INT(N52/100)=1,W52,0)</f>
        <v>6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6</v>
      </c>
    </row>
    <row r="53" spans="1:23" ht="16.5" thickBot="1">
      <c r="A53" s="45">
        <f>IF(INT(H53/100)=1,E53,0)</f>
        <v>0</v>
      </c>
      <c r="B53" s="45">
        <f>IF(INT(H53/100)=3,E53,0)</f>
        <v>0</v>
      </c>
      <c r="C53" s="45">
        <f>IF(INT(H53/100)=4,E53,0)</f>
        <v>4</v>
      </c>
      <c r="D53" s="45">
        <f>IF(INT(H53/100)=6,E53,0)</f>
        <v>0</v>
      </c>
      <c r="E53" s="35">
        <v>4</v>
      </c>
      <c r="G53" s="49">
        <v>3</v>
      </c>
      <c r="H53" s="41">
        <v>446</v>
      </c>
      <c r="I53" s="50" t="str">
        <f>LOOKUP(H53,Name!A$2:B1850)</f>
        <v>Adam Scarr</v>
      </c>
      <c r="J53" s="43">
        <v>45</v>
      </c>
      <c r="K53" s="56"/>
      <c r="L53" s="169" t="s">
        <v>100</v>
      </c>
      <c r="M53" s="49">
        <v>3</v>
      </c>
      <c r="N53" s="41">
        <v>438</v>
      </c>
      <c r="O53" s="50" t="str">
        <f>LOOKUP(N53,Name!A$2:B1857)</f>
        <v>Nnamo Offodile</v>
      </c>
      <c r="P53" s="43">
        <v>43</v>
      </c>
      <c r="Q53" s="56"/>
      <c r="R53" s="28"/>
      <c r="S53" s="45">
        <f>IF(INT(N53/100)=1,W53,0)</f>
        <v>0</v>
      </c>
      <c r="T53" s="45">
        <f>IF(INT(N53/100)=3,W53,0)</f>
        <v>0</v>
      </c>
      <c r="U53" s="45">
        <f>IF(INT(N53/100)=4,W53,0)</f>
        <v>4</v>
      </c>
      <c r="V53" s="45">
        <f>IF(INT(N53/100)=6,W53,0)</f>
        <v>0</v>
      </c>
      <c r="W53" s="35">
        <v>4</v>
      </c>
    </row>
    <row r="54" spans="1:23" ht="16.5" thickBot="1">
      <c r="A54" s="45">
        <f>IF(INT(H54/100)=1,E54,0)</f>
        <v>0</v>
      </c>
      <c r="B54" s="45">
        <f>IF(INT(H54/100)=3,E54,0)</f>
        <v>2</v>
      </c>
      <c r="C54" s="45">
        <f>IF(INT(H54/100)=4,E54,0)</f>
        <v>0</v>
      </c>
      <c r="D54" s="45">
        <f>IF(INT(H54/100)=6,E54,0)</f>
        <v>0</v>
      </c>
      <c r="E54" s="35">
        <v>2</v>
      </c>
      <c r="G54" s="49">
        <v>4</v>
      </c>
      <c r="H54" s="41">
        <v>303</v>
      </c>
      <c r="I54" s="50" t="str">
        <f>LOOKUP(H54,Name!A$2:B1851)</f>
        <v>Kaysha Kameni</v>
      </c>
      <c r="J54" s="43">
        <v>41</v>
      </c>
      <c r="K54" s="56"/>
      <c r="L54" s="169" t="s">
        <v>100</v>
      </c>
      <c r="M54" s="49">
        <v>4</v>
      </c>
      <c r="N54" s="41">
        <v>312</v>
      </c>
      <c r="O54" s="50" t="str">
        <f>LOOKUP(N54,Name!A$2:B1858)</f>
        <v>Marley Courtney</v>
      </c>
      <c r="P54" s="43">
        <v>39</v>
      </c>
      <c r="Q54" s="56"/>
      <c r="R54" s="28"/>
      <c r="S54" s="45">
        <f>IF(INT(N54/100)=1,W54,0)</f>
        <v>0</v>
      </c>
      <c r="T54" s="45">
        <f>IF(INT(N54/100)=3,W54,0)</f>
        <v>2</v>
      </c>
      <c r="U54" s="45">
        <f>IF(INT(N54/100)=4,W54,0)</f>
        <v>0</v>
      </c>
      <c r="V54" s="45">
        <f>IF(INT(N54/100)=6,W54,0)</f>
        <v>0</v>
      </c>
      <c r="W54" s="35">
        <v>2</v>
      </c>
    </row>
    <row r="55" spans="1:23" ht="16.5" thickBot="1">
      <c r="A55" s="43"/>
      <c r="B55" s="43"/>
      <c r="C55" s="43"/>
      <c r="D55" s="43"/>
      <c r="E55" s="44" t="s">
        <v>26</v>
      </c>
      <c r="G55" s="59"/>
      <c r="H55" s="60"/>
      <c r="I55" s="53"/>
      <c r="J55" s="53"/>
      <c r="K55" s="61"/>
      <c r="L55" s="169" t="s">
        <v>100</v>
      </c>
      <c r="M55" s="59"/>
      <c r="N55" s="60"/>
      <c r="O55" s="53"/>
      <c r="P55" s="53"/>
      <c r="Q55" s="61"/>
      <c r="R55" s="28"/>
      <c r="S55" s="43"/>
      <c r="T55" s="43"/>
      <c r="U55" s="43"/>
      <c r="V55" s="43"/>
      <c r="W55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2.421875" style="27" customWidth="1"/>
    <col min="7" max="8" width="5.7109375" style="27" customWidth="1"/>
    <col min="9" max="9" width="23.28125" style="27" customWidth="1"/>
    <col min="10" max="10" width="8.421875" style="27" customWidth="1"/>
    <col min="11" max="11" width="5.7109375" style="27" customWidth="1"/>
    <col min="12" max="12" width="4.42187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4.421875" style="3" customWidth="1"/>
    <col min="18" max="18" width="3.2812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7:18" ht="16.5" thickBot="1">
      <c r="G1" s="352" t="s">
        <v>50</v>
      </c>
      <c r="H1" s="353"/>
      <c r="I1" s="353"/>
      <c r="J1" s="353"/>
      <c r="K1" s="354"/>
      <c r="L1" s="168" t="s">
        <v>99</v>
      </c>
      <c r="M1" s="157"/>
      <c r="N1" s="158"/>
      <c r="O1" s="158" t="s">
        <v>438</v>
      </c>
      <c r="P1" s="158"/>
      <c r="Q1" s="159"/>
      <c r="R1" s="74"/>
    </row>
    <row r="2" spans="1:22" ht="16.5" thickBot="1">
      <c r="A2" s="78" t="s">
        <v>18</v>
      </c>
      <c r="B2" s="89" t="s">
        <v>20</v>
      </c>
      <c r="C2" s="95" t="s">
        <v>22</v>
      </c>
      <c r="D2" s="179" t="s">
        <v>24</v>
      </c>
      <c r="E2" s="180" t="s">
        <v>99</v>
      </c>
      <c r="G2" s="157"/>
      <c r="H2" s="158"/>
      <c r="I2" s="158" t="s">
        <v>51</v>
      </c>
      <c r="J2" s="158"/>
      <c r="K2" s="159"/>
      <c r="L2" s="168" t="s">
        <v>99</v>
      </c>
      <c r="M2" s="166" t="s">
        <v>73</v>
      </c>
      <c r="N2" s="152"/>
      <c r="O2" s="141" t="s">
        <v>46</v>
      </c>
      <c r="P2" s="141"/>
      <c r="Q2" s="147"/>
      <c r="R2" s="28"/>
      <c r="S2" s="37" t="s">
        <v>18</v>
      </c>
      <c r="T2" s="38" t="s">
        <v>20</v>
      </c>
      <c r="U2" s="39" t="s">
        <v>22</v>
      </c>
      <c r="V2" s="40" t="s">
        <v>24</v>
      </c>
    </row>
    <row r="3" spans="1:23" ht="16.5" thickBot="1">
      <c r="A3" s="146">
        <f>SUM(A8:A55)</f>
        <v>36</v>
      </c>
      <c r="B3" s="143">
        <f>SUM(B8:B55)</f>
        <v>42</v>
      </c>
      <c r="C3" s="143">
        <f>SUM(C8:C55)</f>
        <v>26</v>
      </c>
      <c r="D3" s="143">
        <f>SUM(D8:D55)</f>
        <v>54</v>
      </c>
      <c r="E3" s="156" t="s">
        <v>48</v>
      </c>
      <c r="G3" s="322" t="s">
        <v>152</v>
      </c>
      <c r="H3" s="158">
        <v>6</v>
      </c>
      <c r="I3" s="323" t="str">
        <f>LOOKUP(H3,Name!A$2:B1798)</f>
        <v>Solihull &amp; Small Heath</v>
      </c>
      <c r="J3" s="158">
        <f>D$5</f>
        <v>122</v>
      </c>
      <c r="K3" s="156"/>
      <c r="L3" s="168" t="s">
        <v>99</v>
      </c>
      <c r="M3" s="49">
        <v>1</v>
      </c>
      <c r="N3" s="41">
        <v>338</v>
      </c>
      <c r="O3" s="142" t="str">
        <f>LOOKUP(N3,Name!A$2:B1799)</f>
        <v>Grace Carter</v>
      </c>
      <c r="P3" s="119">
        <v>1.8</v>
      </c>
      <c r="Q3" s="148"/>
      <c r="R3" s="28"/>
      <c r="S3" s="45">
        <f>IF(INT(N3/100)=1,W3,0)</f>
        <v>0</v>
      </c>
      <c r="T3" s="45">
        <f>IF(INT(N3/100)=3,W3,0)</f>
        <v>8</v>
      </c>
      <c r="U3" s="45">
        <f>IF(INT(N3/100)=4,W3,0)</f>
        <v>0</v>
      </c>
      <c r="V3" s="45">
        <f>IF(INT(N3/100)=6,W3,0)</f>
        <v>0</v>
      </c>
      <c r="W3" s="35">
        <v>8</v>
      </c>
    </row>
    <row r="4" spans="1:23" ht="16.5" thickBot="1">
      <c r="A4" s="146">
        <f>SUM(S2:S55)</f>
        <v>38</v>
      </c>
      <c r="B4" s="143">
        <f>SUM(T2:T55)</f>
        <v>42</v>
      </c>
      <c r="C4" s="143">
        <f>SUM(U2:U55)</f>
        <v>30</v>
      </c>
      <c r="D4" s="143">
        <f>SUM(V2:V55)</f>
        <v>68</v>
      </c>
      <c r="E4" s="156" t="s">
        <v>107</v>
      </c>
      <c r="G4" s="322" t="s">
        <v>154</v>
      </c>
      <c r="H4" s="158">
        <v>3</v>
      </c>
      <c r="I4" s="323" t="str">
        <f>LOOKUP(H4,Name!A$2:B1795)</f>
        <v>Birchfield Harriers</v>
      </c>
      <c r="J4" s="158">
        <f>B$5</f>
        <v>84</v>
      </c>
      <c r="K4" s="156"/>
      <c r="L4" s="168" t="s">
        <v>99</v>
      </c>
      <c r="M4" s="49">
        <v>2</v>
      </c>
      <c r="N4" s="41">
        <v>656</v>
      </c>
      <c r="O4" s="142" t="str">
        <f>LOOKUP(N4,Name!A$2:B1800)</f>
        <v>Harriet Moss</v>
      </c>
      <c r="P4" s="119">
        <v>1.72</v>
      </c>
      <c r="Q4" s="148"/>
      <c r="R4" s="28"/>
      <c r="S4" s="45">
        <f>IF(INT(N4/100)=1,W4,0)</f>
        <v>0</v>
      </c>
      <c r="T4" s="45">
        <f>IF(INT(N4/100)=3,W4,0)</f>
        <v>0</v>
      </c>
      <c r="U4" s="45">
        <f>IF(INT(N4/100)=4,W4,0)</f>
        <v>0</v>
      </c>
      <c r="V4" s="45">
        <f>IF(INT(N4/100)=6,W4,0)</f>
        <v>6</v>
      </c>
      <c r="W4" s="35">
        <v>6</v>
      </c>
    </row>
    <row r="5" spans="1:23" ht="16.5" thickBot="1">
      <c r="A5" s="181">
        <f>A3+A4</f>
        <v>74</v>
      </c>
      <c r="B5" s="182">
        <f>B3+B4</f>
        <v>84</v>
      </c>
      <c r="C5" s="182">
        <f>C3+C4</f>
        <v>56</v>
      </c>
      <c r="D5" s="182">
        <f>D3+D4</f>
        <v>122</v>
      </c>
      <c r="E5" s="183" t="s">
        <v>49</v>
      </c>
      <c r="G5" s="322" t="s">
        <v>155</v>
      </c>
      <c r="H5" s="158">
        <v>1</v>
      </c>
      <c r="I5" s="323" t="str">
        <f>LOOKUP(H5,Name!A$2:B1794)</f>
        <v>Royal Sutton Coldfield</v>
      </c>
      <c r="J5" s="158">
        <f>A$5</f>
        <v>74</v>
      </c>
      <c r="K5" s="156"/>
      <c r="L5" s="168" t="s">
        <v>99</v>
      </c>
      <c r="M5" s="49">
        <v>3</v>
      </c>
      <c r="N5" s="41">
        <v>171</v>
      </c>
      <c r="O5" s="142" t="str">
        <f>LOOKUP(N5,Name!A$2:B1801)</f>
        <v>Molly Beeton</v>
      </c>
      <c r="P5" s="119">
        <v>1.62</v>
      </c>
      <c r="Q5" s="148"/>
      <c r="R5" s="28"/>
      <c r="S5" s="45">
        <f>IF(INT(N5/100)=1,W5,0)</f>
        <v>4</v>
      </c>
      <c r="T5" s="45">
        <f>IF(INT(N5/100)=3,W5,0)</f>
        <v>0</v>
      </c>
      <c r="U5" s="45">
        <f>IF(INT(N5/100)=4,W5,0)</f>
        <v>0</v>
      </c>
      <c r="V5" s="45">
        <f>IF(INT(N5/100)=6,W5,0)</f>
        <v>0</v>
      </c>
      <c r="W5" s="35">
        <v>4</v>
      </c>
    </row>
    <row r="6" spans="1:23" ht="16.5" thickBot="1">
      <c r="A6" s="27"/>
      <c r="B6" s="27"/>
      <c r="C6" s="27"/>
      <c r="D6" s="27"/>
      <c r="G6" s="322" t="s">
        <v>153</v>
      </c>
      <c r="H6" s="158">
        <v>4</v>
      </c>
      <c r="I6" s="323" t="str">
        <f>LOOKUP(H6,Name!A$2:B1796)</f>
        <v>Halesowen C&amp;AC</v>
      </c>
      <c r="J6" s="158">
        <f>C$5</f>
        <v>56</v>
      </c>
      <c r="K6" s="156"/>
      <c r="L6" s="168" t="s">
        <v>99</v>
      </c>
      <c r="M6" s="49">
        <v>4</v>
      </c>
      <c r="N6" s="41">
        <v>478</v>
      </c>
      <c r="O6" s="142" t="str">
        <f>LOOKUP(N6,Name!A$2:B1802)</f>
        <v>Nia Brook</v>
      </c>
      <c r="P6" s="119">
        <v>1.14</v>
      </c>
      <c r="Q6" s="148"/>
      <c r="R6" s="28"/>
      <c r="S6" s="45">
        <f>IF(INT(N6/100)=1,W6,0)</f>
        <v>0</v>
      </c>
      <c r="T6" s="45">
        <f>IF(INT(N6/100)=3,W6,0)</f>
        <v>0</v>
      </c>
      <c r="U6" s="45">
        <f>IF(INT(N6/100)=4,W6,0)</f>
        <v>2</v>
      </c>
      <c r="V6" s="45">
        <f>IF(INT(N6/100)=6,W6,0)</f>
        <v>0</v>
      </c>
      <c r="W6" s="35">
        <v>2</v>
      </c>
    </row>
    <row r="7" spans="7:23" ht="15.75" thickBot="1">
      <c r="G7" s="153"/>
      <c r="H7" s="154"/>
      <c r="I7" s="154"/>
      <c r="J7" s="154"/>
      <c r="K7" s="155"/>
      <c r="L7" s="168" t="s">
        <v>99</v>
      </c>
      <c r="M7" s="146"/>
      <c r="N7" s="143"/>
      <c r="O7" s="142"/>
      <c r="P7" s="228"/>
      <c r="Q7" s="148"/>
      <c r="R7" s="28"/>
      <c r="S7" s="57"/>
      <c r="T7" s="43"/>
      <c r="U7" s="43"/>
      <c r="V7" s="43"/>
      <c r="W7" s="44" t="s">
        <v>26</v>
      </c>
    </row>
    <row r="8" spans="1:22" ht="16.5" thickBot="1">
      <c r="A8" s="37" t="s">
        <v>18</v>
      </c>
      <c r="B8" s="38" t="s">
        <v>20</v>
      </c>
      <c r="C8" s="39" t="s">
        <v>22</v>
      </c>
      <c r="D8" s="40" t="s">
        <v>24</v>
      </c>
      <c r="G8" s="166" t="s">
        <v>66</v>
      </c>
      <c r="H8" s="63"/>
      <c r="I8" s="141" t="s">
        <v>25</v>
      </c>
      <c r="J8" s="141"/>
      <c r="K8" s="147"/>
      <c r="L8" s="168" t="s">
        <v>99</v>
      </c>
      <c r="M8" s="167" t="s">
        <v>74</v>
      </c>
      <c r="N8" s="143"/>
      <c r="O8" s="143" t="s">
        <v>47</v>
      </c>
      <c r="P8" s="229"/>
      <c r="Q8" s="148"/>
      <c r="R8" s="28"/>
      <c r="S8" s="37" t="s">
        <v>18</v>
      </c>
      <c r="T8" s="38" t="s">
        <v>20</v>
      </c>
      <c r="U8" s="39" t="s">
        <v>22</v>
      </c>
      <c r="V8" s="40" t="s">
        <v>24</v>
      </c>
    </row>
    <row r="9" spans="1:23" ht="15.75" thickBot="1">
      <c r="A9" s="42">
        <f>IF(H9=1,E9,0)</f>
        <v>0</v>
      </c>
      <c r="B9" s="42">
        <f>IF(H9=3,E9,0)</f>
        <v>0</v>
      </c>
      <c r="C9" s="42">
        <f>IF(H9=4,E9,0)</f>
        <v>0</v>
      </c>
      <c r="D9" s="42">
        <f>IF(H9=6,E9,0)</f>
        <v>8</v>
      </c>
      <c r="E9" s="46">
        <v>8</v>
      </c>
      <c r="G9" s="64">
        <v>1</v>
      </c>
      <c r="H9" s="41">
        <v>6</v>
      </c>
      <c r="I9" s="142" t="str">
        <f>LOOKUP(H9,Name!A$2:B1800)</f>
        <v>Solihull &amp; Small Heath</v>
      </c>
      <c r="J9" s="112">
        <v>76.7</v>
      </c>
      <c r="K9" s="148"/>
      <c r="L9" s="168" t="s">
        <v>99</v>
      </c>
      <c r="M9" s="49">
        <v>1</v>
      </c>
      <c r="N9" s="41">
        <v>652</v>
      </c>
      <c r="O9" s="142" t="str">
        <f>LOOKUP(N9,Name!A$2:B1806)</f>
        <v>Beth Tomlinson</v>
      </c>
      <c r="P9" s="119">
        <v>1.66</v>
      </c>
      <c r="Q9" s="148"/>
      <c r="R9" s="28"/>
      <c r="S9" s="45">
        <f>IF(INT(N9/100)=1,W9,0)</f>
        <v>0</v>
      </c>
      <c r="T9" s="45">
        <f>IF(INT(N9/100)=3,W9,0)</f>
        <v>0</v>
      </c>
      <c r="U9" s="45">
        <f>IF(INT(N9/100)=4,W9,0)</f>
        <v>0</v>
      </c>
      <c r="V9" s="45">
        <f>IF(INT(N9/100)=6,W9,0)</f>
        <v>8</v>
      </c>
      <c r="W9" s="35">
        <v>8</v>
      </c>
    </row>
    <row r="10" spans="1:23" ht="15.75" thickBot="1">
      <c r="A10" s="42">
        <f>IF(H10=1,E10,0)</f>
        <v>0</v>
      </c>
      <c r="B10" s="42">
        <f>IF(H10=3,E10,0)</f>
        <v>6</v>
      </c>
      <c r="C10" s="42">
        <f>IF(H10=4,E10,0)</f>
        <v>0</v>
      </c>
      <c r="D10" s="42">
        <f>IF(H10=6,E10,0)</f>
        <v>0</v>
      </c>
      <c r="E10" s="46">
        <v>6</v>
      </c>
      <c r="G10" s="64">
        <v>2</v>
      </c>
      <c r="H10" s="41">
        <v>3</v>
      </c>
      <c r="I10" s="142" t="str">
        <f>LOOKUP(H10,Name!A$2:B1801)</f>
        <v>Birchfield Harriers</v>
      </c>
      <c r="J10" s="112">
        <v>84.7</v>
      </c>
      <c r="K10" s="148"/>
      <c r="L10" s="168" t="s">
        <v>99</v>
      </c>
      <c r="M10" s="49">
        <v>2</v>
      </c>
      <c r="N10" s="41">
        <v>176</v>
      </c>
      <c r="O10" s="142" t="str">
        <f>LOOKUP(N10,Name!A$2:B1807)</f>
        <v>Connie Bevan</v>
      </c>
      <c r="P10" s="119">
        <v>1.6</v>
      </c>
      <c r="Q10" s="148"/>
      <c r="R10" s="28"/>
      <c r="S10" s="45">
        <f>IF(INT(N10/100)=1,W10,0)</f>
        <v>6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6</v>
      </c>
    </row>
    <row r="11" spans="1:23" ht="15.75" thickBot="1">
      <c r="A11" s="42">
        <f>IF(H11=1,E11,0)</f>
        <v>4</v>
      </c>
      <c r="B11" s="42">
        <f>IF(H11=3,E11,0)</f>
        <v>0</v>
      </c>
      <c r="C11" s="42">
        <f>IF(H11=4,E11,0)</f>
        <v>0</v>
      </c>
      <c r="D11" s="42">
        <f>IF(H11=6,E11,0)</f>
        <v>0</v>
      </c>
      <c r="E11" s="46">
        <v>4</v>
      </c>
      <c r="G11" s="64">
        <v>3</v>
      </c>
      <c r="H11" s="41">
        <v>1</v>
      </c>
      <c r="I11" s="142" t="str">
        <f>LOOKUP(H11,Name!A$2:B1802)</f>
        <v>Royal Sutton Coldfield</v>
      </c>
      <c r="J11" s="112">
        <v>85.6</v>
      </c>
      <c r="K11" s="148"/>
      <c r="L11" s="168" t="s">
        <v>99</v>
      </c>
      <c r="M11" s="49">
        <v>3</v>
      </c>
      <c r="N11" s="41">
        <v>348</v>
      </c>
      <c r="O11" s="142" t="str">
        <f>LOOKUP(N11,Name!A$2:B1808)</f>
        <v>Raven Butcher</v>
      </c>
      <c r="P11" s="119">
        <v>1.38</v>
      </c>
      <c r="Q11" s="148"/>
      <c r="R11" s="28"/>
      <c r="S11" s="45">
        <f>IF(INT(N11/100)=1,W11,0)</f>
        <v>0</v>
      </c>
      <c r="T11" s="45">
        <f>IF(INT(N11/100)=3,W11,0)</f>
        <v>4</v>
      </c>
      <c r="U11" s="45">
        <f>IF(INT(N11/100)=4,W11,0)</f>
        <v>0</v>
      </c>
      <c r="V11" s="45">
        <f>IF(INT(N11/100)=6,W11,0)</f>
        <v>0</v>
      </c>
      <c r="W11" s="35">
        <v>4</v>
      </c>
    </row>
    <row r="12" spans="1:23" ht="15.75" thickBot="1">
      <c r="A12" s="42">
        <f>IF(H12=1,E12,0)</f>
        <v>0</v>
      </c>
      <c r="B12" s="42">
        <f>IF(H12=3,E12,0)</f>
        <v>0</v>
      </c>
      <c r="C12" s="42">
        <f>IF(H12=4,E12,0)</f>
        <v>2</v>
      </c>
      <c r="D12" s="42">
        <f>IF(H12=6,E12,0)</f>
        <v>0</v>
      </c>
      <c r="E12" s="46">
        <v>2</v>
      </c>
      <c r="G12" s="64">
        <v>4</v>
      </c>
      <c r="H12" s="41">
        <v>4</v>
      </c>
      <c r="I12" s="142" t="str">
        <f>LOOKUP(H12,Name!A$2:B1803)</f>
        <v>Halesowen C&amp;AC</v>
      </c>
      <c r="J12" s="112">
        <v>90.3</v>
      </c>
      <c r="K12" s="148"/>
      <c r="L12" s="168" t="s">
        <v>99</v>
      </c>
      <c r="M12" s="49">
        <v>4</v>
      </c>
      <c r="N12" s="41">
        <v>489</v>
      </c>
      <c r="O12" s="142" t="str">
        <f>LOOKUP(N12,Name!A$2:B1809)</f>
        <v>Alexis (Lexi) Harlow</v>
      </c>
      <c r="P12" s="119">
        <v>1.14</v>
      </c>
      <c r="Q12" s="148"/>
      <c r="R12" s="28"/>
      <c r="S12" s="45">
        <f>IF(INT(N12/100)=1,W12,0)</f>
        <v>0</v>
      </c>
      <c r="T12" s="45">
        <f>IF(INT(N12/100)=3,W12,0)</f>
        <v>0</v>
      </c>
      <c r="U12" s="45">
        <f>IF(INT(N12/100)=4,W12,0)</f>
        <v>2</v>
      </c>
      <c r="V12" s="45">
        <f>IF(INT(N12/100)=6,W12,0)</f>
        <v>0</v>
      </c>
      <c r="W12" s="35">
        <v>2</v>
      </c>
    </row>
    <row r="13" spans="1:23" ht="15.75" thickBot="1">
      <c r="A13" s="43"/>
      <c r="B13" s="43"/>
      <c r="C13" s="43"/>
      <c r="D13" s="43"/>
      <c r="E13" s="44" t="s">
        <v>26</v>
      </c>
      <c r="G13" s="146"/>
      <c r="H13" s="143"/>
      <c r="I13" s="142"/>
      <c r="J13" s="231"/>
      <c r="K13" s="148"/>
      <c r="L13" s="168" t="s">
        <v>99</v>
      </c>
      <c r="M13" s="153"/>
      <c r="N13" s="154"/>
      <c r="O13" s="144"/>
      <c r="P13" s="230"/>
      <c r="Q13" s="148"/>
      <c r="R13" s="28"/>
      <c r="S13" s="57"/>
      <c r="T13" s="43"/>
      <c r="U13" s="43"/>
      <c r="V13" s="43"/>
      <c r="W13" s="44" t="s">
        <v>26</v>
      </c>
    </row>
    <row r="14" spans="1:22" ht="16.5" thickBot="1">
      <c r="A14" s="37" t="s">
        <v>18</v>
      </c>
      <c r="B14" s="38" t="s">
        <v>20</v>
      </c>
      <c r="C14" s="39" t="s">
        <v>22</v>
      </c>
      <c r="D14" s="40" t="s">
        <v>24</v>
      </c>
      <c r="G14" s="167" t="s">
        <v>67</v>
      </c>
      <c r="H14" s="54"/>
      <c r="I14" s="143" t="s">
        <v>30</v>
      </c>
      <c r="J14" s="232"/>
      <c r="K14" s="148"/>
      <c r="L14" s="168" t="s">
        <v>99</v>
      </c>
      <c r="M14" s="166" t="s">
        <v>84</v>
      </c>
      <c r="N14" s="152"/>
      <c r="O14" s="141" t="s">
        <v>83</v>
      </c>
      <c r="P14" s="229"/>
      <c r="Q14" s="148"/>
      <c r="R14" s="28"/>
      <c r="S14" s="37" t="s">
        <v>18</v>
      </c>
      <c r="T14" s="38" t="s">
        <v>20</v>
      </c>
      <c r="U14" s="39" t="s">
        <v>22</v>
      </c>
      <c r="V14" s="40" t="s">
        <v>24</v>
      </c>
    </row>
    <row r="15" spans="1:23" ht="15.75" thickBot="1">
      <c r="A15" s="42">
        <f>IF(INT(H15/100)=1,E15,0)</f>
        <v>0</v>
      </c>
      <c r="B15" s="42">
        <f>IF(INT(H15/100)=3,E15,0)</f>
        <v>8</v>
      </c>
      <c r="C15" s="42">
        <f>IF(INT(H15/100)=4,E15,0)</f>
        <v>0</v>
      </c>
      <c r="D15" s="42">
        <f>IF(INT(H15/100)=6,E15,0)</f>
        <v>0</v>
      </c>
      <c r="E15" s="46">
        <v>8</v>
      </c>
      <c r="G15" s="64">
        <v>1</v>
      </c>
      <c r="H15" s="41">
        <v>335</v>
      </c>
      <c r="I15" s="142" t="str">
        <f>LOOKUP(H15,Name!A$2:B1806)</f>
        <v>Josie Weekes</v>
      </c>
      <c r="J15" s="112">
        <v>12.5</v>
      </c>
      <c r="K15" s="148"/>
      <c r="L15" s="168" t="s">
        <v>99</v>
      </c>
      <c r="M15" s="49">
        <v>1</v>
      </c>
      <c r="N15" s="41">
        <v>651</v>
      </c>
      <c r="O15" s="142" t="str">
        <f>LOOKUP(N15,Name!A$2:B1813)</f>
        <v>Molly Weaver</v>
      </c>
      <c r="P15" s="119">
        <v>5.91</v>
      </c>
      <c r="Q15" s="148"/>
      <c r="R15" s="28"/>
      <c r="S15" s="45">
        <f>IF(INT(N15/100)=1,W15,0)</f>
        <v>0</v>
      </c>
      <c r="T15" s="45">
        <f>IF(INT(N15/100)=3,W15,0)</f>
        <v>0</v>
      </c>
      <c r="U15" s="45">
        <f>IF(INT(N15/100)=4,W15,0)</f>
        <v>0</v>
      </c>
      <c r="V15" s="45">
        <f>IF(INT(N15/100)=6,W15,0)</f>
        <v>8</v>
      </c>
      <c r="W15" s="35">
        <v>8</v>
      </c>
    </row>
    <row r="16" spans="1:23" ht="15.75" thickBot="1">
      <c r="A16" s="42">
        <f>IF(INT(H16/100)=1,E16,0)</f>
        <v>0</v>
      </c>
      <c r="B16" s="42">
        <f>IF(INT(H16/100)=3,E16,0)</f>
        <v>0</v>
      </c>
      <c r="C16" s="42">
        <f>IF(INT(H16/100)=4,E16,0)</f>
        <v>0</v>
      </c>
      <c r="D16" s="42">
        <f>IF(INT(H16/100)=6,E16,0)</f>
        <v>6</v>
      </c>
      <c r="E16" s="46">
        <v>6</v>
      </c>
      <c r="G16" s="64">
        <v>2</v>
      </c>
      <c r="H16" s="41">
        <v>651</v>
      </c>
      <c r="I16" s="142" t="str">
        <f>LOOKUP(H16,Name!A$2:B1807)</f>
        <v>Molly Weaver</v>
      </c>
      <c r="J16" s="112">
        <v>12.6</v>
      </c>
      <c r="K16" s="148"/>
      <c r="L16" s="168" t="s">
        <v>99</v>
      </c>
      <c r="M16" s="49">
        <v>2</v>
      </c>
      <c r="N16" s="41">
        <v>477</v>
      </c>
      <c r="O16" s="142" t="str">
        <f>LOOKUP(N16,Name!A$2:B1814)</f>
        <v>Cerys Brook</v>
      </c>
      <c r="P16" s="119">
        <v>5.53</v>
      </c>
      <c r="Q16" s="148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6</v>
      </c>
      <c r="V16" s="45">
        <f>IF(INT(N16/100)=6,W16,0)</f>
        <v>0</v>
      </c>
      <c r="W16" s="35">
        <v>6</v>
      </c>
    </row>
    <row r="17" spans="1:23" ht="15.75" thickBot="1">
      <c r="A17" s="42">
        <f>IF(INT(H17/100)=1,E17,0)</f>
        <v>0</v>
      </c>
      <c r="B17" s="42">
        <f>IF(INT(H17/100)=3,E17,0)</f>
        <v>0</v>
      </c>
      <c r="C17" s="42">
        <f>IF(INT(H17/100)=4,E17,0)</f>
        <v>4</v>
      </c>
      <c r="D17" s="42">
        <f>IF(INT(H17/100)=6,E17,0)</f>
        <v>0</v>
      </c>
      <c r="E17" s="46">
        <v>4</v>
      </c>
      <c r="G17" s="64">
        <v>3</v>
      </c>
      <c r="H17" s="41">
        <v>499</v>
      </c>
      <c r="I17" s="142" t="str">
        <f>LOOKUP(H17,Name!A$2:B1808)</f>
        <v>Tamsin White</v>
      </c>
      <c r="J17" s="112">
        <v>13</v>
      </c>
      <c r="K17" s="148"/>
      <c r="L17" s="168" t="s">
        <v>99</v>
      </c>
      <c r="M17" s="49">
        <v>3</v>
      </c>
      <c r="N17" s="41">
        <v>175</v>
      </c>
      <c r="O17" s="142" t="str">
        <f>LOOKUP(N17,Name!A$2:B1815)</f>
        <v>Florence Male</v>
      </c>
      <c r="P17" s="119">
        <v>5.26</v>
      </c>
      <c r="Q17" s="148"/>
      <c r="R17" s="28"/>
      <c r="S17" s="45">
        <f>IF(INT(N17/100)=1,W17,0)</f>
        <v>4</v>
      </c>
      <c r="T17" s="45">
        <f>IF(INT(N17/100)=3,W17,0)</f>
        <v>0</v>
      </c>
      <c r="U17" s="45">
        <f>IF(INT(N17/100)=4,W17,0)</f>
        <v>0</v>
      </c>
      <c r="V17" s="45">
        <f>IF(INT(N17/100)=6,W17,0)</f>
        <v>0</v>
      </c>
      <c r="W17" s="35">
        <v>4</v>
      </c>
    </row>
    <row r="18" spans="1:23" ht="15.75" thickBot="1">
      <c r="A18" s="42">
        <f>IF(INT(H18/100)=1,E18,0)</f>
        <v>2</v>
      </c>
      <c r="B18" s="42">
        <f>IF(INT(H18/100)=3,E18,0)</f>
        <v>0</v>
      </c>
      <c r="C18" s="42">
        <f>IF(INT(H18/100)=4,E18,0)</f>
        <v>0</v>
      </c>
      <c r="D18" s="42">
        <f>IF(INT(H18/100)=6,E18,0)</f>
        <v>0</v>
      </c>
      <c r="E18" s="46">
        <v>2</v>
      </c>
      <c r="G18" s="64">
        <v>4</v>
      </c>
      <c r="H18" s="41">
        <v>178</v>
      </c>
      <c r="I18" s="142" t="str">
        <f>LOOKUP(H18,Name!A$2:B1809)</f>
        <v>Demi Webley</v>
      </c>
      <c r="J18" s="112">
        <v>13.2</v>
      </c>
      <c r="K18" s="148"/>
      <c r="L18" s="168" t="s">
        <v>99</v>
      </c>
      <c r="M18" s="49">
        <v>4</v>
      </c>
      <c r="N18" s="41">
        <v>346</v>
      </c>
      <c r="O18" s="142" t="str">
        <f>LOOKUP(N18,Name!A$2:B1816)</f>
        <v>Maylayah  Jay</v>
      </c>
      <c r="P18" s="119">
        <v>5.2</v>
      </c>
      <c r="Q18" s="148"/>
      <c r="R18" s="28"/>
      <c r="S18" s="45">
        <f>IF(INT(N18/100)=1,W18,0)</f>
        <v>0</v>
      </c>
      <c r="T18" s="45">
        <f>IF(INT(N18/100)=3,W18,0)</f>
        <v>2</v>
      </c>
      <c r="U18" s="45">
        <f>IF(INT(N18/100)=4,W18,0)</f>
        <v>0</v>
      </c>
      <c r="V18" s="45">
        <f>IF(INT(N18/100)=6,W18,0)</f>
        <v>0</v>
      </c>
      <c r="W18" s="35">
        <v>2</v>
      </c>
    </row>
    <row r="19" spans="1:23" ht="15.75" thickBot="1">
      <c r="A19" s="43"/>
      <c r="B19" s="43"/>
      <c r="C19" s="43"/>
      <c r="D19" s="43"/>
      <c r="E19" s="44" t="s">
        <v>26</v>
      </c>
      <c r="G19" s="146"/>
      <c r="H19" s="143"/>
      <c r="I19" s="142"/>
      <c r="J19" s="231"/>
      <c r="K19" s="148"/>
      <c r="L19" s="168" t="s">
        <v>99</v>
      </c>
      <c r="M19" s="146"/>
      <c r="N19" s="143"/>
      <c r="O19" s="142"/>
      <c r="P19" s="228"/>
      <c r="Q19" s="148"/>
      <c r="R19" s="28"/>
      <c r="S19" s="57"/>
      <c r="T19" s="43"/>
      <c r="U19" s="43"/>
      <c r="V19" s="43"/>
      <c r="W19" s="44" t="s">
        <v>26</v>
      </c>
    </row>
    <row r="20" spans="1:22" ht="16.5" thickBot="1">
      <c r="A20" s="37" t="s">
        <v>18</v>
      </c>
      <c r="B20" s="38" t="s">
        <v>20</v>
      </c>
      <c r="C20" s="39" t="s">
        <v>22</v>
      </c>
      <c r="D20" s="40" t="s">
        <v>24</v>
      </c>
      <c r="G20" s="167" t="s">
        <v>68</v>
      </c>
      <c r="H20" s="54"/>
      <c r="I20" s="143" t="s">
        <v>31</v>
      </c>
      <c r="J20" s="232"/>
      <c r="K20" s="148"/>
      <c r="L20" s="168" t="s">
        <v>99</v>
      </c>
      <c r="M20" s="167" t="s">
        <v>85</v>
      </c>
      <c r="N20" s="143"/>
      <c r="O20" s="143" t="s">
        <v>86</v>
      </c>
      <c r="P20" s="229"/>
      <c r="Q20" s="148"/>
      <c r="R20" s="28"/>
      <c r="S20" s="37" t="s">
        <v>18</v>
      </c>
      <c r="T20" s="38" t="s">
        <v>20</v>
      </c>
      <c r="U20" s="39" t="s">
        <v>22</v>
      </c>
      <c r="V20" s="40" t="s">
        <v>24</v>
      </c>
    </row>
    <row r="21" spans="1:23" ht="15.75" thickBot="1">
      <c r="A21" s="42">
        <f>IF(INT(H21)=1,E21,0)</f>
        <v>0</v>
      </c>
      <c r="B21" s="42">
        <f>IF(INT(H21)=3,E21,0)</f>
        <v>0</v>
      </c>
      <c r="C21" s="42">
        <f>IF(INT(H21)=4,E21,0)</f>
        <v>0</v>
      </c>
      <c r="D21" s="42">
        <f>IF(INT(H21)=6,E21,0)</f>
        <v>8</v>
      </c>
      <c r="E21" s="46">
        <v>8</v>
      </c>
      <c r="G21" s="64">
        <v>1</v>
      </c>
      <c r="H21" s="41">
        <v>6</v>
      </c>
      <c r="I21" s="142" t="str">
        <f>LOOKUP(H21,Name!A$2:B1813)</f>
        <v>Solihull &amp; Small Heath</v>
      </c>
      <c r="J21" s="112">
        <v>25.3</v>
      </c>
      <c r="K21" s="148"/>
      <c r="L21" s="168" t="s">
        <v>99</v>
      </c>
      <c r="M21" s="49">
        <v>1</v>
      </c>
      <c r="N21" s="41">
        <v>655</v>
      </c>
      <c r="O21" s="142" t="str">
        <f>LOOKUP(N21,Name!A$2:B1820)</f>
        <v>Daisy Burton</v>
      </c>
      <c r="P21" s="119">
        <v>4.9</v>
      </c>
      <c r="Q21" s="148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0</v>
      </c>
      <c r="V21" s="45">
        <f>IF(INT(N21/100)=6,W21,0)</f>
        <v>8</v>
      </c>
      <c r="W21" s="35">
        <v>8</v>
      </c>
    </row>
    <row r="22" spans="1:23" ht="15.75" thickBot="1">
      <c r="A22" s="42">
        <f>IF(INT(H22)=1,E22,0)</f>
        <v>0</v>
      </c>
      <c r="B22" s="42">
        <f>IF(INT(H22)=3,E22,0)</f>
        <v>6</v>
      </c>
      <c r="C22" s="42">
        <f>IF(INT(H22)=4,E22,0)</f>
        <v>0</v>
      </c>
      <c r="D22" s="42">
        <f>IF(INT(H22)=6,E22,0)</f>
        <v>0</v>
      </c>
      <c r="E22" s="46">
        <v>6</v>
      </c>
      <c r="G22" s="64">
        <v>2</v>
      </c>
      <c r="H22" s="41">
        <v>3</v>
      </c>
      <c r="I22" s="142" t="str">
        <f>LOOKUP(H22,Name!A$2:B1814)</f>
        <v>Birchfield Harriers</v>
      </c>
      <c r="J22" s="112">
        <v>25.4</v>
      </c>
      <c r="K22" s="148"/>
      <c r="L22" s="168" t="s">
        <v>99</v>
      </c>
      <c r="M22" s="49">
        <v>2</v>
      </c>
      <c r="N22" s="41">
        <v>338</v>
      </c>
      <c r="O22" s="142" t="str">
        <f>LOOKUP(N22,Name!A$2:B1821)</f>
        <v>Grace Carter</v>
      </c>
      <c r="P22" s="119">
        <v>4.85</v>
      </c>
      <c r="Q22" s="148"/>
      <c r="R22" s="28"/>
      <c r="S22" s="45">
        <f>IF(INT(N22/100)=1,W22,0)</f>
        <v>0</v>
      </c>
      <c r="T22" s="45">
        <f>IF(INT(N22/100)=3,W22,0)</f>
        <v>6</v>
      </c>
      <c r="U22" s="45">
        <f>IF(INT(N22/100)=4,W22,0)</f>
        <v>0</v>
      </c>
      <c r="V22" s="45">
        <f>IF(INT(N22/100)=6,W22,0)</f>
        <v>0</v>
      </c>
      <c r="W22" s="35">
        <v>6</v>
      </c>
    </row>
    <row r="23" spans="1:23" ht="15.75" thickBot="1">
      <c r="A23" s="42">
        <f>IF(INT(H23)=1,E23,0)</f>
        <v>4</v>
      </c>
      <c r="B23" s="42">
        <f>IF(INT(H23)=3,E23,0)</f>
        <v>0</v>
      </c>
      <c r="C23" s="42">
        <f>IF(INT(H23)=4,E23,0)</f>
        <v>0</v>
      </c>
      <c r="D23" s="42">
        <f>IF(INT(H23)=6,E23,0)</f>
        <v>0</v>
      </c>
      <c r="E23" s="46">
        <v>4</v>
      </c>
      <c r="G23" s="64">
        <v>3</v>
      </c>
      <c r="H23" s="41">
        <v>1</v>
      </c>
      <c r="I23" s="142" t="str">
        <f>LOOKUP(H23,Name!A$2:B1815)</f>
        <v>Royal Sutton Coldfield</v>
      </c>
      <c r="J23" s="112">
        <v>25.5</v>
      </c>
      <c r="K23" s="148"/>
      <c r="L23" s="168" t="s">
        <v>99</v>
      </c>
      <c r="M23" s="49">
        <v>3</v>
      </c>
      <c r="N23" s="41">
        <v>178</v>
      </c>
      <c r="O23" s="142" t="str">
        <f>LOOKUP(N23,Name!A$2:B1822)</f>
        <v>Demi Webley</v>
      </c>
      <c r="P23" s="119">
        <v>4.49</v>
      </c>
      <c r="Q23" s="148"/>
      <c r="R23" s="28"/>
      <c r="S23" s="45">
        <f>IF(INT(N23/100)=1,W23,0)</f>
        <v>4</v>
      </c>
      <c r="T23" s="45">
        <f>IF(INT(N23/100)=3,W23,0)</f>
        <v>0</v>
      </c>
      <c r="U23" s="45">
        <f>IF(INT(N23/100)=4,W23,0)</f>
        <v>0</v>
      </c>
      <c r="V23" s="45">
        <f>IF(INT(N23/100)=6,W23,0)</f>
        <v>0</v>
      </c>
      <c r="W23" s="35">
        <v>4</v>
      </c>
    </row>
    <row r="24" spans="1:23" ht="15.75" thickBot="1">
      <c r="A24" s="42">
        <f>IF(INT(H24)=1,E24,0)</f>
        <v>0</v>
      </c>
      <c r="B24" s="42">
        <f>IF(INT(H24)=3,E24,0)</f>
        <v>0</v>
      </c>
      <c r="C24" s="42">
        <f>IF(INT(H24)=4,E24,0)</f>
        <v>2</v>
      </c>
      <c r="D24" s="42">
        <f>IF(INT(H24)=6,E24,0)</f>
        <v>0</v>
      </c>
      <c r="E24" s="46">
        <v>2</v>
      </c>
      <c r="G24" s="64">
        <v>4</v>
      </c>
      <c r="H24" s="41">
        <v>4</v>
      </c>
      <c r="I24" s="142" t="str">
        <f>LOOKUP(H24,Name!A$2:B1816)</f>
        <v>Halesowen C&amp;AC</v>
      </c>
      <c r="J24" s="112">
        <v>25.6</v>
      </c>
      <c r="K24" s="148"/>
      <c r="L24" s="168" t="s">
        <v>99</v>
      </c>
      <c r="M24" s="49">
        <v>4</v>
      </c>
      <c r="N24" s="41">
        <v>498</v>
      </c>
      <c r="O24" s="142" t="str">
        <f>LOOKUP(N24,Name!A$2:B1823)</f>
        <v>Sienna Smith</v>
      </c>
      <c r="P24" s="119">
        <v>3.51</v>
      </c>
      <c r="Q24" s="148"/>
      <c r="R24" s="28"/>
      <c r="S24" s="45">
        <f>IF(INT(N24/100)=1,W24,0)</f>
        <v>0</v>
      </c>
      <c r="T24" s="45">
        <f>IF(INT(N24/100)=3,W24,0)</f>
        <v>0</v>
      </c>
      <c r="U24" s="45">
        <f>IF(INT(N24/100)=4,W24,0)</f>
        <v>2</v>
      </c>
      <c r="V24" s="45">
        <f>IF(INT(N24/100)=6,W24,0)</f>
        <v>0</v>
      </c>
      <c r="W24" s="35">
        <v>2</v>
      </c>
    </row>
    <row r="25" spans="1:23" ht="15.75" thickBot="1">
      <c r="A25" s="43"/>
      <c r="B25" s="43"/>
      <c r="C25" s="43"/>
      <c r="D25" s="43"/>
      <c r="E25" s="44" t="s">
        <v>26</v>
      </c>
      <c r="G25" s="146"/>
      <c r="H25" s="143"/>
      <c r="I25" s="142"/>
      <c r="J25" s="231"/>
      <c r="K25" s="148"/>
      <c r="L25" s="168" t="s">
        <v>99</v>
      </c>
      <c r="M25" s="150"/>
      <c r="N25" s="150"/>
      <c r="O25" s="145"/>
      <c r="P25" s="145"/>
      <c r="Q25" s="145"/>
      <c r="S25" s="43"/>
      <c r="T25" s="43"/>
      <c r="U25" s="43"/>
      <c r="V25" s="43"/>
      <c r="W25" s="44" t="s">
        <v>26</v>
      </c>
    </row>
    <row r="26" spans="1:22" ht="16.5" thickBot="1">
      <c r="A26" s="37" t="s">
        <v>18</v>
      </c>
      <c r="B26" s="38" t="s">
        <v>20</v>
      </c>
      <c r="C26" s="39" t="s">
        <v>22</v>
      </c>
      <c r="D26" s="40" t="s">
        <v>24</v>
      </c>
      <c r="G26" s="167" t="s">
        <v>69</v>
      </c>
      <c r="H26" s="54"/>
      <c r="I26" s="143" t="s">
        <v>98</v>
      </c>
      <c r="J26" s="232"/>
      <c r="K26" s="148"/>
      <c r="L26" s="168" t="s">
        <v>99</v>
      </c>
      <c r="M26" s="166" t="s">
        <v>88</v>
      </c>
      <c r="N26" s="152"/>
      <c r="O26" s="141" t="s">
        <v>87</v>
      </c>
      <c r="P26" s="141"/>
      <c r="Q26" s="147"/>
      <c r="R26" s="28"/>
      <c r="S26" s="37" t="s">
        <v>18</v>
      </c>
      <c r="T26" s="38" t="s">
        <v>20</v>
      </c>
      <c r="U26" s="39" t="s">
        <v>22</v>
      </c>
      <c r="V26" s="40" t="s">
        <v>24</v>
      </c>
    </row>
    <row r="27" spans="1:23" ht="15.75" thickBot="1">
      <c r="A27" s="42">
        <f>IF(INT(H27)=1,E27,0)</f>
        <v>0</v>
      </c>
      <c r="B27" s="42">
        <f>IF(INT(H27)=3,E27,0)</f>
        <v>0</v>
      </c>
      <c r="C27" s="42">
        <f>IF(INT(H27)=4,E27,0)</f>
        <v>0</v>
      </c>
      <c r="D27" s="42">
        <f>IF(INT(H27)=6,E27,0)</f>
        <v>8</v>
      </c>
      <c r="E27" s="46">
        <v>8</v>
      </c>
      <c r="G27" s="64">
        <v>1</v>
      </c>
      <c r="H27" s="41">
        <v>6</v>
      </c>
      <c r="I27" s="142" t="str">
        <f>LOOKUP(H27,Name!A$2:B1820)</f>
        <v>Solihull &amp; Small Heath</v>
      </c>
      <c r="J27" s="112">
        <v>78.8</v>
      </c>
      <c r="K27" s="148"/>
      <c r="L27" s="168" t="s">
        <v>99</v>
      </c>
      <c r="M27" s="49">
        <v>1</v>
      </c>
      <c r="N27" s="41">
        <v>335</v>
      </c>
      <c r="O27" s="142" t="str">
        <f>LOOKUP(N27,Name!A$2:B1827)</f>
        <v>Josie Weekes</v>
      </c>
      <c r="P27" s="43">
        <v>51</v>
      </c>
      <c r="Q27" s="148"/>
      <c r="R27" s="28"/>
      <c r="S27" s="45">
        <f>IF(INT(N27/100)=1,W27,0)</f>
        <v>0</v>
      </c>
      <c r="T27" s="45">
        <f>IF(INT(N27/100)=3,W27,0)</f>
        <v>8</v>
      </c>
      <c r="U27" s="45">
        <f>IF(INT(N27/100)=4,W27,0)</f>
        <v>0</v>
      </c>
      <c r="V27" s="45">
        <f>IF(INT(N27/100)=6,W27,0)</f>
        <v>0</v>
      </c>
      <c r="W27" s="35">
        <v>8</v>
      </c>
    </row>
    <row r="28" spans="1:23" ht="15.75" thickBot="1">
      <c r="A28" s="42">
        <f>IF(INT(H28)=1,E28,0)</f>
        <v>0</v>
      </c>
      <c r="B28" s="42">
        <f>IF(INT(H28)=3,E28,0)</f>
        <v>0</v>
      </c>
      <c r="C28" s="42">
        <f>IF(INT(H28)=4,E28,0)</f>
        <v>6</v>
      </c>
      <c r="D28" s="42">
        <f>IF(INT(H28)=6,E28,0)</f>
        <v>0</v>
      </c>
      <c r="E28" s="46">
        <v>6</v>
      </c>
      <c r="G28" s="64">
        <v>2</v>
      </c>
      <c r="H28" s="41">
        <v>4</v>
      </c>
      <c r="I28" s="142" t="str">
        <f>LOOKUP(H28,Name!A$2:B1821)</f>
        <v>Halesowen C&amp;AC</v>
      </c>
      <c r="J28" s="112">
        <v>79</v>
      </c>
      <c r="K28" s="148"/>
      <c r="L28" s="168" t="s">
        <v>99</v>
      </c>
      <c r="M28" s="49">
        <v>2</v>
      </c>
      <c r="N28" s="41">
        <v>659</v>
      </c>
      <c r="O28" s="142" t="str">
        <f>LOOKUP(N28,Name!A$2:B1828)</f>
        <v>Holly Pannett</v>
      </c>
      <c r="P28" s="43">
        <v>45</v>
      </c>
      <c r="Q28" s="148"/>
      <c r="R28" s="28"/>
      <c r="S28" s="45">
        <f>IF(INT(N28/100)=1,W28,0)</f>
        <v>0</v>
      </c>
      <c r="T28" s="45">
        <f>IF(INT(N28/100)=3,W28,0)</f>
        <v>0</v>
      </c>
      <c r="U28" s="45">
        <f>IF(INT(N28/100)=4,W28,0)</f>
        <v>0</v>
      </c>
      <c r="V28" s="45">
        <f>IF(INT(N28/100)=6,W28,0)</f>
        <v>6</v>
      </c>
      <c r="W28" s="35">
        <v>6</v>
      </c>
    </row>
    <row r="29" spans="1:23" ht="15.75" thickBot="1">
      <c r="A29" s="42">
        <f>IF(INT(H29)=1,E29,0)</f>
        <v>4</v>
      </c>
      <c r="B29" s="42">
        <f>IF(INT(H29)=3,E29,0)</f>
        <v>0</v>
      </c>
      <c r="C29" s="42">
        <f>IF(INT(H29)=4,E29,0)</f>
        <v>0</v>
      </c>
      <c r="D29" s="42">
        <f>IF(INT(H29)=6,E29,0)</f>
        <v>0</v>
      </c>
      <c r="E29" s="46">
        <v>4</v>
      </c>
      <c r="G29" s="64">
        <v>3</v>
      </c>
      <c r="H29" s="41">
        <v>1</v>
      </c>
      <c r="I29" s="142" t="str">
        <f>LOOKUP(H29,Name!A$2:B1822)</f>
        <v>Royal Sutton Coldfield</v>
      </c>
      <c r="J29" s="112">
        <v>80.7</v>
      </c>
      <c r="K29" s="148"/>
      <c r="L29" s="168" t="s">
        <v>99</v>
      </c>
      <c r="M29" s="49">
        <v>3</v>
      </c>
      <c r="N29" s="41">
        <v>177</v>
      </c>
      <c r="O29" s="142" t="str">
        <f>LOOKUP(N29,Name!A$2:B1829)</f>
        <v>Elizabeth Fox-Payne</v>
      </c>
      <c r="P29" s="43">
        <v>43</v>
      </c>
      <c r="Q29" s="148"/>
      <c r="R29" s="28"/>
      <c r="S29" s="45">
        <f>IF(INT(N29/100)=1,W29,0)</f>
        <v>4</v>
      </c>
      <c r="T29" s="45">
        <f>IF(INT(N29/100)=3,W29,0)</f>
        <v>0</v>
      </c>
      <c r="U29" s="45">
        <f>IF(INT(N29/100)=4,W29,0)</f>
        <v>0</v>
      </c>
      <c r="V29" s="45">
        <f>IF(INT(N29/100)=6,W29,0)</f>
        <v>0</v>
      </c>
      <c r="W29" s="35">
        <v>4</v>
      </c>
    </row>
    <row r="30" spans="1:23" ht="15.75" thickBot="1">
      <c r="A30" s="42">
        <f>IF(INT(H30)=1,E30,0)</f>
        <v>0</v>
      </c>
      <c r="B30" s="42">
        <f>IF(INT(H30)=3,E30,0)</f>
        <v>0</v>
      </c>
      <c r="C30" s="42">
        <f>IF(INT(H30)=4,E30,0)</f>
        <v>0</v>
      </c>
      <c r="D30" s="42">
        <f>IF(INT(H30)=6,E30,0)</f>
        <v>0</v>
      </c>
      <c r="E30" s="46">
        <v>2</v>
      </c>
      <c r="G30" s="64">
        <v>4</v>
      </c>
      <c r="H30" s="41"/>
      <c r="I30" s="142" t="e">
        <f>LOOKUP(H30,Name!A$2:B1823)</f>
        <v>#N/A</v>
      </c>
      <c r="J30" s="112"/>
      <c r="K30" s="148"/>
      <c r="L30" s="168" t="s">
        <v>99</v>
      </c>
      <c r="M30" s="49">
        <v>4</v>
      </c>
      <c r="N30" s="41">
        <v>494</v>
      </c>
      <c r="O30" s="142" t="str">
        <f>LOOKUP(N30,Name!A$2:B1830)</f>
        <v>Pheobe-Mai Pye</v>
      </c>
      <c r="P30" s="43">
        <v>36</v>
      </c>
      <c r="Q30" s="148"/>
      <c r="R30" s="28"/>
      <c r="S30" s="45">
        <f>IF(INT(N30/100)=1,W30,0)</f>
        <v>0</v>
      </c>
      <c r="T30" s="45">
        <f>IF(INT(N30/100)=3,W30,0)</f>
        <v>0</v>
      </c>
      <c r="U30" s="45">
        <f>IF(INT(N30/100)=4,W30,0)</f>
        <v>2</v>
      </c>
      <c r="V30" s="45">
        <f>IF(INT(N30/100)=6,W30,0)</f>
        <v>0</v>
      </c>
      <c r="W30" s="35">
        <v>2</v>
      </c>
    </row>
    <row r="31" spans="1:23" ht="15.75" thickBot="1">
      <c r="A31" s="43"/>
      <c r="B31" s="43"/>
      <c r="C31" s="43"/>
      <c r="D31" s="43"/>
      <c r="E31" s="44" t="s">
        <v>26</v>
      </c>
      <c r="G31" s="146"/>
      <c r="H31" s="143"/>
      <c r="I31" s="142"/>
      <c r="J31" s="231"/>
      <c r="K31" s="148"/>
      <c r="L31" s="168" t="s">
        <v>99</v>
      </c>
      <c r="M31" s="146"/>
      <c r="N31" s="143"/>
      <c r="O31" s="142"/>
      <c r="P31" s="142"/>
      <c r="Q31" s="148"/>
      <c r="R31" s="28"/>
      <c r="S31" s="57"/>
      <c r="T31" s="43"/>
      <c r="U31" s="43"/>
      <c r="V31" s="43"/>
      <c r="W31" s="44" t="s">
        <v>26</v>
      </c>
    </row>
    <row r="32" spans="1:22" ht="16.5" thickBot="1">
      <c r="A32" s="37" t="s">
        <v>18</v>
      </c>
      <c r="B32" s="38" t="s">
        <v>20</v>
      </c>
      <c r="C32" s="39" t="s">
        <v>22</v>
      </c>
      <c r="D32" s="40" t="s">
        <v>24</v>
      </c>
      <c r="G32" s="167" t="s">
        <v>70</v>
      </c>
      <c r="H32" s="54"/>
      <c r="I32" s="143" t="s">
        <v>36</v>
      </c>
      <c r="J32" s="232"/>
      <c r="K32" s="148"/>
      <c r="L32" s="168" t="s">
        <v>99</v>
      </c>
      <c r="M32" s="167" t="s">
        <v>89</v>
      </c>
      <c r="N32" s="143"/>
      <c r="O32" s="143" t="s">
        <v>90</v>
      </c>
      <c r="P32" s="143"/>
      <c r="Q32" s="148"/>
      <c r="R32" s="28"/>
      <c r="S32" s="37" t="s">
        <v>18</v>
      </c>
      <c r="T32" s="38" t="s">
        <v>20</v>
      </c>
      <c r="U32" s="39" t="s">
        <v>22</v>
      </c>
      <c r="V32" s="40" t="s">
        <v>24</v>
      </c>
    </row>
    <row r="33" spans="1:23" ht="15.75" thickBot="1">
      <c r="A33" s="42">
        <f>IF(H33=1,E33,0)</f>
        <v>0</v>
      </c>
      <c r="B33" s="42">
        <f>IF(H33=3,E33,0)</f>
        <v>8</v>
      </c>
      <c r="C33" s="42">
        <f>IF(H33=4,E33,0)</f>
        <v>0</v>
      </c>
      <c r="D33" s="42">
        <f>IF(H33=6,E33,0)</f>
        <v>0</v>
      </c>
      <c r="E33" s="46">
        <v>8</v>
      </c>
      <c r="G33" s="64">
        <v>1</v>
      </c>
      <c r="H33" s="41">
        <v>3</v>
      </c>
      <c r="I33" s="142" t="str">
        <f>LOOKUP(H33,Name!A$2:B1827)</f>
        <v>Birchfield Harriers</v>
      </c>
      <c r="J33" s="112">
        <v>50.7</v>
      </c>
      <c r="K33" s="148"/>
      <c r="L33" s="168" t="s">
        <v>99</v>
      </c>
      <c r="M33" s="49">
        <v>1</v>
      </c>
      <c r="N33" s="41">
        <v>653</v>
      </c>
      <c r="O33" s="142" t="str">
        <f>LOOKUP(N33,Name!A$2:B1834)</f>
        <v>Lily Conduit</v>
      </c>
      <c r="P33" s="43">
        <v>42</v>
      </c>
      <c r="Q33" s="148"/>
      <c r="R33" s="28"/>
      <c r="S33" s="45">
        <f>IF(INT(N33/100)=1,W33,0)</f>
        <v>0</v>
      </c>
      <c r="T33" s="45">
        <f>IF(INT(N33/100)=3,W33,0)</f>
        <v>0</v>
      </c>
      <c r="U33" s="45">
        <f>IF(INT(N33/100)=4,W33,0)</f>
        <v>0</v>
      </c>
      <c r="V33" s="45">
        <f>IF(INT(N33/100)=6,W33,0)</f>
        <v>8</v>
      </c>
      <c r="W33" s="35">
        <v>8</v>
      </c>
    </row>
    <row r="34" spans="1:23" ht="15.75" thickBot="1">
      <c r="A34" s="42">
        <f>IF(H34=1,E34,0)</f>
        <v>0</v>
      </c>
      <c r="B34" s="42">
        <f>IF(H34=3,E34,0)</f>
        <v>0</v>
      </c>
      <c r="C34" s="42">
        <f>IF(H34=4,E34,0)</f>
        <v>6</v>
      </c>
      <c r="D34" s="42">
        <f>IF(H34=6,E34,0)</f>
        <v>0</v>
      </c>
      <c r="E34" s="46">
        <v>6</v>
      </c>
      <c r="G34" s="64">
        <v>2</v>
      </c>
      <c r="H34" s="41">
        <v>4</v>
      </c>
      <c r="I34" s="142" t="str">
        <f>LOOKUP(H34,Name!A$2:B1828)</f>
        <v>Halesowen C&amp;AC</v>
      </c>
      <c r="J34" s="112">
        <v>51.3</v>
      </c>
      <c r="K34" s="148"/>
      <c r="L34" s="168" t="s">
        <v>99</v>
      </c>
      <c r="M34" s="49">
        <v>2</v>
      </c>
      <c r="N34" s="41">
        <v>348</v>
      </c>
      <c r="O34" s="142" t="str">
        <f>LOOKUP(N34,Name!A$2:B1835)</f>
        <v>Raven Butcher</v>
      </c>
      <c r="P34" s="43">
        <v>34</v>
      </c>
      <c r="Q34" s="148"/>
      <c r="R34" s="28"/>
      <c r="S34" s="45">
        <f>IF(INT(N34/100)=1,W34,0)</f>
        <v>0</v>
      </c>
      <c r="T34" s="45">
        <f>IF(INT(N34/100)=3,W34,0)</f>
        <v>6</v>
      </c>
      <c r="U34" s="45">
        <f>IF(INT(N34/100)=4,W34,0)</f>
        <v>0</v>
      </c>
      <c r="V34" s="45">
        <f>IF(INT(N34/100)=6,W34,0)</f>
        <v>0</v>
      </c>
      <c r="W34" s="35">
        <v>6</v>
      </c>
    </row>
    <row r="35" spans="1:23" ht="15.75" thickBot="1">
      <c r="A35" s="42">
        <f>IF(H35=1,E35,0)</f>
        <v>4</v>
      </c>
      <c r="B35" s="42">
        <f>IF(H35=3,E35,0)</f>
        <v>0</v>
      </c>
      <c r="C35" s="42">
        <f>IF(H35=4,E35,0)</f>
        <v>0</v>
      </c>
      <c r="D35" s="42">
        <f>IF(H35=6,E35,0)</f>
        <v>0</v>
      </c>
      <c r="E35" s="46">
        <v>4</v>
      </c>
      <c r="G35" s="64">
        <v>3</v>
      </c>
      <c r="H35" s="41">
        <v>1</v>
      </c>
      <c r="I35" s="142" t="str">
        <f>LOOKUP(H35,Name!A$2:B1829)</f>
        <v>Royal Sutton Coldfield</v>
      </c>
      <c r="J35" s="112">
        <v>51.7</v>
      </c>
      <c r="K35" s="148"/>
      <c r="L35" s="168" t="s">
        <v>99</v>
      </c>
      <c r="M35" s="49">
        <v>3</v>
      </c>
      <c r="N35" s="41">
        <v>172</v>
      </c>
      <c r="O35" s="142" t="str">
        <f>LOOKUP(N35,Name!A$2:B1836)</f>
        <v>Eva Cartwright</v>
      </c>
      <c r="P35" s="43">
        <v>32</v>
      </c>
      <c r="Q35" s="148"/>
      <c r="R35" s="28"/>
      <c r="S35" s="45">
        <f>IF(INT(N35/100)=1,W35,0)</f>
        <v>4</v>
      </c>
      <c r="T35" s="45">
        <f>IF(INT(N35/100)=3,W35,0)</f>
        <v>0</v>
      </c>
      <c r="U35" s="45">
        <f>IF(INT(N35/100)=4,W35,0)</f>
        <v>0</v>
      </c>
      <c r="V35" s="45">
        <f>IF(INT(N35/100)=6,W35,0)</f>
        <v>0</v>
      </c>
      <c r="W35" s="35">
        <v>4</v>
      </c>
    </row>
    <row r="36" spans="1:23" ht="15.75" thickBot="1">
      <c r="A36" s="42">
        <f>IF(H36=1,E36,0)</f>
        <v>0</v>
      </c>
      <c r="B36" s="42">
        <f>IF(H36=3,E36,0)</f>
        <v>0</v>
      </c>
      <c r="C36" s="42">
        <f>IF(H36=4,E36,0)</f>
        <v>0</v>
      </c>
      <c r="D36" s="42">
        <f>IF(H36=6,E36,0)</f>
        <v>2</v>
      </c>
      <c r="E36" s="46">
        <v>2</v>
      </c>
      <c r="G36" s="64">
        <v>4</v>
      </c>
      <c r="H36" s="41">
        <v>6</v>
      </c>
      <c r="I36" s="142" t="str">
        <f>LOOKUP(H36,Name!A$2:B1830)</f>
        <v>Solihull &amp; Small Heath</v>
      </c>
      <c r="J36" s="112">
        <v>52.1</v>
      </c>
      <c r="K36" s="148"/>
      <c r="L36" s="168" t="s">
        <v>99</v>
      </c>
      <c r="M36" s="49">
        <v>4</v>
      </c>
      <c r="N36" s="41">
        <v>491</v>
      </c>
      <c r="O36" s="142" t="str">
        <f>LOOKUP(N36,Name!A$2:B1837)</f>
        <v>Daisy Beau Moore</v>
      </c>
      <c r="P36" s="43">
        <v>32</v>
      </c>
      <c r="Q36" s="148"/>
      <c r="R36" s="28"/>
      <c r="S36" s="45">
        <f>IF(INT(N36/100)=1,W36,0)</f>
        <v>0</v>
      </c>
      <c r="T36" s="45">
        <f>IF(INT(N36/100)=3,W36,0)</f>
        <v>0</v>
      </c>
      <c r="U36" s="45">
        <f>IF(INT(N36/100)=4,W36,0)</f>
        <v>2</v>
      </c>
      <c r="V36" s="45">
        <f>IF(INT(N36/100)=6,W36,0)</f>
        <v>0</v>
      </c>
      <c r="W36" s="35">
        <v>2</v>
      </c>
    </row>
    <row r="37" spans="1:23" ht="15.75" thickBot="1">
      <c r="A37" s="43"/>
      <c r="B37" s="43"/>
      <c r="C37" s="43"/>
      <c r="D37" s="43"/>
      <c r="E37" s="44" t="s">
        <v>26</v>
      </c>
      <c r="G37" s="149"/>
      <c r="H37" s="142"/>
      <c r="I37" s="142"/>
      <c r="J37" s="231"/>
      <c r="K37" s="148"/>
      <c r="L37" s="168" t="s">
        <v>99</v>
      </c>
      <c r="M37" s="150"/>
      <c r="N37" s="150"/>
      <c r="O37" s="145"/>
      <c r="P37" s="145"/>
      <c r="Q37" s="145"/>
      <c r="S37" s="43"/>
      <c r="T37" s="43"/>
      <c r="U37" s="43"/>
      <c r="V37" s="43"/>
      <c r="W37" s="44" t="s">
        <v>26</v>
      </c>
    </row>
    <row r="38" spans="1:22" ht="16.5" thickBot="1">
      <c r="A38" s="37" t="s">
        <v>18</v>
      </c>
      <c r="B38" s="38" t="s">
        <v>20</v>
      </c>
      <c r="C38" s="39" t="s">
        <v>22</v>
      </c>
      <c r="D38" s="40" t="s">
        <v>24</v>
      </c>
      <c r="G38" s="167" t="s">
        <v>71</v>
      </c>
      <c r="H38" s="54"/>
      <c r="I38" s="143" t="s">
        <v>37</v>
      </c>
      <c r="J38" s="232"/>
      <c r="K38" s="148"/>
      <c r="L38" s="168" t="s">
        <v>99</v>
      </c>
      <c r="M38" s="166" t="s">
        <v>75</v>
      </c>
      <c r="N38" s="152"/>
      <c r="O38" s="141" t="s">
        <v>44</v>
      </c>
      <c r="P38" s="141"/>
      <c r="Q38" s="147"/>
      <c r="R38" s="28"/>
      <c r="S38" s="37" t="s">
        <v>18</v>
      </c>
      <c r="T38" s="38" t="s">
        <v>20</v>
      </c>
      <c r="U38" s="39" t="s">
        <v>22</v>
      </c>
      <c r="V38" s="40" t="s">
        <v>24</v>
      </c>
    </row>
    <row r="39" spans="1:23" ht="15.75" thickBot="1">
      <c r="A39" s="42">
        <f>IF(H39=1,E39,0)</f>
        <v>8</v>
      </c>
      <c r="B39" s="42">
        <f>IF(H39=3,E39,0)</f>
        <v>0</v>
      </c>
      <c r="C39" s="42">
        <f>IF(H39=4,E39,0)</f>
        <v>0</v>
      </c>
      <c r="D39" s="42">
        <f>IF(H39=6,E39,0)</f>
        <v>0</v>
      </c>
      <c r="E39" s="46">
        <v>8</v>
      </c>
      <c r="G39" s="64">
        <v>1</v>
      </c>
      <c r="H39" s="41">
        <v>1</v>
      </c>
      <c r="I39" s="142" t="str">
        <f>LOOKUP(H39,Name!A$2:B1834)</f>
        <v>Royal Sutton Coldfield</v>
      </c>
      <c r="J39" s="112">
        <v>51.7</v>
      </c>
      <c r="K39" s="148"/>
      <c r="L39" s="168" t="s">
        <v>99</v>
      </c>
      <c r="M39" s="49">
        <v>1</v>
      </c>
      <c r="N39" s="41">
        <v>656</v>
      </c>
      <c r="O39" s="142" t="str">
        <f>LOOKUP(N39,Name!A$2:B1841)</f>
        <v>Harriet Moss</v>
      </c>
      <c r="P39" s="119">
        <v>5.25</v>
      </c>
      <c r="Q39" s="148"/>
      <c r="R39" s="28"/>
      <c r="S39" s="45">
        <f>IF(INT(N39/100)=1,W39,0)</f>
        <v>0</v>
      </c>
      <c r="T39" s="45">
        <f>IF(INT(N39/100)=3,W39,0)</f>
        <v>0</v>
      </c>
      <c r="U39" s="45">
        <f>IF(INT(N39/100)=4,W39,0)</f>
        <v>0</v>
      </c>
      <c r="V39" s="45">
        <f>IF(INT(N39/100)=6,W39,0)</f>
        <v>8</v>
      </c>
      <c r="W39" s="35">
        <v>8</v>
      </c>
    </row>
    <row r="40" spans="1:23" ht="15.75" thickBot="1">
      <c r="A40" s="42">
        <f>IF(H40=1,E40,0)</f>
        <v>0</v>
      </c>
      <c r="B40" s="42">
        <f>IF(H40=3,E40,0)</f>
        <v>0</v>
      </c>
      <c r="C40" s="42">
        <f>IF(H40=4,E40,0)</f>
        <v>0</v>
      </c>
      <c r="D40" s="42">
        <f>IF(H40=6,E40,0)</f>
        <v>6</v>
      </c>
      <c r="E40" s="46">
        <v>6</v>
      </c>
      <c r="G40" s="64">
        <v>2</v>
      </c>
      <c r="H40" s="41">
        <v>6</v>
      </c>
      <c r="I40" s="142" t="str">
        <f>LOOKUP(H40,Name!A$2:B1835)</f>
        <v>Solihull &amp; Small Heath</v>
      </c>
      <c r="J40" s="112">
        <v>53</v>
      </c>
      <c r="K40" s="148"/>
      <c r="L40" s="168" t="s">
        <v>99</v>
      </c>
      <c r="M40" s="49">
        <v>2</v>
      </c>
      <c r="N40" s="41">
        <v>336</v>
      </c>
      <c r="O40" s="142" t="str">
        <f>LOOKUP(N40,Name!A$2:B1842)</f>
        <v>Lily Cunnison</v>
      </c>
      <c r="P40" s="119">
        <v>5</v>
      </c>
      <c r="Q40" s="148"/>
      <c r="R40" s="28"/>
      <c r="S40" s="45">
        <f>IF(INT(N40/100)=1,W40,0)</f>
        <v>0</v>
      </c>
      <c r="T40" s="45">
        <f>IF(INT(N40/100)=3,W40,0)</f>
        <v>6</v>
      </c>
      <c r="U40" s="45">
        <f>IF(INT(N40/100)=4,W40,0)</f>
        <v>0</v>
      </c>
      <c r="V40" s="45">
        <f>IF(INT(N40/100)=6,W40,0)</f>
        <v>0</v>
      </c>
      <c r="W40" s="35">
        <v>6</v>
      </c>
    </row>
    <row r="41" spans="1:23" ht="15.75" thickBot="1">
      <c r="A41" s="42">
        <f>IF(H41=1,E41,0)</f>
        <v>0</v>
      </c>
      <c r="B41" s="42">
        <f>IF(H41=3,E41,0)</f>
        <v>4</v>
      </c>
      <c r="C41" s="42">
        <f>IF(H41=4,E41,0)</f>
        <v>0</v>
      </c>
      <c r="D41" s="42">
        <f>IF(H41=6,E41,0)</f>
        <v>0</v>
      </c>
      <c r="E41" s="46">
        <v>4</v>
      </c>
      <c r="G41" s="64">
        <v>3</v>
      </c>
      <c r="H41" s="41">
        <v>3</v>
      </c>
      <c r="I41" s="142" t="str">
        <f>LOOKUP(H41,Name!A$2:B1836)</f>
        <v>Birchfield Harriers</v>
      </c>
      <c r="J41" s="112">
        <v>54.6</v>
      </c>
      <c r="K41" s="148"/>
      <c r="L41" s="168" t="s">
        <v>99</v>
      </c>
      <c r="M41" s="49">
        <v>3</v>
      </c>
      <c r="N41" s="41">
        <v>178</v>
      </c>
      <c r="O41" s="142" t="str">
        <f>LOOKUP(N41,Name!A$2:B1843)</f>
        <v>Demi Webley</v>
      </c>
      <c r="P41" s="119">
        <v>5</v>
      </c>
      <c r="Q41" s="148"/>
      <c r="R41" s="28"/>
      <c r="S41" s="45">
        <f>IF(INT(N41/100)=1,W41,0)</f>
        <v>4</v>
      </c>
      <c r="T41" s="45">
        <f>IF(INT(N41/100)=3,W41,0)</f>
        <v>0</v>
      </c>
      <c r="U41" s="45">
        <f>IF(INT(N41/100)=4,W41,0)</f>
        <v>0</v>
      </c>
      <c r="V41" s="45">
        <f>IF(INT(N41/100)=6,W41,0)</f>
        <v>0</v>
      </c>
      <c r="W41" s="35">
        <v>4</v>
      </c>
    </row>
    <row r="42" spans="1:23" ht="15.75" thickBot="1">
      <c r="A42" s="42">
        <f>IF(H42=1,E42,0)</f>
        <v>0</v>
      </c>
      <c r="B42" s="42">
        <f>IF(H42=3,E42,0)</f>
        <v>0</v>
      </c>
      <c r="C42" s="42">
        <f>IF(H42=4,E42,0)</f>
        <v>2</v>
      </c>
      <c r="D42" s="42">
        <f>IF(H42=6,E42,0)</f>
        <v>0</v>
      </c>
      <c r="E42" s="46">
        <v>2</v>
      </c>
      <c r="G42" s="64">
        <v>4</v>
      </c>
      <c r="H42" s="41">
        <v>4</v>
      </c>
      <c r="I42" s="142" t="str">
        <f>LOOKUP(H42,Name!A$2:B1837)</f>
        <v>Halesowen C&amp;AC</v>
      </c>
      <c r="J42" s="112">
        <v>55.8</v>
      </c>
      <c r="K42" s="148"/>
      <c r="L42" s="168" t="s">
        <v>99</v>
      </c>
      <c r="M42" s="49">
        <v>4</v>
      </c>
      <c r="N42" s="41">
        <v>497</v>
      </c>
      <c r="O42" s="142" t="str">
        <f>LOOKUP(N42,Name!A$2:B1844)</f>
        <v>Caitlin Smith-Edwards</v>
      </c>
      <c r="P42" s="119">
        <v>4.5</v>
      </c>
      <c r="Q42" s="148"/>
      <c r="R42" s="28"/>
      <c r="S42" s="45">
        <f>IF(INT(N42/100)=1,W42,0)</f>
        <v>0</v>
      </c>
      <c r="T42" s="45">
        <f>IF(INT(N42/100)=3,W42,0)</f>
        <v>0</v>
      </c>
      <c r="U42" s="45">
        <f>IF(INT(N42/100)=4,W42,0)</f>
        <v>2</v>
      </c>
      <c r="V42" s="45">
        <f>IF(INT(N42/100)=6,W42,0)</f>
        <v>0</v>
      </c>
      <c r="W42" s="35">
        <v>2</v>
      </c>
    </row>
    <row r="43" spans="1:23" ht="15.75" thickBot="1">
      <c r="A43" s="43"/>
      <c r="B43" s="43"/>
      <c r="C43" s="43"/>
      <c r="D43" s="43"/>
      <c r="E43" s="44" t="s">
        <v>26</v>
      </c>
      <c r="G43" s="146"/>
      <c r="H43" s="143"/>
      <c r="I43" s="142"/>
      <c r="J43" s="231"/>
      <c r="K43" s="148"/>
      <c r="L43" s="168" t="s">
        <v>99</v>
      </c>
      <c r="M43" s="146"/>
      <c r="N43" s="143"/>
      <c r="O43" s="142"/>
      <c r="P43" s="228"/>
      <c r="Q43" s="148"/>
      <c r="R43" s="28"/>
      <c r="S43" s="57"/>
      <c r="T43" s="43"/>
      <c r="U43" s="43"/>
      <c r="V43" s="43"/>
      <c r="W43" s="44" t="s">
        <v>26</v>
      </c>
    </row>
    <row r="44" spans="1:22" ht="16.5" thickBot="1">
      <c r="A44" s="37" t="s">
        <v>18</v>
      </c>
      <c r="B44" s="38" t="s">
        <v>20</v>
      </c>
      <c r="C44" s="39" t="s">
        <v>22</v>
      </c>
      <c r="D44" s="40" t="s">
        <v>24</v>
      </c>
      <c r="G44" s="167" t="s">
        <v>72</v>
      </c>
      <c r="H44" s="333"/>
      <c r="I44" s="143" t="s">
        <v>39</v>
      </c>
      <c r="J44" s="340"/>
      <c r="K44" s="148"/>
      <c r="L44" s="168" t="s">
        <v>99</v>
      </c>
      <c r="M44" s="167" t="s">
        <v>76</v>
      </c>
      <c r="N44" s="143"/>
      <c r="O44" s="143" t="s">
        <v>45</v>
      </c>
      <c r="P44" s="229"/>
      <c r="Q44" s="148"/>
      <c r="R44" s="28"/>
      <c r="S44" s="37" t="s">
        <v>18</v>
      </c>
      <c r="T44" s="38" t="s">
        <v>20</v>
      </c>
      <c r="U44" s="39" t="s">
        <v>22</v>
      </c>
      <c r="V44" s="40" t="s">
        <v>24</v>
      </c>
    </row>
    <row r="45" spans="1:23" ht="15.75" thickBot="1">
      <c r="A45" s="42">
        <f>IF(H45=1,E45,0)</f>
        <v>0</v>
      </c>
      <c r="B45" s="42">
        <f>IF(H45=3,E45,0)</f>
        <v>0</v>
      </c>
      <c r="C45" s="42">
        <f>IF(H45=4,E45,0)</f>
        <v>0</v>
      </c>
      <c r="D45" s="42">
        <f>IF(H45=6,E45,0)</f>
        <v>8</v>
      </c>
      <c r="E45" s="46">
        <v>8</v>
      </c>
      <c r="G45" s="64">
        <v>1</v>
      </c>
      <c r="H45" s="41">
        <v>6</v>
      </c>
      <c r="I45" s="142" t="str">
        <f>LOOKUP(H45,Name!A$2:B1837)</f>
        <v>Solihull &amp; Small Heath</v>
      </c>
      <c r="J45" s="112">
        <v>49.6</v>
      </c>
      <c r="K45" s="148"/>
      <c r="L45" s="168" t="s">
        <v>99</v>
      </c>
      <c r="M45" s="49">
        <v>1</v>
      </c>
      <c r="N45" s="41">
        <v>655</v>
      </c>
      <c r="O45" s="142" t="str">
        <f>LOOKUP(N45,Name!A$2:B1848)</f>
        <v>Daisy Burton</v>
      </c>
      <c r="P45" s="119">
        <v>4.75</v>
      </c>
      <c r="Q45" s="148"/>
      <c r="R45" s="28"/>
      <c r="S45" s="45">
        <f>IF(INT(N45/100)=1,W45,0)</f>
        <v>0</v>
      </c>
      <c r="T45" s="45">
        <f>IF(INT(N45/100)=3,W45,0)</f>
        <v>0</v>
      </c>
      <c r="U45" s="45">
        <f>IF(INT(N45/100)=4,W45,0)</f>
        <v>0</v>
      </c>
      <c r="V45" s="45">
        <f>IF(INT(N45/100)=6,W45,0)</f>
        <v>8</v>
      </c>
      <c r="W45" s="35">
        <v>8</v>
      </c>
    </row>
    <row r="46" spans="1:23" ht="15.75" thickBot="1">
      <c r="A46" s="42">
        <f>IF(H46=1,E46,0)</f>
        <v>0</v>
      </c>
      <c r="B46" s="42">
        <f>IF(H46=3,E46,0)</f>
        <v>6</v>
      </c>
      <c r="C46" s="42">
        <f>IF(H46=4,E46,0)</f>
        <v>0</v>
      </c>
      <c r="D46" s="42">
        <f>IF(H46=6,E46,0)</f>
        <v>0</v>
      </c>
      <c r="E46" s="46">
        <v>6</v>
      </c>
      <c r="G46" s="64">
        <v>2</v>
      </c>
      <c r="H46" s="41">
        <v>3</v>
      </c>
      <c r="I46" s="142" t="str">
        <f>LOOKUP(H46,Name!A$2:B1838)</f>
        <v>Birchfield Harriers</v>
      </c>
      <c r="J46" s="112">
        <v>50.7</v>
      </c>
      <c r="K46" s="148"/>
      <c r="L46" s="168" t="s">
        <v>99</v>
      </c>
      <c r="M46" s="49">
        <v>2</v>
      </c>
      <c r="N46" s="41">
        <v>490</v>
      </c>
      <c r="O46" s="142" t="str">
        <f>LOOKUP(N46,Name!A$2:B1849)</f>
        <v>Laura Harris</v>
      </c>
      <c r="P46" s="119">
        <v>4.25</v>
      </c>
      <c r="Q46" s="148"/>
      <c r="R46" s="28"/>
      <c r="S46" s="45">
        <f>IF(INT(N46/100)=1,W46,0)</f>
        <v>0</v>
      </c>
      <c r="T46" s="45">
        <f>IF(INT(N46/100)=3,W46,0)</f>
        <v>0</v>
      </c>
      <c r="U46" s="45">
        <f>IF(INT(N46/100)=4,W46,0)</f>
        <v>6</v>
      </c>
      <c r="V46" s="45">
        <f>IF(INT(N46/100)=6,W46,0)</f>
        <v>0</v>
      </c>
      <c r="W46" s="35">
        <v>6</v>
      </c>
    </row>
    <row r="47" spans="1:23" ht="15.75" thickBot="1">
      <c r="A47" s="42">
        <f>IF(H47=1,E47,0)</f>
        <v>4</v>
      </c>
      <c r="B47" s="42">
        <f>IF(H47=3,E47,0)</f>
        <v>0</v>
      </c>
      <c r="C47" s="42">
        <f>IF(H47=4,E47,0)</f>
        <v>0</v>
      </c>
      <c r="D47" s="42">
        <f>IF(H47=6,E47,0)</f>
        <v>0</v>
      </c>
      <c r="E47" s="46">
        <v>4</v>
      </c>
      <c r="G47" s="64">
        <v>3</v>
      </c>
      <c r="H47" s="41">
        <v>1</v>
      </c>
      <c r="I47" s="142" t="str">
        <f>LOOKUP(H47,Name!A$2:B1839)</f>
        <v>Royal Sutton Coldfield</v>
      </c>
      <c r="J47" s="112">
        <v>50.7</v>
      </c>
      <c r="K47" s="148"/>
      <c r="L47" s="168" t="s">
        <v>99</v>
      </c>
      <c r="M47" s="49">
        <v>2</v>
      </c>
      <c r="N47" s="41">
        <v>173</v>
      </c>
      <c r="O47" s="142" t="str">
        <f>LOOKUP(N47,Name!A$2:B1850)</f>
        <v>Tiffany Latham</v>
      </c>
      <c r="P47" s="119">
        <v>3.75</v>
      </c>
      <c r="Q47" s="148"/>
      <c r="R47" s="28"/>
      <c r="S47" s="45">
        <f>IF(INT(N47/100)=1,W47,0)</f>
        <v>4</v>
      </c>
      <c r="T47" s="45">
        <f>IF(INT(N47/100)=3,W47,0)</f>
        <v>0</v>
      </c>
      <c r="U47" s="45">
        <f>IF(INT(N47/100)=4,W47,0)</f>
        <v>0</v>
      </c>
      <c r="V47" s="45">
        <f>IF(INT(N47/100)=6,W47,0)</f>
        <v>0</v>
      </c>
      <c r="W47" s="35">
        <v>4</v>
      </c>
    </row>
    <row r="48" spans="1:23" ht="15.75" thickBot="1">
      <c r="A48" s="42">
        <f>IF(H48=1,E48,0)</f>
        <v>0</v>
      </c>
      <c r="B48" s="42">
        <f>IF(H48=3,E48,0)</f>
        <v>0</v>
      </c>
      <c r="C48" s="42">
        <f>IF(H48=4,E48,0)</f>
        <v>2</v>
      </c>
      <c r="D48" s="42">
        <f>IF(H48=6,E48,0)</f>
        <v>0</v>
      </c>
      <c r="E48" s="46">
        <v>2</v>
      </c>
      <c r="G48" s="64">
        <v>4</v>
      </c>
      <c r="H48" s="41">
        <v>4</v>
      </c>
      <c r="I48" s="142" t="str">
        <f>LOOKUP(H48,Name!A$2:B1840)</f>
        <v>Halesowen C&amp;AC</v>
      </c>
      <c r="J48" s="112">
        <v>52.7</v>
      </c>
      <c r="K48" s="148"/>
      <c r="L48" s="168" t="s">
        <v>99</v>
      </c>
      <c r="M48" s="49">
        <v>4</v>
      </c>
      <c r="N48" s="41"/>
      <c r="O48" s="142" t="e">
        <f>LOOKUP(N48,Name!A$2:B1851)</f>
        <v>#N/A</v>
      </c>
      <c r="P48" s="119"/>
      <c r="Q48" s="148"/>
      <c r="R48" s="28"/>
      <c r="S48" s="45">
        <f>IF(INT(N48/100)=1,W48,0)</f>
        <v>0</v>
      </c>
      <c r="T48" s="45">
        <f>IF(INT(N48/100)=3,W48,0)</f>
        <v>0</v>
      </c>
      <c r="U48" s="45">
        <f>IF(INT(N48/100)=4,W48,0)</f>
        <v>0</v>
      </c>
      <c r="V48" s="45">
        <f>IF(INT(N48/100)=6,W48,0)</f>
        <v>0</v>
      </c>
      <c r="W48" s="35">
        <v>2</v>
      </c>
    </row>
    <row r="49" spans="1:23" ht="15.75" thickBot="1">
      <c r="A49" s="43"/>
      <c r="B49" s="43"/>
      <c r="C49" s="43"/>
      <c r="D49" s="43"/>
      <c r="E49" s="44" t="s">
        <v>26</v>
      </c>
      <c r="G49" s="150"/>
      <c r="H49" s="150"/>
      <c r="I49" s="145"/>
      <c r="J49" s="145"/>
      <c r="K49" s="145"/>
      <c r="L49" s="168" t="s">
        <v>99</v>
      </c>
      <c r="M49" s="150"/>
      <c r="N49" s="150"/>
      <c r="O49" s="145"/>
      <c r="P49" s="145"/>
      <c r="Q49" s="145"/>
      <c r="S49" s="43"/>
      <c r="T49" s="43"/>
      <c r="U49" s="43"/>
      <c r="V49" s="43"/>
      <c r="W49" s="44" t="s">
        <v>26</v>
      </c>
    </row>
    <row r="50" spans="1:22" ht="16.5" thickBot="1">
      <c r="A50" s="37" t="s">
        <v>18</v>
      </c>
      <c r="B50" s="38" t="s">
        <v>20</v>
      </c>
      <c r="C50" s="39" t="s">
        <v>22</v>
      </c>
      <c r="D50" s="40" t="s">
        <v>24</v>
      </c>
      <c r="G50" s="166" t="s">
        <v>77</v>
      </c>
      <c r="H50" s="152"/>
      <c r="I50" s="141" t="s">
        <v>78</v>
      </c>
      <c r="J50" s="141"/>
      <c r="K50" s="147"/>
      <c r="L50" s="168" t="s">
        <v>99</v>
      </c>
      <c r="M50" s="166" t="s">
        <v>80</v>
      </c>
      <c r="N50" s="152"/>
      <c r="O50" s="141" t="s">
        <v>79</v>
      </c>
      <c r="P50" s="141"/>
      <c r="Q50" s="147"/>
      <c r="R50" s="28"/>
      <c r="S50" s="37" t="s">
        <v>18</v>
      </c>
      <c r="T50" s="38" t="s">
        <v>20</v>
      </c>
      <c r="U50" s="39" t="s">
        <v>22</v>
      </c>
      <c r="V50" s="40" t="s">
        <v>24</v>
      </c>
    </row>
    <row r="51" spans="1:23" ht="15.75" thickBot="1">
      <c r="A51" s="45">
        <f>IF(INT(H51/100)=1,E51,0)</f>
        <v>0</v>
      </c>
      <c r="B51" s="45">
        <f>IF(INT(H51/100)=3,E51,0)</f>
        <v>0</v>
      </c>
      <c r="C51" s="45">
        <f>IF(INT(H51/100)=4,E51,0)</f>
        <v>0</v>
      </c>
      <c r="D51" s="45">
        <f>IF(INT(H51/100)=6,E51,0)</f>
        <v>8</v>
      </c>
      <c r="E51" s="35">
        <v>8</v>
      </c>
      <c r="G51" s="49">
        <v>1</v>
      </c>
      <c r="H51" s="41">
        <v>665</v>
      </c>
      <c r="I51" s="142" t="str">
        <f>LOOKUP(H51,Name!A$2:B1848)</f>
        <v>Bella Rowbotham</v>
      </c>
      <c r="J51" s="43">
        <v>53</v>
      </c>
      <c r="K51" s="148"/>
      <c r="L51" s="168" t="s">
        <v>99</v>
      </c>
      <c r="M51" s="49">
        <v>1</v>
      </c>
      <c r="N51" s="41">
        <v>658</v>
      </c>
      <c r="O51" s="142" t="str">
        <f>LOOKUP(N51,Name!A$2:B1855)</f>
        <v>Amber Creasey</v>
      </c>
      <c r="P51" s="43">
        <v>52</v>
      </c>
      <c r="Q51" s="148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8</v>
      </c>
      <c r="W51" s="35">
        <v>8</v>
      </c>
    </row>
    <row r="52" spans="1:23" ht="15.75" thickBot="1">
      <c r="A52" s="45">
        <f>IF(INT(H52/100)=1,E52,0)</f>
        <v>6</v>
      </c>
      <c r="B52" s="45">
        <f>IF(INT(H52/100)=3,E52,0)</f>
        <v>0</v>
      </c>
      <c r="C52" s="45">
        <f>IF(INT(H52/100)=4,E52,0)</f>
        <v>0</v>
      </c>
      <c r="D52" s="45">
        <f>IF(INT(H52/100)=6,E52,0)</f>
        <v>0</v>
      </c>
      <c r="E52" s="35">
        <v>6</v>
      </c>
      <c r="G52" s="49">
        <v>2</v>
      </c>
      <c r="H52" s="41">
        <v>180</v>
      </c>
      <c r="I52" s="142" t="str">
        <f>LOOKUP(H52,Name!A$2:B1849)</f>
        <v>Phao Taylor</v>
      </c>
      <c r="J52" s="43">
        <v>52</v>
      </c>
      <c r="K52" s="148"/>
      <c r="L52" s="168" t="s">
        <v>99</v>
      </c>
      <c r="M52" s="49">
        <v>2</v>
      </c>
      <c r="N52" s="41">
        <v>476</v>
      </c>
      <c r="O52" s="142" t="str">
        <f>LOOKUP(N52,Name!A$2:B1856)</f>
        <v>Chloe Allen</v>
      </c>
      <c r="P52" s="43">
        <v>43</v>
      </c>
      <c r="Q52" s="148"/>
      <c r="R52" s="28"/>
      <c r="S52" s="45">
        <f>IF(INT(N52/100)=1,W52,0)</f>
        <v>0</v>
      </c>
      <c r="T52" s="45">
        <f>IF(INT(N52/100)=3,W52,0)</f>
        <v>0</v>
      </c>
      <c r="U52" s="45">
        <f>IF(INT(N52/100)=4,W52,0)</f>
        <v>6</v>
      </c>
      <c r="V52" s="45">
        <f>IF(INT(N52/100)=6,W52,0)</f>
        <v>0</v>
      </c>
      <c r="W52" s="35">
        <v>6</v>
      </c>
    </row>
    <row r="53" spans="1:23" ht="15.75" thickBot="1">
      <c r="A53" s="45">
        <f>IF(INT(H53/100)=1,E53,0)</f>
        <v>0</v>
      </c>
      <c r="B53" s="45">
        <f>IF(INT(H53/100)=3,E53,0)</f>
        <v>4</v>
      </c>
      <c r="C53" s="45">
        <f>IF(INT(H53/100)=4,E53,0)</f>
        <v>0</v>
      </c>
      <c r="D53" s="45">
        <f>IF(INT(H53/100)=6,E53,0)</f>
        <v>0</v>
      </c>
      <c r="E53" s="35">
        <v>4</v>
      </c>
      <c r="G53" s="49">
        <v>3</v>
      </c>
      <c r="H53" s="41">
        <v>346</v>
      </c>
      <c r="I53" s="142" t="str">
        <f>LOOKUP(H53,Name!A$2:B1850)</f>
        <v>Maylayah  Jay</v>
      </c>
      <c r="J53" s="43">
        <v>48</v>
      </c>
      <c r="K53" s="148"/>
      <c r="L53" s="168" t="s">
        <v>99</v>
      </c>
      <c r="M53" s="49">
        <v>3</v>
      </c>
      <c r="N53" s="41">
        <v>172</v>
      </c>
      <c r="O53" s="142" t="str">
        <f>LOOKUP(N53,Name!A$2:B1857)</f>
        <v>Eva Cartwright</v>
      </c>
      <c r="P53" s="43">
        <v>43</v>
      </c>
      <c r="Q53" s="148"/>
      <c r="R53" s="28"/>
      <c r="S53" s="45">
        <f>IF(INT(N53/100)=1,W53,0)</f>
        <v>4</v>
      </c>
      <c r="T53" s="45">
        <f>IF(INT(N53/100)=3,W53,0)</f>
        <v>0</v>
      </c>
      <c r="U53" s="45">
        <f>IF(INT(N53/100)=4,W53,0)</f>
        <v>0</v>
      </c>
      <c r="V53" s="45">
        <f>IF(INT(N53/100)=6,W53,0)</f>
        <v>0</v>
      </c>
      <c r="W53" s="35">
        <v>4</v>
      </c>
    </row>
    <row r="54" spans="1:23" ht="15.75" thickBot="1">
      <c r="A54" s="45">
        <f>IF(INT(H54/100)=1,E54,0)</f>
        <v>0</v>
      </c>
      <c r="B54" s="45">
        <f>IF(INT(H54/100)=3,E54,0)</f>
        <v>0</v>
      </c>
      <c r="C54" s="45">
        <f>IF(INT(H54/100)=4,E54,0)</f>
        <v>2</v>
      </c>
      <c r="D54" s="45">
        <f>IF(INT(H54/100)=6,E54,0)</f>
        <v>0</v>
      </c>
      <c r="E54" s="35">
        <v>2</v>
      </c>
      <c r="G54" s="49">
        <v>4</v>
      </c>
      <c r="H54" s="41">
        <v>477</v>
      </c>
      <c r="I54" s="142" t="str">
        <f>LOOKUP(H54,Name!A$2:B1851)</f>
        <v>Cerys Brook</v>
      </c>
      <c r="J54" s="43">
        <v>46</v>
      </c>
      <c r="K54" s="148"/>
      <c r="L54" s="168" t="s">
        <v>99</v>
      </c>
      <c r="M54" s="49">
        <v>4</v>
      </c>
      <c r="N54" s="41">
        <v>344</v>
      </c>
      <c r="O54" s="142" t="str">
        <f>LOOKUP(N54,Name!A$2:B1858)</f>
        <v>Ella Rose Travis</v>
      </c>
      <c r="P54" s="43">
        <v>41</v>
      </c>
      <c r="Q54" s="148"/>
      <c r="R54" s="28"/>
      <c r="S54" s="45">
        <f>IF(INT(N54/100)=1,W54,0)</f>
        <v>0</v>
      </c>
      <c r="T54" s="45">
        <f>IF(INT(N54/100)=3,W54,0)</f>
        <v>2</v>
      </c>
      <c r="U54" s="45">
        <f>IF(INT(N54/100)=4,W54,0)</f>
        <v>0</v>
      </c>
      <c r="V54" s="45">
        <f>IF(INT(N54/100)=6,W54,0)</f>
        <v>0</v>
      </c>
      <c r="W54" s="35">
        <v>2</v>
      </c>
    </row>
    <row r="55" spans="1:23" ht="15.75" thickBot="1">
      <c r="A55" s="43"/>
      <c r="B55" s="43"/>
      <c r="C55" s="43"/>
      <c r="D55" s="43"/>
      <c r="E55" s="44" t="s">
        <v>26</v>
      </c>
      <c r="G55" s="153"/>
      <c r="H55" s="154"/>
      <c r="I55" s="144"/>
      <c r="J55" s="144"/>
      <c r="K55" s="151"/>
      <c r="L55" s="168" t="s">
        <v>99</v>
      </c>
      <c r="M55" s="153"/>
      <c r="N55" s="154"/>
      <c r="O55" s="144"/>
      <c r="P55" s="144"/>
      <c r="Q55" s="151"/>
      <c r="R55" s="28"/>
      <c r="S55" s="43"/>
      <c r="T55" s="43"/>
      <c r="U55" s="43"/>
      <c r="V55" s="43"/>
      <c r="W55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3.28125" style="27" customWidth="1"/>
    <col min="7" max="7" width="5.7109375" style="27" customWidth="1"/>
    <col min="8" max="8" width="6.28125" style="27" customWidth="1"/>
    <col min="9" max="9" width="23.28125" style="27" customWidth="1"/>
    <col min="10" max="10" width="8.421875" style="27" customWidth="1"/>
    <col min="11" max="11" width="5.7109375" style="27" customWidth="1"/>
    <col min="12" max="12" width="4.421875" style="235" customWidth="1"/>
    <col min="13" max="13" width="6.00390625" style="27" customWidth="1"/>
    <col min="14" max="14" width="6.7109375" style="27" customWidth="1"/>
    <col min="15" max="15" width="24.00390625" style="3" customWidth="1"/>
    <col min="16" max="16" width="9.8515625" style="3" customWidth="1"/>
    <col min="17" max="17" width="4.42187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1:18" ht="15.75">
      <c r="A1" s="37" t="s">
        <v>18</v>
      </c>
      <c r="B1" s="38" t="s">
        <v>20</v>
      </c>
      <c r="C1" s="39" t="s">
        <v>22</v>
      </c>
      <c r="D1" s="40" t="s">
        <v>24</v>
      </c>
      <c r="E1" s="75" t="s">
        <v>143</v>
      </c>
      <c r="G1" s="355" t="s">
        <v>50</v>
      </c>
      <c r="H1" s="356"/>
      <c r="I1" s="356"/>
      <c r="J1" s="356"/>
      <c r="K1" s="357"/>
      <c r="L1" s="234" t="s">
        <v>143</v>
      </c>
      <c r="M1" s="160" t="s">
        <v>152</v>
      </c>
      <c r="N1" s="163">
        <v>6</v>
      </c>
      <c r="O1" s="321" t="str">
        <f>LOOKUP(N1,Name!A$2:B1798)</f>
        <v>Solihull &amp; Small Heath</v>
      </c>
      <c r="P1" s="163">
        <f>D$4</f>
        <v>122</v>
      </c>
      <c r="Q1" s="162"/>
      <c r="R1" s="74"/>
    </row>
    <row r="2" spans="1:18" ht="15.75">
      <c r="A2" s="27">
        <f>SUM(A6:A59)</f>
        <v>54</v>
      </c>
      <c r="B2" s="27">
        <f>SUM(B6:B59)</f>
        <v>6</v>
      </c>
      <c r="C2" s="27">
        <f>SUM(C6:C59)</f>
        <v>44</v>
      </c>
      <c r="D2" s="27">
        <f>SUM(D6:D59)</f>
        <v>58</v>
      </c>
      <c r="E2" s="27" t="s">
        <v>48</v>
      </c>
      <c r="G2" s="160"/>
      <c r="H2" s="161"/>
      <c r="I2" s="161"/>
      <c r="J2" s="161"/>
      <c r="K2" s="162"/>
      <c r="L2" s="234" t="s">
        <v>143</v>
      </c>
      <c r="M2" s="160" t="s">
        <v>154</v>
      </c>
      <c r="N2" s="163">
        <v>1</v>
      </c>
      <c r="O2" s="321" t="str">
        <f>LOOKUP(N2,Name!A$2:B1794)</f>
        <v>Royal Sutton Coldfield</v>
      </c>
      <c r="P2" s="163">
        <f>A$4</f>
        <v>104</v>
      </c>
      <c r="Q2" s="162"/>
      <c r="R2" s="74"/>
    </row>
    <row r="3" spans="1:18" ht="15.75">
      <c r="A3" s="27">
        <f>SUM(S6:S59)</f>
        <v>50</v>
      </c>
      <c r="B3" s="27">
        <f>SUM(T6:T59)</f>
        <v>8</v>
      </c>
      <c r="C3" s="27">
        <f>SUM(U6:U59)</f>
        <v>38</v>
      </c>
      <c r="D3" s="27">
        <f>SUM(V6:V59)</f>
        <v>64</v>
      </c>
      <c r="E3" s="27" t="s">
        <v>107</v>
      </c>
      <c r="G3" s="160"/>
      <c r="H3" s="161"/>
      <c r="I3" s="161" t="s">
        <v>439</v>
      </c>
      <c r="J3" s="161"/>
      <c r="K3" s="162"/>
      <c r="L3" s="234" t="s">
        <v>143</v>
      </c>
      <c r="M3" s="160" t="s">
        <v>155</v>
      </c>
      <c r="N3" s="163">
        <v>4</v>
      </c>
      <c r="O3" s="321" t="str">
        <f>LOOKUP(N3,Name!A$2:B1796)</f>
        <v>Halesowen C&amp;AC</v>
      </c>
      <c r="P3" s="163">
        <f>C$4</f>
        <v>82</v>
      </c>
      <c r="Q3" s="162"/>
      <c r="R3" s="74"/>
    </row>
    <row r="4" spans="1:18" ht="15.75">
      <c r="A4" s="75">
        <f>A2+A3</f>
        <v>104</v>
      </c>
      <c r="B4" s="75">
        <f>B2+B3</f>
        <v>14</v>
      </c>
      <c r="C4" s="75">
        <f>C2+C3</f>
        <v>82</v>
      </c>
      <c r="D4" s="75">
        <f>D2+D3</f>
        <v>122</v>
      </c>
      <c r="E4" s="75" t="s">
        <v>49</v>
      </c>
      <c r="G4" s="160"/>
      <c r="H4" s="161"/>
      <c r="I4" s="161" t="s">
        <v>51</v>
      </c>
      <c r="J4" s="161"/>
      <c r="K4" s="162"/>
      <c r="L4" s="234" t="s">
        <v>143</v>
      </c>
      <c r="M4" s="160" t="s">
        <v>153</v>
      </c>
      <c r="N4" s="163">
        <v>3</v>
      </c>
      <c r="O4" s="321" t="str">
        <f>LOOKUP(N4,Name!A$2:B1795)</f>
        <v>Birchfield Harriers</v>
      </c>
      <c r="P4" s="163">
        <f>B$4</f>
        <v>14</v>
      </c>
      <c r="Q4" s="162"/>
      <c r="R4" s="74"/>
    </row>
    <row r="5" spans="7:18" ht="16.5" thickBot="1">
      <c r="G5" s="165"/>
      <c r="H5" s="170"/>
      <c r="I5" s="170"/>
      <c r="J5" s="170"/>
      <c r="K5" s="164"/>
      <c r="L5" s="234" t="s">
        <v>143</v>
      </c>
      <c r="M5" s="160"/>
      <c r="N5" s="163"/>
      <c r="O5" s="163"/>
      <c r="P5" s="163"/>
      <c r="Q5" s="162"/>
      <c r="R5" s="74"/>
    </row>
    <row r="6" spans="1:22" ht="15.75">
      <c r="A6" s="37" t="s">
        <v>18</v>
      </c>
      <c r="B6" s="38" t="s">
        <v>20</v>
      </c>
      <c r="C6" s="39" t="s">
        <v>22</v>
      </c>
      <c r="D6" s="40" t="s">
        <v>24</v>
      </c>
      <c r="G6" s="166" t="s">
        <v>95</v>
      </c>
      <c r="H6" s="48"/>
      <c r="I6" s="48" t="s">
        <v>25</v>
      </c>
      <c r="J6" s="48"/>
      <c r="K6" s="58"/>
      <c r="L6" s="234" t="s">
        <v>143</v>
      </c>
      <c r="M6" s="166" t="s">
        <v>122</v>
      </c>
      <c r="N6" s="62"/>
      <c r="O6" s="48" t="s">
        <v>46</v>
      </c>
      <c r="P6" s="48"/>
      <c r="Q6" s="58"/>
      <c r="R6" s="28"/>
      <c r="S6" s="37" t="s">
        <v>18</v>
      </c>
      <c r="T6" s="38" t="s">
        <v>20</v>
      </c>
      <c r="U6" s="39" t="s">
        <v>22</v>
      </c>
      <c r="V6" s="40" t="s">
        <v>24</v>
      </c>
    </row>
    <row r="7" spans="1:23" ht="15.75">
      <c r="A7" s="42">
        <f>IF(H7=1,E7,0)</f>
        <v>0</v>
      </c>
      <c r="B7" s="42">
        <f>IF(H7=3,E7,0)</f>
        <v>0</v>
      </c>
      <c r="C7" s="42">
        <f>IF(H7=4,E7,0)</f>
        <v>0</v>
      </c>
      <c r="D7" s="42">
        <f>IF(H7=6,E7,0)</f>
        <v>8</v>
      </c>
      <c r="E7" s="46">
        <v>8</v>
      </c>
      <c r="G7" s="64">
        <v>1</v>
      </c>
      <c r="H7" s="41">
        <v>6</v>
      </c>
      <c r="I7" s="50" t="str">
        <f>LOOKUP(H7,Name!A$2:B1800)</f>
        <v>Solihull &amp; Small Heath</v>
      </c>
      <c r="J7" s="4">
        <v>74.6</v>
      </c>
      <c r="K7" s="56"/>
      <c r="L7" s="234" t="s">
        <v>143</v>
      </c>
      <c r="M7" s="49">
        <v>1</v>
      </c>
      <c r="N7" s="41">
        <v>620</v>
      </c>
      <c r="O7" s="50" t="str">
        <f>LOOKUP(N7,Name!A$2:B1799)</f>
        <v>Ezekiel Adjei</v>
      </c>
      <c r="P7" s="251">
        <v>2.18</v>
      </c>
      <c r="Q7" s="56"/>
      <c r="R7" s="28"/>
      <c r="S7" s="45">
        <f>IF(INT(N7/100)=1,W7,0)</f>
        <v>0</v>
      </c>
      <c r="T7" s="45">
        <f>IF(INT(N7/100)=3,W7,0)</f>
        <v>0</v>
      </c>
      <c r="U7" s="45">
        <f>IF(INT(N7/100)=4,W7,0)</f>
        <v>0</v>
      </c>
      <c r="V7" s="45">
        <f>IF(INT(N7/100)=6,W7,0)</f>
        <v>8</v>
      </c>
      <c r="W7" s="35">
        <v>8</v>
      </c>
    </row>
    <row r="8" spans="1:23" ht="15.75">
      <c r="A8" s="42">
        <f>IF(H8=1,E8,0)</f>
        <v>6</v>
      </c>
      <c r="B8" s="42">
        <f>IF(H8=3,E8,0)</f>
        <v>0</v>
      </c>
      <c r="C8" s="42">
        <f>IF(H8=4,E8,0)</f>
        <v>0</v>
      </c>
      <c r="D8" s="42">
        <f>IF(H8=6,E8,0)</f>
        <v>0</v>
      </c>
      <c r="E8" s="46">
        <v>6</v>
      </c>
      <c r="G8" s="64">
        <v>2</v>
      </c>
      <c r="H8" s="41">
        <v>1</v>
      </c>
      <c r="I8" s="50" t="str">
        <f>LOOKUP(H8,Name!A$2:B1801)</f>
        <v>Royal Sutton Coldfield</v>
      </c>
      <c r="J8" s="41">
        <v>81.3</v>
      </c>
      <c r="K8" s="56"/>
      <c r="L8" s="234" t="s">
        <v>143</v>
      </c>
      <c r="M8" s="49">
        <v>2</v>
      </c>
      <c r="N8" s="41">
        <v>120</v>
      </c>
      <c r="O8" s="50" t="str">
        <f>LOOKUP(N8,Name!A$2:B1800)</f>
        <v>Fraser Cook</v>
      </c>
      <c r="P8" s="251">
        <v>1.77</v>
      </c>
      <c r="Q8" s="56"/>
      <c r="R8" s="28"/>
      <c r="S8" s="45">
        <f>IF(INT(N8/100)=1,W8,0)</f>
        <v>6</v>
      </c>
      <c r="T8" s="45">
        <f>IF(INT(N8/100)=3,W8,0)</f>
        <v>0</v>
      </c>
      <c r="U8" s="45">
        <f>IF(INT(N8/100)=4,W8,0)</f>
        <v>0</v>
      </c>
      <c r="V8" s="45">
        <f>IF(INT(N8/100)=6,W8,0)</f>
        <v>0</v>
      </c>
      <c r="W8" s="35">
        <v>6</v>
      </c>
    </row>
    <row r="9" spans="1:23" ht="15.75">
      <c r="A9" s="42">
        <f>IF(H9=1,E9,0)</f>
        <v>0</v>
      </c>
      <c r="B9" s="42">
        <f>IF(H9=3,E9,0)</f>
        <v>0</v>
      </c>
      <c r="C9" s="42">
        <f>IF(H9=4,E9,0)</f>
        <v>4</v>
      </c>
      <c r="D9" s="42">
        <f>IF(H9=6,E9,0)</f>
        <v>0</v>
      </c>
      <c r="E9" s="46">
        <v>4</v>
      </c>
      <c r="G9" s="64">
        <v>3</v>
      </c>
      <c r="H9" s="41">
        <v>4</v>
      </c>
      <c r="I9" s="50" t="str">
        <f>LOOKUP(H9,Name!A$2:B1802)</f>
        <v>Halesowen C&amp;AC</v>
      </c>
      <c r="J9" s="41">
        <v>86</v>
      </c>
      <c r="K9" s="56"/>
      <c r="L9" s="234" t="s">
        <v>143</v>
      </c>
      <c r="M9" s="49">
        <v>3</v>
      </c>
      <c r="N9" s="41">
        <v>417</v>
      </c>
      <c r="O9" s="50" t="str">
        <f>LOOKUP(N9,Name!A$2:B1801)</f>
        <v>Christian Pascall</v>
      </c>
      <c r="P9" s="251">
        <v>1.75</v>
      </c>
      <c r="Q9" s="56"/>
      <c r="R9" s="28"/>
      <c r="S9" s="45">
        <f>IF(INT(N9/100)=1,W9,0)</f>
        <v>0</v>
      </c>
      <c r="T9" s="45">
        <f>IF(INT(N9/100)=3,W9,0)</f>
        <v>0</v>
      </c>
      <c r="U9" s="45">
        <f>IF(INT(N9/100)=4,W9,0)</f>
        <v>4</v>
      </c>
      <c r="V9" s="45">
        <f>IF(INT(N9/100)=6,W9,0)</f>
        <v>0</v>
      </c>
      <c r="W9" s="35">
        <v>4</v>
      </c>
    </row>
    <row r="10" spans="1:23" ht="15.75">
      <c r="A10" s="42">
        <f>IF(H10=1,E10,0)</f>
        <v>0</v>
      </c>
      <c r="B10" s="42">
        <f>IF(H10=3,E10,0)</f>
        <v>0</v>
      </c>
      <c r="C10" s="42">
        <f>IF(H10=4,E10,0)</f>
        <v>0</v>
      </c>
      <c r="D10" s="42">
        <f>IF(H10=6,E10,0)</f>
        <v>0</v>
      </c>
      <c r="E10" s="46">
        <v>2</v>
      </c>
      <c r="G10" s="64">
        <v>4</v>
      </c>
      <c r="H10" s="41"/>
      <c r="I10" s="50" t="e">
        <f>LOOKUP(H10,Name!A$2:B1803)</f>
        <v>#N/A</v>
      </c>
      <c r="J10" s="41"/>
      <c r="K10" s="56"/>
      <c r="L10" s="234" t="s">
        <v>143</v>
      </c>
      <c r="M10" s="49">
        <v>4</v>
      </c>
      <c r="N10" s="41"/>
      <c r="O10" s="50" t="e">
        <f>LOOKUP(N10,Name!A$2:B1802)</f>
        <v>#N/A</v>
      </c>
      <c r="P10" s="251"/>
      <c r="Q10" s="56"/>
      <c r="R10" s="28"/>
      <c r="S10" s="45">
        <f>IF(INT(N10/100)=1,W10,0)</f>
        <v>0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2</v>
      </c>
    </row>
    <row r="11" spans="1:23" ht="15.75">
      <c r="A11" s="43"/>
      <c r="B11" s="43"/>
      <c r="C11" s="43"/>
      <c r="D11" s="43"/>
      <c r="E11" s="44" t="s">
        <v>26</v>
      </c>
      <c r="G11" s="55"/>
      <c r="H11" s="51"/>
      <c r="I11" s="50"/>
      <c r="J11" s="51"/>
      <c r="K11" s="56"/>
      <c r="L11" s="234" t="s">
        <v>143</v>
      </c>
      <c r="M11" s="55"/>
      <c r="N11" s="51"/>
      <c r="O11" s="50"/>
      <c r="P11" s="225"/>
      <c r="Q11" s="56"/>
      <c r="R11" s="28"/>
      <c r="S11" s="57"/>
      <c r="T11" s="43"/>
      <c r="U11" s="43"/>
      <c r="V11" s="43"/>
      <c r="W11" s="44" t="s">
        <v>26</v>
      </c>
    </row>
    <row r="12" spans="1:22" ht="15.75">
      <c r="A12" s="37" t="s">
        <v>18</v>
      </c>
      <c r="B12" s="38" t="s">
        <v>20</v>
      </c>
      <c r="C12" s="39" t="s">
        <v>22</v>
      </c>
      <c r="D12" s="40" t="s">
        <v>24</v>
      </c>
      <c r="G12" s="167" t="s">
        <v>96</v>
      </c>
      <c r="H12" s="51"/>
      <c r="I12" s="51" t="s">
        <v>105</v>
      </c>
      <c r="J12" s="51"/>
      <c r="K12" s="56"/>
      <c r="L12" s="234" t="s">
        <v>143</v>
      </c>
      <c r="M12" s="167" t="s">
        <v>123</v>
      </c>
      <c r="N12" s="51"/>
      <c r="O12" s="51" t="s">
        <v>47</v>
      </c>
      <c r="P12" s="225"/>
      <c r="Q12" s="56"/>
      <c r="R12" s="28"/>
      <c r="S12" s="37" t="s">
        <v>18</v>
      </c>
      <c r="T12" s="38" t="s">
        <v>20</v>
      </c>
      <c r="U12" s="39" t="s">
        <v>22</v>
      </c>
      <c r="V12" s="40" t="s">
        <v>24</v>
      </c>
    </row>
    <row r="13" spans="1:23" ht="15.75">
      <c r="A13" s="42">
        <f>IF(INT(H13/100)=1,E13,0)</f>
        <v>0</v>
      </c>
      <c r="B13" s="42">
        <f>IF(INT(H13/100)=3,E13,0)</f>
        <v>0</v>
      </c>
      <c r="C13" s="42">
        <f>IF(INT(H13/100)=4,E13,0)</f>
        <v>0</v>
      </c>
      <c r="D13" s="42">
        <f>IF(INT(H13/100)=6,E13,0)</f>
        <v>8</v>
      </c>
      <c r="E13" s="46">
        <v>8</v>
      </c>
      <c r="G13" s="64">
        <v>1</v>
      </c>
      <c r="H13" s="41">
        <v>627</v>
      </c>
      <c r="I13" s="50" t="str">
        <f>LOOKUP(H13,Name!A$2:B1806)</f>
        <v>Will Jameson</v>
      </c>
      <c r="J13" s="4">
        <v>52.6</v>
      </c>
      <c r="K13" s="56"/>
      <c r="L13" s="234" t="s">
        <v>143</v>
      </c>
      <c r="M13" s="49">
        <v>1</v>
      </c>
      <c r="N13" s="41">
        <v>626</v>
      </c>
      <c r="O13" s="50" t="str">
        <f>LOOKUP(N13,Name!A$2:B1806)</f>
        <v>Luke Reid</v>
      </c>
      <c r="P13" s="251">
        <v>2.04</v>
      </c>
      <c r="Q13" s="56"/>
      <c r="R13" s="28"/>
      <c r="S13" s="45">
        <f>IF(INT(N13/100)=1,W13,0)</f>
        <v>0</v>
      </c>
      <c r="T13" s="45">
        <f>IF(INT(N13/100)=3,W13,0)</f>
        <v>0</v>
      </c>
      <c r="U13" s="45">
        <f>IF(INT(N13/100)=4,W13,0)</f>
        <v>0</v>
      </c>
      <c r="V13" s="45">
        <f>IF(INT(N13/100)=6,W13,0)</f>
        <v>8</v>
      </c>
      <c r="W13" s="35">
        <v>8</v>
      </c>
    </row>
    <row r="14" spans="1:23" ht="15.75">
      <c r="A14" s="42">
        <f>IF(INT(H14/100)=1,E14,0)</f>
        <v>6</v>
      </c>
      <c r="B14" s="42">
        <f>IF(INT(H14/100)=3,E14,0)</f>
        <v>0</v>
      </c>
      <c r="C14" s="42">
        <f>IF(INT(H14/100)=4,E14,0)</f>
        <v>0</v>
      </c>
      <c r="D14" s="42">
        <f>IF(INT(H14/100)=6,E14,0)</f>
        <v>0</v>
      </c>
      <c r="E14" s="46">
        <v>6</v>
      </c>
      <c r="G14" s="64">
        <v>2</v>
      </c>
      <c r="H14" s="41">
        <v>127</v>
      </c>
      <c r="I14" s="50" t="str">
        <f>LOOKUP(H14,Name!A$2:B1807)</f>
        <v>Harrison North</v>
      </c>
      <c r="J14" s="41">
        <v>52.7</v>
      </c>
      <c r="K14" s="56"/>
      <c r="L14" s="234" t="s">
        <v>143</v>
      </c>
      <c r="M14" s="49">
        <v>2</v>
      </c>
      <c r="N14" s="41">
        <v>414</v>
      </c>
      <c r="O14" s="50" t="str">
        <f>LOOKUP(N14,Name!A$2:B1807)</f>
        <v>Thomas Homer</v>
      </c>
      <c r="P14" s="251">
        <v>1.74</v>
      </c>
      <c r="Q14" s="56"/>
      <c r="R14" s="28"/>
      <c r="S14" s="45">
        <f>IF(INT(N14/100)=1,W14,0)</f>
        <v>0</v>
      </c>
      <c r="T14" s="45">
        <f>IF(INT(N14/100)=3,W14,0)</f>
        <v>0</v>
      </c>
      <c r="U14" s="45">
        <f>IF(INT(N14/100)=4,W14,0)</f>
        <v>6</v>
      </c>
      <c r="V14" s="45">
        <f>IF(INT(N14/100)=6,W14,0)</f>
        <v>0</v>
      </c>
      <c r="W14" s="35">
        <v>6</v>
      </c>
    </row>
    <row r="15" spans="1:23" ht="15.75">
      <c r="A15" s="42">
        <f>IF(INT(H15/100)=1,E15,0)</f>
        <v>0</v>
      </c>
      <c r="B15" s="42">
        <f>IF(INT(H15/100)=3,E15,0)</f>
        <v>0</v>
      </c>
      <c r="C15" s="42">
        <f>IF(INT(H15/100)=4,E15,0)</f>
        <v>4</v>
      </c>
      <c r="D15" s="42">
        <f>IF(INT(H15/100)=6,E15,0)</f>
        <v>0</v>
      </c>
      <c r="E15" s="46">
        <v>4</v>
      </c>
      <c r="G15" s="64">
        <v>3</v>
      </c>
      <c r="H15" s="41">
        <v>416</v>
      </c>
      <c r="I15" s="50" t="str">
        <f>LOOKUP(H15,Name!A$2:B1808)</f>
        <v>Edmund O'Brien</v>
      </c>
      <c r="J15" s="4">
        <v>56.3</v>
      </c>
      <c r="K15" s="56"/>
      <c r="L15" s="234" t="s">
        <v>143</v>
      </c>
      <c r="M15" s="49">
        <v>3</v>
      </c>
      <c r="N15" s="41">
        <v>121</v>
      </c>
      <c r="O15" s="50" t="str">
        <f>LOOKUP(N15,Name!A$2:B1808)</f>
        <v>Scott Randall</v>
      </c>
      <c r="P15" s="251">
        <v>1.48</v>
      </c>
      <c r="Q15" s="56"/>
      <c r="R15" s="28"/>
      <c r="S15" s="45">
        <f>IF(INT(N15/100)=1,W15,0)</f>
        <v>4</v>
      </c>
      <c r="T15" s="45">
        <f>IF(INT(N15/100)=3,W15,0)</f>
        <v>0</v>
      </c>
      <c r="U15" s="45">
        <f>IF(INT(N15/100)=4,W15,0)</f>
        <v>0</v>
      </c>
      <c r="V15" s="45">
        <f>IF(INT(N15/100)=6,W15,0)</f>
        <v>0</v>
      </c>
      <c r="W15" s="35">
        <v>4</v>
      </c>
    </row>
    <row r="16" spans="1:23" ht="15.75">
      <c r="A16" s="42">
        <f>IF(INT(H16/100)=1,E16,0)</f>
        <v>0</v>
      </c>
      <c r="B16" s="42">
        <f>IF(INT(H16/100)=3,E16,0)</f>
        <v>0</v>
      </c>
      <c r="C16" s="42">
        <f>IF(INT(H16/100)=4,E16,0)</f>
        <v>0</v>
      </c>
      <c r="D16" s="42">
        <f>IF(INT(H16/100)=6,E16,0)</f>
        <v>0</v>
      </c>
      <c r="E16" s="46">
        <v>2</v>
      </c>
      <c r="G16" s="64">
        <v>4</v>
      </c>
      <c r="H16" s="41"/>
      <c r="I16" s="50" t="e">
        <f>LOOKUP(H16,Name!A$2:B1809)</f>
        <v>#N/A</v>
      </c>
      <c r="J16" s="4"/>
      <c r="K16" s="56"/>
      <c r="L16" s="234" t="s">
        <v>143</v>
      </c>
      <c r="M16" s="49">
        <v>4</v>
      </c>
      <c r="N16" s="41"/>
      <c r="O16" s="50" t="e">
        <f>LOOKUP(N16,Name!A$2:B1809)</f>
        <v>#N/A</v>
      </c>
      <c r="P16" s="251"/>
      <c r="Q16" s="56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0</v>
      </c>
      <c r="V16" s="45">
        <f>IF(INT(N16/100)=6,W16,0)</f>
        <v>0</v>
      </c>
      <c r="W16" s="35">
        <v>2</v>
      </c>
    </row>
    <row r="17" spans="1:23" ht="16.5" thickBot="1">
      <c r="A17" s="43"/>
      <c r="B17" s="43"/>
      <c r="C17" s="43"/>
      <c r="D17" s="43"/>
      <c r="E17" s="44" t="s">
        <v>26</v>
      </c>
      <c r="G17" s="55"/>
      <c r="H17" s="51"/>
      <c r="I17" s="50"/>
      <c r="J17" s="51"/>
      <c r="K17" s="56"/>
      <c r="L17" s="234" t="s">
        <v>143</v>
      </c>
      <c r="M17" s="59"/>
      <c r="N17" s="60"/>
      <c r="O17" s="53"/>
      <c r="P17" s="252"/>
      <c r="Q17" s="61"/>
      <c r="R17" s="28"/>
      <c r="S17" s="57"/>
      <c r="T17" s="43"/>
      <c r="U17" s="43"/>
      <c r="V17" s="43"/>
      <c r="W17" s="44" t="s">
        <v>26</v>
      </c>
    </row>
    <row r="18" spans="1:22" ht="15.75">
      <c r="A18" s="37" t="s">
        <v>18</v>
      </c>
      <c r="B18" s="38" t="s">
        <v>20</v>
      </c>
      <c r="C18" s="39" t="s">
        <v>22</v>
      </c>
      <c r="D18" s="40" t="s">
        <v>24</v>
      </c>
      <c r="G18" s="167" t="s">
        <v>97</v>
      </c>
      <c r="H18" s="51"/>
      <c r="I18" s="51" t="s">
        <v>104</v>
      </c>
      <c r="J18" s="51"/>
      <c r="K18" s="56"/>
      <c r="L18" s="234" t="s">
        <v>143</v>
      </c>
      <c r="M18" s="166" t="s">
        <v>121</v>
      </c>
      <c r="N18" s="62"/>
      <c r="O18" s="48" t="s">
        <v>83</v>
      </c>
      <c r="P18" s="62"/>
      <c r="Q18" s="58"/>
      <c r="R18" s="28"/>
      <c r="S18" s="37" t="s">
        <v>18</v>
      </c>
      <c r="T18" s="38" t="s">
        <v>20</v>
      </c>
      <c r="U18" s="39" t="s">
        <v>22</v>
      </c>
      <c r="V18" s="40" t="s">
        <v>24</v>
      </c>
    </row>
    <row r="19" spans="1:23" ht="15.75">
      <c r="A19" s="42">
        <f>IF(INT(H19/100)=1,E19,0)</f>
        <v>8</v>
      </c>
      <c r="B19" s="42">
        <f>IF(INT(H19/100)=3,E19,0)</f>
        <v>0</v>
      </c>
      <c r="C19" s="42">
        <f>IF(INT(H19/100)=4,E19,0)</f>
        <v>0</v>
      </c>
      <c r="D19" s="42">
        <f>IF(INT(H19/100)=6,E19,0)</f>
        <v>0</v>
      </c>
      <c r="E19" s="46">
        <v>8</v>
      </c>
      <c r="G19" s="64">
        <v>1</v>
      </c>
      <c r="H19" s="41">
        <v>126</v>
      </c>
      <c r="I19" s="50" t="str">
        <f>LOOKUP(H19,Name!A$2:B1813)</f>
        <v>Max Chapelle</v>
      </c>
      <c r="J19" s="4">
        <v>51.8</v>
      </c>
      <c r="K19" s="56"/>
      <c r="L19" s="234" t="s">
        <v>143</v>
      </c>
      <c r="M19" s="49">
        <v>1</v>
      </c>
      <c r="N19" s="41">
        <v>412</v>
      </c>
      <c r="O19" s="50" t="str">
        <f>LOOKUP(N19,Name!A$2:B1813)</f>
        <v>Louis Glynn</v>
      </c>
      <c r="P19" s="251">
        <v>6.28</v>
      </c>
      <c r="Q19" s="56"/>
      <c r="R19" s="28"/>
      <c r="S19" s="45">
        <f>IF(INT(N19/100)=1,W19,0)</f>
        <v>0</v>
      </c>
      <c r="T19" s="45">
        <f>IF(INT(N19/100)=3,W19,0)</f>
        <v>0</v>
      </c>
      <c r="U19" s="45">
        <f>IF(INT(N19/100)=4,W19,0)</f>
        <v>8</v>
      </c>
      <c r="V19" s="45">
        <f>IF(INT(N19/100)=6,W19,0)</f>
        <v>0</v>
      </c>
      <c r="W19" s="35">
        <v>8</v>
      </c>
    </row>
    <row r="20" spans="1:23" ht="15.75">
      <c r="A20" s="42">
        <f>IF(INT(H20/100)=1,E20,0)</f>
        <v>0</v>
      </c>
      <c r="B20" s="42">
        <f>IF(INT(H20/100)=3,E20,0)</f>
        <v>0</v>
      </c>
      <c r="C20" s="42">
        <f>IF(INT(H20/100)=4,E20,0)</f>
        <v>6</v>
      </c>
      <c r="D20" s="42">
        <f>IF(INT(H20/100)=6,E20,0)</f>
        <v>0</v>
      </c>
      <c r="E20" s="46">
        <v>6</v>
      </c>
      <c r="G20" s="64">
        <v>2</v>
      </c>
      <c r="H20" s="41">
        <v>413</v>
      </c>
      <c r="I20" s="50" t="str">
        <f>LOOKUP(H20,Name!A$2:B1814)</f>
        <v>Thomas Harris</v>
      </c>
      <c r="J20" s="4">
        <v>53.7</v>
      </c>
      <c r="K20" s="56"/>
      <c r="L20" s="234" t="s">
        <v>143</v>
      </c>
      <c r="M20" s="49">
        <v>2</v>
      </c>
      <c r="N20" s="41">
        <v>124</v>
      </c>
      <c r="O20" s="50" t="str">
        <f>LOOKUP(N20,Name!A$2:B1814)</f>
        <v>Ethan Cook</v>
      </c>
      <c r="P20" s="251">
        <v>6.22</v>
      </c>
      <c r="Q20" s="56"/>
      <c r="R20" s="28"/>
      <c r="S20" s="45">
        <f>IF(INT(N20/100)=1,W20,0)</f>
        <v>6</v>
      </c>
      <c r="T20" s="45">
        <f>IF(INT(N20/100)=3,W20,0)</f>
        <v>0</v>
      </c>
      <c r="U20" s="45">
        <f>IF(INT(N20/100)=4,W20,0)</f>
        <v>0</v>
      </c>
      <c r="V20" s="45">
        <f>IF(INT(N20/100)=6,W20,0)</f>
        <v>0</v>
      </c>
      <c r="W20" s="35">
        <v>6</v>
      </c>
    </row>
    <row r="21" spans="1:23" ht="15.75">
      <c r="A21" s="42">
        <f>IF(INT(H21/100)=1,E21,0)</f>
        <v>0</v>
      </c>
      <c r="B21" s="42">
        <f>IF(INT(H21/100)=3,E21,0)</f>
        <v>0</v>
      </c>
      <c r="C21" s="42">
        <f>IF(INT(H21/100)=4,E21,0)</f>
        <v>0</v>
      </c>
      <c r="D21" s="42">
        <f>IF(INT(H21/100)=6,E21,0)</f>
        <v>4</v>
      </c>
      <c r="E21" s="46">
        <v>4</v>
      </c>
      <c r="G21" s="64">
        <v>3</v>
      </c>
      <c r="H21" s="41">
        <v>626</v>
      </c>
      <c r="I21" s="50" t="str">
        <f>LOOKUP(H21,Name!A$2:B1815)</f>
        <v>Luke Reid</v>
      </c>
      <c r="J21" s="4">
        <v>54.3</v>
      </c>
      <c r="K21" s="56"/>
      <c r="L21" s="234" t="s">
        <v>143</v>
      </c>
      <c r="M21" s="49">
        <v>3</v>
      </c>
      <c r="N21" s="41">
        <v>623</v>
      </c>
      <c r="O21" s="50" t="str">
        <f>LOOKUP(N21,Name!A$2:B1815)</f>
        <v>Dan Scott</v>
      </c>
      <c r="P21" s="251">
        <v>6.15</v>
      </c>
      <c r="Q21" s="56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0</v>
      </c>
      <c r="V21" s="45">
        <f>IF(INT(N21/100)=6,W21,0)</f>
        <v>4</v>
      </c>
      <c r="W21" s="35">
        <v>4</v>
      </c>
    </row>
    <row r="22" spans="1:23" ht="15.75">
      <c r="A22" s="42">
        <f>IF(INT(H22/100)=1,E22,0)</f>
        <v>0</v>
      </c>
      <c r="B22" s="42">
        <f>IF(INT(H22/100)=3,E22,0)</f>
        <v>0</v>
      </c>
      <c r="C22" s="42">
        <f>IF(INT(H22/100)=4,E22,0)</f>
        <v>0</v>
      </c>
      <c r="D22" s="42">
        <f>IF(INT(H22/100)=6,E22,0)</f>
        <v>0</v>
      </c>
      <c r="E22" s="46">
        <v>2</v>
      </c>
      <c r="G22" s="64">
        <v>4</v>
      </c>
      <c r="H22" s="41"/>
      <c r="I22" s="50" t="e">
        <f>LOOKUP(H22,Name!A$2:B1816)</f>
        <v>#N/A</v>
      </c>
      <c r="J22" s="41"/>
      <c r="K22" s="56"/>
      <c r="L22" s="234" t="s">
        <v>143</v>
      </c>
      <c r="M22" s="49">
        <v>4</v>
      </c>
      <c r="N22" s="41"/>
      <c r="O22" s="50" t="e">
        <f>LOOKUP(N22,Name!A$2:B1816)</f>
        <v>#N/A</v>
      </c>
      <c r="P22" s="251"/>
      <c r="Q22" s="56"/>
      <c r="R22" s="28"/>
      <c r="S22" s="45">
        <f>IF(INT(N22/100)=1,W22,0)</f>
        <v>0</v>
      </c>
      <c r="T22" s="45">
        <f>IF(INT(N22/100)=3,W22,0)</f>
        <v>0</v>
      </c>
      <c r="U22" s="45">
        <f>IF(INT(N22/100)=4,W22,0)</f>
        <v>0</v>
      </c>
      <c r="V22" s="45">
        <f>IF(INT(N22/100)=6,W22,0)</f>
        <v>0</v>
      </c>
      <c r="W22" s="35">
        <v>2</v>
      </c>
    </row>
    <row r="23" spans="1:23" ht="15.75">
      <c r="A23" s="43"/>
      <c r="B23" s="43"/>
      <c r="C23" s="43"/>
      <c r="D23" s="43"/>
      <c r="E23" s="44" t="s">
        <v>26</v>
      </c>
      <c r="G23" s="55"/>
      <c r="H23" s="51"/>
      <c r="I23" s="50"/>
      <c r="J23" s="51"/>
      <c r="K23" s="56"/>
      <c r="L23" s="234" t="s">
        <v>143</v>
      </c>
      <c r="M23" s="55"/>
      <c r="N23" s="51"/>
      <c r="O23" s="50"/>
      <c r="P23" s="225"/>
      <c r="Q23" s="56"/>
      <c r="R23" s="28"/>
      <c r="S23" s="57"/>
      <c r="T23" s="43"/>
      <c r="U23" s="43"/>
      <c r="V23" s="43"/>
      <c r="W23" s="44" t="s">
        <v>26</v>
      </c>
    </row>
    <row r="24" spans="1:22" ht="15.75">
      <c r="A24" s="37" t="s">
        <v>18</v>
      </c>
      <c r="B24" s="38" t="s">
        <v>20</v>
      </c>
      <c r="C24" s="39" t="s">
        <v>22</v>
      </c>
      <c r="D24" s="40" t="s">
        <v>24</v>
      </c>
      <c r="G24" s="167" t="s">
        <v>101</v>
      </c>
      <c r="H24" s="51"/>
      <c r="I24" s="51" t="s">
        <v>33</v>
      </c>
      <c r="J24" s="51"/>
      <c r="K24" s="56"/>
      <c r="L24" s="234" t="s">
        <v>143</v>
      </c>
      <c r="M24" s="167" t="s">
        <v>120</v>
      </c>
      <c r="N24" s="51"/>
      <c r="O24" s="51" t="s">
        <v>86</v>
      </c>
      <c r="P24" s="225"/>
      <c r="Q24" s="56"/>
      <c r="R24" s="28"/>
      <c r="S24" s="37" t="s">
        <v>18</v>
      </c>
      <c r="T24" s="38" t="s">
        <v>20</v>
      </c>
      <c r="U24" s="39" t="s">
        <v>22</v>
      </c>
      <c r="V24" s="40" t="s">
        <v>24</v>
      </c>
    </row>
    <row r="25" spans="1:23" ht="15.75">
      <c r="A25" s="42">
        <f>IF(INT(H25/100)=1,E25,0)</f>
        <v>0</v>
      </c>
      <c r="B25" s="42">
        <f>IF(INT(H25/100)=3,E25,0)</f>
        <v>0</v>
      </c>
      <c r="C25" s="42">
        <f>IF(INT(H25/100)=4,E25,0)</f>
        <v>0</v>
      </c>
      <c r="D25" s="42">
        <f>IF(INT(H25/100)=6,E25,0)</f>
        <v>8</v>
      </c>
      <c r="E25" s="46">
        <v>8</v>
      </c>
      <c r="G25" s="64">
        <v>1</v>
      </c>
      <c r="H25" s="41">
        <v>623</v>
      </c>
      <c r="I25" s="50" t="str">
        <f>LOOKUP(H25,Name!A$2:B1820)</f>
        <v>Dan Scott</v>
      </c>
      <c r="J25" s="4">
        <v>78.8</v>
      </c>
      <c r="K25" s="56"/>
      <c r="L25" s="234" t="s">
        <v>143</v>
      </c>
      <c r="M25" s="49">
        <v>1</v>
      </c>
      <c r="N25" s="41">
        <v>127</v>
      </c>
      <c r="O25" s="50" t="str">
        <f>LOOKUP(N25,Name!A$2:B1820)</f>
        <v>Harrison North</v>
      </c>
      <c r="P25" s="251">
        <v>5.96</v>
      </c>
      <c r="Q25" s="56"/>
      <c r="R25" s="28"/>
      <c r="S25" s="45">
        <f>IF(INT(N25/100)=1,W25,0)</f>
        <v>8</v>
      </c>
      <c r="T25" s="45">
        <f>IF(INT(N25/100)=3,W25,0)</f>
        <v>0</v>
      </c>
      <c r="U25" s="45">
        <f>IF(INT(N25/100)=4,W25,0)</f>
        <v>0</v>
      </c>
      <c r="V25" s="45">
        <f>IF(INT(N25/100)=6,W25,0)</f>
        <v>0</v>
      </c>
      <c r="W25" s="35">
        <v>8</v>
      </c>
    </row>
    <row r="26" spans="1:23" ht="15.75">
      <c r="A26" s="42">
        <f>IF(INT(H26/100)=1,E26,0)</f>
        <v>6</v>
      </c>
      <c r="B26" s="42">
        <f>IF(INT(H26/100)=3,E26,0)</f>
        <v>0</v>
      </c>
      <c r="C26" s="42">
        <f>IF(INT(H26/100)=4,E26,0)</f>
        <v>0</v>
      </c>
      <c r="D26" s="42">
        <f>IF(INT(H26/100)=6,E26,0)</f>
        <v>0</v>
      </c>
      <c r="E26" s="46">
        <v>6</v>
      </c>
      <c r="G26" s="64">
        <v>2</v>
      </c>
      <c r="H26" s="41">
        <v>124</v>
      </c>
      <c r="I26" s="50" t="str">
        <f>LOOKUP(H26,Name!A$2:B1821)</f>
        <v>Ethan Cook</v>
      </c>
      <c r="J26" s="41">
        <v>82.5</v>
      </c>
      <c r="K26" s="56"/>
      <c r="L26" s="234" t="s">
        <v>143</v>
      </c>
      <c r="M26" s="49">
        <v>2</v>
      </c>
      <c r="N26" s="41">
        <v>627</v>
      </c>
      <c r="O26" s="50" t="str">
        <f>LOOKUP(N26,Name!A$2:B1821)</f>
        <v>Will Jameson</v>
      </c>
      <c r="P26" s="251">
        <v>5.76</v>
      </c>
      <c r="Q26" s="56"/>
      <c r="R26" s="28"/>
      <c r="S26" s="45">
        <f>IF(INT(N26/100)=1,W26,0)</f>
        <v>0</v>
      </c>
      <c r="T26" s="45">
        <f>IF(INT(N26/100)=3,W26,0)</f>
        <v>0</v>
      </c>
      <c r="U26" s="45">
        <f>IF(INT(N26/100)=4,W26,0)</f>
        <v>0</v>
      </c>
      <c r="V26" s="45">
        <f>IF(INT(N26/100)=6,W26,0)</f>
        <v>6</v>
      </c>
      <c r="W26" s="35">
        <v>6</v>
      </c>
    </row>
    <row r="27" spans="1:23" ht="15.75">
      <c r="A27" s="42">
        <f>IF(INT(H27/100)=1,E27,0)</f>
        <v>0</v>
      </c>
      <c r="B27" s="42">
        <f>IF(INT(H27/100)=3,E27,0)</f>
        <v>0</v>
      </c>
      <c r="C27" s="42">
        <f>IF(INT(H27/100)=4,E27,0)</f>
        <v>4</v>
      </c>
      <c r="D27" s="42">
        <f>IF(INT(H27/100)=6,E27,0)</f>
        <v>0</v>
      </c>
      <c r="E27" s="46">
        <v>4</v>
      </c>
      <c r="G27" s="64">
        <v>3</v>
      </c>
      <c r="H27" s="41">
        <v>412</v>
      </c>
      <c r="I27" s="50" t="str">
        <f>LOOKUP(H27,Name!A$2:B1822)</f>
        <v>Louis Glynn</v>
      </c>
      <c r="J27" s="41">
        <v>88.7</v>
      </c>
      <c r="K27" s="56"/>
      <c r="L27" s="234" t="s">
        <v>143</v>
      </c>
      <c r="M27" s="49">
        <v>3</v>
      </c>
      <c r="N27" s="41">
        <v>414</v>
      </c>
      <c r="O27" s="50" t="str">
        <f>LOOKUP(N27,Name!A$2:B1822)</f>
        <v>Thomas Homer</v>
      </c>
      <c r="P27" s="251">
        <v>5.3</v>
      </c>
      <c r="Q27" s="56"/>
      <c r="R27" s="28"/>
      <c r="S27" s="45">
        <f>IF(INT(N27/100)=1,W27,0)</f>
        <v>0</v>
      </c>
      <c r="T27" s="45">
        <f>IF(INT(N27/100)=3,W27,0)</f>
        <v>0</v>
      </c>
      <c r="U27" s="45">
        <f>IF(INT(N27/100)=4,W27,0)</f>
        <v>4</v>
      </c>
      <c r="V27" s="45">
        <f>IF(INT(N27/100)=6,W27,0)</f>
        <v>0</v>
      </c>
      <c r="W27" s="35">
        <v>4</v>
      </c>
    </row>
    <row r="28" spans="1:23" ht="15.75">
      <c r="A28" s="42">
        <f>IF(INT(H28/100)=1,E28,0)</f>
        <v>0</v>
      </c>
      <c r="B28" s="42">
        <f>IF(INT(H28/100)=3,E28,0)</f>
        <v>0</v>
      </c>
      <c r="C28" s="42">
        <f>IF(INT(H28/100)=4,E28,0)</f>
        <v>0</v>
      </c>
      <c r="D28" s="42">
        <f>IF(INT(H28/100)=6,E28,0)</f>
        <v>0</v>
      </c>
      <c r="E28" s="46">
        <v>2</v>
      </c>
      <c r="G28" s="64">
        <v>4</v>
      </c>
      <c r="H28" s="41"/>
      <c r="I28" s="50" t="e">
        <f>LOOKUP(H28,Name!A$2:B1823)</f>
        <v>#N/A</v>
      </c>
      <c r="J28" s="41"/>
      <c r="K28" s="56"/>
      <c r="L28" s="234" t="s">
        <v>143</v>
      </c>
      <c r="M28" s="49">
        <v>4</v>
      </c>
      <c r="N28" s="41"/>
      <c r="O28" s="50" t="e">
        <f>LOOKUP(N28,Name!A$2:B1823)</f>
        <v>#N/A</v>
      </c>
      <c r="P28" s="251"/>
      <c r="Q28" s="56"/>
      <c r="R28" s="28"/>
      <c r="S28" s="45">
        <f>IF(INT(N28/100)=1,W28,0)</f>
        <v>0</v>
      </c>
      <c r="T28" s="45">
        <f>IF(INT(N28/100)=3,W28,0)</f>
        <v>0</v>
      </c>
      <c r="U28" s="45">
        <f>IF(INT(N28/100)=4,W28,0)</f>
        <v>0</v>
      </c>
      <c r="V28" s="45">
        <f>IF(INT(N28/100)=6,W28,0)</f>
        <v>0</v>
      </c>
      <c r="W28" s="35">
        <v>2</v>
      </c>
    </row>
    <row r="29" spans="1:23" ht="16.5" thickBot="1">
      <c r="A29" s="43"/>
      <c r="B29" s="43"/>
      <c r="C29" s="43"/>
      <c r="D29" s="43"/>
      <c r="E29" s="44" t="s">
        <v>26</v>
      </c>
      <c r="G29" s="55"/>
      <c r="H29" s="51"/>
      <c r="I29" s="50"/>
      <c r="J29" s="51"/>
      <c r="K29" s="56"/>
      <c r="L29" s="234" t="s">
        <v>143</v>
      </c>
      <c r="M29" s="36"/>
      <c r="N29" s="36"/>
      <c r="O29" s="47"/>
      <c r="P29" s="36"/>
      <c r="Q29" s="47"/>
      <c r="S29" s="43"/>
      <c r="T29" s="43"/>
      <c r="U29" s="43"/>
      <c r="V29" s="43"/>
      <c r="W29" s="44" t="s">
        <v>26</v>
      </c>
    </row>
    <row r="30" spans="1:22" ht="15.75">
      <c r="A30" s="37" t="s">
        <v>18</v>
      </c>
      <c r="B30" s="38" t="s">
        <v>20</v>
      </c>
      <c r="C30" s="39" t="s">
        <v>22</v>
      </c>
      <c r="D30" s="40" t="s">
        <v>24</v>
      </c>
      <c r="G30" s="167" t="s">
        <v>102</v>
      </c>
      <c r="H30" s="51"/>
      <c r="I30" s="51" t="s">
        <v>103</v>
      </c>
      <c r="J30" s="51"/>
      <c r="K30" s="56"/>
      <c r="L30" s="234" t="s">
        <v>143</v>
      </c>
      <c r="M30" s="166" t="s">
        <v>118</v>
      </c>
      <c r="N30" s="62"/>
      <c r="O30" s="48" t="s">
        <v>87</v>
      </c>
      <c r="P30" s="48"/>
      <c r="Q30" s="58"/>
      <c r="R30" s="28"/>
      <c r="S30" s="37" t="s">
        <v>18</v>
      </c>
      <c r="T30" s="38" t="s">
        <v>20</v>
      </c>
      <c r="U30" s="39" t="s">
        <v>22</v>
      </c>
      <c r="V30" s="40" t="s">
        <v>24</v>
      </c>
    </row>
    <row r="31" spans="1:23" ht="15.75">
      <c r="A31" s="42">
        <f>IF(INT(H31/100)=1,E31,0)</f>
        <v>0</v>
      </c>
      <c r="B31" s="42">
        <f>IF(INT(H31/100)=3,E31,0)</f>
        <v>0</v>
      </c>
      <c r="C31" s="42">
        <f>IF(INT(H31/100)=4,E31,0)</f>
        <v>0</v>
      </c>
      <c r="D31" s="42">
        <f>IF(INT(H31/100)=6,E31,0)</f>
        <v>8</v>
      </c>
      <c r="E31" s="46">
        <v>8</v>
      </c>
      <c r="G31" s="64">
        <v>1</v>
      </c>
      <c r="H31" s="41">
        <v>620</v>
      </c>
      <c r="I31" s="50" t="str">
        <f>LOOKUP(H31,Name!A$2:B1827)</f>
        <v>Ezekiel Adjei</v>
      </c>
      <c r="J31" s="4">
        <v>23.2</v>
      </c>
      <c r="K31" s="56"/>
      <c r="L31" s="234" t="s">
        <v>143</v>
      </c>
      <c r="M31" s="49">
        <v>1</v>
      </c>
      <c r="N31" s="41">
        <v>622</v>
      </c>
      <c r="O31" s="50" t="str">
        <f>LOOKUP(N31,Name!A$2:B1831)</f>
        <v>Drew Woodley</v>
      </c>
      <c r="P31" s="43">
        <v>56</v>
      </c>
      <c r="Q31" s="56"/>
      <c r="R31" s="28"/>
      <c r="S31" s="45">
        <f>IF(INT(N31/100)=1,W31,0)</f>
        <v>0</v>
      </c>
      <c r="T31" s="45">
        <f>IF(INT(N31/100)=3,W31,0)</f>
        <v>0</v>
      </c>
      <c r="U31" s="45">
        <f>IF(INT(N31/100)=4,W31,0)</f>
        <v>0</v>
      </c>
      <c r="V31" s="45">
        <f>IF(INT(N31/100)=6,W31,0)</f>
        <v>8</v>
      </c>
      <c r="W31" s="35">
        <v>8</v>
      </c>
    </row>
    <row r="32" spans="1:23" ht="15.75">
      <c r="A32" s="42">
        <f>IF(INT(H32/100)=1,E32,0)</f>
        <v>0</v>
      </c>
      <c r="B32" s="42">
        <f>IF(INT(H32/100)=3,E32,0)</f>
        <v>0</v>
      </c>
      <c r="C32" s="42">
        <f>IF(INT(H32/100)=4,E32,0)</f>
        <v>6</v>
      </c>
      <c r="D32" s="42">
        <f>IF(INT(H32/100)=6,E32,0)</f>
        <v>0</v>
      </c>
      <c r="E32" s="46">
        <v>6</v>
      </c>
      <c r="G32" s="64">
        <v>2</v>
      </c>
      <c r="H32" s="41">
        <v>414</v>
      </c>
      <c r="I32" s="50" t="str">
        <f>LOOKUP(H32,Name!A$2:B1828)</f>
        <v>Thomas Homer</v>
      </c>
      <c r="J32" s="4">
        <v>24.7</v>
      </c>
      <c r="K32" s="56"/>
      <c r="L32" s="234" t="s">
        <v>143</v>
      </c>
      <c r="M32" s="49">
        <v>2</v>
      </c>
      <c r="N32" s="41">
        <v>412</v>
      </c>
      <c r="O32" s="50" t="str">
        <f>LOOKUP(N32,Name!A$2:B1832)</f>
        <v>Louis Glynn</v>
      </c>
      <c r="P32" s="43">
        <v>49</v>
      </c>
      <c r="Q32" s="56"/>
      <c r="R32" s="28"/>
      <c r="S32" s="45">
        <f>IF(INT(N32/100)=1,W32,0)</f>
        <v>0</v>
      </c>
      <c r="T32" s="45">
        <f>IF(INT(N32/100)=3,W32,0)</f>
        <v>0</v>
      </c>
      <c r="U32" s="45">
        <f>IF(INT(N32/100)=4,W32,0)</f>
        <v>6</v>
      </c>
      <c r="V32" s="45">
        <f>IF(INT(N32/100)=6,W32,0)</f>
        <v>0</v>
      </c>
      <c r="W32" s="35">
        <v>6</v>
      </c>
    </row>
    <row r="33" spans="1:23" ht="15.75">
      <c r="A33" s="42">
        <f>IF(INT(H33/100)=1,E33,0)</f>
        <v>0</v>
      </c>
      <c r="B33" s="42">
        <f>IF(INT(H33/100)=3,E33,0)</f>
        <v>4</v>
      </c>
      <c r="C33" s="42">
        <f>IF(INT(H33/100)=4,E33,0)</f>
        <v>0</v>
      </c>
      <c r="D33" s="42">
        <f>IF(INT(H33/100)=6,E33,0)</f>
        <v>0</v>
      </c>
      <c r="E33" s="46">
        <v>4</v>
      </c>
      <c r="G33" s="64">
        <v>3</v>
      </c>
      <c r="H33" s="41">
        <v>321</v>
      </c>
      <c r="I33" s="50" t="str">
        <f>LOOKUP(H33,Name!A$2:B1829)</f>
        <v>Mreehe Miah</v>
      </c>
      <c r="J33" s="4">
        <v>26</v>
      </c>
      <c r="K33" s="56"/>
      <c r="L33" s="234" t="s">
        <v>143</v>
      </c>
      <c r="M33" s="49">
        <v>3</v>
      </c>
      <c r="N33" s="41">
        <v>120</v>
      </c>
      <c r="O33" s="50" t="str">
        <f>LOOKUP(N33,Name!A$2:B1833)</f>
        <v>Fraser Cook</v>
      </c>
      <c r="P33" s="43">
        <v>45</v>
      </c>
      <c r="Q33" s="56"/>
      <c r="R33" s="28"/>
      <c r="S33" s="45">
        <f>IF(INT(N33/100)=1,W33,0)</f>
        <v>4</v>
      </c>
      <c r="T33" s="45">
        <f>IF(INT(N33/100)=3,W33,0)</f>
        <v>0</v>
      </c>
      <c r="U33" s="45">
        <f>IF(INT(N33/100)=4,W33,0)</f>
        <v>0</v>
      </c>
      <c r="V33" s="45">
        <f>IF(INT(N33/100)=6,W33,0)</f>
        <v>0</v>
      </c>
      <c r="W33" s="35">
        <v>4</v>
      </c>
    </row>
    <row r="34" spans="1:23" ht="15.75">
      <c r="A34" s="42">
        <f>IF(INT(H34/100)=1,E34,0)</f>
        <v>2</v>
      </c>
      <c r="B34" s="42">
        <f>IF(INT(H34/100)=3,E34,0)</f>
        <v>0</v>
      </c>
      <c r="C34" s="42">
        <f>IF(INT(H34/100)=4,E34,0)</f>
        <v>0</v>
      </c>
      <c r="D34" s="42">
        <f>IF(INT(H34/100)=6,E34,0)</f>
        <v>0</v>
      </c>
      <c r="E34" s="46">
        <v>2</v>
      </c>
      <c r="G34" s="64">
        <v>4</v>
      </c>
      <c r="H34" s="41">
        <v>128</v>
      </c>
      <c r="I34" s="50" t="str">
        <f>LOOKUP(H34,Name!A$2:B1830)</f>
        <v>Malakai Deakin</v>
      </c>
      <c r="J34" s="4">
        <v>27.1</v>
      </c>
      <c r="K34" s="56"/>
      <c r="L34" s="234" t="s">
        <v>143</v>
      </c>
      <c r="M34" s="49">
        <v>4</v>
      </c>
      <c r="N34" s="41"/>
      <c r="O34" s="50" t="e">
        <f>LOOKUP(N34,Name!A$2:B1834)</f>
        <v>#N/A</v>
      </c>
      <c r="P34" s="43"/>
      <c r="Q34" s="56"/>
      <c r="R34" s="28"/>
      <c r="S34" s="45">
        <f>IF(INT(N34/100)=1,W34,0)</f>
        <v>0</v>
      </c>
      <c r="T34" s="45">
        <f>IF(INT(N34/100)=3,W34,0)</f>
        <v>0</v>
      </c>
      <c r="U34" s="45">
        <f>IF(INT(N34/100)=4,W34,0)</f>
        <v>0</v>
      </c>
      <c r="V34" s="45">
        <f>IF(INT(N34/100)=6,W34,0)</f>
        <v>0</v>
      </c>
      <c r="W34" s="35">
        <v>2</v>
      </c>
    </row>
    <row r="35" spans="1:23" ht="15.75">
      <c r="A35" s="43"/>
      <c r="B35" s="43"/>
      <c r="C35" s="43"/>
      <c r="D35" s="43"/>
      <c r="E35" s="44" t="s">
        <v>26</v>
      </c>
      <c r="G35" s="65"/>
      <c r="H35" s="50"/>
      <c r="I35" s="50"/>
      <c r="J35" s="51"/>
      <c r="K35" s="56"/>
      <c r="L35" s="234" t="s">
        <v>143</v>
      </c>
      <c r="M35" s="55"/>
      <c r="N35" s="51"/>
      <c r="O35" s="50"/>
      <c r="P35" s="50"/>
      <c r="Q35" s="56"/>
      <c r="R35" s="28"/>
      <c r="S35" s="57"/>
      <c r="T35" s="43"/>
      <c r="U35" s="43"/>
      <c r="V35" s="43"/>
      <c r="W35" s="44" t="s">
        <v>26</v>
      </c>
    </row>
    <row r="36" spans="1:22" ht="15.75">
      <c r="A36" s="37" t="s">
        <v>18</v>
      </c>
      <c r="B36" s="38" t="s">
        <v>20</v>
      </c>
      <c r="C36" s="39" t="s">
        <v>22</v>
      </c>
      <c r="D36" s="40" t="s">
        <v>24</v>
      </c>
      <c r="G36" s="167" t="s">
        <v>111</v>
      </c>
      <c r="H36" s="50"/>
      <c r="I36" s="51" t="s">
        <v>106</v>
      </c>
      <c r="J36" s="51"/>
      <c r="K36" s="56"/>
      <c r="L36" s="234" t="s">
        <v>143</v>
      </c>
      <c r="M36" s="167" t="s">
        <v>119</v>
      </c>
      <c r="N36" s="51"/>
      <c r="O36" s="51" t="s">
        <v>90</v>
      </c>
      <c r="P36" s="51"/>
      <c r="Q36" s="56"/>
      <c r="R36" s="28"/>
      <c r="S36" s="37" t="s">
        <v>18</v>
      </c>
      <c r="T36" s="38" t="s">
        <v>20</v>
      </c>
      <c r="U36" s="39" t="s">
        <v>22</v>
      </c>
      <c r="V36" s="40" t="s">
        <v>24</v>
      </c>
    </row>
    <row r="37" spans="1:23" ht="15.75">
      <c r="A37" s="42">
        <f>IF(INT(H37/100)=1,E37,0)</f>
        <v>0</v>
      </c>
      <c r="B37" s="42">
        <f>IF(INT(H37/100)=3,E37,0)</f>
        <v>0</v>
      </c>
      <c r="C37" s="42">
        <f>IF(INT(H37/100)=4,E37,0)</f>
        <v>0</v>
      </c>
      <c r="D37" s="42">
        <f>IF(INT(H37/100)=6,E37,0)</f>
        <v>8</v>
      </c>
      <c r="E37" s="46">
        <v>8</v>
      </c>
      <c r="G37" s="64">
        <v>1</v>
      </c>
      <c r="H37" s="41">
        <v>622</v>
      </c>
      <c r="I37" s="50" t="str">
        <f>LOOKUP(H37,Name!A$2:B1834)</f>
        <v>Drew Woodley</v>
      </c>
      <c r="J37" s="4">
        <v>25.2</v>
      </c>
      <c r="K37" s="56"/>
      <c r="L37" s="234" t="s">
        <v>143</v>
      </c>
      <c r="M37" s="49">
        <v>1</v>
      </c>
      <c r="N37" s="41">
        <v>624</v>
      </c>
      <c r="O37" s="50" t="str">
        <f>LOOKUP(N37,Name!A$2:B1838)</f>
        <v>Tom Watson</v>
      </c>
      <c r="P37" s="43">
        <v>50</v>
      </c>
      <c r="Q37" s="56"/>
      <c r="R37" s="28"/>
      <c r="S37" s="45">
        <f>IF(INT(N37/100)=1,W37,0)</f>
        <v>0</v>
      </c>
      <c r="T37" s="45">
        <f>IF(INT(N37/100)=3,W37,0)</f>
        <v>0</v>
      </c>
      <c r="U37" s="45">
        <f>IF(INT(N37/100)=4,W37,0)</f>
        <v>0</v>
      </c>
      <c r="V37" s="45">
        <f>IF(INT(N37/100)=6,W37,0)</f>
        <v>8</v>
      </c>
      <c r="W37" s="35">
        <v>8</v>
      </c>
    </row>
    <row r="38" spans="1:23" ht="15.75">
      <c r="A38" s="42">
        <f>IF(INT(H38/100)=1,E38,0)</f>
        <v>6</v>
      </c>
      <c r="B38" s="42">
        <f>IF(INT(H38/100)=3,E38,0)</f>
        <v>0</v>
      </c>
      <c r="C38" s="42">
        <f>IF(INT(H38/100)=4,E38,0)</f>
        <v>0</v>
      </c>
      <c r="D38" s="42">
        <f>IF(INT(H38/100)=6,E38,0)</f>
        <v>0</v>
      </c>
      <c r="E38" s="46">
        <v>6</v>
      </c>
      <c r="G38" s="64">
        <v>2</v>
      </c>
      <c r="H38" s="41">
        <v>129</v>
      </c>
      <c r="I38" s="50" t="str">
        <f>LOOKUP(H38,Name!A$2:B1835)</f>
        <v>Isaac Cartwright</v>
      </c>
      <c r="J38" s="41">
        <v>25.7</v>
      </c>
      <c r="K38" s="56"/>
      <c r="L38" s="234" t="s">
        <v>143</v>
      </c>
      <c r="M38" s="49">
        <v>2</v>
      </c>
      <c r="N38" s="41">
        <v>123</v>
      </c>
      <c r="O38" s="50" t="str">
        <f>LOOKUP(N38,Name!A$2:B1839)</f>
        <v>Isaak Gilbert</v>
      </c>
      <c r="P38" s="43">
        <v>36</v>
      </c>
      <c r="Q38" s="56"/>
      <c r="R38" s="28"/>
      <c r="S38" s="45">
        <f>IF(INT(N38/100)=1,W38,0)</f>
        <v>6</v>
      </c>
      <c r="T38" s="45">
        <f>IF(INT(N38/100)=3,W38,0)</f>
        <v>0</v>
      </c>
      <c r="U38" s="45">
        <f>IF(INT(N38/100)=4,W38,0)</f>
        <v>0</v>
      </c>
      <c r="V38" s="45">
        <f>IF(INT(N38/100)=6,W38,0)</f>
        <v>0</v>
      </c>
      <c r="W38" s="35">
        <v>6</v>
      </c>
    </row>
    <row r="39" spans="1:23" ht="15.75">
      <c r="A39" s="42">
        <f>IF(INT(H39/100)=1,E39,0)</f>
        <v>0</v>
      </c>
      <c r="B39" s="42">
        <f>IF(INT(H39/100)=3,E39,0)</f>
        <v>0</v>
      </c>
      <c r="C39" s="42">
        <f>IF(INT(H39/100)=4,E39,0)</f>
        <v>4</v>
      </c>
      <c r="D39" s="42">
        <f>IF(INT(H39/100)=6,E39,0)</f>
        <v>0</v>
      </c>
      <c r="E39" s="46">
        <v>4</v>
      </c>
      <c r="G39" s="64">
        <v>3</v>
      </c>
      <c r="H39" s="41">
        <v>417</v>
      </c>
      <c r="I39" s="50" t="str">
        <f>LOOKUP(H39,Name!A$2:B1836)</f>
        <v>Christian Pascall</v>
      </c>
      <c r="J39" s="41">
        <v>28.1</v>
      </c>
      <c r="K39" s="56"/>
      <c r="L39" s="234" t="s">
        <v>143</v>
      </c>
      <c r="M39" s="49">
        <v>3</v>
      </c>
      <c r="N39" s="41">
        <v>410</v>
      </c>
      <c r="O39" s="50" t="str">
        <f>LOOKUP(N39,Name!A$2:B1840)</f>
        <v>George Allen</v>
      </c>
      <c r="P39" s="43">
        <v>32</v>
      </c>
      <c r="Q39" s="56"/>
      <c r="R39" s="28"/>
      <c r="S39" s="45">
        <f>IF(INT(N39/100)=1,W39,0)</f>
        <v>0</v>
      </c>
      <c r="T39" s="45">
        <f>IF(INT(N39/100)=3,W39,0)</f>
        <v>0</v>
      </c>
      <c r="U39" s="45">
        <f>IF(INT(N39/100)=4,W39,0)</f>
        <v>4</v>
      </c>
      <c r="V39" s="45">
        <f>IF(INT(N39/100)=6,W39,0)</f>
        <v>0</v>
      </c>
      <c r="W39" s="35">
        <v>4</v>
      </c>
    </row>
    <row r="40" spans="1:23" ht="15.75">
      <c r="A40" s="42">
        <f>IF(INT(H40/100)=1,E40,0)</f>
        <v>0</v>
      </c>
      <c r="B40" s="42">
        <f>IF(INT(H40/100)=3,E40,0)</f>
        <v>0</v>
      </c>
      <c r="C40" s="42">
        <f>IF(INT(H40/100)=4,E40,0)</f>
        <v>0</v>
      </c>
      <c r="D40" s="42">
        <f>IF(INT(H40/100)=6,E40,0)</f>
        <v>0</v>
      </c>
      <c r="E40" s="46">
        <v>2</v>
      </c>
      <c r="G40" s="64">
        <v>4</v>
      </c>
      <c r="H40" s="41"/>
      <c r="I40" s="50" t="e">
        <f>LOOKUP(H40,Name!A$2:B1837)</f>
        <v>#N/A</v>
      </c>
      <c r="J40" s="41"/>
      <c r="K40" s="56"/>
      <c r="L40" s="234" t="s">
        <v>143</v>
      </c>
      <c r="M40" s="49">
        <v>4</v>
      </c>
      <c r="N40" s="41"/>
      <c r="O40" s="50" t="e">
        <f>LOOKUP(N40,Name!A$2:B1837)</f>
        <v>#N/A</v>
      </c>
      <c r="P40" s="41"/>
      <c r="Q40" s="56"/>
      <c r="R40" s="28"/>
      <c r="S40" s="45">
        <f>IF(INT(N40/100)=1,W40,0)</f>
        <v>0</v>
      </c>
      <c r="T40" s="45">
        <f>IF(INT(N40/100)=3,W40,0)</f>
        <v>0</v>
      </c>
      <c r="U40" s="45">
        <f>IF(INT(N40/100)=4,W40,0)</f>
        <v>0</v>
      </c>
      <c r="V40" s="45">
        <f>IF(INT(N40/100)=6,W40,0)</f>
        <v>0</v>
      </c>
      <c r="W40" s="35">
        <v>2</v>
      </c>
    </row>
    <row r="41" spans="1:23" ht="16.5" thickBot="1">
      <c r="A41" s="43"/>
      <c r="B41" s="43"/>
      <c r="C41" s="43"/>
      <c r="D41" s="43"/>
      <c r="E41" s="44" t="s">
        <v>26</v>
      </c>
      <c r="G41" s="55"/>
      <c r="H41" s="332"/>
      <c r="I41" s="331"/>
      <c r="J41" s="332"/>
      <c r="K41" s="56"/>
      <c r="L41" s="234" t="s">
        <v>143</v>
      </c>
      <c r="M41" s="36"/>
      <c r="N41" s="36"/>
      <c r="O41" s="47"/>
      <c r="P41" s="36"/>
      <c r="Q41" s="47"/>
      <c r="S41" s="43"/>
      <c r="T41" s="43"/>
      <c r="U41" s="43"/>
      <c r="V41" s="43"/>
      <c r="W41" s="44" t="s">
        <v>26</v>
      </c>
    </row>
    <row r="42" spans="1:22" ht="15.75">
      <c r="A42" s="37" t="s">
        <v>18</v>
      </c>
      <c r="B42" s="38" t="s">
        <v>20</v>
      </c>
      <c r="C42" s="39" t="s">
        <v>22</v>
      </c>
      <c r="D42" s="40" t="s">
        <v>24</v>
      </c>
      <c r="G42" s="167" t="s">
        <v>112</v>
      </c>
      <c r="H42" s="51"/>
      <c r="I42" s="51" t="s">
        <v>108</v>
      </c>
      <c r="J42" s="51"/>
      <c r="K42" s="56"/>
      <c r="L42" s="234" t="s">
        <v>143</v>
      </c>
      <c r="M42" s="166" t="s">
        <v>116</v>
      </c>
      <c r="N42" s="62"/>
      <c r="O42" s="48" t="s">
        <v>109</v>
      </c>
      <c r="P42" s="48"/>
      <c r="Q42" s="58"/>
      <c r="R42" s="28"/>
      <c r="S42" s="37" t="s">
        <v>18</v>
      </c>
      <c r="T42" s="38" t="s">
        <v>20</v>
      </c>
      <c r="U42" s="39" t="s">
        <v>22</v>
      </c>
      <c r="V42" s="40" t="s">
        <v>24</v>
      </c>
    </row>
    <row r="43" spans="1:23" ht="15.75">
      <c r="A43" s="42">
        <f>IF(H43=1,E43,0)</f>
        <v>8</v>
      </c>
      <c r="B43" s="42">
        <f>IF(H43=3,E43,0)</f>
        <v>0</v>
      </c>
      <c r="C43" s="42">
        <f>IF(H43=4,E43,0)</f>
        <v>0</v>
      </c>
      <c r="D43" s="42">
        <f>IF(H43=6,E43,0)</f>
        <v>0</v>
      </c>
      <c r="E43" s="46">
        <v>8</v>
      </c>
      <c r="G43" s="64">
        <v>1</v>
      </c>
      <c r="H43" s="41">
        <v>1</v>
      </c>
      <c r="I43" s="50" t="str">
        <f>LOOKUP(H43,Name!A$2:B1841)</f>
        <v>Royal Sutton Coldfield</v>
      </c>
      <c r="J43" s="41">
        <v>102.8</v>
      </c>
      <c r="K43" s="56"/>
      <c r="L43" s="234" t="s">
        <v>143</v>
      </c>
      <c r="M43" s="49">
        <v>1</v>
      </c>
      <c r="N43" s="41">
        <v>321</v>
      </c>
      <c r="O43" s="50" t="str">
        <f>LOOKUP(N43,Name!A$2:B1841)</f>
        <v>Mreehe Miah</v>
      </c>
      <c r="P43" s="41">
        <v>8.76</v>
      </c>
      <c r="Q43" s="56"/>
      <c r="R43" s="28"/>
      <c r="S43" s="45">
        <f>IF(INT(N43/100)=1,W43,0)</f>
        <v>0</v>
      </c>
      <c r="T43" s="45">
        <f>IF(INT(N43/100)=3,W43,0)</f>
        <v>8</v>
      </c>
      <c r="U43" s="45">
        <f>IF(INT(N43/100)=4,W43,0)</f>
        <v>0</v>
      </c>
      <c r="V43" s="45">
        <f>IF(INT(N43/100)=6,W43,0)</f>
        <v>0</v>
      </c>
      <c r="W43" s="35">
        <v>8</v>
      </c>
    </row>
    <row r="44" spans="1:23" ht="15.75">
      <c r="A44" s="42">
        <f>IF(H44=1,E44,0)</f>
        <v>0</v>
      </c>
      <c r="B44" s="42">
        <f>IF(H44=3,E44,0)</f>
        <v>0</v>
      </c>
      <c r="C44" s="42">
        <f>IF(H44=4,E44,0)</f>
        <v>0</v>
      </c>
      <c r="D44" s="42">
        <f>IF(H44=6,E44,0)</f>
        <v>6</v>
      </c>
      <c r="E44" s="46">
        <v>6</v>
      </c>
      <c r="G44" s="64">
        <v>2</v>
      </c>
      <c r="H44" s="41">
        <v>6</v>
      </c>
      <c r="I44" s="50" t="str">
        <f>LOOKUP(H44,Name!A$2:B1842)</f>
        <v>Solihull &amp; Small Heath</v>
      </c>
      <c r="J44" s="41">
        <v>104.5</v>
      </c>
      <c r="K44" s="56"/>
      <c r="L44" s="234" t="s">
        <v>143</v>
      </c>
      <c r="M44" s="49">
        <v>2</v>
      </c>
      <c r="N44" s="41">
        <v>618</v>
      </c>
      <c r="O44" s="50" t="str">
        <f>LOOKUP(N44,Name!A$2:B1842)</f>
        <v>Leon Walker</v>
      </c>
      <c r="P44" s="251">
        <v>8.63</v>
      </c>
      <c r="Q44" s="56"/>
      <c r="R44" s="28"/>
      <c r="S44" s="45">
        <f>IF(INT(N44/100)=1,W44,0)</f>
        <v>0</v>
      </c>
      <c r="T44" s="45">
        <f>IF(INT(N44/100)=3,W44,0)</f>
        <v>0</v>
      </c>
      <c r="U44" s="45">
        <f>IF(INT(N44/100)=4,W44,0)</f>
        <v>0</v>
      </c>
      <c r="V44" s="45">
        <f>IF(INT(N44/100)=6,W44,0)</f>
        <v>6</v>
      </c>
      <c r="W44" s="35">
        <v>6</v>
      </c>
    </row>
    <row r="45" spans="1:23" ht="15.75">
      <c r="A45" s="42">
        <f>IF(H45=1,E45,0)</f>
        <v>0</v>
      </c>
      <c r="B45" s="42">
        <f>IF(H45=3,E45,0)</f>
        <v>0</v>
      </c>
      <c r="C45" s="42">
        <f>IF(H45=4,E45,0)</f>
        <v>4</v>
      </c>
      <c r="D45" s="42">
        <f>IF(H45=6,E45,0)</f>
        <v>0</v>
      </c>
      <c r="E45" s="46">
        <v>4</v>
      </c>
      <c r="G45" s="64">
        <v>3</v>
      </c>
      <c r="H45" s="41">
        <v>4</v>
      </c>
      <c r="I45" s="50" t="str">
        <f>LOOKUP(H45,Name!A$2:B1843)</f>
        <v>Halesowen C&amp;AC</v>
      </c>
      <c r="J45" s="41">
        <v>115.7</v>
      </c>
      <c r="K45" s="56"/>
      <c r="L45" s="234" t="s">
        <v>143</v>
      </c>
      <c r="M45" s="49">
        <v>3</v>
      </c>
      <c r="N45" s="41">
        <v>121</v>
      </c>
      <c r="O45" s="50" t="str">
        <f>LOOKUP(N45,Name!A$2:B1843)</f>
        <v>Scott Randall</v>
      </c>
      <c r="P45" s="41">
        <v>7.62</v>
      </c>
      <c r="Q45" s="56"/>
      <c r="R45" s="28"/>
      <c r="S45" s="45">
        <f>IF(INT(N45/100)=1,W45,0)</f>
        <v>4</v>
      </c>
      <c r="T45" s="45">
        <f>IF(INT(N45/100)=3,W45,0)</f>
        <v>0</v>
      </c>
      <c r="U45" s="45">
        <f>IF(INT(N45/100)=4,W45,0)</f>
        <v>0</v>
      </c>
      <c r="V45" s="45">
        <f>IF(INT(N45/100)=6,W45,0)</f>
        <v>0</v>
      </c>
      <c r="W45" s="35">
        <v>4</v>
      </c>
    </row>
    <row r="46" spans="1:23" ht="15.75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0</v>
      </c>
      <c r="E46" s="46">
        <v>2</v>
      </c>
      <c r="G46" s="64">
        <v>4</v>
      </c>
      <c r="H46" s="41"/>
      <c r="I46" s="50" t="e">
        <f>LOOKUP(H46,Name!A$2:B1844)</f>
        <v>#N/A</v>
      </c>
      <c r="J46" s="41"/>
      <c r="K46" s="56"/>
      <c r="L46" s="234" t="s">
        <v>143</v>
      </c>
      <c r="M46" s="49">
        <v>4</v>
      </c>
      <c r="N46" s="41">
        <v>413</v>
      </c>
      <c r="O46" s="50" t="str">
        <f>LOOKUP(N46,Name!A$2:B1844)</f>
        <v>Thomas Harris</v>
      </c>
      <c r="P46" s="251">
        <v>5.7</v>
      </c>
      <c r="Q46" s="56"/>
      <c r="R46" s="28"/>
      <c r="S46" s="45">
        <f>IF(INT(N46/100)=1,W46,0)</f>
        <v>0</v>
      </c>
      <c r="T46" s="45">
        <f>IF(INT(N46/100)=3,W46,0)</f>
        <v>0</v>
      </c>
      <c r="U46" s="45">
        <f>IF(INT(N46/100)=4,W46,0)</f>
        <v>2</v>
      </c>
      <c r="V46" s="45">
        <f>IF(INT(N46/100)=6,W46,0)</f>
        <v>0</v>
      </c>
      <c r="W46" s="35">
        <v>2</v>
      </c>
    </row>
    <row r="47" spans="1:23" ht="15.75">
      <c r="A47" s="43"/>
      <c r="B47" s="43"/>
      <c r="C47" s="43"/>
      <c r="D47" s="43"/>
      <c r="E47" s="44" t="s">
        <v>26</v>
      </c>
      <c r="G47" s="55"/>
      <c r="H47" s="332"/>
      <c r="I47" s="331"/>
      <c r="J47" s="332"/>
      <c r="K47" s="56"/>
      <c r="L47" s="234" t="s">
        <v>143</v>
      </c>
      <c r="M47" s="55"/>
      <c r="N47" s="51"/>
      <c r="O47" s="50"/>
      <c r="P47" s="51"/>
      <c r="Q47" s="56"/>
      <c r="R47" s="28"/>
      <c r="S47" s="57"/>
      <c r="T47" s="43"/>
      <c r="U47" s="43"/>
      <c r="V47" s="43"/>
      <c r="W47" s="44" t="s">
        <v>26</v>
      </c>
    </row>
    <row r="48" spans="1:22" ht="15.75">
      <c r="A48" s="37" t="s">
        <v>18</v>
      </c>
      <c r="B48" s="38" t="s">
        <v>20</v>
      </c>
      <c r="C48" s="39" t="s">
        <v>22</v>
      </c>
      <c r="D48" s="40" t="s">
        <v>24</v>
      </c>
      <c r="G48" s="167" t="s">
        <v>113</v>
      </c>
      <c r="H48" s="51"/>
      <c r="I48" s="51" t="s">
        <v>160</v>
      </c>
      <c r="J48" s="51"/>
      <c r="K48" s="56"/>
      <c r="L48" s="234" t="s">
        <v>143</v>
      </c>
      <c r="M48" s="167" t="s">
        <v>117</v>
      </c>
      <c r="N48" s="51"/>
      <c r="O48" s="51" t="s">
        <v>110</v>
      </c>
      <c r="P48" s="51"/>
      <c r="Q48" s="56"/>
      <c r="R48" s="28"/>
      <c r="S48" s="37" t="s">
        <v>18</v>
      </c>
      <c r="T48" s="38" t="s">
        <v>20</v>
      </c>
      <c r="U48" s="39" t="s">
        <v>22</v>
      </c>
      <c r="V48" s="40" t="s">
        <v>24</v>
      </c>
    </row>
    <row r="49" spans="1:23" ht="15.75">
      <c r="A49" s="42">
        <f>IF(H49=1,E49,0)</f>
        <v>8</v>
      </c>
      <c r="B49" s="42">
        <f>IF(H49=3,E49,0)</f>
        <v>0</v>
      </c>
      <c r="C49" s="42">
        <f>IF(H49=4,E49,0)</f>
        <v>0</v>
      </c>
      <c r="D49" s="42">
        <f>IF(H49=6,E49,0)</f>
        <v>0</v>
      </c>
      <c r="E49" s="46">
        <v>8</v>
      </c>
      <c r="G49" s="64">
        <v>1</v>
      </c>
      <c r="H49" s="41">
        <v>1</v>
      </c>
      <c r="I49" s="50" t="str">
        <f>LOOKUP(H49,Name!A$2:B1848)</f>
        <v>Royal Sutton Coldfield</v>
      </c>
      <c r="J49" s="4">
        <v>98.8</v>
      </c>
      <c r="K49" s="56"/>
      <c r="L49" s="234" t="s">
        <v>143</v>
      </c>
      <c r="M49" s="49">
        <v>1</v>
      </c>
      <c r="N49" s="41">
        <v>619</v>
      </c>
      <c r="O49" s="50" t="str">
        <f>LOOKUP(N49,Name!A$2:B1848)</f>
        <v>Ethan Walker</v>
      </c>
      <c r="P49" s="251">
        <v>6.1</v>
      </c>
      <c r="Q49" s="56"/>
      <c r="R49" s="28"/>
      <c r="S49" s="45">
        <f>IF(INT(N49/100)=1,W49,0)</f>
        <v>0</v>
      </c>
      <c r="T49" s="45">
        <f>IF(INT(N49/100)=3,W49,0)</f>
        <v>0</v>
      </c>
      <c r="U49" s="45">
        <f>IF(INT(N49/100)=4,W49,0)</f>
        <v>0</v>
      </c>
      <c r="V49" s="45">
        <f>IF(INT(N49/100)=6,W49,0)</f>
        <v>8</v>
      </c>
      <c r="W49" s="35">
        <v>8</v>
      </c>
    </row>
    <row r="50" spans="1:23" ht="15.75">
      <c r="A50" s="42">
        <f>IF(H50=1,E50,0)</f>
        <v>0</v>
      </c>
      <c r="B50" s="42">
        <f>IF(H50=3,E50,0)</f>
        <v>0</v>
      </c>
      <c r="C50" s="42">
        <f>IF(H50=4,E50,0)</f>
        <v>6</v>
      </c>
      <c r="D50" s="42">
        <f>IF(H50=6,E50,0)</f>
        <v>0</v>
      </c>
      <c r="E50" s="46">
        <v>6</v>
      </c>
      <c r="G50" s="64">
        <v>2</v>
      </c>
      <c r="H50" s="41">
        <v>4</v>
      </c>
      <c r="I50" s="50" t="str">
        <f>LOOKUP(H50,Name!A$2:B1849)</f>
        <v>Halesowen C&amp;AC</v>
      </c>
      <c r="J50" s="4">
        <v>108.5</v>
      </c>
      <c r="K50" s="56"/>
      <c r="L50" s="234" t="s">
        <v>143</v>
      </c>
      <c r="M50" s="49">
        <v>2</v>
      </c>
      <c r="N50" s="41">
        <v>126</v>
      </c>
      <c r="O50" s="50" t="str">
        <f>LOOKUP(N50,Name!A$2:B1849)</f>
        <v>Max Chapelle</v>
      </c>
      <c r="P50" s="41">
        <v>5.96</v>
      </c>
      <c r="Q50" s="56"/>
      <c r="R50" s="28"/>
      <c r="S50" s="45">
        <f>IF(INT(N50/100)=1,W50,0)</f>
        <v>6</v>
      </c>
      <c r="T50" s="45">
        <f>IF(INT(N50/100)=3,W50,0)</f>
        <v>0</v>
      </c>
      <c r="U50" s="45">
        <f>IF(INT(N50/100)=4,W50,0)</f>
        <v>0</v>
      </c>
      <c r="V50" s="45">
        <f>IF(INT(N50/100)=6,W50,0)</f>
        <v>0</v>
      </c>
      <c r="W50" s="35">
        <v>6</v>
      </c>
    </row>
    <row r="51" spans="1:23" ht="15.75">
      <c r="A51" s="42">
        <f>IF(H51=1,E51,0)</f>
        <v>0</v>
      </c>
      <c r="B51" s="42">
        <f>IF(H51=3,E51,0)</f>
        <v>0</v>
      </c>
      <c r="C51" s="42">
        <f>IF(H51=4,E51,0)</f>
        <v>0</v>
      </c>
      <c r="D51" s="42">
        <f>IF(H51=6,E51,0)</f>
        <v>0</v>
      </c>
      <c r="E51" s="46">
        <v>4</v>
      </c>
      <c r="G51" s="64">
        <v>3</v>
      </c>
      <c r="H51" s="41"/>
      <c r="I51" s="50" t="e">
        <f>LOOKUP(H51,Name!A$2:B1850)</f>
        <v>#N/A</v>
      </c>
      <c r="J51" s="41"/>
      <c r="K51" s="56"/>
      <c r="L51" s="234" t="s">
        <v>143</v>
      </c>
      <c r="M51" s="49">
        <v>3</v>
      </c>
      <c r="N51" s="41"/>
      <c r="O51" s="50" t="e">
        <f>LOOKUP(N51,Name!A$2:B1850)</f>
        <v>#N/A</v>
      </c>
      <c r="P51" s="251"/>
      <c r="Q51" s="56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0</v>
      </c>
      <c r="W51" s="35">
        <v>4</v>
      </c>
    </row>
    <row r="52" spans="1:23" ht="15.75">
      <c r="A52" s="42">
        <f>IF(H52=1,E52,0)</f>
        <v>0</v>
      </c>
      <c r="B52" s="42">
        <f>IF(H52=3,E52,0)</f>
        <v>0</v>
      </c>
      <c r="C52" s="42">
        <f>IF(H52=4,E52,0)</f>
        <v>0</v>
      </c>
      <c r="D52" s="42">
        <f>IF(H52=6,E52,0)</f>
        <v>0</v>
      </c>
      <c r="E52" s="46">
        <v>2</v>
      </c>
      <c r="G52" s="64">
        <v>4</v>
      </c>
      <c r="H52" s="41"/>
      <c r="I52" s="50" t="e">
        <f>LOOKUP(H52,Name!A$2:B1851)</f>
        <v>#N/A</v>
      </c>
      <c r="J52" s="4"/>
      <c r="K52" s="56"/>
      <c r="L52" s="234" t="s">
        <v>143</v>
      </c>
      <c r="M52" s="49">
        <v>4</v>
      </c>
      <c r="N52" s="41"/>
      <c r="O52" s="50" t="e">
        <f>LOOKUP(N52,Name!A$2:B1851)</f>
        <v>#N/A</v>
      </c>
      <c r="P52" s="41"/>
      <c r="Q52" s="56"/>
      <c r="R52" s="28"/>
      <c r="S52" s="45">
        <f>IF(INT(N52/100)=1,W52,0)</f>
        <v>0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2</v>
      </c>
    </row>
    <row r="53" spans="1:23" ht="16.5" thickBot="1">
      <c r="A53" s="43"/>
      <c r="B53" s="43"/>
      <c r="C53" s="43"/>
      <c r="D53" s="43"/>
      <c r="E53" s="44" t="s">
        <v>26</v>
      </c>
      <c r="G53" s="36"/>
      <c r="H53" s="36"/>
      <c r="I53" s="47"/>
      <c r="J53" s="36"/>
      <c r="K53" s="47"/>
      <c r="L53" s="234" t="s">
        <v>143</v>
      </c>
      <c r="M53" s="36"/>
      <c r="N53" s="36"/>
      <c r="O53" s="47"/>
      <c r="P53" s="36"/>
      <c r="Q53" s="47"/>
      <c r="S53" s="43"/>
      <c r="T53" s="43"/>
      <c r="U53" s="43"/>
      <c r="V53" s="43"/>
      <c r="W53" s="44" t="s">
        <v>26</v>
      </c>
    </row>
    <row r="54" spans="1:22" ht="15.75">
      <c r="A54" s="37" t="s">
        <v>18</v>
      </c>
      <c r="B54" s="38" t="s">
        <v>20</v>
      </c>
      <c r="C54" s="39" t="s">
        <v>22</v>
      </c>
      <c r="D54" s="40" t="s">
        <v>24</v>
      </c>
      <c r="G54" s="166" t="s">
        <v>114</v>
      </c>
      <c r="H54" s="62"/>
      <c r="I54" s="48" t="s">
        <v>78</v>
      </c>
      <c r="J54" s="48"/>
      <c r="K54" s="58"/>
      <c r="L54" s="234" t="s">
        <v>143</v>
      </c>
      <c r="M54" s="166" t="s">
        <v>115</v>
      </c>
      <c r="N54" s="62"/>
      <c r="O54" s="48" t="s">
        <v>79</v>
      </c>
      <c r="P54" s="48"/>
      <c r="Q54" s="58"/>
      <c r="R54" s="28"/>
      <c r="S54" s="37" t="s">
        <v>18</v>
      </c>
      <c r="T54" s="38" t="s">
        <v>20</v>
      </c>
      <c r="U54" s="39" t="s">
        <v>22</v>
      </c>
      <c r="V54" s="40" t="s">
        <v>24</v>
      </c>
    </row>
    <row r="55" spans="1:23" ht="15.75">
      <c r="A55" s="45">
        <f>IF(INT(H55/100)=1,E55,0)</f>
        <v>0</v>
      </c>
      <c r="B55" s="45">
        <f>IF(INT(H55/100)=3,E55,0)</f>
        <v>0</v>
      </c>
      <c r="C55" s="45">
        <f>IF(INT(H55/100)=4,E55,0)</f>
        <v>0</v>
      </c>
      <c r="D55" s="45">
        <f>IF(INT(H55/100)=6,E55,0)</f>
        <v>8</v>
      </c>
      <c r="E55" s="35">
        <v>8</v>
      </c>
      <c r="G55" s="49">
        <v>1</v>
      </c>
      <c r="H55" s="41">
        <v>627</v>
      </c>
      <c r="I55" s="50" t="str">
        <f>LOOKUP(H55,Name!A$2:B1848)</f>
        <v>Will Jameson</v>
      </c>
      <c r="J55" s="41">
        <v>81</v>
      </c>
      <c r="K55" s="56"/>
      <c r="L55" s="234" t="s">
        <v>143</v>
      </c>
      <c r="M55" s="49">
        <v>1</v>
      </c>
      <c r="N55" s="41">
        <v>624</v>
      </c>
      <c r="O55" s="50" t="str">
        <f>LOOKUP(N55,Name!A$2:B1855)</f>
        <v>Tom Watson</v>
      </c>
      <c r="P55" s="41">
        <v>79</v>
      </c>
      <c r="Q55" s="56"/>
      <c r="R55" s="28"/>
      <c r="S55" s="45">
        <f>IF(INT(N55/100)=1,W55,0)</f>
        <v>0</v>
      </c>
      <c r="T55" s="45">
        <f>IF(INT(N55/100)=3,W55,0)</f>
        <v>0</v>
      </c>
      <c r="U55" s="45">
        <f>IF(INT(N55/100)=4,W55,0)</f>
        <v>0</v>
      </c>
      <c r="V55" s="45">
        <f>IF(INT(N55/100)=6,W55,0)</f>
        <v>8</v>
      </c>
      <c r="W55" s="35">
        <v>8</v>
      </c>
    </row>
    <row r="56" spans="1:23" ht="15.75">
      <c r="A56" s="45">
        <f>IF(INT(H56/100)=1,E56,0)</f>
        <v>0</v>
      </c>
      <c r="B56" s="45">
        <f>IF(INT(H56/100)=3,E56,0)</f>
        <v>0</v>
      </c>
      <c r="C56" s="45">
        <f>IF(INT(H56/100)=4,E56,0)</f>
        <v>6</v>
      </c>
      <c r="D56" s="45">
        <f>IF(INT(H56/100)=6,E56,0)</f>
        <v>0</v>
      </c>
      <c r="E56" s="35">
        <v>6</v>
      </c>
      <c r="G56" s="49">
        <v>2</v>
      </c>
      <c r="H56" s="41">
        <v>410</v>
      </c>
      <c r="I56" s="50" t="str">
        <f>LOOKUP(H56,Name!A$2:B1849)</f>
        <v>George Allen</v>
      </c>
      <c r="J56" s="41">
        <v>71</v>
      </c>
      <c r="K56" s="56"/>
      <c r="L56" s="234" t="s">
        <v>143</v>
      </c>
      <c r="M56" s="49">
        <v>2</v>
      </c>
      <c r="N56" s="41">
        <v>128</v>
      </c>
      <c r="O56" s="50" t="str">
        <f>LOOKUP(N56,Name!A$2:B1856)</f>
        <v>Malakai Deakin</v>
      </c>
      <c r="P56" s="41">
        <v>60</v>
      </c>
      <c r="Q56" s="56"/>
      <c r="R56" s="28"/>
      <c r="S56" s="45">
        <f>IF(INT(N56/100)=1,W56,0)</f>
        <v>6</v>
      </c>
      <c r="T56" s="45">
        <f>IF(INT(N56/100)=3,W56,0)</f>
        <v>0</v>
      </c>
      <c r="U56" s="45">
        <f>IF(INT(N56/100)=4,W56,0)</f>
        <v>0</v>
      </c>
      <c r="V56" s="45">
        <f>IF(INT(N56/100)=6,W56,0)</f>
        <v>0</v>
      </c>
      <c r="W56" s="35">
        <v>6</v>
      </c>
    </row>
    <row r="57" spans="1:23" ht="15.75">
      <c r="A57" s="45">
        <f>IF(INT(H57/100)=1,E57,0)</f>
        <v>4</v>
      </c>
      <c r="B57" s="45">
        <f>IF(INT(H57/100)=3,E57,0)</f>
        <v>0</v>
      </c>
      <c r="C57" s="45">
        <f>IF(INT(H57/100)=4,E57,0)</f>
        <v>0</v>
      </c>
      <c r="D57" s="45">
        <f>IF(INT(H57/100)=6,E57,0)</f>
        <v>0</v>
      </c>
      <c r="E57" s="35">
        <v>4</v>
      </c>
      <c r="G57" s="49">
        <v>3</v>
      </c>
      <c r="H57" s="41">
        <v>126</v>
      </c>
      <c r="I57" s="50" t="str">
        <f>LOOKUP(H57,Name!A$2:B1850)</f>
        <v>Max Chapelle</v>
      </c>
      <c r="J57" s="41">
        <v>67</v>
      </c>
      <c r="K57" s="56"/>
      <c r="L57" s="234" t="s">
        <v>143</v>
      </c>
      <c r="M57" s="49">
        <v>3</v>
      </c>
      <c r="N57" s="41">
        <v>416</v>
      </c>
      <c r="O57" s="50" t="str">
        <f>LOOKUP(N57,Name!A$2:B1857)</f>
        <v>Edmund O'Brien</v>
      </c>
      <c r="P57" s="41">
        <v>57</v>
      </c>
      <c r="Q57" s="56"/>
      <c r="R57" s="28"/>
      <c r="S57" s="45">
        <f>IF(INT(N57/100)=1,W57,0)</f>
        <v>0</v>
      </c>
      <c r="T57" s="45">
        <f>IF(INT(N57/100)=3,W57,0)</f>
        <v>0</v>
      </c>
      <c r="U57" s="45">
        <f>IF(INT(N57/100)=4,W57,0)</f>
        <v>4</v>
      </c>
      <c r="V57" s="45">
        <f>IF(INT(N57/100)=6,W57,0)</f>
        <v>0</v>
      </c>
      <c r="W57" s="35">
        <v>4</v>
      </c>
    </row>
    <row r="58" spans="1:23" ht="15.75">
      <c r="A58" s="45">
        <f>IF(INT(H58/100)=1,E58,0)</f>
        <v>0</v>
      </c>
      <c r="B58" s="45">
        <f>IF(INT(H58/100)=3,E58,0)</f>
        <v>2</v>
      </c>
      <c r="C58" s="45">
        <f>IF(INT(H58/100)=4,E58,0)</f>
        <v>0</v>
      </c>
      <c r="D58" s="45">
        <f>IF(INT(H58/100)=6,E58,0)</f>
        <v>0</v>
      </c>
      <c r="E58" s="35">
        <v>2</v>
      </c>
      <c r="G58" s="49">
        <v>4</v>
      </c>
      <c r="H58" s="41">
        <v>321</v>
      </c>
      <c r="I58" s="50" t="str">
        <f>LOOKUP(H58,Name!A$2:B1851)</f>
        <v>Mreehe Miah</v>
      </c>
      <c r="J58" s="41">
        <v>63</v>
      </c>
      <c r="K58" s="56"/>
      <c r="L58" s="234" t="s">
        <v>143</v>
      </c>
      <c r="M58" s="49">
        <v>4</v>
      </c>
      <c r="N58" s="41"/>
      <c r="O58" s="50" t="e">
        <f>LOOKUP(N58,Name!A$2:B1858)</f>
        <v>#N/A</v>
      </c>
      <c r="P58" s="41"/>
      <c r="Q58" s="56"/>
      <c r="R58" s="28"/>
      <c r="S58" s="45">
        <f>IF(INT(N58/100)=1,W58,0)</f>
        <v>0</v>
      </c>
      <c r="T58" s="45">
        <f>IF(INT(N58/100)=3,W58,0)</f>
        <v>0</v>
      </c>
      <c r="U58" s="45">
        <f>IF(INT(N58/100)=4,W58,0)</f>
        <v>0</v>
      </c>
      <c r="V58" s="45">
        <f>IF(INT(N58/100)=6,W58,0)</f>
        <v>0</v>
      </c>
      <c r="W58" s="35">
        <v>2</v>
      </c>
    </row>
    <row r="59" spans="1:23" ht="16.5" thickBot="1">
      <c r="A59" s="43"/>
      <c r="B59" s="43"/>
      <c r="C59" s="43"/>
      <c r="D59" s="43"/>
      <c r="E59" s="44" t="s">
        <v>26</v>
      </c>
      <c r="G59" s="59"/>
      <c r="H59" s="60"/>
      <c r="I59" s="53"/>
      <c r="J59" s="53"/>
      <c r="K59" s="61"/>
      <c r="L59" s="234" t="s">
        <v>143</v>
      </c>
      <c r="M59" s="59"/>
      <c r="N59" s="60"/>
      <c r="O59" s="53"/>
      <c r="P59" s="53"/>
      <c r="Q59" s="61"/>
      <c r="R59" s="28"/>
      <c r="S59" s="43"/>
      <c r="T59" s="43"/>
      <c r="U59" s="43"/>
      <c r="V59" s="43"/>
      <c r="W59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6.421875" style="3" customWidth="1"/>
    <col min="5" max="5" width="6.421875" style="27" customWidth="1"/>
    <col min="6" max="6" width="2.421875" style="27" customWidth="1"/>
    <col min="7" max="7" width="5.421875" style="27" customWidth="1"/>
    <col min="8" max="8" width="6.28125" style="27" customWidth="1"/>
    <col min="9" max="9" width="23.28125" style="27" customWidth="1"/>
    <col min="10" max="10" width="8.00390625" style="27" customWidth="1"/>
    <col min="11" max="11" width="4.421875" style="27" customWidth="1"/>
    <col min="12" max="12" width="4.42187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3.851562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1:18" ht="16.5" thickBot="1">
      <c r="A1" s="37" t="s">
        <v>18</v>
      </c>
      <c r="B1" s="38" t="s">
        <v>20</v>
      </c>
      <c r="C1" s="39" t="s">
        <v>22</v>
      </c>
      <c r="D1" s="40" t="s">
        <v>24</v>
      </c>
      <c r="E1" s="184" t="s">
        <v>124</v>
      </c>
      <c r="G1" s="358" t="s">
        <v>50</v>
      </c>
      <c r="H1" s="359"/>
      <c r="I1" s="359"/>
      <c r="J1" s="359"/>
      <c r="K1" s="360"/>
      <c r="L1" s="302" t="s">
        <v>124</v>
      </c>
      <c r="M1" s="303" t="s">
        <v>152</v>
      </c>
      <c r="N1" s="304">
        <v>6</v>
      </c>
      <c r="O1" s="320" t="str">
        <f>LOOKUP(N1,Name!A$2:B1798)</f>
        <v>Solihull &amp; Small Heath</v>
      </c>
      <c r="P1" s="304">
        <f>D$4</f>
        <v>108</v>
      </c>
      <c r="Q1" s="305"/>
      <c r="R1" s="74"/>
    </row>
    <row r="2" spans="1:18" ht="16.5" thickBot="1">
      <c r="A2" s="27">
        <f>SUM(A6:A59)</f>
        <v>46</v>
      </c>
      <c r="B2" s="27">
        <f>SUM(B6:B59)</f>
        <v>44</v>
      </c>
      <c r="C2" s="27">
        <f>SUM(C6:C59)</f>
        <v>38</v>
      </c>
      <c r="D2" s="27">
        <f>SUM(D6:D59)</f>
        <v>48</v>
      </c>
      <c r="E2" s="150" t="s">
        <v>48</v>
      </c>
      <c r="G2" s="171"/>
      <c r="H2" s="172"/>
      <c r="I2" s="172"/>
      <c r="J2" s="172"/>
      <c r="K2" s="173"/>
      <c r="L2" s="302" t="s">
        <v>124</v>
      </c>
      <c r="M2" s="278" t="s">
        <v>154</v>
      </c>
      <c r="N2" s="185">
        <v>1</v>
      </c>
      <c r="O2" s="321" t="str">
        <f>LOOKUP(N2,Name!A$2:B1794)</f>
        <v>Royal Sutton Coldfield</v>
      </c>
      <c r="P2" s="185">
        <f>A$4</f>
        <v>86</v>
      </c>
      <c r="Q2" s="173"/>
      <c r="R2" s="74"/>
    </row>
    <row r="3" spans="1:18" ht="16.5" thickBot="1">
      <c r="A3" s="27">
        <f>SUM(S6:S59)</f>
        <v>40</v>
      </c>
      <c r="B3" s="27">
        <f>SUM(T6:T59)</f>
        <v>36</v>
      </c>
      <c r="C3" s="27">
        <f>SUM(U6:U59)</f>
        <v>42</v>
      </c>
      <c r="D3" s="27">
        <f>SUM(V6:V59)</f>
        <v>60</v>
      </c>
      <c r="E3" s="150" t="s">
        <v>107</v>
      </c>
      <c r="G3" s="186"/>
      <c r="H3" s="187"/>
      <c r="I3" s="187" t="s">
        <v>440</v>
      </c>
      <c r="J3" s="187"/>
      <c r="K3" s="188"/>
      <c r="L3" s="302" t="s">
        <v>124</v>
      </c>
      <c r="M3" s="278" t="s">
        <v>462</v>
      </c>
      <c r="N3" s="185">
        <v>3</v>
      </c>
      <c r="O3" s="321" t="str">
        <f>LOOKUP(N3,Name!A$2:B1796)</f>
        <v>Birchfield Harriers</v>
      </c>
      <c r="P3" s="185">
        <f>C$4</f>
        <v>80</v>
      </c>
      <c r="Q3" s="173"/>
      <c r="R3" s="74"/>
    </row>
    <row r="4" spans="1:18" ht="16.5" thickBot="1">
      <c r="A4" s="184">
        <f>A2+A3</f>
        <v>86</v>
      </c>
      <c r="B4" s="184">
        <f>B2+B3</f>
        <v>80</v>
      </c>
      <c r="C4" s="184">
        <f>C2+C3</f>
        <v>80</v>
      </c>
      <c r="D4" s="184">
        <f>D2+D3</f>
        <v>108</v>
      </c>
      <c r="E4" s="184" t="s">
        <v>49</v>
      </c>
      <c r="G4" s="171"/>
      <c r="H4" s="172"/>
      <c r="I4" s="172" t="s">
        <v>51</v>
      </c>
      <c r="J4" s="172"/>
      <c r="K4" s="173"/>
      <c r="L4" s="302" t="s">
        <v>124</v>
      </c>
      <c r="M4" s="278" t="s">
        <v>462</v>
      </c>
      <c r="N4" s="185">
        <v>4</v>
      </c>
      <c r="O4" s="321" t="str">
        <f>LOOKUP(N4,Name!A$2:B1795)</f>
        <v>Halesowen C&amp;AC</v>
      </c>
      <c r="P4" s="185">
        <f>B$4</f>
        <v>80</v>
      </c>
      <c r="Q4" s="173"/>
      <c r="R4" s="74"/>
    </row>
    <row r="5" spans="7:18" ht="16.5" thickBot="1">
      <c r="G5" s="174"/>
      <c r="H5" s="175"/>
      <c r="I5" s="175"/>
      <c r="J5" s="175"/>
      <c r="K5" s="176"/>
      <c r="L5" s="302" t="s">
        <v>124</v>
      </c>
      <c r="M5" s="306"/>
      <c r="N5" s="307"/>
      <c r="O5" s="307"/>
      <c r="P5" s="307"/>
      <c r="Q5" s="308"/>
      <c r="R5" s="74"/>
    </row>
    <row r="6" spans="1:22" ht="16.5" thickBot="1">
      <c r="A6" s="37" t="s">
        <v>18</v>
      </c>
      <c r="B6" s="38" t="s">
        <v>20</v>
      </c>
      <c r="C6" s="39" t="s">
        <v>22</v>
      </c>
      <c r="D6" s="40" t="s">
        <v>24</v>
      </c>
      <c r="E6" s="27" t="s">
        <v>48</v>
      </c>
      <c r="G6" s="166" t="s">
        <v>125</v>
      </c>
      <c r="H6" s="141"/>
      <c r="I6" s="141" t="s">
        <v>25</v>
      </c>
      <c r="J6" s="141"/>
      <c r="K6" s="147"/>
      <c r="L6" s="177" t="s">
        <v>124</v>
      </c>
      <c r="M6" s="167" t="s">
        <v>141</v>
      </c>
      <c r="N6" s="229"/>
      <c r="O6" s="143" t="s">
        <v>46</v>
      </c>
      <c r="P6" s="143"/>
      <c r="Q6" s="148"/>
      <c r="R6" s="28"/>
      <c r="S6" s="37" t="s">
        <v>18</v>
      </c>
      <c r="T6" s="38" t="s">
        <v>20</v>
      </c>
      <c r="U6" s="39" t="s">
        <v>22</v>
      </c>
      <c r="V6" s="40" t="s">
        <v>24</v>
      </c>
    </row>
    <row r="7" spans="1:23" ht="15.75" thickBot="1">
      <c r="A7" s="42">
        <f>IF(H7=1,E7,0)</f>
        <v>0</v>
      </c>
      <c r="B7" s="42">
        <f>IF(H7=3,E7,0)</f>
        <v>0</v>
      </c>
      <c r="C7" s="42">
        <f>IF(H7=4,E7,0)</f>
        <v>0</v>
      </c>
      <c r="D7" s="42">
        <f>IF(H7=6,E7,0)</f>
        <v>8</v>
      </c>
      <c r="E7" s="46">
        <v>8</v>
      </c>
      <c r="G7" s="64">
        <v>1</v>
      </c>
      <c r="H7" s="41">
        <v>6</v>
      </c>
      <c r="I7" s="142" t="str">
        <f>LOOKUP(H7,Name!A$2:B1800)</f>
        <v>Solihull &amp; Small Heath</v>
      </c>
      <c r="J7" s="4">
        <v>76.4</v>
      </c>
      <c r="K7" s="148"/>
      <c r="L7" s="177" t="s">
        <v>124</v>
      </c>
      <c r="M7" s="49">
        <v>1</v>
      </c>
      <c r="N7" s="41">
        <v>459</v>
      </c>
      <c r="O7" s="142" t="str">
        <f>LOOKUP(N7,Name!A$2:B1799)</f>
        <v>Natalia Pestova</v>
      </c>
      <c r="P7" s="251">
        <v>2.12</v>
      </c>
      <c r="Q7" s="148"/>
      <c r="R7" s="28"/>
      <c r="S7" s="45">
        <f>IF(INT(N7/100)=1,W7,0)</f>
        <v>0</v>
      </c>
      <c r="T7" s="45">
        <f>IF(INT(N7/100)=3,W7,0)</f>
        <v>0</v>
      </c>
      <c r="U7" s="45">
        <f>IF(INT(N7/100)=4,W7,0)</f>
        <v>8</v>
      </c>
      <c r="V7" s="45">
        <f>IF(INT(N7/100)=6,W7,0)</f>
        <v>0</v>
      </c>
      <c r="W7" s="35">
        <v>8</v>
      </c>
    </row>
    <row r="8" spans="1:23" ht="15.75" thickBot="1">
      <c r="A8" s="42">
        <f>IF(H8=1,E8,0)</f>
        <v>6</v>
      </c>
      <c r="B8" s="42">
        <f>IF(H8=3,E8,0)</f>
        <v>0</v>
      </c>
      <c r="C8" s="42">
        <f>IF(H8=4,E8,0)</f>
        <v>0</v>
      </c>
      <c r="D8" s="42">
        <f>IF(H8=6,E8,0)</f>
        <v>0</v>
      </c>
      <c r="E8" s="46">
        <v>6</v>
      </c>
      <c r="G8" s="64">
        <v>2</v>
      </c>
      <c r="H8" s="41">
        <v>1</v>
      </c>
      <c r="I8" s="142" t="str">
        <f>LOOKUP(H8,Name!A$2:B1801)</f>
        <v>Royal Sutton Coldfield</v>
      </c>
      <c r="J8" s="4">
        <v>81.7</v>
      </c>
      <c r="K8" s="148"/>
      <c r="L8" s="177" t="s">
        <v>124</v>
      </c>
      <c r="M8" s="49">
        <v>2</v>
      </c>
      <c r="N8" s="41">
        <v>365</v>
      </c>
      <c r="O8" s="142" t="str">
        <f>LOOKUP(N8,Name!A$2:B1800)</f>
        <v>Brooke Burton</v>
      </c>
      <c r="P8" s="251">
        <v>2</v>
      </c>
      <c r="Q8" s="148"/>
      <c r="R8" s="28"/>
      <c r="S8" s="45">
        <f>IF(INT(N8/100)=1,W8,0)</f>
        <v>0</v>
      </c>
      <c r="T8" s="45">
        <f>IF(INT(N8/100)=3,W8,0)</f>
        <v>6</v>
      </c>
      <c r="U8" s="45">
        <f>IF(INT(N8/100)=4,W8,0)</f>
        <v>0</v>
      </c>
      <c r="V8" s="45">
        <f>IF(INT(N8/100)=6,W8,0)</f>
        <v>0</v>
      </c>
      <c r="W8" s="35">
        <v>6</v>
      </c>
    </row>
    <row r="9" spans="1:23" ht="15.75" thickBot="1">
      <c r="A9" s="42">
        <f>IF(H9=1,E9,0)</f>
        <v>0</v>
      </c>
      <c r="B9" s="42">
        <f>IF(H9=3,E9,0)</f>
        <v>0</v>
      </c>
      <c r="C9" s="42">
        <f>IF(H9=4,E9,0)</f>
        <v>4</v>
      </c>
      <c r="D9" s="42">
        <f>IF(H9=6,E9,0)</f>
        <v>0</v>
      </c>
      <c r="E9" s="46">
        <v>4</v>
      </c>
      <c r="G9" s="64">
        <v>3</v>
      </c>
      <c r="H9" s="41">
        <v>4</v>
      </c>
      <c r="I9" s="142" t="str">
        <f>LOOKUP(H9,Name!A$2:B1802)</f>
        <v>Halesowen C&amp;AC</v>
      </c>
      <c r="J9" s="4">
        <v>84</v>
      </c>
      <c r="K9" s="148"/>
      <c r="L9" s="177" t="s">
        <v>124</v>
      </c>
      <c r="M9" s="49">
        <v>3</v>
      </c>
      <c r="N9" s="41">
        <v>670</v>
      </c>
      <c r="O9" s="142" t="str">
        <f>LOOKUP(N9,Name!A$2:B1801)</f>
        <v>Chloe Driver</v>
      </c>
      <c r="P9" s="251">
        <v>1.97</v>
      </c>
      <c r="Q9" s="148"/>
      <c r="R9" s="28"/>
      <c r="S9" s="45">
        <f>IF(INT(N9/100)=1,W9,0)</f>
        <v>0</v>
      </c>
      <c r="T9" s="45">
        <f>IF(INT(N9/100)=3,W9,0)</f>
        <v>0</v>
      </c>
      <c r="U9" s="45">
        <f>IF(INT(N9/100)=4,W9,0)</f>
        <v>0</v>
      </c>
      <c r="V9" s="45">
        <f>IF(INT(N9/100)=6,W9,0)</f>
        <v>4</v>
      </c>
      <c r="W9" s="35">
        <v>4</v>
      </c>
    </row>
    <row r="10" spans="1:23" ht="15.75" thickBot="1">
      <c r="A10" s="42">
        <f>IF(H10=1,E10,0)</f>
        <v>0</v>
      </c>
      <c r="B10" s="42">
        <f>IF(H10=3,E10,0)</f>
        <v>2</v>
      </c>
      <c r="C10" s="42">
        <f>IF(H10=4,E10,0)</f>
        <v>0</v>
      </c>
      <c r="D10" s="42">
        <f>IF(H10=6,E10,0)</f>
        <v>0</v>
      </c>
      <c r="E10" s="46">
        <v>2</v>
      </c>
      <c r="G10" s="64">
        <v>4</v>
      </c>
      <c r="H10" s="41">
        <v>3</v>
      </c>
      <c r="I10" s="142" t="str">
        <f>LOOKUP(H10,Name!A$2:B1803)</f>
        <v>Birchfield Harriers</v>
      </c>
      <c r="J10" s="41">
        <v>87.3</v>
      </c>
      <c r="K10" s="148"/>
      <c r="L10" s="177" t="s">
        <v>124</v>
      </c>
      <c r="M10" s="49">
        <v>4</v>
      </c>
      <c r="N10" s="41">
        <v>156</v>
      </c>
      <c r="O10" s="142" t="str">
        <f>LOOKUP(N10,Name!A$2:B1802)</f>
        <v>Bethany Connolly</v>
      </c>
      <c r="P10" s="251">
        <v>1.94</v>
      </c>
      <c r="Q10" s="148"/>
      <c r="R10" s="28"/>
      <c r="S10" s="45">
        <f>IF(INT(N10/100)=1,W10,0)</f>
        <v>2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2</v>
      </c>
    </row>
    <row r="11" spans="1:23" ht="15.75" thickBot="1">
      <c r="A11" s="43"/>
      <c r="B11" s="43"/>
      <c r="C11" s="43"/>
      <c r="D11" s="43"/>
      <c r="E11" s="44" t="s">
        <v>26</v>
      </c>
      <c r="G11" s="146"/>
      <c r="H11" s="143"/>
      <c r="I11" s="142"/>
      <c r="J11" s="143"/>
      <c r="K11" s="148"/>
      <c r="L11" s="177" t="s">
        <v>124</v>
      </c>
      <c r="M11" s="146"/>
      <c r="N11" s="143"/>
      <c r="O11" s="142"/>
      <c r="P11" s="229"/>
      <c r="Q11" s="148"/>
      <c r="R11" s="28"/>
      <c r="S11" s="57"/>
      <c r="T11" s="43"/>
      <c r="U11" s="43"/>
      <c r="V11" s="43"/>
      <c r="W11" s="44" t="s">
        <v>26</v>
      </c>
    </row>
    <row r="12" spans="1:22" ht="16.5" thickBot="1">
      <c r="A12" s="37" t="s">
        <v>18</v>
      </c>
      <c r="B12" s="38" t="s">
        <v>20</v>
      </c>
      <c r="C12" s="39" t="s">
        <v>22</v>
      </c>
      <c r="D12" s="40" t="s">
        <v>24</v>
      </c>
      <c r="G12" s="167" t="s">
        <v>126</v>
      </c>
      <c r="H12" s="143"/>
      <c r="I12" s="143" t="s">
        <v>105</v>
      </c>
      <c r="J12" s="143"/>
      <c r="K12" s="148"/>
      <c r="L12" s="177" t="s">
        <v>124</v>
      </c>
      <c r="M12" s="167" t="s">
        <v>142</v>
      </c>
      <c r="N12" s="143"/>
      <c r="O12" s="143" t="s">
        <v>47</v>
      </c>
      <c r="P12" s="229"/>
      <c r="Q12" s="148"/>
      <c r="R12" s="28"/>
      <c r="S12" s="37" t="s">
        <v>18</v>
      </c>
      <c r="T12" s="38" t="s">
        <v>20</v>
      </c>
      <c r="U12" s="39" t="s">
        <v>22</v>
      </c>
      <c r="V12" s="40" t="s">
        <v>24</v>
      </c>
    </row>
    <row r="13" spans="1:23" ht="15.75" thickBot="1">
      <c r="A13" s="42">
        <f>IF(INT(H13/100)=1,E13,0)</f>
        <v>0</v>
      </c>
      <c r="B13" s="42">
        <f>IF(INT(H13/100)=3,E13,0)</f>
        <v>8</v>
      </c>
      <c r="C13" s="42">
        <f>IF(INT(H13/100)=4,E13,0)</f>
        <v>0</v>
      </c>
      <c r="D13" s="42">
        <f>IF(INT(H13/100)=6,E13,0)</f>
        <v>0</v>
      </c>
      <c r="E13" s="46">
        <v>8</v>
      </c>
      <c r="G13" s="64">
        <v>1</v>
      </c>
      <c r="H13" s="41">
        <v>355</v>
      </c>
      <c r="I13" s="142" t="str">
        <f>LOOKUP(H13,Name!A$2:B1806)</f>
        <v>Abigail Rickard</v>
      </c>
      <c r="J13" s="41">
        <v>51</v>
      </c>
      <c r="K13" s="148"/>
      <c r="L13" s="177" t="s">
        <v>124</v>
      </c>
      <c r="M13" s="49">
        <v>1</v>
      </c>
      <c r="N13" s="41">
        <v>677</v>
      </c>
      <c r="O13" s="142" t="str">
        <f>LOOKUP(N13,Name!A$2:B1806)</f>
        <v>Cora Reilly</v>
      </c>
      <c r="P13" s="251">
        <v>1.88</v>
      </c>
      <c r="Q13" s="148"/>
      <c r="R13" s="28"/>
      <c r="S13" s="45">
        <f>IF(INT(N13/100)=1,W13,0)</f>
        <v>0</v>
      </c>
      <c r="T13" s="45">
        <f>IF(INT(N13/100)=3,W13,0)</f>
        <v>0</v>
      </c>
      <c r="U13" s="45">
        <f>IF(INT(N13/100)=4,W13,0)</f>
        <v>0</v>
      </c>
      <c r="V13" s="45">
        <f>IF(INT(N13/100)=6,W13,0)</f>
        <v>8</v>
      </c>
      <c r="W13" s="35">
        <v>8</v>
      </c>
    </row>
    <row r="14" spans="1:23" ht="15.75" thickBot="1">
      <c r="A14" s="42">
        <f>IF(INT(H14/100)=1,E14,0)</f>
        <v>6</v>
      </c>
      <c r="B14" s="42">
        <f>IF(INT(H14/100)=3,E14,0)</f>
        <v>0</v>
      </c>
      <c r="C14" s="42">
        <f>IF(INT(H14/100)=4,E14,0)</f>
        <v>0</v>
      </c>
      <c r="D14" s="42">
        <f>IF(INT(H14/100)=6,E14,0)</f>
        <v>0</v>
      </c>
      <c r="E14" s="46">
        <v>6</v>
      </c>
      <c r="G14" s="64">
        <v>2</v>
      </c>
      <c r="H14" s="41">
        <v>164</v>
      </c>
      <c r="I14" s="142" t="str">
        <f>LOOKUP(H14,Name!A$2:B1807)</f>
        <v>Lexi Byrne</v>
      </c>
      <c r="J14" s="4">
        <v>53.2</v>
      </c>
      <c r="K14" s="148"/>
      <c r="L14" s="177" t="s">
        <v>124</v>
      </c>
      <c r="M14" s="49">
        <v>2</v>
      </c>
      <c r="N14" s="41">
        <v>457</v>
      </c>
      <c r="O14" s="142" t="str">
        <f>LOOKUP(N14,Name!A$2:B1807)</f>
        <v>Isabel Knowles</v>
      </c>
      <c r="P14" s="251">
        <v>1.67</v>
      </c>
      <c r="Q14" s="148"/>
      <c r="R14" s="28"/>
      <c r="S14" s="45">
        <f>IF(INT(N14/100)=1,W14,0)</f>
        <v>0</v>
      </c>
      <c r="T14" s="45">
        <f>IF(INT(N14/100)=3,W14,0)</f>
        <v>0</v>
      </c>
      <c r="U14" s="45">
        <f>IF(INT(N14/100)=4,W14,0)</f>
        <v>6</v>
      </c>
      <c r="V14" s="45">
        <f>IF(INT(N14/100)=6,W14,0)</f>
        <v>0</v>
      </c>
      <c r="W14" s="35">
        <v>6</v>
      </c>
    </row>
    <row r="15" spans="1:23" ht="15.75" thickBot="1">
      <c r="A15" s="42">
        <f>IF(INT(H15/100)=1,E15,0)</f>
        <v>0</v>
      </c>
      <c r="B15" s="42">
        <f>IF(INT(H15/100)=3,E15,0)</f>
        <v>0</v>
      </c>
      <c r="C15" s="42">
        <f>IF(INT(H15/100)=4,E15,0)</f>
        <v>0</v>
      </c>
      <c r="D15" s="42">
        <f>IF(INT(H15/100)=6,E15,0)</f>
        <v>4</v>
      </c>
      <c r="E15" s="46">
        <v>4</v>
      </c>
      <c r="G15" s="64">
        <v>3</v>
      </c>
      <c r="H15" s="41">
        <v>676</v>
      </c>
      <c r="I15" s="142" t="str">
        <f>LOOKUP(H15,Name!A$2:B1808)</f>
        <v>Gracie-May Stubbs</v>
      </c>
      <c r="J15" s="41">
        <v>53.8</v>
      </c>
      <c r="K15" s="148"/>
      <c r="L15" s="177" t="s">
        <v>124</v>
      </c>
      <c r="M15" s="49">
        <v>3</v>
      </c>
      <c r="N15" s="41">
        <v>371</v>
      </c>
      <c r="O15" s="142" t="str">
        <f>LOOKUP(N15,Name!A$2:B1808)</f>
        <v>Kyarna Yearwood</v>
      </c>
      <c r="P15" s="251">
        <v>1.53</v>
      </c>
      <c r="Q15" s="148"/>
      <c r="R15" s="28"/>
      <c r="S15" s="45">
        <f>IF(INT(N15/100)=1,W15,0)</f>
        <v>0</v>
      </c>
      <c r="T15" s="45">
        <f>IF(INT(N15/100)=3,W15,0)</f>
        <v>4</v>
      </c>
      <c r="U15" s="45">
        <f>IF(INT(N15/100)=4,W15,0)</f>
        <v>0</v>
      </c>
      <c r="V15" s="45">
        <f>IF(INT(N15/100)=6,W15,0)</f>
        <v>0</v>
      </c>
      <c r="W15" s="35">
        <v>4</v>
      </c>
    </row>
    <row r="16" spans="1:23" ht="15.75" thickBot="1">
      <c r="A16" s="42">
        <f>IF(INT(H16/100)=1,E16,0)</f>
        <v>0</v>
      </c>
      <c r="B16" s="42">
        <f>IF(INT(H16/100)=3,E16,0)</f>
        <v>0</v>
      </c>
      <c r="C16" s="42">
        <f>IF(INT(H16/100)=4,E16,0)</f>
        <v>2</v>
      </c>
      <c r="D16" s="42">
        <f>IF(INT(H16/100)=6,E16,0)</f>
        <v>0</v>
      </c>
      <c r="E16" s="46">
        <v>2</v>
      </c>
      <c r="G16" s="64">
        <v>4</v>
      </c>
      <c r="H16" s="41">
        <v>458</v>
      </c>
      <c r="I16" s="142" t="str">
        <f>LOOKUP(H16,Name!A$2:B1809)</f>
        <v>Charlotte Lee</v>
      </c>
      <c r="J16" s="41">
        <v>55.7</v>
      </c>
      <c r="K16" s="148"/>
      <c r="L16" s="177" t="s">
        <v>124</v>
      </c>
      <c r="M16" s="49">
        <v>4</v>
      </c>
      <c r="N16" s="41">
        <v>153</v>
      </c>
      <c r="O16" s="142" t="str">
        <f>LOOKUP(N16,Name!A$2:B1809)</f>
        <v>Samantha Wakefield</v>
      </c>
      <c r="P16" s="251">
        <v>1.44</v>
      </c>
      <c r="Q16" s="148"/>
      <c r="R16" s="28"/>
      <c r="S16" s="45">
        <f>IF(INT(N16/100)=1,W16,0)</f>
        <v>2</v>
      </c>
      <c r="T16" s="45">
        <f>IF(INT(N16/100)=3,W16,0)</f>
        <v>0</v>
      </c>
      <c r="U16" s="45">
        <f>IF(INT(N16/100)=4,W16,0)</f>
        <v>0</v>
      </c>
      <c r="V16" s="45">
        <f>IF(INT(N16/100)=6,W16,0)</f>
        <v>0</v>
      </c>
      <c r="W16" s="35">
        <v>2</v>
      </c>
    </row>
    <row r="17" spans="1:23" ht="15.75" thickBot="1">
      <c r="A17" s="43"/>
      <c r="B17" s="43"/>
      <c r="C17" s="43"/>
      <c r="D17" s="43"/>
      <c r="E17" s="44" t="s">
        <v>26</v>
      </c>
      <c r="G17" s="146"/>
      <c r="H17" s="143"/>
      <c r="I17" s="142"/>
      <c r="J17" s="143"/>
      <c r="K17" s="148"/>
      <c r="L17" s="177" t="s">
        <v>124</v>
      </c>
      <c r="M17" s="153"/>
      <c r="N17" s="154"/>
      <c r="O17" s="144"/>
      <c r="P17" s="253"/>
      <c r="Q17" s="151"/>
      <c r="R17" s="28"/>
      <c r="S17" s="57"/>
      <c r="T17" s="43"/>
      <c r="U17" s="43"/>
      <c r="V17" s="43"/>
      <c r="W17" s="44" t="s">
        <v>26</v>
      </c>
    </row>
    <row r="18" spans="1:22" ht="16.5" thickBot="1">
      <c r="A18" s="37" t="s">
        <v>18</v>
      </c>
      <c r="B18" s="38" t="s">
        <v>20</v>
      </c>
      <c r="C18" s="39" t="s">
        <v>22</v>
      </c>
      <c r="D18" s="40" t="s">
        <v>24</v>
      </c>
      <c r="G18" s="167" t="s">
        <v>127</v>
      </c>
      <c r="H18" s="143"/>
      <c r="I18" s="143" t="s">
        <v>104</v>
      </c>
      <c r="J18" s="143"/>
      <c r="K18" s="148"/>
      <c r="L18" s="177" t="s">
        <v>124</v>
      </c>
      <c r="M18" s="166" t="s">
        <v>139</v>
      </c>
      <c r="N18" s="152"/>
      <c r="O18" s="141" t="s">
        <v>83</v>
      </c>
      <c r="P18" s="152"/>
      <c r="Q18" s="147"/>
      <c r="R18" s="28"/>
      <c r="S18" s="37" t="s">
        <v>18</v>
      </c>
      <c r="T18" s="38" t="s">
        <v>20</v>
      </c>
      <c r="U18" s="39" t="s">
        <v>22</v>
      </c>
      <c r="V18" s="40" t="s">
        <v>24</v>
      </c>
    </row>
    <row r="19" spans="1:23" ht="15.75" thickBot="1">
      <c r="A19" s="42">
        <f>IF(INT(H19/100)=1,E19,0)</f>
        <v>0</v>
      </c>
      <c r="B19" s="42">
        <f>IF(INT(H19/100)=3,E19,0)</f>
        <v>0</v>
      </c>
      <c r="C19" s="42">
        <f>IF(INT(H19/100)=4,E19,0)</f>
        <v>8</v>
      </c>
      <c r="D19" s="42">
        <f>IF(INT(H19/100)=6,E19,0)</f>
        <v>0</v>
      </c>
      <c r="E19" s="46">
        <v>8</v>
      </c>
      <c r="G19" s="64">
        <v>1</v>
      </c>
      <c r="H19" s="41">
        <v>450</v>
      </c>
      <c r="I19" s="142" t="str">
        <f>LOOKUP(H19,Name!A$2:B1813)</f>
        <v>Paige Allbutt</v>
      </c>
      <c r="J19" s="41">
        <v>54</v>
      </c>
      <c r="K19" s="148"/>
      <c r="L19" s="177" t="s">
        <v>124</v>
      </c>
      <c r="M19" s="49">
        <v>1</v>
      </c>
      <c r="N19" s="41">
        <v>149</v>
      </c>
      <c r="O19" s="142" t="str">
        <f>LOOKUP(N19,Name!A$2:B1813)</f>
        <v>Evelyn Branch</v>
      </c>
      <c r="P19" s="251">
        <v>5.75</v>
      </c>
      <c r="Q19" s="148"/>
      <c r="R19" s="28"/>
      <c r="S19" s="45">
        <f>IF(INT(N19/100)=1,W19,0)</f>
        <v>8</v>
      </c>
      <c r="T19" s="45">
        <f>IF(INT(N19/100)=3,W19,0)</f>
        <v>0</v>
      </c>
      <c r="U19" s="45">
        <f>IF(INT(N19/100)=4,W19,0)</f>
        <v>0</v>
      </c>
      <c r="V19" s="45">
        <f>IF(INT(N19/100)=6,W19,0)</f>
        <v>0</v>
      </c>
      <c r="W19" s="35">
        <v>8</v>
      </c>
    </row>
    <row r="20" spans="1:23" ht="15.75" thickBot="1">
      <c r="A20" s="42">
        <f>IF(INT(H20/100)=1,E20,0)</f>
        <v>6</v>
      </c>
      <c r="B20" s="42">
        <f>IF(INT(H20/100)=3,E20,0)</f>
        <v>0</v>
      </c>
      <c r="C20" s="42">
        <f>IF(INT(H20/100)=4,E20,0)</f>
        <v>0</v>
      </c>
      <c r="D20" s="42">
        <f>IF(INT(H20/100)=6,E20,0)</f>
        <v>0</v>
      </c>
      <c r="E20" s="46">
        <v>6</v>
      </c>
      <c r="G20" s="64">
        <v>2</v>
      </c>
      <c r="H20" s="41">
        <v>150</v>
      </c>
      <c r="I20" s="142" t="str">
        <f>LOOKUP(H20,Name!A$2:B1814)</f>
        <v>Evie Sandland</v>
      </c>
      <c r="J20" s="4">
        <v>54.9</v>
      </c>
      <c r="K20" s="148"/>
      <c r="L20" s="177" t="s">
        <v>124</v>
      </c>
      <c r="M20" s="49">
        <v>2</v>
      </c>
      <c r="N20" s="41">
        <v>677</v>
      </c>
      <c r="O20" s="142" t="str">
        <f>LOOKUP(N20,Name!A$2:B1814)</f>
        <v>Cora Reilly</v>
      </c>
      <c r="P20" s="251">
        <v>5.68</v>
      </c>
      <c r="Q20" s="148"/>
      <c r="R20" s="28"/>
      <c r="S20" s="45">
        <f>IF(INT(N20/100)=1,W20,0)</f>
        <v>0</v>
      </c>
      <c r="T20" s="45">
        <f>IF(INT(N20/100)=3,W20,0)</f>
        <v>0</v>
      </c>
      <c r="U20" s="45">
        <f>IF(INT(N20/100)=4,W20,0)</f>
        <v>0</v>
      </c>
      <c r="V20" s="45">
        <f>IF(INT(N20/100)=6,W20,0)</f>
        <v>6</v>
      </c>
      <c r="W20" s="35">
        <v>6</v>
      </c>
    </row>
    <row r="21" spans="1:23" ht="15.75" thickBot="1">
      <c r="A21" s="42">
        <f>IF(INT(H21/100)=1,E21,0)</f>
        <v>0</v>
      </c>
      <c r="B21" s="42">
        <f>IF(INT(H21/100)=3,E21,0)</f>
        <v>0</v>
      </c>
      <c r="C21" s="42">
        <f>IF(INT(H21/100)=4,E21,0)</f>
        <v>0</v>
      </c>
      <c r="D21" s="42">
        <f>IF(INT(H21/100)=6,E21,0)</f>
        <v>4</v>
      </c>
      <c r="E21" s="46">
        <v>4</v>
      </c>
      <c r="G21" s="64">
        <v>3</v>
      </c>
      <c r="H21" s="41">
        <v>672</v>
      </c>
      <c r="I21" s="142" t="str">
        <f>LOOKUP(H21,Name!A$2:B1815)</f>
        <v>Eva Robinson</v>
      </c>
      <c r="J21" s="4">
        <v>55.9</v>
      </c>
      <c r="K21" s="148"/>
      <c r="L21" s="177" t="s">
        <v>124</v>
      </c>
      <c r="M21" s="49">
        <v>3</v>
      </c>
      <c r="N21" s="41">
        <v>454</v>
      </c>
      <c r="O21" s="142" t="str">
        <f>LOOKUP(N21,Name!A$2:B1815)</f>
        <v>Taylor Jade Campbell</v>
      </c>
      <c r="P21" s="251">
        <v>5.03</v>
      </c>
      <c r="Q21" s="148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4</v>
      </c>
      <c r="V21" s="45">
        <f>IF(INT(N21/100)=6,W21,0)</f>
        <v>0</v>
      </c>
      <c r="W21" s="35">
        <v>4</v>
      </c>
    </row>
    <row r="22" spans="1:23" ht="15.75" thickBot="1">
      <c r="A22" s="42">
        <f>IF(INT(H22/100)=1,E22,0)</f>
        <v>0</v>
      </c>
      <c r="B22" s="42">
        <f>IF(INT(H22/100)=3,E22,0)</f>
        <v>2</v>
      </c>
      <c r="C22" s="42">
        <f>IF(INT(H22/100)=4,E22,0)</f>
        <v>0</v>
      </c>
      <c r="D22" s="42">
        <f>IF(INT(H22/100)=6,E22,0)</f>
        <v>0</v>
      </c>
      <c r="E22" s="46">
        <v>2</v>
      </c>
      <c r="G22" s="64">
        <v>4</v>
      </c>
      <c r="H22" s="41">
        <v>361</v>
      </c>
      <c r="I22" s="142" t="str">
        <f>LOOKUP(H22,Name!A$2:B1816)</f>
        <v>Cassandra Kameni</v>
      </c>
      <c r="J22" s="4">
        <v>58.9</v>
      </c>
      <c r="K22" s="148"/>
      <c r="L22" s="177" t="s">
        <v>124</v>
      </c>
      <c r="M22" s="49">
        <v>4</v>
      </c>
      <c r="N22" s="41">
        <v>362</v>
      </c>
      <c r="O22" s="142" t="str">
        <f>LOOKUP(N22,Name!A$2:B1816)</f>
        <v>Katie Collis</v>
      </c>
      <c r="P22" s="251">
        <v>4.82</v>
      </c>
      <c r="Q22" s="148"/>
      <c r="R22" s="28"/>
      <c r="S22" s="45">
        <f>IF(INT(N22/100)=1,W22,0)</f>
        <v>0</v>
      </c>
      <c r="T22" s="45">
        <f>IF(INT(N22/100)=3,W22,0)</f>
        <v>2</v>
      </c>
      <c r="U22" s="45">
        <f>IF(INT(N22/100)=4,W22,0)</f>
        <v>0</v>
      </c>
      <c r="V22" s="45">
        <f>IF(INT(N22/100)=6,W22,0)</f>
        <v>0</v>
      </c>
      <c r="W22" s="35">
        <v>2</v>
      </c>
    </row>
    <row r="23" spans="1:23" ht="15.75" thickBot="1">
      <c r="A23" s="43"/>
      <c r="B23" s="43"/>
      <c r="C23" s="43"/>
      <c r="D23" s="43"/>
      <c r="E23" s="44" t="s">
        <v>26</v>
      </c>
      <c r="G23" s="146"/>
      <c r="H23" s="143"/>
      <c r="I23" s="142"/>
      <c r="J23" s="143"/>
      <c r="K23" s="148"/>
      <c r="L23" s="177" t="s">
        <v>124</v>
      </c>
      <c r="M23" s="146"/>
      <c r="N23" s="143"/>
      <c r="O23" s="142"/>
      <c r="P23" s="229"/>
      <c r="Q23" s="148"/>
      <c r="R23" s="28"/>
      <c r="S23" s="57"/>
      <c r="T23" s="43"/>
      <c r="U23" s="43"/>
      <c r="V23" s="43"/>
      <c r="W23" s="44" t="s">
        <v>26</v>
      </c>
    </row>
    <row r="24" spans="1:22" ht="16.5" thickBot="1">
      <c r="A24" s="37" t="s">
        <v>18</v>
      </c>
      <c r="B24" s="38" t="s">
        <v>20</v>
      </c>
      <c r="C24" s="39" t="s">
        <v>22</v>
      </c>
      <c r="D24" s="40" t="s">
        <v>24</v>
      </c>
      <c r="G24" s="167" t="s">
        <v>128</v>
      </c>
      <c r="H24" s="143"/>
      <c r="I24" s="143" t="s">
        <v>33</v>
      </c>
      <c r="J24" s="143"/>
      <c r="K24" s="148"/>
      <c r="L24" s="177" t="s">
        <v>124</v>
      </c>
      <c r="M24" s="167" t="s">
        <v>140</v>
      </c>
      <c r="N24" s="143"/>
      <c r="O24" s="143" t="s">
        <v>86</v>
      </c>
      <c r="P24" s="229"/>
      <c r="Q24" s="148"/>
      <c r="R24" s="28"/>
      <c r="S24" s="37" t="s">
        <v>18</v>
      </c>
      <c r="T24" s="38" t="s">
        <v>20</v>
      </c>
      <c r="U24" s="39" t="s">
        <v>22</v>
      </c>
      <c r="V24" s="40" t="s">
        <v>24</v>
      </c>
    </row>
    <row r="25" spans="1:23" ht="15.75" thickBot="1">
      <c r="A25" s="42">
        <f>IF(INT(H25/100)=1,E25,0)</f>
        <v>8</v>
      </c>
      <c r="B25" s="42">
        <f>IF(INT(H25/100)=3,E25,0)</f>
        <v>0</v>
      </c>
      <c r="C25" s="42">
        <f>IF(INT(H25/100)=4,E25,0)</f>
        <v>0</v>
      </c>
      <c r="D25" s="42">
        <f>IF(INT(H25/100)=6,E25,0)</f>
        <v>0</v>
      </c>
      <c r="E25" s="46">
        <v>8</v>
      </c>
      <c r="G25" s="64">
        <v>1</v>
      </c>
      <c r="H25" s="41">
        <v>147</v>
      </c>
      <c r="I25" s="142" t="str">
        <f>LOOKUP(H25,Name!A$2:B1820)</f>
        <v>Charlotte Prince</v>
      </c>
      <c r="J25" s="41">
        <v>83.9</v>
      </c>
      <c r="K25" s="148"/>
      <c r="L25" s="177" t="s">
        <v>124</v>
      </c>
      <c r="M25" s="49">
        <v>1</v>
      </c>
      <c r="N25" s="41">
        <v>673</v>
      </c>
      <c r="O25" s="142" t="str">
        <f>LOOKUP(N25,Name!A$2:B1820)</f>
        <v>Izzy Sheward</v>
      </c>
      <c r="P25" s="251">
        <v>5.46</v>
      </c>
      <c r="Q25" s="148"/>
      <c r="R25" s="28"/>
      <c r="S25" s="45">
        <f>IF(INT(N25/100)=1,W25,0)</f>
        <v>0</v>
      </c>
      <c r="T25" s="45">
        <f>IF(INT(N25/100)=3,W25,0)</f>
        <v>0</v>
      </c>
      <c r="U25" s="45">
        <f>IF(INT(N25/100)=4,W25,0)</f>
        <v>0</v>
      </c>
      <c r="V25" s="45">
        <f>IF(INT(N25/100)=6,W25,0)</f>
        <v>8</v>
      </c>
      <c r="W25" s="35">
        <v>8</v>
      </c>
    </row>
    <row r="26" spans="1:23" ht="15.75" thickBot="1">
      <c r="A26" s="42">
        <f>IF(INT(H26/100)=1,E26,0)</f>
        <v>0</v>
      </c>
      <c r="B26" s="42">
        <f>IF(INT(H26/100)=3,E26,0)</f>
        <v>0</v>
      </c>
      <c r="C26" s="42">
        <f>IF(INT(H26/100)=4,E26,0)</f>
        <v>6</v>
      </c>
      <c r="D26" s="42">
        <f>IF(INT(H26/100)=6,E26,0)</f>
        <v>0</v>
      </c>
      <c r="E26" s="46">
        <v>6</v>
      </c>
      <c r="G26" s="64">
        <v>2</v>
      </c>
      <c r="H26" s="41">
        <v>457</v>
      </c>
      <c r="I26" s="142" t="str">
        <f>LOOKUP(H26,Name!A$2:B1821)</f>
        <v>Isabel Knowles</v>
      </c>
      <c r="J26" s="41">
        <v>88.9</v>
      </c>
      <c r="K26" s="148"/>
      <c r="L26" s="177" t="s">
        <v>124</v>
      </c>
      <c r="M26" s="49">
        <v>2</v>
      </c>
      <c r="N26" s="41">
        <v>150</v>
      </c>
      <c r="O26" s="142" t="str">
        <f>LOOKUP(N26,Name!A$2:B1821)</f>
        <v>Evie Sandland</v>
      </c>
      <c r="P26" s="251">
        <v>5.39</v>
      </c>
      <c r="Q26" s="148"/>
      <c r="R26" s="28"/>
      <c r="S26" s="45">
        <f>IF(INT(N26/100)=1,W26,0)</f>
        <v>6</v>
      </c>
      <c r="T26" s="45">
        <f>IF(INT(N26/100)=3,W26,0)</f>
        <v>0</v>
      </c>
      <c r="U26" s="45">
        <f>IF(INT(N26/100)=4,W26,0)</f>
        <v>0</v>
      </c>
      <c r="V26" s="45">
        <f>IF(INT(N26/100)=6,W26,0)</f>
        <v>0</v>
      </c>
      <c r="W26" s="35">
        <v>6</v>
      </c>
    </row>
    <row r="27" spans="1:23" ht="15.75" thickBot="1">
      <c r="A27" s="42">
        <f>IF(INT(H27/100)=1,E27,0)</f>
        <v>0</v>
      </c>
      <c r="B27" s="42">
        <f>IF(INT(H27/100)=3,E27,0)</f>
        <v>0</v>
      </c>
      <c r="C27" s="42">
        <f>IF(INT(H27/100)=4,E27,0)</f>
        <v>0</v>
      </c>
      <c r="D27" s="42">
        <f>IF(INT(H27/100)=6,E27,0)</f>
        <v>4</v>
      </c>
      <c r="E27" s="46">
        <v>4</v>
      </c>
      <c r="G27" s="64">
        <v>3</v>
      </c>
      <c r="H27" s="41">
        <v>674</v>
      </c>
      <c r="I27" s="142" t="str">
        <f>LOOKUP(H27,Name!A$2:B1822)</f>
        <v>Mia Conduit</v>
      </c>
      <c r="J27" s="4">
        <v>89.3</v>
      </c>
      <c r="K27" s="148"/>
      <c r="L27" s="177" t="s">
        <v>124</v>
      </c>
      <c r="M27" s="49">
        <v>3</v>
      </c>
      <c r="N27" s="41">
        <v>458</v>
      </c>
      <c r="O27" s="142" t="str">
        <f>LOOKUP(N27,Name!A$2:B1822)</f>
        <v>Charlotte Lee</v>
      </c>
      <c r="P27" s="251">
        <v>4.8</v>
      </c>
      <c r="Q27" s="148"/>
      <c r="R27" s="28"/>
      <c r="S27" s="45">
        <f>IF(INT(N27/100)=1,W27,0)</f>
        <v>0</v>
      </c>
      <c r="T27" s="45">
        <f>IF(INT(N27/100)=3,W27,0)</f>
        <v>0</v>
      </c>
      <c r="U27" s="45">
        <f>IF(INT(N27/100)=4,W27,0)</f>
        <v>4</v>
      </c>
      <c r="V27" s="45">
        <f>IF(INT(N27/100)=6,W27,0)</f>
        <v>0</v>
      </c>
      <c r="W27" s="35">
        <v>4</v>
      </c>
    </row>
    <row r="28" spans="1:23" ht="15.75" thickBot="1">
      <c r="A28" s="42">
        <f>IF(INT(H28/100)=1,E28,0)</f>
        <v>0</v>
      </c>
      <c r="B28" s="42">
        <f>IF(INT(H28/100)=3,E28,0)</f>
        <v>0</v>
      </c>
      <c r="C28" s="42">
        <f>IF(INT(H28/100)=4,E28,0)</f>
        <v>0</v>
      </c>
      <c r="D28" s="42">
        <f>IF(INT(H28/100)=6,E28,0)</f>
        <v>0</v>
      </c>
      <c r="E28" s="46">
        <v>2</v>
      </c>
      <c r="G28" s="64">
        <v>4</v>
      </c>
      <c r="H28" s="41"/>
      <c r="I28" s="142" t="e">
        <f>LOOKUP(H28,Name!A$2:B1823)</f>
        <v>#N/A</v>
      </c>
      <c r="J28" s="4"/>
      <c r="K28" s="148"/>
      <c r="L28" s="177" t="s">
        <v>124</v>
      </c>
      <c r="M28" s="49">
        <v>4</v>
      </c>
      <c r="N28" s="41">
        <v>353</v>
      </c>
      <c r="O28" s="142" t="str">
        <f>LOOKUP(N28,Name!A$2:B1823)</f>
        <v>Rachael Hooper</v>
      </c>
      <c r="P28" s="251">
        <v>4.35</v>
      </c>
      <c r="Q28" s="148"/>
      <c r="R28" s="28"/>
      <c r="S28" s="45">
        <f>IF(INT(N28/100)=1,W28,0)</f>
        <v>0</v>
      </c>
      <c r="T28" s="45">
        <f>IF(INT(N28/100)=3,W28,0)</f>
        <v>2</v>
      </c>
      <c r="U28" s="45">
        <f>IF(INT(N28/100)=4,W28,0)</f>
        <v>0</v>
      </c>
      <c r="V28" s="45">
        <f>IF(INT(N28/100)=6,W28,0)</f>
        <v>0</v>
      </c>
      <c r="W28" s="35">
        <v>2</v>
      </c>
    </row>
    <row r="29" spans="1:23" ht="15.75" thickBot="1">
      <c r="A29" s="43"/>
      <c r="B29" s="43"/>
      <c r="C29" s="43"/>
      <c r="D29" s="43"/>
      <c r="E29" s="44" t="s">
        <v>26</v>
      </c>
      <c r="G29" s="146"/>
      <c r="H29" s="143"/>
      <c r="I29" s="142"/>
      <c r="J29" s="143"/>
      <c r="K29" s="148"/>
      <c r="L29" s="177" t="s">
        <v>124</v>
      </c>
      <c r="M29" s="150"/>
      <c r="N29" s="150"/>
      <c r="O29" s="145"/>
      <c r="P29" s="150"/>
      <c r="Q29" s="145"/>
      <c r="S29" s="43"/>
      <c r="T29" s="43"/>
      <c r="U29" s="43"/>
      <c r="V29" s="43"/>
      <c r="W29" s="44" t="s">
        <v>26</v>
      </c>
    </row>
    <row r="30" spans="1:22" ht="16.5" thickBot="1">
      <c r="A30" s="37" t="s">
        <v>18</v>
      </c>
      <c r="B30" s="38" t="s">
        <v>20</v>
      </c>
      <c r="C30" s="39" t="s">
        <v>22</v>
      </c>
      <c r="D30" s="40" t="s">
        <v>24</v>
      </c>
      <c r="G30" s="167" t="s">
        <v>129</v>
      </c>
      <c r="H30" s="143"/>
      <c r="I30" s="143" t="s">
        <v>103</v>
      </c>
      <c r="J30" s="143"/>
      <c r="K30" s="148"/>
      <c r="L30" s="177" t="s">
        <v>124</v>
      </c>
      <c r="M30" s="166" t="s">
        <v>137</v>
      </c>
      <c r="N30" s="152"/>
      <c r="O30" s="141" t="s">
        <v>87</v>
      </c>
      <c r="P30" s="141"/>
      <c r="Q30" s="147"/>
      <c r="R30" s="28"/>
      <c r="S30" s="37" t="s">
        <v>18</v>
      </c>
      <c r="T30" s="38" t="s">
        <v>20</v>
      </c>
      <c r="U30" s="39" t="s">
        <v>22</v>
      </c>
      <c r="V30" s="40" t="s">
        <v>24</v>
      </c>
    </row>
    <row r="31" spans="1:23" ht="15.75" thickBot="1">
      <c r="A31" s="42">
        <f>IF(INT(H31/100)=1,E31,0)</f>
        <v>0</v>
      </c>
      <c r="B31" s="42">
        <f>IF(INT(H31/100)=3,E31,0)</f>
        <v>8</v>
      </c>
      <c r="C31" s="42">
        <f>IF(INT(H31/100)=4,E31,0)</f>
        <v>0</v>
      </c>
      <c r="D31" s="42">
        <f>IF(INT(H31/100)=6,E31,0)</f>
        <v>0</v>
      </c>
      <c r="E31" s="46">
        <v>8</v>
      </c>
      <c r="G31" s="64">
        <v>1</v>
      </c>
      <c r="H31" s="41">
        <v>365</v>
      </c>
      <c r="I31" s="142" t="str">
        <f>LOOKUP(H31,Name!A$2:B1827)</f>
        <v>Brooke Burton</v>
      </c>
      <c r="J31" s="4">
        <v>23.7</v>
      </c>
      <c r="K31" s="148"/>
      <c r="L31" s="177" t="s">
        <v>124</v>
      </c>
      <c r="M31" s="49">
        <v>1</v>
      </c>
      <c r="N31" s="41">
        <v>351</v>
      </c>
      <c r="O31" s="142" t="str">
        <f>LOOKUP(N31,Name!A$2:B1827)</f>
        <v>Akilah Amon</v>
      </c>
      <c r="P31" s="41">
        <v>55</v>
      </c>
      <c r="Q31" s="148"/>
      <c r="R31" s="28"/>
      <c r="S31" s="45">
        <f>IF(INT(N31/100)=1,W31,0)</f>
        <v>0</v>
      </c>
      <c r="T31" s="45">
        <f>IF(INT(N31/100)=3,W31,0)</f>
        <v>8</v>
      </c>
      <c r="U31" s="45">
        <f>IF(INT(N31/100)=4,W31,0)</f>
        <v>0</v>
      </c>
      <c r="V31" s="45">
        <f>IF(INT(N31/100)=6,W31,0)</f>
        <v>0</v>
      </c>
      <c r="W31" s="35">
        <v>8</v>
      </c>
    </row>
    <row r="32" spans="1:23" ht="15.75" thickBot="1">
      <c r="A32" s="42">
        <f>IF(INT(H32/100)=1,E32,0)</f>
        <v>0</v>
      </c>
      <c r="B32" s="42">
        <f>IF(INT(H32/100)=3,E32,0)</f>
        <v>0</v>
      </c>
      <c r="C32" s="42">
        <f>IF(INT(H32/100)=4,E32,0)</f>
        <v>0</v>
      </c>
      <c r="D32" s="42">
        <f>IF(INT(H32/100)=6,E32,0)</f>
        <v>6</v>
      </c>
      <c r="E32" s="46">
        <v>6</v>
      </c>
      <c r="G32" s="64">
        <v>2</v>
      </c>
      <c r="H32" s="41">
        <v>675</v>
      </c>
      <c r="I32" s="142" t="str">
        <f>LOOKUP(H32,Name!A$2:B1828)</f>
        <v>Sophie Rafferty</v>
      </c>
      <c r="J32" s="41">
        <v>25.5</v>
      </c>
      <c r="K32" s="148"/>
      <c r="L32" s="177" t="s">
        <v>124</v>
      </c>
      <c r="M32" s="49">
        <v>2</v>
      </c>
      <c r="N32" s="41">
        <v>164</v>
      </c>
      <c r="O32" s="142" t="str">
        <f>LOOKUP(N32,Name!A$2:B1828)</f>
        <v>Lexi Byrne</v>
      </c>
      <c r="P32" s="41">
        <v>47</v>
      </c>
      <c r="Q32" s="148"/>
      <c r="R32" s="28"/>
      <c r="S32" s="45">
        <f>IF(INT(N32/100)=1,W32,0)</f>
        <v>6</v>
      </c>
      <c r="T32" s="45">
        <f>IF(INT(N32/100)=3,W32,0)</f>
        <v>0</v>
      </c>
      <c r="U32" s="45">
        <f>IF(INT(N32/100)=4,W32,0)</f>
        <v>0</v>
      </c>
      <c r="V32" s="45">
        <f>IF(INT(N32/100)=6,W32,0)</f>
        <v>0</v>
      </c>
      <c r="W32" s="35">
        <v>6</v>
      </c>
    </row>
    <row r="33" spans="1:23" ht="15.75" thickBot="1">
      <c r="A33" s="42">
        <f>IF(INT(H33/100)=1,E33,0)</f>
        <v>0</v>
      </c>
      <c r="B33" s="42">
        <f>IF(INT(H33/100)=3,E33,0)</f>
        <v>0</v>
      </c>
      <c r="C33" s="42">
        <f>IF(INT(H33/100)=4,E33,0)</f>
        <v>4</v>
      </c>
      <c r="D33" s="42">
        <f>IF(INT(H33/100)=6,E33,0)</f>
        <v>0</v>
      </c>
      <c r="E33" s="46">
        <v>4</v>
      </c>
      <c r="G33" s="64">
        <v>3</v>
      </c>
      <c r="H33" s="41">
        <v>459</v>
      </c>
      <c r="I33" s="142" t="str">
        <f>LOOKUP(H33,Name!A$2:B1829)</f>
        <v>Natalia Pestova</v>
      </c>
      <c r="J33" s="41">
        <v>25.7</v>
      </c>
      <c r="K33" s="148"/>
      <c r="L33" s="177" t="s">
        <v>124</v>
      </c>
      <c r="M33" s="49">
        <v>3</v>
      </c>
      <c r="N33" s="41">
        <v>674</v>
      </c>
      <c r="O33" s="142" t="str">
        <f>LOOKUP(N33,Name!A$2:B1829)</f>
        <v>Mia Conduit</v>
      </c>
      <c r="P33" s="41">
        <v>45</v>
      </c>
      <c r="Q33" s="148"/>
      <c r="R33" s="28"/>
      <c r="S33" s="45">
        <f>IF(INT(N33/100)=1,W33,0)</f>
        <v>0</v>
      </c>
      <c r="T33" s="45">
        <f>IF(INT(N33/100)=3,W33,0)</f>
        <v>0</v>
      </c>
      <c r="U33" s="45">
        <f>IF(INT(N33/100)=4,W33,0)</f>
        <v>0</v>
      </c>
      <c r="V33" s="45">
        <f>IF(INT(N33/100)=6,W33,0)</f>
        <v>4</v>
      </c>
      <c r="W33" s="35">
        <v>4</v>
      </c>
    </row>
    <row r="34" spans="1:23" ht="15.75" thickBot="1">
      <c r="A34" s="42">
        <f>IF(INT(H34/100)=1,E34,0)</f>
        <v>2</v>
      </c>
      <c r="B34" s="42">
        <f>IF(INT(H34/100)=3,E34,0)</f>
        <v>0</v>
      </c>
      <c r="C34" s="42">
        <f>IF(INT(H34/100)=4,E34,0)</f>
        <v>0</v>
      </c>
      <c r="D34" s="42">
        <f>IF(INT(H34/100)=6,E34,0)</f>
        <v>0</v>
      </c>
      <c r="E34" s="46">
        <v>2</v>
      </c>
      <c r="G34" s="64">
        <v>4</v>
      </c>
      <c r="H34" s="41">
        <v>155</v>
      </c>
      <c r="I34" s="142" t="str">
        <f>LOOKUP(H34,Name!A$2:B1830)</f>
        <v>Lola Woodward</v>
      </c>
      <c r="J34" s="41">
        <v>25.8</v>
      </c>
      <c r="K34" s="148"/>
      <c r="L34" s="177" t="s">
        <v>124</v>
      </c>
      <c r="M34" s="49">
        <v>4</v>
      </c>
      <c r="N34" s="41">
        <v>458</v>
      </c>
      <c r="O34" s="142" t="str">
        <f>LOOKUP(N34,Name!A$2:B1830)</f>
        <v>Charlotte Lee</v>
      </c>
      <c r="P34" s="41">
        <v>42</v>
      </c>
      <c r="Q34" s="148"/>
      <c r="R34" s="28"/>
      <c r="S34" s="45">
        <f>IF(INT(N34/100)=1,W34,0)</f>
        <v>0</v>
      </c>
      <c r="T34" s="45">
        <f>IF(INT(N34/100)=3,W34,0)</f>
        <v>0</v>
      </c>
      <c r="U34" s="45">
        <f>IF(INT(N34/100)=4,W34,0)</f>
        <v>2</v>
      </c>
      <c r="V34" s="45">
        <f>IF(INT(N34/100)=6,W34,0)</f>
        <v>0</v>
      </c>
      <c r="W34" s="35">
        <v>2</v>
      </c>
    </row>
    <row r="35" spans="1:23" ht="15.75" thickBot="1">
      <c r="A35" s="43"/>
      <c r="B35" s="43"/>
      <c r="C35" s="43"/>
      <c r="D35" s="43"/>
      <c r="E35" s="44" t="s">
        <v>26</v>
      </c>
      <c r="G35" s="149"/>
      <c r="H35" s="142"/>
      <c r="I35" s="142"/>
      <c r="J35" s="143"/>
      <c r="K35" s="148"/>
      <c r="L35" s="177" t="s">
        <v>124</v>
      </c>
      <c r="M35" s="146"/>
      <c r="N35" s="143"/>
      <c r="O35" s="142"/>
      <c r="P35" s="143"/>
      <c r="Q35" s="148"/>
      <c r="R35" s="28"/>
      <c r="S35" s="57"/>
      <c r="T35" s="43"/>
      <c r="U35" s="43"/>
      <c r="V35" s="43"/>
      <c r="W35" s="44" t="s">
        <v>26</v>
      </c>
    </row>
    <row r="36" spans="1:22" ht="16.5" thickBot="1">
      <c r="A36" s="37" t="s">
        <v>18</v>
      </c>
      <c r="B36" s="38" t="s">
        <v>20</v>
      </c>
      <c r="C36" s="39" t="s">
        <v>22</v>
      </c>
      <c r="D36" s="40" t="s">
        <v>24</v>
      </c>
      <c r="G36" s="167" t="s">
        <v>130</v>
      </c>
      <c r="H36" s="142"/>
      <c r="I36" s="143" t="s">
        <v>106</v>
      </c>
      <c r="J36" s="143"/>
      <c r="K36" s="148"/>
      <c r="L36" s="177" t="s">
        <v>124</v>
      </c>
      <c r="M36" s="167" t="s">
        <v>138</v>
      </c>
      <c r="N36" s="143"/>
      <c r="O36" s="143" t="s">
        <v>90</v>
      </c>
      <c r="P36" s="143"/>
      <c r="Q36" s="148"/>
      <c r="R36" s="28"/>
      <c r="S36" s="37" t="s">
        <v>18</v>
      </c>
      <c r="T36" s="38" t="s">
        <v>20</v>
      </c>
      <c r="U36" s="39" t="s">
        <v>22</v>
      </c>
      <c r="V36" s="40" t="s">
        <v>24</v>
      </c>
    </row>
    <row r="37" spans="1:23" ht="15.75" thickBot="1">
      <c r="A37" s="42">
        <f>IF(INT(H37/100)=1,E37,0)</f>
        <v>0</v>
      </c>
      <c r="B37" s="42">
        <f>IF(INT(H37/100)=3,E37,0)</f>
        <v>8</v>
      </c>
      <c r="C37" s="42">
        <f>IF(INT(H37/100)=4,E37,0)</f>
        <v>0</v>
      </c>
      <c r="D37" s="42">
        <f>IF(INT(H37/100)=6,E37,0)</f>
        <v>0</v>
      </c>
      <c r="E37" s="46">
        <v>8</v>
      </c>
      <c r="G37" s="64">
        <v>1</v>
      </c>
      <c r="H37" s="41">
        <v>351</v>
      </c>
      <c r="I37" s="142" t="str">
        <f>LOOKUP(H37,Name!A$2:B1834)</f>
        <v>Akilah Amon</v>
      </c>
      <c r="J37" s="41">
        <v>24.4</v>
      </c>
      <c r="K37" s="148"/>
      <c r="L37" s="177" t="s">
        <v>124</v>
      </c>
      <c r="M37" s="49">
        <v>1</v>
      </c>
      <c r="N37" s="41">
        <v>355</v>
      </c>
      <c r="O37" s="142" t="str">
        <f>LOOKUP(N37,Name!A$2:B1834)</f>
        <v>Abigail Rickard</v>
      </c>
      <c r="P37" s="41">
        <v>49</v>
      </c>
      <c r="Q37" s="148"/>
      <c r="R37" s="28"/>
      <c r="S37" s="45">
        <f>IF(INT(N37/100)=1,W37,0)</f>
        <v>0</v>
      </c>
      <c r="T37" s="45">
        <f>IF(INT(N37/100)=3,W37,0)</f>
        <v>8</v>
      </c>
      <c r="U37" s="45">
        <f>IF(INT(N37/100)=4,W37,0)</f>
        <v>0</v>
      </c>
      <c r="V37" s="45">
        <f>IF(INT(N37/100)=6,W37,0)</f>
        <v>0</v>
      </c>
      <c r="W37" s="35">
        <v>8</v>
      </c>
    </row>
    <row r="38" spans="1:23" ht="15.75" thickBot="1">
      <c r="A38" s="42">
        <f>IF(INT(H38/100)=1,E38,0)</f>
        <v>0</v>
      </c>
      <c r="B38" s="42">
        <f>IF(INT(H38/100)=3,E38,0)</f>
        <v>0</v>
      </c>
      <c r="C38" s="42">
        <f>IF(INT(H38/100)=4,E38,0)</f>
        <v>0</v>
      </c>
      <c r="D38" s="42">
        <f>IF(INT(H38/100)=6,E38,0)</f>
        <v>6</v>
      </c>
      <c r="E38" s="46">
        <v>6</v>
      </c>
      <c r="G38" s="64">
        <v>2</v>
      </c>
      <c r="H38" s="41">
        <v>670</v>
      </c>
      <c r="I38" s="142" t="str">
        <f>LOOKUP(H38,Name!A$2:B1835)</f>
        <v>Chloe Driver</v>
      </c>
      <c r="J38" s="41">
        <v>25.6</v>
      </c>
      <c r="K38" s="148"/>
      <c r="L38" s="177" t="s">
        <v>124</v>
      </c>
      <c r="M38" s="49">
        <v>2</v>
      </c>
      <c r="N38" s="41">
        <v>679</v>
      </c>
      <c r="O38" s="142" t="str">
        <f>LOOKUP(N38,Name!A$2:B1835)</f>
        <v>Rose Robinson</v>
      </c>
      <c r="P38" s="41">
        <v>40</v>
      </c>
      <c r="Q38" s="148"/>
      <c r="R38" s="28"/>
      <c r="S38" s="45">
        <f>IF(INT(N38/100)=1,W38,0)</f>
        <v>0</v>
      </c>
      <c r="T38" s="45">
        <f>IF(INT(N38/100)=3,W38,0)</f>
        <v>0</v>
      </c>
      <c r="U38" s="45">
        <f>IF(INT(N38/100)=4,W38,0)</f>
        <v>0</v>
      </c>
      <c r="V38" s="45">
        <f>IF(INT(N38/100)=6,W38,0)</f>
        <v>6</v>
      </c>
      <c r="W38" s="35">
        <v>6</v>
      </c>
    </row>
    <row r="39" spans="1:23" ht="15.75" thickBot="1">
      <c r="A39" s="42">
        <f>IF(INT(H39/100)=1,E39,0)</f>
        <v>0</v>
      </c>
      <c r="B39" s="42">
        <f>IF(INT(H39/100)=3,E39,0)</f>
        <v>0</v>
      </c>
      <c r="C39" s="42">
        <f>IF(INT(H39/100)=4,E39,0)</f>
        <v>4</v>
      </c>
      <c r="D39" s="42">
        <f>IF(INT(H39/100)=6,E39,0)</f>
        <v>0</v>
      </c>
      <c r="E39" s="46">
        <v>4</v>
      </c>
      <c r="G39" s="64">
        <v>3</v>
      </c>
      <c r="H39" s="41">
        <v>454</v>
      </c>
      <c r="I39" s="142" t="str">
        <f>LOOKUP(H39,Name!A$2:B1836)</f>
        <v>Taylor Jade Campbell</v>
      </c>
      <c r="J39" s="41">
        <v>26.2</v>
      </c>
      <c r="K39" s="148"/>
      <c r="L39" s="177" t="s">
        <v>124</v>
      </c>
      <c r="M39" s="49">
        <v>3</v>
      </c>
      <c r="N39" s="41">
        <v>461</v>
      </c>
      <c r="O39" s="142" t="str">
        <f>LOOKUP(N39,Name!A$2:B1836)</f>
        <v>Maisie Toolan</v>
      </c>
      <c r="P39" s="41">
        <v>39</v>
      </c>
      <c r="Q39" s="148"/>
      <c r="R39" s="28"/>
      <c r="S39" s="45">
        <f>IF(INT(N39/100)=1,W39,0)</f>
        <v>0</v>
      </c>
      <c r="T39" s="45">
        <f>IF(INT(N39/100)=3,W39,0)</f>
        <v>0</v>
      </c>
      <c r="U39" s="45">
        <f>IF(INT(N39/100)=4,W39,0)</f>
        <v>4</v>
      </c>
      <c r="V39" s="45">
        <f>IF(INT(N39/100)=6,W39,0)</f>
        <v>0</v>
      </c>
      <c r="W39" s="35">
        <v>4</v>
      </c>
    </row>
    <row r="40" spans="1:23" ht="15.75" thickBot="1">
      <c r="A40" s="42">
        <f>IF(INT(H40/100)=1,E40,0)</f>
        <v>2</v>
      </c>
      <c r="B40" s="42">
        <f>IF(INT(H40/100)=3,E40,0)</f>
        <v>0</v>
      </c>
      <c r="C40" s="42">
        <f>IF(INT(H40/100)=4,E40,0)</f>
        <v>0</v>
      </c>
      <c r="D40" s="42">
        <f>IF(INT(H40/100)=6,E40,0)</f>
        <v>0</v>
      </c>
      <c r="E40" s="46">
        <v>2</v>
      </c>
      <c r="G40" s="64">
        <v>4</v>
      </c>
      <c r="H40" s="41">
        <v>149</v>
      </c>
      <c r="I40" s="142" t="str">
        <f>LOOKUP(H40,Name!A$2:B1837)</f>
        <v>Evelyn Branch</v>
      </c>
      <c r="J40" s="41">
        <v>26.2</v>
      </c>
      <c r="K40" s="148"/>
      <c r="L40" s="177" t="s">
        <v>124</v>
      </c>
      <c r="M40" s="49">
        <v>4</v>
      </c>
      <c r="N40" s="41">
        <v>154</v>
      </c>
      <c r="O40" s="142" t="str">
        <f>LOOKUP(N40,Name!A$2:B1837)</f>
        <v>Erin O'Byrne</v>
      </c>
      <c r="P40" s="41">
        <v>29</v>
      </c>
      <c r="Q40" s="148"/>
      <c r="R40" s="28"/>
      <c r="S40" s="45">
        <f>IF(INT(N40/100)=1,W40,0)</f>
        <v>2</v>
      </c>
      <c r="T40" s="45">
        <f>IF(INT(N40/100)=3,W40,0)</f>
        <v>0</v>
      </c>
      <c r="U40" s="45">
        <f>IF(INT(N40/100)=4,W40,0)</f>
        <v>0</v>
      </c>
      <c r="V40" s="45">
        <f>IF(INT(N40/100)=6,W40,0)</f>
        <v>0</v>
      </c>
      <c r="W40" s="35">
        <v>2</v>
      </c>
    </row>
    <row r="41" spans="1:23" ht="15.75" thickBot="1">
      <c r="A41" s="43"/>
      <c r="B41" s="43"/>
      <c r="C41" s="43"/>
      <c r="D41" s="43"/>
      <c r="E41" s="44" t="s">
        <v>26</v>
      </c>
      <c r="G41" s="142"/>
      <c r="H41" s="338"/>
      <c r="I41" s="338"/>
      <c r="J41" s="339"/>
      <c r="K41" s="148"/>
      <c r="L41" s="177" t="s">
        <v>124</v>
      </c>
      <c r="M41" s="150"/>
      <c r="N41" s="150"/>
      <c r="O41" s="145"/>
      <c r="P41" s="150"/>
      <c r="Q41" s="148"/>
      <c r="S41" s="43"/>
      <c r="T41" s="43"/>
      <c r="U41" s="43"/>
      <c r="V41" s="43"/>
      <c r="W41" s="44" t="s">
        <v>26</v>
      </c>
    </row>
    <row r="42" spans="1:22" ht="16.5" thickBot="1">
      <c r="A42" s="37" t="s">
        <v>18</v>
      </c>
      <c r="B42" s="38" t="s">
        <v>20</v>
      </c>
      <c r="C42" s="39" t="s">
        <v>22</v>
      </c>
      <c r="D42" s="40" t="s">
        <v>24</v>
      </c>
      <c r="G42" s="167" t="s">
        <v>131</v>
      </c>
      <c r="H42" s="142"/>
      <c r="I42" s="143" t="s">
        <v>108</v>
      </c>
      <c r="J42" s="143"/>
      <c r="K42" s="148"/>
      <c r="L42" s="177" t="s">
        <v>124</v>
      </c>
      <c r="M42" s="166" t="s">
        <v>135</v>
      </c>
      <c r="N42" s="143"/>
      <c r="O42" s="143" t="s">
        <v>109</v>
      </c>
      <c r="P42" s="143"/>
      <c r="Q42" s="148"/>
      <c r="R42" s="28"/>
      <c r="S42" s="37" t="s">
        <v>18</v>
      </c>
      <c r="T42" s="38" t="s">
        <v>20</v>
      </c>
      <c r="U42" s="39" t="s">
        <v>22</v>
      </c>
      <c r="V42" s="40" t="s">
        <v>24</v>
      </c>
    </row>
    <row r="43" spans="1:23" ht="15.75" thickBot="1">
      <c r="A43" s="42">
        <f>IF(H43=1,E43,0)</f>
        <v>8</v>
      </c>
      <c r="B43" s="42">
        <f>IF(H43=3,E43,0)</f>
        <v>0</v>
      </c>
      <c r="C43" s="42">
        <f>IF(H43=4,E43,0)</f>
        <v>0</v>
      </c>
      <c r="D43" s="42">
        <f>IF(H43=6,E43,0)</f>
        <v>0</v>
      </c>
      <c r="E43" s="46">
        <v>8</v>
      </c>
      <c r="G43" s="64">
        <v>1</v>
      </c>
      <c r="H43" s="41">
        <v>1</v>
      </c>
      <c r="I43" s="142" t="str">
        <f>LOOKUP(H43,Name!A$2:B1841)</f>
        <v>Royal Sutton Coldfield</v>
      </c>
      <c r="J43" s="41">
        <v>105.7</v>
      </c>
      <c r="K43" s="148"/>
      <c r="L43" s="177" t="s">
        <v>124</v>
      </c>
      <c r="M43" s="49">
        <v>1</v>
      </c>
      <c r="N43" s="41">
        <v>672</v>
      </c>
      <c r="O43" s="142" t="str">
        <f>LOOKUP(N43,Name!A$2:B1841)</f>
        <v>Eva Robinson</v>
      </c>
      <c r="P43" s="251">
        <v>7.41</v>
      </c>
      <c r="Q43" s="148"/>
      <c r="R43" s="28"/>
      <c r="S43" s="45">
        <f>IF(INT(N43/100)=1,W43,0)</f>
        <v>0</v>
      </c>
      <c r="T43" s="45">
        <f>IF(INT(N43/100)=3,W43,0)</f>
        <v>0</v>
      </c>
      <c r="U43" s="45">
        <f>IF(INT(N43/100)=4,W43,0)</f>
        <v>0</v>
      </c>
      <c r="V43" s="45">
        <f>IF(INT(N43/100)=6,W43,0)</f>
        <v>8</v>
      </c>
      <c r="W43" s="35">
        <v>8</v>
      </c>
    </row>
    <row r="44" spans="1:23" ht="15.75" thickBot="1">
      <c r="A44" s="42">
        <f>IF(H44=1,E44,0)</f>
        <v>0</v>
      </c>
      <c r="B44" s="42">
        <f>IF(H44=3,E44,0)</f>
        <v>0</v>
      </c>
      <c r="C44" s="42">
        <f>IF(H44=4,E44,0)</f>
        <v>6</v>
      </c>
      <c r="D44" s="42">
        <f>IF(H44=6,E44,0)</f>
        <v>0</v>
      </c>
      <c r="E44" s="46">
        <v>6</v>
      </c>
      <c r="G44" s="64">
        <v>2</v>
      </c>
      <c r="H44" s="41">
        <v>4</v>
      </c>
      <c r="I44" s="142" t="str">
        <f>LOOKUP(H44,Name!A$2:B1842)</f>
        <v>Halesowen C&amp;AC</v>
      </c>
      <c r="J44" s="41">
        <v>112</v>
      </c>
      <c r="K44" s="148"/>
      <c r="L44" s="177" t="s">
        <v>124</v>
      </c>
      <c r="M44" s="49">
        <v>2</v>
      </c>
      <c r="N44" s="41">
        <v>147</v>
      </c>
      <c r="O44" s="142" t="str">
        <f>LOOKUP(N44,Name!A$2:B1842)</f>
        <v>Charlotte Prince</v>
      </c>
      <c r="P44" s="41">
        <v>6.3</v>
      </c>
      <c r="Q44" s="148"/>
      <c r="R44" s="28"/>
      <c r="S44" s="45">
        <f>IF(INT(N44/100)=1,W44,0)</f>
        <v>6</v>
      </c>
      <c r="T44" s="45">
        <f>IF(INT(N44/100)=3,W44,0)</f>
        <v>0</v>
      </c>
      <c r="U44" s="45">
        <f>IF(INT(N44/100)=4,W44,0)</f>
        <v>0</v>
      </c>
      <c r="V44" s="45">
        <f>IF(INT(N44/100)=6,W44,0)</f>
        <v>0</v>
      </c>
      <c r="W44" s="35">
        <v>6</v>
      </c>
    </row>
    <row r="45" spans="1:23" ht="15.75" thickBot="1">
      <c r="A45" s="42">
        <f>IF(H45=1,E45,0)</f>
        <v>0</v>
      </c>
      <c r="B45" s="42">
        <f>IF(H45=3,E45,0)</f>
        <v>0</v>
      </c>
      <c r="C45" s="42">
        <f>IF(H45=4,E45,0)</f>
        <v>0</v>
      </c>
      <c r="D45" s="42">
        <f>IF(H45=6,E45,0)</f>
        <v>4</v>
      </c>
      <c r="E45" s="46">
        <v>4</v>
      </c>
      <c r="G45" s="64">
        <v>3</v>
      </c>
      <c r="H45" s="41">
        <v>6</v>
      </c>
      <c r="I45" s="142" t="str">
        <f>LOOKUP(H45,Name!A$2:B1843)</f>
        <v>Solihull &amp; Small Heath</v>
      </c>
      <c r="J45" s="41">
        <v>113.9</v>
      </c>
      <c r="K45" s="148"/>
      <c r="L45" s="177" t="s">
        <v>124</v>
      </c>
      <c r="M45" s="49">
        <v>3</v>
      </c>
      <c r="N45" s="41">
        <v>451</v>
      </c>
      <c r="O45" s="142" t="str">
        <f>LOOKUP(N45,Name!A$2:B1843)</f>
        <v>Charlie Ann Baird</v>
      </c>
      <c r="P45" s="41">
        <v>6.17</v>
      </c>
      <c r="Q45" s="148"/>
      <c r="R45" s="28"/>
      <c r="S45" s="45">
        <f>IF(INT(N45/100)=1,W45,0)</f>
        <v>0</v>
      </c>
      <c r="T45" s="45">
        <f>IF(INT(N45/100)=3,W45,0)</f>
        <v>0</v>
      </c>
      <c r="U45" s="45">
        <f>IF(INT(N45/100)=4,W45,0)</f>
        <v>4</v>
      </c>
      <c r="V45" s="45">
        <f>IF(INT(N45/100)=6,W45,0)</f>
        <v>0</v>
      </c>
      <c r="W45" s="35">
        <v>4</v>
      </c>
    </row>
    <row r="46" spans="1:23" ht="15.75" thickBot="1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0</v>
      </c>
      <c r="E46" s="46">
        <v>2</v>
      </c>
      <c r="G46" s="64">
        <v>4</v>
      </c>
      <c r="H46" s="41"/>
      <c r="I46" s="142" t="e">
        <f>LOOKUP(H46,Name!A$2:B1844)</f>
        <v>#N/A</v>
      </c>
      <c r="J46" s="41"/>
      <c r="K46" s="148"/>
      <c r="L46" s="177" t="s">
        <v>124</v>
      </c>
      <c r="M46" s="49">
        <v>4</v>
      </c>
      <c r="N46" s="41">
        <v>340</v>
      </c>
      <c r="O46" s="142" t="str">
        <f>LOOKUP(N46,Name!A$2:B1844)</f>
        <v>Kale'a Martin</v>
      </c>
      <c r="P46" s="41">
        <v>4.26</v>
      </c>
      <c r="Q46" s="148"/>
      <c r="R46" s="28"/>
      <c r="S46" s="45">
        <f>IF(INT(N46/100)=1,W46,0)</f>
        <v>0</v>
      </c>
      <c r="T46" s="45">
        <f>IF(INT(N46/100)=3,W46,0)</f>
        <v>2</v>
      </c>
      <c r="U46" s="45">
        <f>IF(INT(N46/100)=4,W46,0)</f>
        <v>0</v>
      </c>
      <c r="V46" s="45">
        <f>IF(INT(N46/100)=6,W46,0)</f>
        <v>0</v>
      </c>
      <c r="W46" s="35">
        <v>2</v>
      </c>
    </row>
    <row r="47" spans="1:23" ht="15.75" thickBot="1">
      <c r="A47" s="43"/>
      <c r="B47" s="43"/>
      <c r="C47" s="43"/>
      <c r="D47" s="43"/>
      <c r="E47" s="44" t="s">
        <v>26</v>
      </c>
      <c r="G47" s="146"/>
      <c r="H47" s="339"/>
      <c r="I47" s="338"/>
      <c r="J47" s="339"/>
      <c r="K47" s="148"/>
      <c r="L47" s="177" t="s">
        <v>124</v>
      </c>
      <c r="M47" s="146"/>
      <c r="N47" s="143"/>
      <c r="O47" s="142"/>
      <c r="P47" s="143"/>
      <c r="Q47" s="148"/>
      <c r="R47" s="28"/>
      <c r="S47" s="57"/>
      <c r="T47" s="43"/>
      <c r="U47" s="43"/>
      <c r="V47" s="43"/>
      <c r="W47" s="44" t="s">
        <v>26</v>
      </c>
    </row>
    <row r="48" spans="1:22" ht="16.5" thickBot="1">
      <c r="A48" s="37" t="s">
        <v>18</v>
      </c>
      <c r="B48" s="38" t="s">
        <v>20</v>
      </c>
      <c r="C48" s="39" t="s">
        <v>22</v>
      </c>
      <c r="D48" s="40" t="s">
        <v>24</v>
      </c>
      <c r="G48" s="167" t="s">
        <v>132</v>
      </c>
      <c r="H48" s="143"/>
      <c r="I48" s="143" t="s">
        <v>160</v>
      </c>
      <c r="J48" s="143"/>
      <c r="K48" s="148"/>
      <c r="L48" s="177" t="s">
        <v>124</v>
      </c>
      <c r="M48" s="167" t="s">
        <v>136</v>
      </c>
      <c r="N48" s="143"/>
      <c r="O48" s="143" t="s">
        <v>110</v>
      </c>
      <c r="P48" s="143"/>
      <c r="Q48" s="148"/>
      <c r="R48" s="28"/>
      <c r="S48" s="37" t="s">
        <v>18</v>
      </c>
      <c r="T48" s="38" t="s">
        <v>20</v>
      </c>
      <c r="U48" s="39" t="s">
        <v>22</v>
      </c>
      <c r="V48" s="40" t="s">
        <v>24</v>
      </c>
    </row>
    <row r="49" spans="1:23" ht="15.75" thickBot="1">
      <c r="A49" s="42">
        <f>IF(H49=1,E49,0)</f>
        <v>0</v>
      </c>
      <c r="B49" s="42">
        <f>IF(H49=3,E49,0)</f>
        <v>8</v>
      </c>
      <c r="C49" s="42">
        <f>IF(H49=4,E49,0)</f>
        <v>0</v>
      </c>
      <c r="D49" s="42">
        <f>IF(H49=6,E49,0)</f>
        <v>0</v>
      </c>
      <c r="E49" s="46">
        <v>8</v>
      </c>
      <c r="G49" s="64">
        <v>1</v>
      </c>
      <c r="H49" s="41">
        <v>3</v>
      </c>
      <c r="I49" s="142" t="str">
        <f>LOOKUP(H49,Name!A$2:B1848)</f>
        <v>Birchfield Harriers</v>
      </c>
      <c r="J49" s="4">
        <v>95.9</v>
      </c>
      <c r="K49" s="148"/>
      <c r="L49" s="177" t="s">
        <v>124</v>
      </c>
      <c r="M49" s="49">
        <v>1</v>
      </c>
      <c r="N49" s="41">
        <v>673</v>
      </c>
      <c r="O49" s="142" t="str">
        <f>LOOKUP(N49,Name!A$2:B1848)</f>
        <v>Izzy Sheward</v>
      </c>
      <c r="P49" s="41">
        <v>6.89</v>
      </c>
      <c r="Q49" s="148"/>
      <c r="R49" s="28"/>
      <c r="S49" s="45">
        <f>IF(INT(N49/100)=1,W49,0)</f>
        <v>0</v>
      </c>
      <c r="T49" s="45">
        <f>IF(INT(N49/100)=3,W49,0)</f>
        <v>0</v>
      </c>
      <c r="U49" s="45">
        <f>IF(INT(N49/100)=4,W49,0)</f>
        <v>0</v>
      </c>
      <c r="V49" s="45">
        <f>IF(INT(N49/100)=6,W49,0)</f>
        <v>8</v>
      </c>
      <c r="W49" s="35">
        <v>8</v>
      </c>
    </row>
    <row r="50" spans="1:23" ht="15.75" thickBot="1">
      <c r="A50" s="42">
        <f>IF(H50=1,E50,0)</f>
        <v>0</v>
      </c>
      <c r="B50" s="42">
        <f>IF(H50=3,E50,0)</f>
        <v>0</v>
      </c>
      <c r="C50" s="42">
        <f>IF(H50=4,E50,0)</f>
        <v>0</v>
      </c>
      <c r="D50" s="42">
        <f>IF(H50=6,E50,0)</f>
        <v>6</v>
      </c>
      <c r="E50" s="46">
        <v>6</v>
      </c>
      <c r="G50" s="64">
        <v>2</v>
      </c>
      <c r="H50" s="41">
        <v>6</v>
      </c>
      <c r="I50" s="142" t="str">
        <f>LOOKUP(H50,Name!A$2:B1849)</f>
        <v>Solihull &amp; Small Heath</v>
      </c>
      <c r="J50" s="41">
        <v>100.8</v>
      </c>
      <c r="K50" s="148"/>
      <c r="L50" s="177" t="s">
        <v>124</v>
      </c>
      <c r="M50" s="49">
        <v>2</v>
      </c>
      <c r="N50" s="41">
        <v>156</v>
      </c>
      <c r="O50" s="142" t="str">
        <f>LOOKUP(N50,Name!A$2:B1849)</f>
        <v>Bethany Connolly</v>
      </c>
      <c r="P50" s="251">
        <v>5.81</v>
      </c>
      <c r="Q50" s="148"/>
      <c r="R50" s="28"/>
      <c r="S50" s="45">
        <f>IF(INT(N50/100)=1,W50,0)</f>
        <v>6</v>
      </c>
      <c r="T50" s="45">
        <f>IF(INT(N50/100)=3,W50,0)</f>
        <v>0</v>
      </c>
      <c r="U50" s="45">
        <f>IF(INT(N50/100)=4,W50,0)</f>
        <v>0</v>
      </c>
      <c r="V50" s="45">
        <f>IF(INT(N50/100)=6,W50,0)</f>
        <v>0</v>
      </c>
      <c r="W50" s="35">
        <v>6</v>
      </c>
    </row>
    <row r="51" spans="1:23" ht="15.75" thickBot="1">
      <c r="A51" s="42">
        <f>IF(H51=1,E51,0)</f>
        <v>4</v>
      </c>
      <c r="B51" s="42">
        <f>IF(H51=3,E51,0)</f>
        <v>0</v>
      </c>
      <c r="C51" s="42">
        <f>IF(H51=4,E51,0)</f>
        <v>0</v>
      </c>
      <c r="D51" s="42">
        <f>IF(H51=6,E51,0)</f>
        <v>0</v>
      </c>
      <c r="E51" s="46">
        <v>4</v>
      </c>
      <c r="G51" s="64">
        <v>3</v>
      </c>
      <c r="H51" s="41">
        <v>1</v>
      </c>
      <c r="I51" s="142" t="str">
        <f>LOOKUP(H51,Name!A$2:B1850)</f>
        <v>Royal Sutton Coldfield</v>
      </c>
      <c r="J51" s="41">
        <v>101.3</v>
      </c>
      <c r="K51" s="148"/>
      <c r="L51" s="177" t="s">
        <v>124</v>
      </c>
      <c r="M51" s="49">
        <v>3</v>
      </c>
      <c r="N51" s="41">
        <v>455</v>
      </c>
      <c r="O51" s="142" t="str">
        <f>LOOKUP(N51,Name!A$2:B1850)</f>
        <v>Phillipa Harlow</v>
      </c>
      <c r="P51" s="251">
        <v>4.34</v>
      </c>
      <c r="Q51" s="148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4</v>
      </c>
      <c r="V51" s="45">
        <f>IF(INT(N51/100)=6,W51,0)</f>
        <v>0</v>
      </c>
      <c r="W51" s="35">
        <v>4</v>
      </c>
    </row>
    <row r="52" spans="1:23" ht="15.75" thickBot="1">
      <c r="A52" s="42">
        <f>IF(H52=1,E52,0)</f>
        <v>0</v>
      </c>
      <c r="B52" s="42">
        <f>IF(H52=3,E52,0)</f>
        <v>0</v>
      </c>
      <c r="C52" s="42">
        <f>IF(H52=4,E52,0)</f>
        <v>2</v>
      </c>
      <c r="D52" s="42">
        <f>IF(H52=6,E52,0)</f>
        <v>0</v>
      </c>
      <c r="E52" s="46">
        <v>2</v>
      </c>
      <c r="G52" s="64">
        <v>4</v>
      </c>
      <c r="H52" s="41">
        <v>4</v>
      </c>
      <c r="I52" s="142" t="str">
        <f>LOOKUP(H52,Name!A$2:B1851)</f>
        <v>Halesowen C&amp;AC</v>
      </c>
      <c r="J52" s="41">
        <v>105.1</v>
      </c>
      <c r="K52" s="148"/>
      <c r="L52" s="177" t="s">
        <v>124</v>
      </c>
      <c r="M52" s="49">
        <v>4</v>
      </c>
      <c r="N52" s="41"/>
      <c r="O52" s="142" t="e">
        <f>LOOKUP(N52,Name!A$2:B1851)</f>
        <v>#N/A</v>
      </c>
      <c r="P52" s="41"/>
      <c r="Q52" s="148"/>
      <c r="R52" s="28"/>
      <c r="S52" s="45">
        <f>IF(INT(N52/100)=1,W52,0)</f>
        <v>0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2</v>
      </c>
    </row>
    <row r="53" spans="1:23" ht="15.75" thickBot="1">
      <c r="A53" s="43"/>
      <c r="B53" s="43"/>
      <c r="C53" s="43"/>
      <c r="D53" s="43"/>
      <c r="E53" s="44" t="s">
        <v>26</v>
      </c>
      <c r="G53" s="150"/>
      <c r="H53" s="341"/>
      <c r="I53" s="342"/>
      <c r="J53" s="341"/>
      <c r="K53" s="145"/>
      <c r="L53" s="177" t="s">
        <v>124</v>
      </c>
      <c r="M53" s="150"/>
      <c r="N53" s="341"/>
      <c r="O53" s="342"/>
      <c r="P53" s="341"/>
      <c r="Q53" s="145"/>
      <c r="S53" s="43"/>
      <c r="T53" s="43"/>
      <c r="U53" s="43"/>
      <c r="V53" s="43"/>
      <c r="W53" s="44" t="s">
        <v>26</v>
      </c>
    </row>
    <row r="54" spans="1:22" ht="16.5" thickBot="1">
      <c r="A54" s="37" t="s">
        <v>18</v>
      </c>
      <c r="B54" s="38" t="s">
        <v>20</v>
      </c>
      <c r="C54" s="39" t="s">
        <v>22</v>
      </c>
      <c r="D54" s="40" t="s">
        <v>24</v>
      </c>
      <c r="G54" s="166" t="s">
        <v>133</v>
      </c>
      <c r="H54" s="152"/>
      <c r="I54" s="141" t="s">
        <v>78</v>
      </c>
      <c r="J54" s="141"/>
      <c r="K54" s="147"/>
      <c r="L54" s="177" t="s">
        <v>124</v>
      </c>
      <c r="M54" s="166" t="s">
        <v>134</v>
      </c>
      <c r="N54" s="152"/>
      <c r="O54" s="141" t="s">
        <v>79</v>
      </c>
      <c r="P54" s="141"/>
      <c r="Q54" s="147"/>
      <c r="R54" s="28"/>
      <c r="S54" s="37" t="s">
        <v>18</v>
      </c>
      <c r="T54" s="38" t="s">
        <v>20</v>
      </c>
      <c r="U54" s="39" t="s">
        <v>22</v>
      </c>
      <c r="V54" s="40" t="s">
        <v>24</v>
      </c>
    </row>
    <row r="55" spans="1:23" ht="15.75" thickBot="1">
      <c r="A55" s="45">
        <f>IF(INT(H55/100)=1,E55,0)</f>
        <v>0</v>
      </c>
      <c r="B55" s="45">
        <f>IF(INT(H55/100)=3,E55,0)</f>
        <v>8</v>
      </c>
      <c r="C55" s="45">
        <f>IF(INT(H55/100)=4,E55,0)</f>
        <v>0</v>
      </c>
      <c r="D55" s="45">
        <f>IF(INT(H55/100)=6,E55,0)</f>
        <v>0</v>
      </c>
      <c r="E55" s="35">
        <v>8</v>
      </c>
      <c r="G55" s="49">
        <v>1</v>
      </c>
      <c r="H55" s="41">
        <v>365</v>
      </c>
      <c r="I55" s="142" t="str">
        <f>LOOKUP(H55,Name!A$2:B1848)</f>
        <v>Brooke Burton</v>
      </c>
      <c r="J55" s="41">
        <v>85</v>
      </c>
      <c r="K55" s="148"/>
      <c r="L55" s="177" t="s">
        <v>124</v>
      </c>
      <c r="M55" s="49">
        <v>1</v>
      </c>
      <c r="N55" s="41">
        <v>679</v>
      </c>
      <c r="O55" s="142" t="str">
        <f>LOOKUP(N55,Name!A$2:B1855)</f>
        <v>Rose Robinson</v>
      </c>
      <c r="P55" s="41">
        <v>76</v>
      </c>
      <c r="Q55" s="148"/>
      <c r="R55" s="28"/>
      <c r="S55" s="45">
        <f>IF(INT(N55/100)=1,W55,0)</f>
        <v>0</v>
      </c>
      <c r="T55" s="45">
        <f>IF(INT(N55/100)=3,W55,0)</f>
        <v>0</v>
      </c>
      <c r="U55" s="45">
        <f>IF(INT(N55/100)=4,W55,0)</f>
        <v>0</v>
      </c>
      <c r="V55" s="45">
        <f>IF(INT(N55/100)=6,W55,0)</f>
        <v>8</v>
      </c>
      <c r="W55" s="35">
        <v>8</v>
      </c>
    </row>
    <row r="56" spans="1:23" ht="15.75" thickBot="1">
      <c r="A56" s="45">
        <f>IF(INT(H56/100)=1,E56,0)</f>
        <v>0</v>
      </c>
      <c r="B56" s="45">
        <f>IF(INT(H56/100)=3,E56,0)</f>
        <v>0</v>
      </c>
      <c r="C56" s="45">
        <f>IF(INT(H56/100)=4,E56,0)</f>
        <v>0</v>
      </c>
      <c r="D56" s="45">
        <f>IF(INT(H56/100)=6,E56,0)</f>
        <v>6</v>
      </c>
      <c r="E56" s="35">
        <v>6</v>
      </c>
      <c r="G56" s="49">
        <v>2</v>
      </c>
      <c r="H56" s="41">
        <v>672</v>
      </c>
      <c r="I56" s="142" t="str">
        <f>LOOKUP(H56,Name!A$2:B1849)</f>
        <v>Eva Robinson</v>
      </c>
      <c r="J56" s="41">
        <v>78</v>
      </c>
      <c r="K56" s="148"/>
      <c r="L56" s="177" t="s">
        <v>124</v>
      </c>
      <c r="M56" s="49">
        <v>2</v>
      </c>
      <c r="N56" s="41">
        <v>450</v>
      </c>
      <c r="O56" s="142" t="str">
        <f>LOOKUP(N56,Name!A$2:B1856)</f>
        <v>Paige Allbutt</v>
      </c>
      <c r="P56" s="41">
        <v>70</v>
      </c>
      <c r="Q56" s="148"/>
      <c r="R56" s="28"/>
      <c r="S56" s="45">
        <f>IF(INT(N56/100)=1,W56,0)</f>
        <v>0</v>
      </c>
      <c r="T56" s="45">
        <f>IF(INT(N56/100)=3,W56,0)</f>
        <v>0</v>
      </c>
      <c r="U56" s="45">
        <f>IF(INT(N56/100)=4,W56,0)</f>
        <v>6</v>
      </c>
      <c r="V56" s="45">
        <f>IF(INT(N56/100)=6,W56,0)</f>
        <v>0</v>
      </c>
      <c r="W56" s="35">
        <v>6</v>
      </c>
    </row>
    <row r="57" spans="1:23" ht="15.75" thickBot="1">
      <c r="A57" s="45">
        <f>IF(INT(H57/100)=1,E57,0)</f>
        <v>4</v>
      </c>
      <c r="B57" s="45">
        <f>IF(INT(H57/100)=3,E57,0)</f>
        <v>0</v>
      </c>
      <c r="C57" s="45">
        <f>IF(INT(H57/100)=4,E57,0)</f>
        <v>0</v>
      </c>
      <c r="D57" s="45">
        <f>IF(INT(H57/100)=6,E57,0)</f>
        <v>0</v>
      </c>
      <c r="E57" s="35">
        <v>4</v>
      </c>
      <c r="G57" s="49">
        <v>3</v>
      </c>
      <c r="H57" s="41">
        <v>149</v>
      </c>
      <c r="I57" s="142" t="str">
        <f>LOOKUP(H57,Name!A$2:B1850)</f>
        <v>Evelyn Branch</v>
      </c>
      <c r="J57" s="41">
        <v>73</v>
      </c>
      <c r="K57" s="148"/>
      <c r="L57" s="177" t="s">
        <v>124</v>
      </c>
      <c r="M57" s="49">
        <v>3</v>
      </c>
      <c r="N57" s="41">
        <v>362</v>
      </c>
      <c r="O57" s="142" t="str">
        <f>LOOKUP(N57,Name!A$2:B1857)</f>
        <v>Katie Collis</v>
      </c>
      <c r="P57" s="41">
        <v>65</v>
      </c>
      <c r="Q57" s="148"/>
      <c r="R57" s="28"/>
      <c r="S57" s="45">
        <f>IF(INT(N57/100)=1,W57,0)</f>
        <v>0</v>
      </c>
      <c r="T57" s="45">
        <f>IF(INT(N57/100)=3,W57,0)</f>
        <v>4</v>
      </c>
      <c r="U57" s="45">
        <f>IF(INT(N57/100)=4,W57,0)</f>
        <v>0</v>
      </c>
      <c r="V57" s="45">
        <f>IF(INT(N57/100)=6,W57,0)</f>
        <v>0</v>
      </c>
      <c r="W57" s="35">
        <v>4</v>
      </c>
    </row>
    <row r="58" spans="1:23" ht="15.75" thickBot="1">
      <c r="A58" s="45">
        <f>IF(INT(H58/100)=1,E58,0)</f>
        <v>0</v>
      </c>
      <c r="B58" s="45">
        <f>IF(INT(H58/100)=3,E58,0)</f>
        <v>0</v>
      </c>
      <c r="C58" s="45">
        <f>IF(INT(H58/100)=4,E58,0)</f>
        <v>2</v>
      </c>
      <c r="D58" s="45">
        <f>IF(INT(H58/100)=6,E58,0)</f>
        <v>0</v>
      </c>
      <c r="E58" s="35">
        <v>2</v>
      </c>
      <c r="G58" s="49">
        <v>4</v>
      </c>
      <c r="H58" s="41">
        <v>451</v>
      </c>
      <c r="I58" s="142" t="str">
        <f>LOOKUP(H58,Name!A$2:B1851)</f>
        <v>Charlie Ann Baird</v>
      </c>
      <c r="J58" s="41">
        <v>72</v>
      </c>
      <c r="K58" s="148"/>
      <c r="L58" s="177" t="s">
        <v>124</v>
      </c>
      <c r="M58" s="49">
        <v>4</v>
      </c>
      <c r="N58" s="41">
        <v>162</v>
      </c>
      <c r="O58" s="142" t="str">
        <f>LOOKUP(N58,Name!A$2:B1858)</f>
        <v>Keilan Banning-Price</v>
      </c>
      <c r="P58" s="41">
        <v>65</v>
      </c>
      <c r="Q58" s="148"/>
      <c r="R58" s="28"/>
      <c r="S58" s="45">
        <f>IF(INT(N58/100)=1,W58,0)</f>
        <v>2</v>
      </c>
      <c r="T58" s="45">
        <f>IF(INT(N58/100)=3,W58,0)</f>
        <v>0</v>
      </c>
      <c r="U58" s="45">
        <f>IF(INT(N58/100)=4,W58,0)</f>
        <v>0</v>
      </c>
      <c r="V58" s="45">
        <f>IF(INT(N58/100)=6,W58,0)</f>
        <v>0</v>
      </c>
      <c r="W58" s="35">
        <v>2</v>
      </c>
    </row>
    <row r="59" spans="1:23" ht="15.75" thickBot="1">
      <c r="A59" s="43"/>
      <c r="B59" s="43"/>
      <c r="C59" s="43"/>
      <c r="D59" s="43"/>
      <c r="E59" s="44" t="s">
        <v>26</v>
      </c>
      <c r="G59" s="153"/>
      <c r="H59" s="154"/>
      <c r="I59" s="144"/>
      <c r="J59" s="144"/>
      <c r="K59" s="151"/>
      <c r="L59" s="177" t="s">
        <v>124</v>
      </c>
      <c r="M59" s="153"/>
      <c r="N59" s="154"/>
      <c r="O59" s="144"/>
      <c r="P59" s="154"/>
      <c r="Q59" s="151"/>
      <c r="R59" s="28"/>
      <c r="S59" s="43"/>
      <c r="T59" s="43"/>
      <c r="U59" s="43"/>
      <c r="V59" s="43"/>
      <c r="W59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18" customWidth="1"/>
    <col min="4" max="4" width="6.7109375" style="3" customWidth="1"/>
    <col min="5" max="5" width="6.7109375" style="118" customWidth="1"/>
    <col min="6" max="6" width="6.7109375" style="3" customWidth="1"/>
    <col min="7" max="7" width="6.7109375" style="34" customWidth="1"/>
    <col min="8" max="8" width="6.7109375" style="3" customWidth="1"/>
    <col min="9" max="9" width="6.7109375" style="34" customWidth="1"/>
    <col min="10" max="10" width="6.7109375" style="3" customWidth="1"/>
    <col min="11" max="11" width="6.7109375" style="34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7" customWidth="1"/>
    <col min="17" max="17" width="11.421875" style="27" customWidth="1"/>
    <col min="18" max="18" width="7.00390625" style="3" customWidth="1"/>
    <col min="19" max="16384" width="11.421875" style="3" customWidth="1"/>
  </cols>
  <sheetData>
    <row r="1" spans="1:17" ht="21" thickBot="1">
      <c r="A1" s="202"/>
      <c r="B1" s="368" t="s">
        <v>64</v>
      </c>
      <c r="C1" s="204" t="s">
        <v>18</v>
      </c>
      <c r="D1" s="205">
        <f>Q11</f>
        <v>353</v>
      </c>
      <c r="E1" s="210" t="s">
        <v>24</v>
      </c>
      <c r="F1" s="211">
        <f>Q35</f>
        <v>456</v>
      </c>
      <c r="G1" s="237" t="s">
        <v>22</v>
      </c>
      <c r="H1" s="209">
        <f>Q27</f>
        <v>265</v>
      </c>
      <c r="I1" s="206" t="s">
        <v>20</v>
      </c>
      <c r="J1" s="207">
        <f>Q19</f>
        <v>111</v>
      </c>
      <c r="K1" s="215"/>
      <c r="L1" s="215"/>
      <c r="M1" s="370" t="s">
        <v>441</v>
      </c>
      <c r="N1" s="371"/>
      <c r="O1" s="371"/>
      <c r="P1" s="371"/>
      <c r="Q1" s="372"/>
    </row>
    <row r="2" spans="1:17" ht="23.25" customHeight="1" thickBot="1">
      <c r="A2" s="203"/>
      <c r="B2" s="369"/>
      <c r="C2" s="373" t="s">
        <v>181</v>
      </c>
      <c r="D2" s="374"/>
      <c r="E2" s="374"/>
      <c r="F2" s="374"/>
      <c r="G2" s="374"/>
      <c r="H2" s="374"/>
      <c r="I2" s="374"/>
      <c r="J2" s="374"/>
      <c r="K2" s="374"/>
      <c r="L2" s="375"/>
      <c r="M2" s="365" t="s">
        <v>460</v>
      </c>
      <c r="N2" s="366"/>
      <c r="O2" s="366"/>
      <c r="P2" s="366"/>
      <c r="Q2" s="367"/>
    </row>
    <row r="3" spans="1:18" s="220" customFormat="1" ht="15.75" customHeight="1" thickBot="1">
      <c r="A3" s="221" t="s">
        <v>0</v>
      </c>
      <c r="B3" s="215"/>
      <c r="C3" s="216" t="s">
        <v>149</v>
      </c>
      <c r="D3" s="216" t="s">
        <v>144</v>
      </c>
      <c r="E3" s="216" t="s">
        <v>149</v>
      </c>
      <c r="F3" s="216" t="s">
        <v>144</v>
      </c>
      <c r="G3" s="238" t="s">
        <v>150</v>
      </c>
      <c r="H3" s="216" t="s">
        <v>144</v>
      </c>
      <c r="I3" s="216" t="s">
        <v>150</v>
      </c>
      <c r="J3" s="216" t="s">
        <v>144</v>
      </c>
      <c r="K3" s="216" t="s">
        <v>150</v>
      </c>
      <c r="L3" s="216" t="s">
        <v>144</v>
      </c>
      <c r="M3" s="217" t="s">
        <v>0</v>
      </c>
      <c r="N3" s="217" t="s">
        <v>144</v>
      </c>
      <c r="O3" s="218"/>
      <c r="P3" s="217"/>
      <c r="Q3" s="219"/>
      <c r="R3" s="222" t="s">
        <v>151</v>
      </c>
    </row>
    <row r="4" spans="1:18" ht="15.75">
      <c r="A4" s="78">
        <v>1</v>
      </c>
      <c r="B4" s="79" t="str">
        <f>LOOKUP(A4,Name!A$2:B839)</f>
        <v>Royal Sutton Coldfield</v>
      </c>
      <c r="C4" s="363" t="s">
        <v>52</v>
      </c>
      <c r="D4" s="364"/>
      <c r="E4" s="361" t="s">
        <v>53</v>
      </c>
      <c r="F4" s="362"/>
      <c r="G4" s="363" t="s">
        <v>65</v>
      </c>
      <c r="H4" s="364"/>
      <c r="I4" s="361" t="s">
        <v>54</v>
      </c>
      <c r="J4" s="362"/>
      <c r="K4" s="363" t="s">
        <v>55</v>
      </c>
      <c r="L4" s="364"/>
      <c r="M4" s="361" t="s">
        <v>56</v>
      </c>
      <c r="N4" s="362"/>
      <c r="O4" s="80" t="s">
        <v>58</v>
      </c>
      <c r="P4" s="81" t="s">
        <v>59</v>
      </c>
      <c r="Q4" s="82" t="s">
        <v>18</v>
      </c>
      <c r="R4" s="223">
        <v>0</v>
      </c>
    </row>
    <row r="5" spans="1:18" ht="16.5" thickBot="1">
      <c r="A5" s="292">
        <v>139</v>
      </c>
      <c r="B5" s="277" t="str">
        <f>LOOKUP(A5,Name!A$2:B840)</f>
        <v>John O'Connor</v>
      </c>
      <c r="C5" s="112"/>
      <c r="D5" s="43"/>
      <c r="E5" s="112">
        <v>49.6</v>
      </c>
      <c r="F5" s="43">
        <v>22</v>
      </c>
      <c r="G5" s="119">
        <v>7.23</v>
      </c>
      <c r="H5" s="43">
        <v>28</v>
      </c>
      <c r="I5" s="119"/>
      <c r="J5" s="43"/>
      <c r="K5" s="119">
        <v>8.39</v>
      </c>
      <c r="L5" s="43">
        <v>26</v>
      </c>
      <c r="M5" s="43"/>
      <c r="N5" s="43"/>
      <c r="O5" s="76">
        <f aca="true" t="shared" si="0" ref="O5:O10">D5+F5+H5+J5+L5+N5</f>
        <v>76</v>
      </c>
      <c r="P5" s="77"/>
      <c r="Q5" s="83" t="s">
        <v>60</v>
      </c>
      <c r="R5" s="224">
        <f>MIN(O5:O10)</f>
        <v>37</v>
      </c>
    </row>
    <row r="6" spans="1:18" ht="15.75">
      <c r="A6" s="292">
        <v>141</v>
      </c>
      <c r="B6" s="277" t="str">
        <f>LOOKUP(A6,Name!A$2:B844)</f>
        <v>Jack Wakefield</v>
      </c>
      <c r="C6" s="112"/>
      <c r="D6" s="43"/>
      <c r="E6" s="112">
        <v>49.9</v>
      </c>
      <c r="F6" s="43">
        <v>20</v>
      </c>
      <c r="G6" s="119"/>
      <c r="H6" s="43"/>
      <c r="I6" s="119">
        <v>1.93</v>
      </c>
      <c r="J6" s="43">
        <v>14</v>
      </c>
      <c r="K6" s="119"/>
      <c r="L6" s="43"/>
      <c r="M6" s="43">
        <v>73</v>
      </c>
      <c r="N6" s="43">
        <v>24</v>
      </c>
      <c r="O6" s="76">
        <f t="shared" si="0"/>
        <v>58</v>
      </c>
      <c r="P6" s="77"/>
      <c r="Q6" s="84">
        <v>100.5</v>
      </c>
      <c r="R6" s="3" t="s">
        <v>145</v>
      </c>
    </row>
    <row r="7" spans="1:18" ht="15.75">
      <c r="A7" s="292">
        <v>140</v>
      </c>
      <c r="B7" s="277" t="str">
        <f>LOOKUP(A7,Name!A$2:B842)</f>
        <v>Ryan McGuffin</v>
      </c>
      <c r="C7" s="112">
        <v>23.3</v>
      </c>
      <c r="D7" s="43">
        <v>25</v>
      </c>
      <c r="E7" s="112"/>
      <c r="F7" s="43"/>
      <c r="G7" s="119"/>
      <c r="H7" s="43"/>
      <c r="I7" s="119">
        <v>1.84</v>
      </c>
      <c r="J7" s="43">
        <v>12</v>
      </c>
      <c r="K7" s="119"/>
      <c r="L7" s="43"/>
      <c r="M7" s="43">
        <v>67</v>
      </c>
      <c r="N7" s="43">
        <v>20</v>
      </c>
      <c r="O7" s="76">
        <f t="shared" si="0"/>
        <v>57</v>
      </c>
      <c r="P7" s="77"/>
      <c r="Q7" s="84">
        <v>28</v>
      </c>
      <c r="R7" s="3" t="s">
        <v>144</v>
      </c>
    </row>
    <row r="8" spans="1:17" ht="15.75">
      <c r="A8" s="292">
        <v>135</v>
      </c>
      <c r="B8" s="277" t="str">
        <f>LOOKUP(A8,Name!A$2:B841)</f>
        <v>Jamie Suviste</v>
      </c>
      <c r="C8" s="112"/>
      <c r="D8" s="43"/>
      <c r="E8" s="112">
        <v>54.9</v>
      </c>
      <c r="F8" s="43">
        <v>14</v>
      </c>
      <c r="G8" s="119">
        <v>6.21</v>
      </c>
      <c r="H8" s="43">
        <v>22</v>
      </c>
      <c r="I8" s="119"/>
      <c r="J8" s="43"/>
      <c r="K8" s="119">
        <v>6.1</v>
      </c>
      <c r="L8" s="43">
        <v>18</v>
      </c>
      <c r="M8" s="43"/>
      <c r="N8" s="43"/>
      <c r="O8" s="76">
        <f t="shared" si="0"/>
        <v>54</v>
      </c>
      <c r="P8" s="77"/>
      <c r="Q8" s="52" t="s">
        <v>61</v>
      </c>
    </row>
    <row r="9" spans="1:18" ht="15.75">
      <c r="A9" s="292">
        <v>136</v>
      </c>
      <c r="B9" s="277" t="str">
        <f>LOOKUP(A9,Name!A$2:B839)</f>
        <v>Zak O'Byrne</v>
      </c>
      <c r="C9" s="112">
        <v>25.1</v>
      </c>
      <c r="D9" s="43">
        <v>12</v>
      </c>
      <c r="E9" s="112"/>
      <c r="F9" s="43"/>
      <c r="G9" s="119">
        <v>5.85</v>
      </c>
      <c r="H9" s="43">
        <v>18</v>
      </c>
      <c r="I9" s="119"/>
      <c r="J9" s="43"/>
      <c r="K9" s="119"/>
      <c r="L9" s="43"/>
      <c r="M9" s="43">
        <v>73</v>
      </c>
      <c r="N9" s="43">
        <v>24</v>
      </c>
      <c r="O9" s="76">
        <f t="shared" si="0"/>
        <v>54</v>
      </c>
      <c r="P9" s="77"/>
      <c r="Q9" s="236">
        <v>97.2</v>
      </c>
      <c r="R9" s="3" t="s">
        <v>145</v>
      </c>
    </row>
    <row r="10" spans="1:18" ht="16.5" thickBot="1">
      <c r="A10" s="292">
        <v>143</v>
      </c>
      <c r="B10" s="277" t="str">
        <f>LOOKUP(A10,Name!A$2:B843)</f>
        <v>Ben Evans</v>
      </c>
      <c r="C10" s="112">
        <v>24</v>
      </c>
      <c r="D10" s="43">
        <v>17</v>
      </c>
      <c r="E10" s="43"/>
      <c r="F10" s="43"/>
      <c r="G10" s="119"/>
      <c r="H10" s="43"/>
      <c r="I10" s="119">
        <v>1.74</v>
      </c>
      <c r="J10" s="43">
        <v>8</v>
      </c>
      <c r="K10" s="119">
        <v>5.2</v>
      </c>
      <c r="L10" s="43">
        <v>12</v>
      </c>
      <c r="M10" s="43"/>
      <c r="N10" s="43"/>
      <c r="O10" s="76">
        <f t="shared" si="0"/>
        <v>37</v>
      </c>
      <c r="P10" s="77"/>
      <c r="Q10" s="84">
        <v>26</v>
      </c>
      <c r="R10" s="3" t="s">
        <v>144</v>
      </c>
    </row>
    <row r="11" spans="1:18" ht="16.5" thickBot="1">
      <c r="A11" s="85">
        <v>1</v>
      </c>
      <c r="B11" s="86" t="str">
        <f>LOOKUP(A11,Name!A$2:B846)</f>
        <v>Royal Sutton Coldfield</v>
      </c>
      <c r="C11" s="113"/>
      <c r="D11" s="86">
        <f>SUM(D5:D10)</f>
        <v>54</v>
      </c>
      <c r="E11" s="113"/>
      <c r="F11" s="86">
        <f>SUM(F5:F10)</f>
        <v>56</v>
      </c>
      <c r="G11" s="120"/>
      <c r="H11" s="86">
        <f>SUM(H5:H10)</f>
        <v>68</v>
      </c>
      <c r="I11" s="120"/>
      <c r="J11" s="86">
        <f>SUM(J5:J10)</f>
        <v>34</v>
      </c>
      <c r="K11" s="120"/>
      <c r="L11" s="86">
        <f>SUM(L5:L10)</f>
        <v>56</v>
      </c>
      <c r="M11" s="86"/>
      <c r="N11" s="86">
        <f>SUM(N5:N10)</f>
        <v>68</v>
      </c>
      <c r="O11" s="86">
        <f>Q7</f>
        <v>28</v>
      </c>
      <c r="P11" s="86">
        <f>Q10</f>
        <v>26</v>
      </c>
      <c r="Q11" s="87">
        <f>SUM(D11:P11)-R4-R5</f>
        <v>353</v>
      </c>
      <c r="R11" s="222" t="s">
        <v>151</v>
      </c>
    </row>
    <row r="12" spans="1:18" ht="15.75">
      <c r="A12" s="88">
        <v>3</v>
      </c>
      <c r="B12" s="89" t="str">
        <f>LOOKUP(A12,Name!A$2:B846)</f>
        <v>Birchfield Harriers</v>
      </c>
      <c r="C12" s="363" t="s">
        <v>52</v>
      </c>
      <c r="D12" s="364"/>
      <c r="E12" s="361" t="s">
        <v>53</v>
      </c>
      <c r="F12" s="362"/>
      <c r="G12" s="363" t="s">
        <v>65</v>
      </c>
      <c r="H12" s="364"/>
      <c r="I12" s="361" t="s">
        <v>54</v>
      </c>
      <c r="J12" s="362"/>
      <c r="K12" s="363" t="s">
        <v>55</v>
      </c>
      <c r="L12" s="364"/>
      <c r="M12" s="361" t="s">
        <v>56</v>
      </c>
      <c r="N12" s="362"/>
      <c r="O12" s="80" t="s">
        <v>58</v>
      </c>
      <c r="P12" s="81" t="s">
        <v>59</v>
      </c>
      <c r="Q12" s="90" t="s">
        <v>20</v>
      </c>
      <c r="R12" s="223">
        <v>0</v>
      </c>
    </row>
    <row r="13" spans="1:18" ht="16.5" thickBot="1">
      <c r="A13" s="313">
        <v>330</v>
      </c>
      <c r="B13" s="310" t="str">
        <f>LOOKUP(A13,Name!A$2:B848)</f>
        <v>Karnell Nunes</v>
      </c>
      <c r="C13" s="112">
        <v>23.3</v>
      </c>
      <c r="D13" s="43">
        <v>25</v>
      </c>
      <c r="E13" s="112"/>
      <c r="F13" s="43"/>
      <c r="G13" s="119"/>
      <c r="H13" s="43"/>
      <c r="I13" s="119">
        <v>2.26</v>
      </c>
      <c r="J13" s="43">
        <v>24</v>
      </c>
      <c r="K13" s="119">
        <v>8.15</v>
      </c>
      <c r="L13" s="43">
        <v>24</v>
      </c>
      <c r="M13" s="43"/>
      <c r="N13" s="43"/>
      <c r="O13" s="76">
        <f aca="true" t="shared" si="1" ref="O13:O18">D13+F13+H13+J13+L13+N13</f>
        <v>73</v>
      </c>
      <c r="P13" s="77"/>
      <c r="Q13" s="83" t="s">
        <v>60</v>
      </c>
      <c r="R13" s="224">
        <f>MIN(O13:O18)</f>
        <v>0</v>
      </c>
    </row>
    <row r="14" spans="1:18" ht="15.75">
      <c r="A14" s="313">
        <v>326</v>
      </c>
      <c r="B14" s="310" t="str">
        <f>LOOKUP(A14,Name!A$2:B847)</f>
        <v>Rohan Patel</v>
      </c>
      <c r="C14" s="112">
        <v>23.7</v>
      </c>
      <c r="D14" s="43">
        <v>20</v>
      </c>
      <c r="E14" s="112"/>
      <c r="F14" s="43"/>
      <c r="G14" s="119"/>
      <c r="H14" s="43"/>
      <c r="I14" s="119">
        <v>1.98</v>
      </c>
      <c r="J14" s="43">
        <v>18</v>
      </c>
      <c r="K14" s="119"/>
      <c r="L14" s="43"/>
      <c r="M14" s="43"/>
      <c r="N14" s="43"/>
      <c r="O14" s="76">
        <f t="shared" si="1"/>
        <v>38</v>
      </c>
      <c r="P14" s="77"/>
      <c r="Q14" s="84"/>
      <c r="R14" s="3" t="s">
        <v>145</v>
      </c>
    </row>
    <row r="15" spans="1:18" ht="15.75">
      <c r="A15" s="313"/>
      <c r="B15" s="310" t="e">
        <f>LOOKUP(A15,Name!A$2:B849)</f>
        <v>#N/A</v>
      </c>
      <c r="C15" s="112"/>
      <c r="D15" s="43"/>
      <c r="E15" s="112"/>
      <c r="F15" s="43"/>
      <c r="G15" s="119"/>
      <c r="H15" s="43"/>
      <c r="I15" s="119"/>
      <c r="J15" s="43"/>
      <c r="K15" s="119"/>
      <c r="L15" s="43"/>
      <c r="M15" s="43"/>
      <c r="N15" s="43"/>
      <c r="O15" s="76">
        <f t="shared" si="1"/>
        <v>0</v>
      </c>
      <c r="P15" s="77"/>
      <c r="Q15" s="84"/>
      <c r="R15" s="3" t="s">
        <v>144</v>
      </c>
    </row>
    <row r="16" spans="1:17" ht="20.25">
      <c r="A16" s="314"/>
      <c r="B16" s="310" t="e">
        <f>LOOKUP(A16,Name!A$2:B850)</f>
        <v>#N/A</v>
      </c>
      <c r="C16" s="112"/>
      <c r="D16" s="43"/>
      <c r="E16" s="112"/>
      <c r="F16" s="43"/>
      <c r="G16" s="119"/>
      <c r="H16" s="43"/>
      <c r="I16" s="119"/>
      <c r="J16" s="43"/>
      <c r="K16" s="119"/>
      <c r="L16" s="43"/>
      <c r="M16" s="43"/>
      <c r="N16" s="43"/>
      <c r="O16" s="76">
        <f t="shared" si="1"/>
        <v>0</v>
      </c>
      <c r="P16" s="77"/>
      <c r="Q16" s="52" t="s">
        <v>61</v>
      </c>
    </row>
    <row r="17" spans="1:18" ht="20.25">
      <c r="A17" s="315"/>
      <c r="B17" s="310" t="e">
        <f>LOOKUP(A17,Name!A$2:B851)</f>
        <v>#N/A</v>
      </c>
      <c r="C17" s="112"/>
      <c r="D17" s="43"/>
      <c r="E17" s="112"/>
      <c r="F17" s="43"/>
      <c r="G17" s="119"/>
      <c r="H17" s="43"/>
      <c r="I17" s="119"/>
      <c r="J17" s="43"/>
      <c r="K17" s="119"/>
      <c r="L17" s="43"/>
      <c r="M17" s="43"/>
      <c r="N17" s="43"/>
      <c r="O17" s="76">
        <f t="shared" si="1"/>
        <v>0</v>
      </c>
      <c r="P17" s="77"/>
      <c r="Q17" s="84"/>
      <c r="R17" s="3" t="s">
        <v>145</v>
      </c>
    </row>
    <row r="18" spans="1:18" ht="16.5" thickBot="1">
      <c r="A18" s="300"/>
      <c r="B18" s="310" t="e">
        <f>LOOKUP(A18,Name!A$2:B852)</f>
        <v>#N/A</v>
      </c>
      <c r="C18" s="112"/>
      <c r="D18" s="43"/>
      <c r="E18" s="112"/>
      <c r="F18" s="43"/>
      <c r="G18" s="119"/>
      <c r="H18" s="43"/>
      <c r="I18" s="119"/>
      <c r="J18" s="43"/>
      <c r="K18" s="119"/>
      <c r="L18" s="43"/>
      <c r="M18" s="43"/>
      <c r="N18" s="43"/>
      <c r="O18" s="76">
        <f t="shared" si="1"/>
        <v>0</v>
      </c>
      <c r="P18" s="77"/>
      <c r="Q18" s="84"/>
      <c r="R18" s="3" t="s">
        <v>144</v>
      </c>
    </row>
    <row r="19" spans="1:18" ht="16.5" thickBot="1">
      <c r="A19" s="91">
        <v>3</v>
      </c>
      <c r="B19" s="92" t="str">
        <f>LOOKUP(A19,Name!A$2:B853)</f>
        <v>Birchfield Harriers</v>
      </c>
      <c r="C19" s="114"/>
      <c r="D19" s="92">
        <f>SUM(D13:D18)</f>
        <v>45</v>
      </c>
      <c r="E19" s="114"/>
      <c r="F19" s="92">
        <f>SUM(F13:F18)</f>
        <v>0</v>
      </c>
      <c r="G19" s="121"/>
      <c r="H19" s="92">
        <f>SUM(H13:H18)</f>
        <v>0</v>
      </c>
      <c r="I19" s="121"/>
      <c r="J19" s="92">
        <f>SUM(J13:J18)</f>
        <v>42</v>
      </c>
      <c r="K19" s="121"/>
      <c r="L19" s="92">
        <f>SUM(L13:L18)</f>
        <v>24</v>
      </c>
      <c r="M19" s="92"/>
      <c r="N19" s="92">
        <f>SUM(N13:N18)</f>
        <v>0</v>
      </c>
      <c r="O19" s="92">
        <f>Q15</f>
        <v>0</v>
      </c>
      <c r="P19" s="92">
        <f>Q18</f>
        <v>0</v>
      </c>
      <c r="Q19" s="93">
        <f>SUM(D19:P19)-R12-R13</f>
        <v>111</v>
      </c>
      <c r="R19" s="222" t="s">
        <v>151</v>
      </c>
    </row>
    <row r="20" spans="1:18" ht="15.75">
      <c r="A20" s="94">
        <v>4</v>
      </c>
      <c r="B20" s="95" t="str">
        <f>LOOKUP(A20,Name!A$2:B854)</f>
        <v>Halesowen C&amp;AC</v>
      </c>
      <c r="C20" s="363" t="s">
        <v>52</v>
      </c>
      <c r="D20" s="364"/>
      <c r="E20" s="361" t="s">
        <v>53</v>
      </c>
      <c r="F20" s="362"/>
      <c r="G20" s="363" t="s">
        <v>65</v>
      </c>
      <c r="H20" s="364"/>
      <c r="I20" s="361" t="s">
        <v>54</v>
      </c>
      <c r="J20" s="362"/>
      <c r="K20" s="363" t="s">
        <v>55</v>
      </c>
      <c r="L20" s="364"/>
      <c r="M20" s="361" t="s">
        <v>56</v>
      </c>
      <c r="N20" s="362"/>
      <c r="O20" s="80" t="s">
        <v>58</v>
      </c>
      <c r="P20" s="81" t="s">
        <v>59</v>
      </c>
      <c r="Q20" s="100" t="s">
        <v>22</v>
      </c>
      <c r="R20" s="223">
        <v>0</v>
      </c>
    </row>
    <row r="21" spans="1:18" ht="16.5" thickBot="1">
      <c r="A21" s="263">
        <v>429</v>
      </c>
      <c r="B21" s="309" t="str">
        <f>LOOKUP(A21,Name!A$2:B857)</f>
        <v>Ben Ward</v>
      </c>
      <c r="C21" s="112"/>
      <c r="D21" s="43"/>
      <c r="E21" s="112">
        <v>48.2</v>
      </c>
      <c r="F21" s="43">
        <v>26</v>
      </c>
      <c r="G21" s="119">
        <v>6.82</v>
      </c>
      <c r="H21" s="43">
        <v>24</v>
      </c>
      <c r="I21" s="119"/>
      <c r="J21" s="43"/>
      <c r="K21" s="119">
        <v>7.14</v>
      </c>
      <c r="L21" s="43">
        <v>22</v>
      </c>
      <c r="M21" s="43"/>
      <c r="N21" s="43"/>
      <c r="O21" s="76">
        <f aca="true" t="shared" si="2" ref="O21:O26">D21+F21+H21+J21+L21+N21</f>
        <v>72</v>
      </c>
      <c r="P21" s="77"/>
      <c r="Q21" s="83" t="s">
        <v>60</v>
      </c>
      <c r="R21" s="224">
        <f>MIN(O21:O26)</f>
        <v>0</v>
      </c>
    </row>
    <row r="22" spans="1:18" ht="15.75">
      <c r="A22" s="263">
        <v>427</v>
      </c>
      <c r="B22" s="309" t="str">
        <f>LOOKUP(A22,Name!A$2:B855)</f>
        <v>James Lee</v>
      </c>
      <c r="C22" s="112"/>
      <c r="D22" s="43"/>
      <c r="E22" s="112">
        <v>47.4</v>
      </c>
      <c r="F22" s="43">
        <v>30</v>
      </c>
      <c r="G22" s="337">
        <v>6.6</v>
      </c>
      <c r="H22" s="328">
        <v>0</v>
      </c>
      <c r="I22" s="119">
        <v>2.34</v>
      </c>
      <c r="J22" s="43">
        <v>28</v>
      </c>
      <c r="K22" s="119">
        <v>4.62</v>
      </c>
      <c r="L22" s="43">
        <v>10</v>
      </c>
      <c r="M22" s="43"/>
      <c r="N22" s="43"/>
      <c r="O22" s="76">
        <f t="shared" si="2"/>
        <v>68</v>
      </c>
      <c r="P22" s="77"/>
      <c r="Q22" s="84"/>
      <c r="R22" s="3" t="s">
        <v>145</v>
      </c>
    </row>
    <row r="23" spans="1:18" ht="15.75">
      <c r="A23" s="263">
        <v>428</v>
      </c>
      <c r="B23" s="309" t="str">
        <f>LOOKUP(A23,Name!A$2:B859)</f>
        <v>Dylan Parsons</v>
      </c>
      <c r="C23" s="112">
        <v>24</v>
      </c>
      <c r="D23" s="43">
        <v>17</v>
      </c>
      <c r="E23" s="112"/>
      <c r="F23" s="43"/>
      <c r="G23" s="119"/>
      <c r="H23" s="43"/>
      <c r="I23" s="119">
        <v>1.83</v>
      </c>
      <c r="J23" s="43">
        <v>10</v>
      </c>
      <c r="K23" s="119"/>
      <c r="L23" s="43"/>
      <c r="M23" s="43">
        <v>73</v>
      </c>
      <c r="N23" s="43">
        <v>24</v>
      </c>
      <c r="O23" s="76">
        <f t="shared" si="2"/>
        <v>51</v>
      </c>
      <c r="P23" s="77"/>
      <c r="Q23" s="84"/>
      <c r="R23" s="3" t="s">
        <v>144</v>
      </c>
    </row>
    <row r="24" spans="1:17" ht="15.75">
      <c r="A24" s="263">
        <v>425</v>
      </c>
      <c r="B24" s="309" t="str">
        <f>LOOKUP(A24,Name!A$2:B858)</f>
        <v>Connor Cahill</v>
      </c>
      <c r="C24" s="112">
        <v>24.3</v>
      </c>
      <c r="D24" s="43">
        <v>14</v>
      </c>
      <c r="E24" s="112"/>
      <c r="F24" s="43"/>
      <c r="G24" s="119"/>
      <c r="H24" s="43"/>
      <c r="I24" s="119">
        <v>1.97</v>
      </c>
      <c r="J24" s="43">
        <v>16</v>
      </c>
      <c r="K24" s="119">
        <v>5.91</v>
      </c>
      <c r="L24" s="43">
        <v>16</v>
      </c>
      <c r="M24" s="43"/>
      <c r="N24" s="43"/>
      <c r="O24" s="76">
        <f t="shared" si="2"/>
        <v>46</v>
      </c>
      <c r="P24" s="77"/>
      <c r="Q24" s="52" t="s">
        <v>61</v>
      </c>
    </row>
    <row r="25" spans="1:18" ht="15.75">
      <c r="A25" s="263"/>
      <c r="B25" s="309" t="e">
        <f>LOOKUP(A25,Name!A$2:B859)</f>
        <v>#N/A</v>
      </c>
      <c r="C25" s="112"/>
      <c r="D25" s="43"/>
      <c r="E25" s="112"/>
      <c r="F25" s="43"/>
      <c r="G25" s="119"/>
      <c r="H25" s="43"/>
      <c r="I25" s="119"/>
      <c r="J25" s="43"/>
      <c r="K25" s="119"/>
      <c r="L25" s="43"/>
      <c r="M25" s="43"/>
      <c r="N25" s="43"/>
      <c r="O25" s="76">
        <f t="shared" si="2"/>
        <v>0</v>
      </c>
      <c r="P25" s="77"/>
      <c r="Q25" s="84">
        <v>90.8</v>
      </c>
      <c r="R25" s="3" t="s">
        <v>145</v>
      </c>
    </row>
    <row r="26" spans="1:18" ht="16.5" thickBot="1">
      <c r="A26" s="263"/>
      <c r="B26" s="309" t="e">
        <f>LOOKUP(A26,Name!A$2:B860)</f>
        <v>#N/A</v>
      </c>
      <c r="C26" s="112"/>
      <c r="D26" s="43"/>
      <c r="E26" s="112"/>
      <c r="F26" s="43"/>
      <c r="G26" s="119"/>
      <c r="H26" s="43"/>
      <c r="I26" s="119"/>
      <c r="J26" s="43"/>
      <c r="K26" s="119"/>
      <c r="L26" s="43"/>
      <c r="M26" s="43"/>
      <c r="N26" s="43"/>
      <c r="O26" s="76">
        <f t="shared" si="2"/>
        <v>0</v>
      </c>
      <c r="P26" s="77"/>
      <c r="Q26" s="84">
        <v>28</v>
      </c>
      <c r="R26" s="3" t="s">
        <v>144</v>
      </c>
    </row>
    <row r="27" spans="1:18" ht="16.5" thickBot="1">
      <c r="A27" s="97">
        <v>4</v>
      </c>
      <c r="B27" s="98" t="str">
        <f>LOOKUP(A27,Name!A$2:B861)</f>
        <v>Halesowen C&amp;AC</v>
      </c>
      <c r="C27" s="115"/>
      <c r="D27" s="98">
        <f>SUM(D21:D26)</f>
        <v>31</v>
      </c>
      <c r="E27" s="115"/>
      <c r="F27" s="98">
        <f>SUM(F21:F26)</f>
        <v>56</v>
      </c>
      <c r="G27" s="122"/>
      <c r="H27" s="98">
        <f>SUM(H21:H26)</f>
        <v>24</v>
      </c>
      <c r="I27" s="122"/>
      <c r="J27" s="98">
        <f>SUM(J21:J26)</f>
        <v>54</v>
      </c>
      <c r="K27" s="122"/>
      <c r="L27" s="98">
        <f>SUM(L21:L26)</f>
        <v>48</v>
      </c>
      <c r="M27" s="98"/>
      <c r="N27" s="98">
        <f>SUM(N21:N26)</f>
        <v>24</v>
      </c>
      <c r="O27" s="98">
        <f>Q23</f>
        <v>0</v>
      </c>
      <c r="P27" s="98">
        <f>Q26</f>
        <v>28</v>
      </c>
      <c r="Q27" s="99">
        <f>SUM(D27:P27)-R20-R21</f>
        <v>265</v>
      </c>
      <c r="R27" s="222" t="s">
        <v>151</v>
      </c>
    </row>
    <row r="28" spans="1:18" ht="15.75">
      <c r="A28" s="103">
        <v>6</v>
      </c>
      <c r="B28" s="104" t="str">
        <f>LOOKUP(A28,Name!A$2:B870)</f>
        <v>Solihull &amp; Small Heath</v>
      </c>
      <c r="C28" s="363" t="s">
        <v>52</v>
      </c>
      <c r="D28" s="364"/>
      <c r="E28" s="361" t="s">
        <v>53</v>
      </c>
      <c r="F28" s="362"/>
      <c r="G28" s="363" t="s">
        <v>65</v>
      </c>
      <c r="H28" s="364"/>
      <c r="I28" s="361" t="s">
        <v>54</v>
      </c>
      <c r="J28" s="362"/>
      <c r="K28" s="363" t="s">
        <v>55</v>
      </c>
      <c r="L28" s="364"/>
      <c r="M28" s="361" t="s">
        <v>56</v>
      </c>
      <c r="N28" s="362"/>
      <c r="O28" s="80" t="s">
        <v>58</v>
      </c>
      <c r="P28" s="81" t="s">
        <v>59</v>
      </c>
      <c r="Q28" s="105" t="s">
        <v>24</v>
      </c>
      <c r="R28" s="223">
        <v>0</v>
      </c>
    </row>
    <row r="29" spans="1:18" ht="16.5" thickBot="1">
      <c r="A29" s="264">
        <v>639</v>
      </c>
      <c r="B29" s="276" t="str">
        <f>LOOKUP(A29,Name!A$2:B871)</f>
        <v>Charlie Panayiotou</v>
      </c>
      <c r="C29" s="112">
        <v>22.8</v>
      </c>
      <c r="D29" s="43">
        <v>28</v>
      </c>
      <c r="E29" s="112"/>
      <c r="F29" s="43"/>
      <c r="G29" s="119"/>
      <c r="H29" s="43"/>
      <c r="I29" s="119">
        <v>2.44</v>
      </c>
      <c r="J29" s="43">
        <v>30</v>
      </c>
      <c r="K29" s="119">
        <v>8.87</v>
      </c>
      <c r="L29" s="43">
        <v>30</v>
      </c>
      <c r="M29" s="43"/>
      <c r="N29" s="43"/>
      <c r="O29" s="76">
        <f aca="true" t="shared" si="3" ref="O29:O34">D29+F29+H29+J29+L29+N29</f>
        <v>88</v>
      </c>
      <c r="P29" s="77"/>
      <c r="Q29" s="83" t="s">
        <v>60</v>
      </c>
      <c r="R29" s="224">
        <f>MIN(O29:O34)</f>
        <v>56</v>
      </c>
    </row>
    <row r="30" spans="1:18" ht="15.75">
      <c r="A30" s="264">
        <v>637</v>
      </c>
      <c r="B30" s="276" t="str">
        <f>LOOKUP(A30,Name!A$2:B874)</f>
        <v>Callum Webber</v>
      </c>
      <c r="C30" s="112">
        <v>22.4</v>
      </c>
      <c r="D30" s="43">
        <v>30</v>
      </c>
      <c r="E30" s="112"/>
      <c r="F30" s="43"/>
      <c r="G30" s="119"/>
      <c r="H30" s="43"/>
      <c r="I30" s="119">
        <v>2.3</v>
      </c>
      <c r="J30" s="43">
        <v>26</v>
      </c>
      <c r="K30" s="119"/>
      <c r="L30" s="43"/>
      <c r="M30" s="43">
        <v>77</v>
      </c>
      <c r="N30" s="43">
        <v>28</v>
      </c>
      <c r="O30" s="76">
        <f t="shared" si="3"/>
        <v>84</v>
      </c>
      <c r="P30" s="77"/>
      <c r="Q30" s="236">
        <v>99.9</v>
      </c>
      <c r="R30" s="3" t="s">
        <v>145</v>
      </c>
    </row>
    <row r="31" spans="1:18" ht="15.75">
      <c r="A31" s="264">
        <v>632</v>
      </c>
      <c r="B31" s="276" t="str">
        <f>LOOKUP(A31,Name!A$2:B873)</f>
        <v>Ben Steele</v>
      </c>
      <c r="C31" s="112"/>
      <c r="D31" s="43"/>
      <c r="E31" s="112">
        <v>48.1</v>
      </c>
      <c r="F31" s="43">
        <v>28</v>
      </c>
      <c r="G31" s="119">
        <v>7.19</v>
      </c>
      <c r="H31" s="43">
        <v>26</v>
      </c>
      <c r="I31" s="119"/>
      <c r="J31" s="43"/>
      <c r="K31" s="119"/>
      <c r="L31" s="43"/>
      <c r="M31" s="43">
        <v>88</v>
      </c>
      <c r="N31" s="43">
        <v>30</v>
      </c>
      <c r="O31" s="76">
        <f t="shared" si="3"/>
        <v>84</v>
      </c>
      <c r="P31" s="77"/>
      <c r="Q31" s="84">
        <v>30</v>
      </c>
      <c r="R31" s="3" t="s">
        <v>144</v>
      </c>
    </row>
    <row r="32" spans="1:17" ht="15.75">
      <c r="A32" s="264">
        <v>633</v>
      </c>
      <c r="B32" s="276" t="str">
        <f>LOOKUP(A32,Name!A$2:B873)</f>
        <v>James Lund</v>
      </c>
      <c r="C32" s="112"/>
      <c r="D32" s="43"/>
      <c r="E32" s="112">
        <v>48.8</v>
      </c>
      <c r="F32" s="43">
        <v>24</v>
      </c>
      <c r="G32" s="119">
        <v>7.23</v>
      </c>
      <c r="H32" s="43">
        <v>30</v>
      </c>
      <c r="I32" s="119"/>
      <c r="J32" s="43"/>
      <c r="K32" s="119"/>
      <c r="L32" s="43"/>
      <c r="M32" s="43">
        <v>41</v>
      </c>
      <c r="N32" s="43">
        <v>18</v>
      </c>
      <c r="O32" s="76">
        <f t="shared" si="3"/>
        <v>72</v>
      </c>
      <c r="P32" s="77"/>
      <c r="Q32" s="52" t="s">
        <v>61</v>
      </c>
    </row>
    <row r="33" spans="1:18" ht="15.75">
      <c r="A33" s="264">
        <v>638</v>
      </c>
      <c r="B33" s="276" t="str">
        <f>LOOKUP(A33,Name!A$2:B877)</f>
        <v>Jayden McIntosh</v>
      </c>
      <c r="C33" s="112"/>
      <c r="D33" s="43"/>
      <c r="E33" s="112">
        <v>51.5</v>
      </c>
      <c r="F33" s="43">
        <v>18</v>
      </c>
      <c r="G33" s="119"/>
      <c r="H33" s="43"/>
      <c r="I33" s="119">
        <v>2.21</v>
      </c>
      <c r="J33" s="43">
        <v>22</v>
      </c>
      <c r="K33" s="119">
        <v>8.54</v>
      </c>
      <c r="L33" s="43">
        <v>28</v>
      </c>
      <c r="M33" s="43"/>
      <c r="N33" s="43"/>
      <c r="O33" s="76">
        <f t="shared" si="3"/>
        <v>68</v>
      </c>
      <c r="P33" s="77"/>
      <c r="Q33" s="84">
        <v>90.3</v>
      </c>
      <c r="R33" s="3" t="s">
        <v>145</v>
      </c>
    </row>
    <row r="34" spans="1:18" ht="15.75">
      <c r="A34" s="264">
        <v>636</v>
      </c>
      <c r="B34" s="276" t="str">
        <f>LOOKUP(A34,Name!A$2:B872)</f>
        <v>Kheya Ballentine</v>
      </c>
      <c r="C34" s="112"/>
      <c r="D34" s="43"/>
      <c r="E34" s="112">
        <v>52.3</v>
      </c>
      <c r="F34" s="43">
        <v>16</v>
      </c>
      <c r="G34" s="119">
        <v>6.17</v>
      </c>
      <c r="H34" s="43">
        <v>20</v>
      </c>
      <c r="I34" s="119"/>
      <c r="J34" s="43"/>
      <c r="K34" s="119">
        <v>6.85</v>
      </c>
      <c r="L34" s="43">
        <v>20</v>
      </c>
      <c r="M34" s="43"/>
      <c r="N34" s="43"/>
      <c r="O34" s="76">
        <f t="shared" si="3"/>
        <v>56</v>
      </c>
      <c r="P34" s="77"/>
      <c r="Q34" s="84">
        <v>30</v>
      </c>
      <c r="R34" s="3" t="s">
        <v>144</v>
      </c>
    </row>
    <row r="35" spans="1:17" ht="16.5" thickBot="1">
      <c r="A35" s="102">
        <v>6</v>
      </c>
      <c r="B35" s="110" t="str">
        <f>LOOKUP(A35,Name!A$2:B877)</f>
        <v>Solihull &amp; Small Heath</v>
      </c>
      <c r="C35" s="116"/>
      <c r="D35" s="110">
        <f>SUM(D29:D34)</f>
        <v>58</v>
      </c>
      <c r="E35" s="116"/>
      <c r="F35" s="110">
        <f>SUM(F29:F34)</f>
        <v>86</v>
      </c>
      <c r="G35" s="123"/>
      <c r="H35" s="110">
        <f>SUM(H29:H34)</f>
        <v>76</v>
      </c>
      <c r="I35" s="123"/>
      <c r="J35" s="110">
        <f>SUM(J29:J34)</f>
        <v>78</v>
      </c>
      <c r="K35" s="123"/>
      <c r="L35" s="110">
        <f>SUM(L29:L34)</f>
        <v>78</v>
      </c>
      <c r="M35" s="110"/>
      <c r="N35" s="110">
        <f>SUM(N29:N34)</f>
        <v>76</v>
      </c>
      <c r="O35" s="110">
        <f>Q31</f>
        <v>30</v>
      </c>
      <c r="P35" s="110">
        <f>Q34</f>
        <v>30</v>
      </c>
      <c r="Q35" s="111">
        <f>SUM(D35:P35)-R28-R29</f>
        <v>456</v>
      </c>
    </row>
    <row r="36" spans="1:17" ht="15.75">
      <c r="A36" s="106"/>
      <c r="B36" s="107" t="s">
        <v>62</v>
      </c>
      <c r="C36" s="363" t="s">
        <v>52</v>
      </c>
      <c r="D36" s="364"/>
      <c r="E36" s="361" t="s">
        <v>53</v>
      </c>
      <c r="F36" s="362"/>
      <c r="G36" s="363" t="s">
        <v>65</v>
      </c>
      <c r="H36" s="364"/>
      <c r="I36" s="361" t="s">
        <v>54</v>
      </c>
      <c r="J36" s="362"/>
      <c r="K36" s="363" t="s">
        <v>55</v>
      </c>
      <c r="L36" s="364"/>
      <c r="M36" s="361" t="s">
        <v>56</v>
      </c>
      <c r="N36" s="362"/>
      <c r="O36" s="125"/>
      <c r="P36" s="125"/>
      <c r="Q36" s="125"/>
    </row>
    <row r="37" spans="1:17" ht="15.75">
      <c r="A37" s="264">
        <v>635</v>
      </c>
      <c r="B37" s="276" t="str">
        <f>LOOKUP(A37,Name!A$2:B882)</f>
        <v>Dan Hawkeswood</v>
      </c>
      <c r="C37" s="112">
        <v>23.4</v>
      </c>
      <c r="D37" s="43">
        <v>22</v>
      </c>
      <c r="E37" s="112"/>
      <c r="F37" s="43"/>
      <c r="G37" s="119"/>
      <c r="H37" s="43"/>
      <c r="I37" s="119">
        <v>2.2</v>
      </c>
      <c r="J37" s="43">
        <v>20</v>
      </c>
      <c r="K37" s="119">
        <v>5.81</v>
      </c>
      <c r="L37" s="43">
        <v>14</v>
      </c>
      <c r="M37" s="43"/>
      <c r="N37" s="43"/>
      <c r="O37" s="76">
        <f aca="true" t="shared" si="4" ref="O37:O42">D37+F37+H37+J37+L37+N37</f>
        <v>56</v>
      </c>
      <c r="P37" s="126"/>
      <c r="Q37" s="126"/>
    </row>
    <row r="38" spans="1:17" ht="15.75">
      <c r="A38" s="264"/>
      <c r="B38" s="276" t="e">
        <f>LOOKUP(A38,Name!A$2:B881)</f>
        <v>#N/A</v>
      </c>
      <c r="C38" s="112"/>
      <c r="D38" s="43"/>
      <c r="E38" s="112"/>
      <c r="F38" s="43"/>
      <c r="G38" s="119"/>
      <c r="H38" s="43"/>
      <c r="I38" s="119"/>
      <c r="J38" s="43"/>
      <c r="K38" s="119"/>
      <c r="L38" s="43"/>
      <c r="M38" s="43"/>
      <c r="N38" s="43"/>
      <c r="O38" s="76">
        <f t="shared" si="4"/>
        <v>0</v>
      </c>
      <c r="P38" s="126"/>
      <c r="Q38" s="126"/>
    </row>
    <row r="39" spans="1:17" ht="15.75">
      <c r="A39" s="264"/>
      <c r="B39" s="276" t="e">
        <f>LOOKUP(A39,Name!A$2:B882)</f>
        <v>#N/A</v>
      </c>
      <c r="C39" s="112"/>
      <c r="D39" s="43"/>
      <c r="E39" s="112"/>
      <c r="F39" s="43"/>
      <c r="G39" s="119"/>
      <c r="H39" s="43"/>
      <c r="I39" s="119"/>
      <c r="J39" s="43"/>
      <c r="K39" s="119"/>
      <c r="L39" s="43"/>
      <c r="M39" s="43"/>
      <c r="N39" s="43"/>
      <c r="O39" s="76">
        <f t="shared" si="4"/>
        <v>0</v>
      </c>
      <c r="P39" s="126"/>
      <c r="Q39" s="126"/>
    </row>
    <row r="40" spans="1:17" ht="15.75">
      <c r="A40" s="264"/>
      <c r="B40" s="276" t="e">
        <f>LOOKUP(A40,Name!A$2:B885)</f>
        <v>#N/A</v>
      </c>
      <c r="C40" s="112"/>
      <c r="D40" s="43"/>
      <c r="E40" s="112"/>
      <c r="F40" s="43"/>
      <c r="G40" s="119"/>
      <c r="H40" s="43"/>
      <c r="I40" s="119"/>
      <c r="J40" s="43"/>
      <c r="K40" s="119"/>
      <c r="L40" s="43"/>
      <c r="M40" s="43"/>
      <c r="N40" s="43"/>
      <c r="O40" s="76">
        <f t="shared" si="4"/>
        <v>0</v>
      </c>
      <c r="P40" s="126"/>
      <c r="Q40" s="126"/>
    </row>
    <row r="41" spans="1:17" ht="15.75">
      <c r="A41" s="264"/>
      <c r="B41" s="276" t="e">
        <f>LOOKUP(A41,Name!A$2:B884)</f>
        <v>#N/A</v>
      </c>
      <c r="C41" s="112"/>
      <c r="D41" s="43"/>
      <c r="E41" s="112"/>
      <c r="F41" s="43"/>
      <c r="G41" s="119"/>
      <c r="H41" s="43"/>
      <c r="I41" s="119"/>
      <c r="J41" s="43"/>
      <c r="K41" s="119"/>
      <c r="L41" s="43"/>
      <c r="M41" s="43"/>
      <c r="N41" s="43"/>
      <c r="O41" s="76">
        <f t="shared" si="4"/>
        <v>0</v>
      </c>
      <c r="P41" s="126"/>
      <c r="Q41" s="126"/>
    </row>
    <row r="42" spans="1:17" ht="15.75">
      <c r="A42" s="264"/>
      <c r="B42" s="276" t="e">
        <f>LOOKUP(A42,Name!A$2:B885)</f>
        <v>#N/A</v>
      </c>
      <c r="C42" s="112"/>
      <c r="D42" s="43"/>
      <c r="E42" s="112"/>
      <c r="F42" s="43"/>
      <c r="G42" s="119"/>
      <c r="H42" s="43"/>
      <c r="I42" s="119"/>
      <c r="J42" s="43"/>
      <c r="K42" s="119"/>
      <c r="L42" s="43"/>
      <c r="M42" s="43"/>
      <c r="N42" s="43"/>
      <c r="O42" s="76">
        <f t="shared" si="4"/>
        <v>0</v>
      </c>
      <c r="P42" s="126"/>
      <c r="Q42" s="126"/>
    </row>
    <row r="43" spans="1:17" ht="16.5" thickBot="1">
      <c r="A43" s="108"/>
      <c r="B43" s="126"/>
      <c r="C43" s="117"/>
      <c r="D43" s="109"/>
      <c r="E43" s="117"/>
      <c r="F43" s="109"/>
      <c r="G43" s="124"/>
      <c r="H43" s="109"/>
      <c r="I43" s="124"/>
      <c r="J43" s="109"/>
      <c r="K43" s="124"/>
      <c r="L43" s="109"/>
      <c r="M43" s="109"/>
      <c r="N43" s="109"/>
      <c r="O43" s="109"/>
      <c r="P43" s="109"/>
      <c r="Q43" s="109"/>
    </row>
    <row r="44" ht="15">
      <c r="Q44" s="3"/>
    </row>
  </sheetData>
  <sheetProtection/>
  <mergeCells count="34">
    <mergeCell ref="C12:D12"/>
    <mergeCell ref="M2:Q2"/>
    <mergeCell ref="B1:B2"/>
    <mergeCell ref="M12:N12"/>
    <mergeCell ref="M1:Q1"/>
    <mergeCell ref="C2:L2"/>
    <mergeCell ref="C4:D4"/>
    <mergeCell ref="E4:F4"/>
    <mergeCell ref="G4:H4"/>
    <mergeCell ref="G12:H12"/>
    <mergeCell ref="M36:N36"/>
    <mergeCell ref="C28:D28"/>
    <mergeCell ref="E28:F28"/>
    <mergeCell ref="G28:H28"/>
    <mergeCell ref="I36:J36"/>
    <mergeCell ref="K36:L36"/>
    <mergeCell ref="C36:D36"/>
    <mergeCell ref="M28:N28"/>
    <mergeCell ref="K12:L12"/>
    <mergeCell ref="E36:F36"/>
    <mergeCell ref="G36:H36"/>
    <mergeCell ref="I12:J12"/>
    <mergeCell ref="I28:J28"/>
    <mergeCell ref="K28:L28"/>
    <mergeCell ref="I4:J4"/>
    <mergeCell ref="K4:L4"/>
    <mergeCell ref="M4:N4"/>
    <mergeCell ref="M20:N20"/>
    <mergeCell ref="E12:F12"/>
    <mergeCell ref="C20:D20"/>
    <mergeCell ref="E20:F20"/>
    <mergeCell ref="G20:H20"/>
    <mergeCell ref="K20:L20"/>
    <mergeCell ref="I20:J20"/>
  </mergeCells>
  <conditionalFormatting sqref="P5:P10 O38:O39 O41:O42">
    <cfRule type="cellIs" priority="17" dxfId="467" operator="equal" stopIfTrue="1">
      <formula>1</formula>
    </cfRule>
  </conditionalFormatting>
  <conditionalFormatting sqref="P13:P18">
    <cfRule type="cellIs" priority="16" dxfId="467" operator="equal" stopIfTrue="1">
      <formula>1</formula>
    </cfRule>
  </conditionalFormatting>
  <conditionalFormatting sqref="P21:P26">
    <cfRule type="cellIs" priority="15" dxfId="467" operator="equal" stopIfTrue="1">
      <formula>1</formula>
    </cfRule>
  </conditionalFormatting>
  <conditionalFormatting sqref="O29:P30 O32:P33 P31">
    <cfRule type="cellIs" priority="13" dxfId="467" operator="equal" stopIfTrue="1">
      <formula>1</formula>
    </cfRule>
  </conditionalFormatting>
  <conditionalFormatting sqref="O21:O26">
    <cfRule type="cellIs" priority="10" dxfId="467" operator="equal" stopIfTrue="1">
      <formula>1</formula>
    </cfRule>
  </conditionalFormatting>
  <conditionalFormatting sqref="O13:O18">
    <cfRule type="cellIs" priority="9" dxfId="467" operator="equal" stopIfTrue="1">
      <formula>1</formula>
    </cfRule>
  </conditionalFormatting>
  <conditionalFormatting sqref="O5:O10">
    <cfRule type="cellIs" priority="8" dxfId="467" operator="equal" stopIfTrue="1">
      <formula>1</formula>
    </cfRule>
  </conditionalFormatting>
  <conditionalFormatting sqref="O34:P34">
    <cfRule type="cellIs" priority="7" dxfId="467" operator="equal" stopIfTrue="1">
      <formula>1</formula>
    </cfRule>
  </conditionalFormatting>
  <conditionalFormatting sqref="O40">
    <cfRule type="cellIs" priority="3" dxfId="467" operator="equal" stopIfTrue="1">
      <formula>1</formula>
    </cfRule>
  </conditionalFormatting>
  <conditionalFormatting sqref="O31">
    <cfRule type="cellIs" priority="2" dxfId="467" operator="equal" stopIfTrue="1">
      <formula>1</formula>
    </cfRule>
  </conditionalFormatting>
  <conditionalFormatting sqref="O37">
    <cfRule type="cellIs" priority="1" dxfId="467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18" customWidth="1"/>
    <col min="4" max="4" width="6.7109375" style="3" customWidth="1"/>
    <col min="5" max="5" width="6.7109375" style="118" customWidth="1"/>
    <col min="6" max="6" width="6.7109375" style="3" customWidth="1"/>
    <col min="7" max="7" width="6.7109375" style="132" customWidth="1"/>
    <col min="8" max="8" width="6.7109375" style="3" customWidth="1"/>
    <col min="9" max="9" width="6.7109375" style="34" customWidth="1"/>
    <col min="10" max="10" width="6.7109375" style="3" customWidth="1"/>
    <col min="11" max="11" width="6.7109375" style="34" customWidth="1"/>
    <col min="12" max="14" width="6.7109375" style="3" customWidth="1"/>
    <col min="15" max="15" width="4.8515625" style="3" customWidth="1"/>
    <col min="16" max="16" width="4.8515625" style="27" customWidth="1"/>
    <col min="17" max="17" width="11.421875" style="27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89" customFormat="1" ht="21" thickBot="1">
      <c r="A1" s="212"/>
      <c r="B1" s="379" t="s">
        <v>63</v>
      </c>
      <c r="C1" s="204" t="s">
        <v>18</v>
      </c>
      <c r="D1" s="205">
        <f>Q11</f>
        <v>387</v>
      </c>
      <c r="E1" s="210" t="s">
        <v>24</v>
      </c>
      <c r="F1" s="214">
        <f>Q35</f>
        <v>357</v>
      </c>
      <c r="G1" s="208" t="s">
        <v>22</v>
      </c>
      <c r="H1" s="209">
        <f>Q27</f>
        <v>258</v>
      </c>
      <c r="I1" s="206" t="s">
        <v>20</v>
      </c>
      <c r="J1" s="207">
        <f>Q19</f>
        <v>383</v>
      </c>
      <c r="K1" s="213"/>
      <c r="L1" s="213"/>
      <c r="M1" s="383" t="str">
        <f>'s15B'!M1</f>
        <v>19th January 2019</v>
      </c>
      <c r="N1" s="384"/>
      <c r="O1" s="384"/>
      <c r="P1" s="384"/>
      <c r="Q1" s="385"/>
    </row>
    <row r="2" spans="1:17" ht="23.25" customHeight="1" thickBot="1">
      <c r="A2" s="213"/>
      <c r="B2" s="369"/>
      <c r="C2" s="380" t="s">
        <v>410</v>
      </c>
      <c r="D2" s="381"/>
      <c r="E2" s="381"/>
      <c r="F2" s="381"/>
      <c r="G2" s="381"/>
      <c r="H2" s="381"/>
      <c r="I2" s="381"/>
      <c r="J2" s="381"/>
      <c r="K2" s="381"/>
      <c r="L2" s="382"/>
      <c r="M2" s="376" t="s">
        <v>460</v>
      </c>
      <c r="N2" s="377"/>
      <c r="O2" s="377"/>
      <c r="P2" s="377"/>
      <c r="Q2" s="378"/>
    </row>
    <row r="3" spans="1:18" ht="17.25" customHeight="1" thickBot="1">
      <c r="A3" s="221" t="s">
        <v>0</v>
      </c>
      <c r="B3" s="215"/>
      <c r="C3" s="216" t="s">
        <v>149</v>
      </c>
      <c r="D3" s="216" t="s">
        <v>144</v>
      </c>
      <c r="E3" s="216" t="s">
        <v>149</v>
      </c>
      <c r="F3" s="216" t="s">
        <v>144</v>
      </c>
      <c r="G3" s="216" t="s">
        <v>150</v>
      </c>
      <c r="H3" s="216" t="s">
        <v>144</v>
      </c>
      <c r="I3" s="216" t="s">
        <v>150</v>
      </c>
      <c r="J3" s="216" t="s">
        <v>144</v>
      </c>
      <c r="K3" s="216" t="s">
        <v>150</v>
      </c>
      <c r="L3" s="216" t="s">
        <v>144</v>
      </c>
      <c r="M3" s="217" t="s">
        <v>0</v>
      </c>
      <c r="N3" s="217" t="s">
        <v>144</v>
      </c>
      <c r="O3" s="218"/>
      <c r="P3" s="217"/>
      <c r="Q3" s="219"/>
      <c r="R3" s="222" t="s">
        <v>151</v>
      </c>
    </row>
    <row r="4" spans="1:18" ht="15.75">
      <c r="A4" s="78">
        <v>1</v>
      </c>
      <c r="B4" s="293" t="str">
        <f>LOOKUP(A4,Name!A$2:B839)</f>
        <v>Royal Sutton Coldfield</v>
      </c>
      <c r="C4" s="363" t="s">
        <v>52</v>
      </c>
      <c r="D4" s="364"/>
      <c r="E4" s="361" t="s">
        <v>53</v>
      </c>
      <c r="F4" s="362"/>
      <c r="G4" s="363" t="s">
        <v>57</v>
      </c>
      <c r="H4" s="364"/>
      <c r="I4" s="361" t="s">
        <v>54</v>
      </c>
      <c r="J4" s="362"/>
      <c r="K4" s="363" t="s">
        <v>55</v>
      </c>
      <c r="L4" s="364"/>
      <c r="M4" s="361" t="s">
        <v>56</v>
      </c>
      <c r="N4" s="362"/>
      <c r="O4" s="80" t="s">
        <v>58</v>
      </c>
      <c r="P4" s="81" t="s">
        <v>59</v>
      </c>
      <c r="Q4" s="299" t="s">
        <v>18</v>
      </c>
      <c r="R4" s="223">
        <v>0</v>
      </c>
    </row>
    <row r="5" spans="1:18" ht="16.5" thickBot="1">
      <c r="A5" s="292">
        <v>184</v>
      </c>
      <c r="B5" s="9" t="str">
        <f>LOOKUP(A5,Name!A$2:B840)</f>
        <v>Eve Curtis</v>
      </c>
      <c r="C5" s="112">
        <v>25.4</v>
      </c>
      <c r="D5" s="43">
        <v>20</v>
      </c>
      <c r="E5" s="112"/>
      <c r="F5" s="43"/>
      <c r="G5" s="127">
        <v>47</v>
      </c>
      <c r="H5" s="43">
        <v>26</v>
      </c>
      <c r="I5" s="119"/>
      <c r="J5" s="43"/>
      <c r="K5" s="119"/>
      <c r="L5" s="43"/>
      <c r="M5" s="43">
        <v>75</v>
      </c>
      <c r="N5" s="43">
        <v>28</v>
      </c>
      <c r="O5" s="76">
        <f aca="true" t="shared" si="0" ref="O5:O10">D5+F5+H5+J5+L5+N5</f>
        <v>74</v>
      </c>
      <c r="P5" s="77"/>
      <c r="Q5" s="83" t="s">
        <v>60</v>
      </c>
      <c r="R5" s="224">
        <f>MIN(O5:O10)</f>
        <v>48</v>
      </c>
    </row>
    <row r="6" spans="1:18" ht="15.75">
      <c r="A6" s="292">
        <v>189</v>
      </c>
      <c r="B6" s="9" t="str">
        <f>LOOKUP(A6,Name!A$2:B841)</f>
        <v>Matilda Strachen</v>
      </c>
      <c r="C6" s="112">
        <v>24.7</v>
      </c>
      <c r="D6" s="43">
        <v>28</v>
      </c>
      <c r="E6" s="112"/>
      <c r="F6" s="43"/>
      <c r="G6" s="127"/>
      <c r="H6" s="43"/>
      <c r="I6" s="119">
        <v>1.84</v>
      </c>
      <c r="J6" s="43">
        <v>14</v>
      </c>
      <c r="K6" s="119"/>
      <c r="L6" s="328"/>
      <c r="M6" s="43">
        <v>79</v>
      </c>
      <c r="N6" s="43">
        <v>30</v>
      </c>
      <c r="O6" s="76">
        <f t="shared" si="0"/>
        <v>72</v>
      </c>
      <c r="P6" s="77"/>
      <c r="Q6" s="236">
        <v>105.1</v>
      </c>
      <c r="R6" s="3" t="s">
        <v>145</v>
      </c>
    </row>
    <row r="7" spans="1:18" ht="15.75">
      <c r="A7" s="292">
        <v>190</v>
      </c>
      <c r="B7" s="9" t="str">
        <f>LOOKUP(A7,Name!A$2:B844)</f>
        <v>Gabriel Godsall</v>
      </c>
      <c r="C7" s="112"/>
      <c r="D7" s="43"/>
      <c r="E7" s="112">
        <v>52.5</v>
      </c>
      <c r="F7" s="43">
        <v>24</v>
      </c>
      <c r="G7" s="127"/>
      <c r="H7" s="43"/>
      <c r="I7" s="119">
        <v>1.86</v>
      </c>
      <c r="J7" s="43">
        <v>16</v>
      </c>
      <c r="K7" s="119"/>
      <c r="L7" s="43"/>
      <c r="M7" s="43">
        <v>71</v>
      </c>
      <c r="N7" s="43">
        <v>23</v>
      </c>
      <c r="O7" s="76">
        <f t="shared" si="0"/>
        <v>63</v>
      </c>
      <c r="P7" s="77"/>
      <c r="Q7" s="84">
        <v>28</v>
      </c>
      <c r="R7" s="3" t="s">
        <v>144</v>
      </c>
    </row>
    <row r="8" spans="1:17" ht="15.75">
      <c r="A8" s="292">
        <v>182</v>
      </c>
      <c r="B8" s="9" t="str">
        <f>LOOKUP(A8,Name!A$2:B841)</f>
        <v>Isabel Male</v>
      </c>
      <c r="C8" s="112"/>
      <c r="D8" s="43"/>
      <c r="E8" s="112">
        <v>49.6</v>
      </c>
      <c r="F8" s="43">
        <v>30</v>
      </c>
      <c r="G8" s="127"/>
      <c r="H8" s="43"/>
      <c r="I8" s="119">
        <v>1.83</v>
      </c>
      <c r="J8" s="43">
        <v>12</v>
      </c>
      <c r="K8" s="119">
        <v>6.64</v>
      </c>
      <c r="L8" s="43">
        <v>20</v>
      </c>
      <c r="M8" s="43"/>
      <c r="N8" s="43"/>
      <c r="O8" s="76">
        <f t="shared" si="0"/>
        <v>62</v>
      </c>
      <c r="P8" s="77"/>
      <c r="Q8" s="52" t="s">
        <v>61</v>
      </c>
    </row>
    <row r="9" spans="1:18" ht="15.75">
      <c r="A9" s="292">
        <v>186</v>
      </c>
      <c r="B9" s="9" t="str">
        <f>LOOKUP(A9,Name!A$2:B842)</f>
        <v>Grace Curtis</v>
      </c>
      <c r="C9" s="112">
        <v>25.3</v>
      </c>
      <c r="D9" s="43">
        <v>22</v>
      </c>
      <c r="E9" s="112"/>
      <c r="F9" s="43"/>
      <c r="G9" s="127">
        <v>47</v>
      </c>
      <c r="H9" s="43">
        <v>24</v>
      </c>
      <c r="I9" s="119"/>
      <c r="J9" s="43"/>
      <c r="K9" s="119">
        <v>5.4</v>
      </c>
      <c r="L9" s="43">
        <v>14</v>
      </c>
      <c r="M9" s="43"/>
      <c r="N9" s="43"/>
      <c r="O9" s="76">
        <f t="shared" si="0"/>
        <v>60</v>
      </c>
      <c r="P9" s="77"/>
      <c r="Q9" s="84">
        <v>97.3</v>
      </c>
      <c r="R9" s="3" t="s">
        <v>145</v>
      </c>
    </row>
    <row r="10" spans="1:18" ht="16.5" thickBot="1">
      <c r="A10" s="292">
        <v>183</v>
      </c>
      <c r="B10" s="9" t="str">
        <f>LOOKUP(A10,Name!A$2:B839)</f>
        <v>Grace Fennel</v>
      </c>
      <c r="C10" s="112"/>
      <c r="D10" s="43"/>
      <c r="E10" s="112">
        <v>54</v>
      </c>
      <c r="F10" s="43">
        <v>18</v>
      </c>
      <c r="G10" s="127"/>
      <c r="H10" s="43"/>
      <c r="I10" s="119">
        <v>1.88</v>
      </c>
      <c r="J10" s="43">
        <v>20</v>
      </c>
      <c r="K10" s="119">
        <v>4.25</v>
      </c>
      <c r="L10" s="43">
        <v>10</v>
      </c>
      <c r="M10" s="43"/>
      <c r="N10" s="43"/>
      <c r="O10" s="76">
        <f t="shared" si="0"/>
        <v>48</v>
      </c>
      <c r="P10" s="77"/>
      <c r="Q10" s="84">
        <v>28</v>
      </c>
      <c r="R10" s="3" t="s">
        <v>144</v>
      </c>
    </row>
    <row r="11" spans="1:18" ht="16.5" thickBot="1">
      <c r="A11" s="85">
        <v>1</v>
      </c>
      <c r="B11" s="294" t="str">
        <f>LOOKUP(A11,Name!A$2:B846)</f>
        <v>Royal Sutton Coldfield</v>
      </c>
      <c r="C11" s="295"/>
      <c r="D11" s="294">
        <f>SUM(D5:D10)</f>
        <v>70</v>
      </c>
      <c r="E11" s="295"/>
      <c r="F11" s="294">
        <f>SUM(F5:F10)</f>
        <v>72</v>
      </c>
      <c r="G11" s="296"/>
      <c r="H11" s="294">
        <f>SUM(H5:H10)</f>
        <v>50</v>
      </c>
      <c r="I11" s="297"/>
      <c r="J11" s="294">
        <f>SUM(J5:J10)</f>
        <v>62</v>
      </c>
      <c r="K11" s="297"/>
      <c r="L11" s="294">
        <f>SUM(L5:L10)</f>
        <v>44</v>
      </c>
      <c r="M11" s="294"/>
      <c r="N11" s="294">
        <f>SUM(N5:N10)</f>
        <v>81</v>
      </c>
      <c r="O11" s="294">
        <f>Q7</f>
        <v>28</v>
      </c>
      <c r="P11" s="294">
        <f>Q10</f>
        <v>28</v>
      </c>
      <c r="Q11" s="298">
        <f>SUM(D11:P11)-R4-R5</f>
        <v>387</v>
      </c>
      <c r="R11" s="222" t="s">
        <v>151</v>
      </c>
    </row>
    <row r="12" spans="1:18" ht="15.75">
      <c r="A12" s="88">
        <v>3</v>
      </c>
      <c r="B12" s="89" t="str">
        <f>LOOKUP(A12,Name!A$2:B846)</f>
        <v>Birchfield Harriers</v>
      </c>
      <c r="C12" s="363" t="s">
        <v>52</v>
      </c>
      <c r="D12" s="364"/>
      <c r="E12" s="361" t="s">
        <v>53</v>
      </c>
      <c r="F12" s="362"/>
      <c r="G12" s="363" t="s">
        <v>57</v>
      </c>
      <c r="H12" s="364"/>
      <c r="I12" s="361" t="s">
        <v>54</v>
      </c>
      <c r="J12" s="362"/>
      <c r="K12" s="363" t="s">
        <v>55</v>
      </c>
      <c r="L12" s="364"/>
      <c r="M12" s="361" t="s">
        <v>56</v>
      </c>
      <c r="N12" s="362"/>
      <c r="O12" s="80" t="s">
        <v>58</v>
      </c>
      <c r="P12" s="81" t="s">
        <v>59</v>
      </c>
      <c r="Q12" s="90" t="s">
        <v>20</v>
      </c>
      <c r="R12" s="223">
        <v>0</v>
      </c>
    </row>
    <row r="13" spans="1:18" ht="16.5" thickBot="1">
      <c r="A13" s="313">
        <v>379</v>
      </c>
      <c r="B13" s="9" t="str">
        <f>LOOKUP(A13,Name!A$2:B845)</f>
        <v>Rhiana Burrell</v>
      </c>
      <c r="C13" s="112"/>
      <c r="D13" s="43"/>
      <c r="E13" s="112">
        <v>51.1</v>
      </c>
      <c r="F13" s="43">
        <v>26</v>
      </c>
      <c r="G13" s="127">
        <v>59</v>
      </c>
      <c r="H13" s="43">
        <v>30</v>
      </c>
      <c r="I13" s="119"/>
      <c r="J13" s="43"/>
      <c r="K13" s="119">
        <v>10.55</v>
      </c>
      <c r="L13" s="43">
        <v>30</v>
      </c>
      <c r="M13" s="43"/>
      <c r="N13" s="43"/>
      <c r="O13" s="76">
        <f aca="true" t="shared" si="1" ref="O13:O18">D13+F13+H13+J13+L13+N13</f>
        <v>86</v>
      </c>
      <c r="P13" s="77"/>
      <c r="Q13" s="83" t="s">
        <v>60</v>
      </c>
      <c r="R13" s="224">
        <f>MIN(O13:O18)</f>
        <v>0</v>
      </c>
    </row>
    <row r="14" spans="1:18" ht="15.75">
      <c r="A14" s="317">
        <v>377</v>
      </c>
      <c r="B14" s="9" t="str">
        <f>LOOKUP(A14,Name!A$2:B849)</f>
        <v>Sophia Deans</v>
      </c>
      <c r="C14" s="112"/>
      <c r="D14" s="43"/>
      <c r="E14" s="112">
        <v>49.8</v>
      </c>
      <c r="F14" s="43">
        <v>28</v>
      </c>
      <c r="G14" s="127"/>
      <c r="H14" s="43"/>
      <c r="I14" s="119">
        <v>2.07</v>
      </c>
      <c r="J14" s="43">
        <v>28</v>
      </c>
      <c r="K14" s="119">
        <v>7.63</v>
      </c>
      <c r="L14" s="43">
        <v>26</v>
      </c>
      <c r="M14" s="43"/>
      <c r="N14" s="43"/>
      <c r="O14" s="76">
        <f t="shared" si="1"/>
        <v>82</v>
      </c>
      <c r="P14" s="77"/>
      <c r="Q14" s="84"/>
      <c r="R14" s="3" t="s">
        <v>145</v>
      </c>
    </row>
    <row r="15" spans="1:18" ht="15.75">
      <c r="A15" s="313">
        <v>376</v>
      </c>
      <c r="B15" s="9" t="str">
        <f>LOOKUP(A15,Name!A$2:B847)</f>
        <v>Amber Threfall</v>
      </c>
      <c r="C15" s="112">
        <v>25</v>
      </c>
      <c r="D15" s="43">
        <v>24</v>
      </c>
      <c r="E15" s="112"/>
      <c r="F15" s="43"/>
      <c r="G15" s="127">
        <v>49</v>
      </c>
      <c r="H15" s="43">
        <v>28</v>
      </c>
      <c r="I15" s="119"/>
      <c r="J15" s="43"/>
      <c r="K15" s="119"/>
      <c r="L15" s="43"/>
      <c r="M15" s="43">
        <v>73</v>
      </c>
      <c r="N15" s="43">
        <v>26</v>
      </c>
      <c r="O15" s="76">
        <f t="shared" si="1"/>
        <v>78</v>
      </c>
      <c r="P15" s="77"/>
      <c r="Q15" s="84"/>
      <c r="R15" s="3" t="s">
        <v>144</v>
      </c>
    </row>
    <row r="16" spans="1:17" ht="15.75">
      <c r="A16" s="313">
        <v>374</v>
      </c>
      <c r="B16" s="9" t="str">
        <f>LOOKUP(A16,Name!A$2:B847)</f>
        <v>Xoya Alex-Eyitene</v>
      </c>
      <c r="C16" s="112">
        <v>24.3</v>
      </c>
      <c r="D16" s="43">
        <v>30</v>
      </c>
      <c r="E16" s="112"/>
      <c r="F16" s="43"/>
      <c r="G16" s="127"/>
      <c r="H16" s="43"/>
      <c r="I16" s="119">
        <v>1.73</v>
      </c>
      <c r="J16" s="43">
        <v>8</v>
      </c>
      <c r="K16" s="119"/>
      <c r="L16" s="43"/>
      <c r="M16" s="43">
        <v>69</v>
      </c>
      <c r="N16" s="43">
        <v>19</v>
      </c>
      <c r="O16" s="76">
        <f t="shared" si="1"/>
        <v>57</v>
      </c>
      <c r="P16" s="77"/>
      <c r="Q16" s="52" t="s">
        <v>61</v>
      </c>
    </row>
    <row r="17" spans="1:18" ht="15.75">
      <c r="A17" s="317">
        <v>375</v>
      </c>
      <c r="B17" s="9" t="str">
        <f>LOOKUP(A17,Name!A$2:B848)</f>
        <v>Sofia Sheckler</v>
      </c>
      <c r="C17" s="112">
        <v>25.5</v>
      </c>
      <c r="D17" s="43">
        <v>18</v>
      </c>
      <c r="E17" s="112"/>
      <c r="F17" s="43"/>
      <c r="G17" s="127"/>
      <c r="H17" s="43"/>
      <c r="I17" s="119">
        <v>1.88</v>
      </c>
      <c r="J17" s="43">
        <v>22</v>
      </c>
      <c r="K17" s="119"/>
      <c r="L17" s="43"/>
      <c r="M17" s="43">
        <v>59</v>
      </c>
      <c r="N17" s="43">
        <v>10</v>
      </c>
      <c r="O17" s="76">
        <f t="shared" si="1"/>
        <v>50</v>
      </c>
      <c r="P17" s="77"/>
      <c r="Q17" s="84">
        <v>96.9</v>
      </c>
      <c r="R17" s="3" t="s">
        <v>145</v>
      </c>
    </row>
    <row r="18" spans="1:18" ht="16.5" thickBot="1">
      <c r="A18" s="317"/>
      <c r="B18" s="9" t="e">
        <f>LOOKUP(A18,Name!A$2:B852)</f>
        <v>#N/A</v>
      </c>
      <c r="C18" s="112"/>
      <c r="D18" s="43"/>
      <c r="E18" s="112"/>
      <c r="F18" s="43"/>
      <c r="G18" s="127"/>
      <c r="H18" s="43"/>
      <c r="I18" s="119"/>
      <c r="J18" s="43"/>
      <c r="K18" s="119"/>
      <c r="L18" s="43"/>
      <c r="M18" s="43"/>
      <c r="N18" s="43"/>
      <c r="O18" s="76">
        <f t="shared" si="1"/>
        <v>0</v>
      </c>
      <c r="P18" s="77"/>
      <c r="Q18" s="84">
        <v>30</v>
      </c>
      <c r="R18" s="3" t="s">
        <v>144</v>
      </c>
    </row>
    <row r="19" spans="1:18" ht="16.5" thickBot="1">
      <c r="A19" s="91">
        <v>3</v>
      </c>
      <c r="B19" s="92" t="str">
        <f>LOOKUP(A19,Name!A$2:B853)</f>
        <v>Birchfield Harriers</v>
      </c>
      <c r="C19" s="114"/>
      <c r="D19" s="92">
        <f>SUM(D13:D18)</f>
        <v>72</v>
      </c>
      <c r="E19" s="114"/>
      <c r="F19" s="92">
        <f>SUM(F13:F18)</f>
        <v>54</v>
      </c>
      <c r="G19" s="128"/>
      <c r="H19" s="92">
        <f>SUM(H13:H18)</f>
        <v>58</v>
      </c>
      <c r="I19" s="121"/>
      <c r="J19" s="92">
        <f>SUM(J13:J18)</f>
        <v>58</v>
      </c>
      <c r="K19" s="121"/>
      <c r="L19" s="92">
        <f>SUM(L13:L18)</f>
        <v>56</v>
      </c>
      <c r="M19" s="92"/>
      <c r="N19" s="92">
        <f>SUM(N13:N18)</f>
        <v>55</v>
      </c>
      <c r="O19" s="92">
        <f>Q15</f>
        <v>0</v>
      </c>
      <c r="P19" s="92">
        <f>Q18</f>
        <v>30</v>
      </c>
      <c r="Q19" s="93">
        <f>SUM(D19:P19)-R12-R13</f>
        <v>383</v>
      </c>
      <c r="R19" s="222" t="s">
        <v>151</v>
      </c>
    </row>
    <row r="20" spans="1:18" ht="15.75">
      <c r="A20" s="94">
        <v>4</v>
      </c>
      <c r="B20" s="95" t="str">
        <f>LOOKUP(A20,Name!A$2:B854)</f>
        <v>Halesowen C&amp;AC</v>
      </c>
      <c r="C20" s="363" t="s">
        <v>52</v>
      </c>
      <c r="D20" s="364"/>
      <c r="E20" s="361" t="s">
        <v>53</v>
      </c>
      <c r="F20" s="362"/>
      <c r="G20" s="363" t="s">
        <v>57</v>
      </c>
      <c r="H20" s="364"/>
      <c r="I20" s="361" t="s">
        <v>54</v>
      </c>
      <c r="J20" s="362"/>
      <c r="K20" s="363" t="s">
        <v>55</v>
      </c>
      <c r="L20" s="364"/>
      <c r="M20" s="361" t="s">
        <v>56</v>
      </c>
      <c r="N20" s="362"/>
      <c r="O20" s="80" t="s">
        <v>58</v>
      </c>
      <c r="P20" s="81" t="s">
        <v>59</v>
      </c>
      <c r="Q20" s="100" t="s">
        <v>22</v>
      </c>
      <c r="R20" s="223">
        <v>0</v>
      </c>
    </row>
    <row r="21" spans="1:18" ht="16.5" thickBot="1">
      <c r="A21" s="96">
        <v>462</v>
      </c>
      <c r="B21" s="9" t="str">
        <f>LOOKUP(A21,Name!A$2:B857)</f>
        <v>Millie Allen</v>
      </c>
      <c r="C21" s="112">
        <v>26.3</v>
      </c>
      <c r="D21" s="43">
        <v>12</v>
      </c>
      <c r="E21" s="112"/>
      <c r="F21" s="43"/>
      <c r="G21" s="127"/>
      <c r="H21" s="43"/>
      <c r="I21" s="119">
        <v>1.98</v>
      </c>
      <c r="J21" s="43">
        <v>26</v>
      </c>
      <c r="K21" s="119">
        <v>7.51</v>
      </c>
      <c r="L21" s="43">
        <v>24</v>
      </c>
      <c r="M21" s="43"/>
      <c r="N21" s="43"/>
      <c r="O21" s="76">
        <f aca="true" t="shared" si="2" ref="O21:O26">D21+F21+H21+J21+L21+N21</f>
        <v>62</v>
      </c>
      <c r="P21" s="77"/>
      <c r="Q21" s="83" t="s">
        <v>60</v>
      </c>
      <c r="R21" s="224">
        <f>MIN(O21:O26)</f>
        <v>0</v>
      </c>
    </row>
    <row r="22" spans="1:18" ht="15.75">
      <c r="A22" s="96">
        <v>464</v>
      </c>
      <c r="B22" s="9" t="str">
        <f>LOOKUP(A22,Name!A$2:B867)</f>
        <v>Betsy Cooper</v>
      </c>
      <c r="C22" s="112"/>
      <c r="D22" s="43"/>
      <c r="E22" s="112">
        <v>54.4</v>
      </c>
      <c r="F22" s="43">
        <v>14</v>
      </c>
      <c r="G22" s="127"/>
      <c r="H22" s="43"/>
      <c r="I22" s="119">
        <v>1.78</v>
      </c>
      <c r="J22" s="43">
        <v>10</v>
      </c>
      <c r="K22" s="119">
        <v>8.89</v>
      </c>
      <c r="L22" s="43">
        <v>28</v>
      </c>
      <c r="M22" s="43"/>
      <c r="N22" s="43"/>
      <c r="O22" s="76">
        <f t="shared" si="2"/>
        <v>52</v>
      </c>
      <c r="P22" s="77"/>
      <c r="Q22" s="84">
        <v>116.4</v>
      </c>
      <c r="R22" s="3" t="s">
        <v>145</v>
      </c>
    </row>
    <row r="23" spans="1:18" ht="15.75">
      <c r="A23" s="96">
        <v>465</v>
      </c>
      <c r="B23" s="9" t="str">
        <f>LOOKUP(A23,Name!A$2:B860)</f>
        <v>Millie Cross</v>
      </c>
      <c r="C23" s="112">
        <v>28.2</v>
      </c>
      <c r="D23" s="43">
        <v>10</v>
      </c>
      <c r="E23" s="112"/>
      <c r="F23" s="43"/>
      <c r="G23" s="127">
        <v>38</v>
      </c>
      <c r="H23" s="43">
        <v>14</v>
      </c>
      <c r="I23" s="119"/>
      <c r="J23" s="43"/>
      <c r="K23" s="119"/>
      <c r="L23" s="43"/>
      <c r="M23" s="43">
        <v>65</v>
      </c>
      <c r="N23" s="43">
        <v>14</v>
      </c>
      <c r="O23" s="76">
        <f t="shared" si="2"/>
        <v>38</v>
      </c>
      <c r="P23" s="77"/>
      <c r="Q23" s="84">
        <v>24</v>
      </c>
      <c r="R23" s="3" t="s">
        <v>144</v>
      </c>
    </row>
    <row r="24" spans="1:17" ht="15.75">
      <c r="A24" s="96">
        <v>463</v>
      </c>
      <c r="B24" s="9" t="str">
        <f>LOOKUP(A24,Name!A$2:B867)</f>
        <v>Milly Allen</v>
      </c>
      <c r="C24" s="112"/>
      <c r="D24" s="43"/>
      <c r="E24" s="112">
        <v>56.6</v>
      </c>
      <c r="F24" s="43">
        <v>12</v>
      </c>
      <c r="G24" s="127"/>
      <c r="H24" s="43"/>
      <c r="I24" s="119">
        <v>1.44</v>
      </c>
      <c r="J24" s="43">
        <v>6</v>
      </c>
      <c r="K24" s="119"/>
      <c r="L24" s="43"/>
      <c r="M24" s="43">
        <v>68</v>
      </c>
      <c r="N24" s="43">
        <v>18</v>
      </c>
      <c r="O24" s="76">
        <f t="shared" si="2"/>
        <v>36</v>
      </c>
      <c r="P24" s="77"/>
      <c r="Q24" s="52" t="s">
        <v>61</v>
      </c>
    </row>
    <row r="25" spans="1:18" ht="15.75">
      <c r="A25" s="96">
        <v>472</v>
      </c>
      <c r="B25" s="9" t="str">
        <f>LOOKUP(A25,Name!A$2:B856)</f>
        <v>Ella Von-Schaxmann</v>
      </c>
      <c r="C25" s="112"/>
      <c r="D25" s="43"/>
      <c r="E25" s="112">
        <v>55.5</v>
      </c>
      <c r="F25" s="43">
        <v>10</v>
      </c>
      <c r="G25" s="127">
        <v>33</v>
      </c>
      <c r="H25" s="43">
        <v>12</v>
      </c>
      <c r="I25" s="119"/>
      <c r="J25" s="43"/>
      <c r="K25" s="119">
        <v>0</v>
      </c>
      <c r="L25" s="43">
        <v>0</v>
      </c>
      <c r="M25" s="43"/>
      <c r="N25" s="43"/>
      <c r="O25" s="76">
        <f t="shared" si="2"/>
        <v>22</v>
      </c>
      <c r="P25" s="77"/>
      <c r="Q25" s="84">
        <v>103</v>
      </c>
      <c r="R25" s="3">
        <v>26</v>
      </c>
    </row>
    <row r="26" spans="1:18" ht="16.5" thickBot="1">
      <c r="A26" s="96"/>
      <c r="B26" s="9" t="e">
        <f>LOOKUP(A26,Name!A$2:B868)</f>
        <v>#N/A</v>
      </c>
      <c r="C26" s="112"/>
      <c r="D26" s="43"/>
      <c r="E26" s="112"/>
      <c r="F26" s="43"/>
      <c r="G26" s="127"/>
      <c r="H26" s="43"/>
      <c r="I26" s="119"/>
      <c r="J26" s="43"/>
      <c r="K26" s="119"/>
      <c r="L26" s="43"/>
      <c r="M26" s="43"/>
      <c r="N26" s="43"/>
      <c r="O26" s="76">
        <f t="shared" si="2"/>
        <v>0</v>
      </c>
      <c r="P26" s="77"/>
      <c r="Q26" s="84">
        <v>24</v>
      </c>
      <c r="R26" s="3" t="s">
        <v>144</v>
      </c>
    </row>
    <row r="27" spans="1:18" ht="16.5" thickBot="1">
      <c r="A27" s="97">
        <v>4</v>
      </c>
      <c r="B27" s="98" t="str">
        <f>LOOKUP(A27,Name!A$2:B861)</f>
        <v>Halesowen C&amp;AC</v>
      </c>
      <c r="C27" s="115"/>
      <c r="D27" s="98">
        <f>SUM(D21:D26)</f>
        <v>22</v>
      </c>
      <c r="E27" s="115"/>
      <c r="F27" s="98">
        <f>SUM(F21:F26)</f>
        <v>36</v>
      </c>
      <c r="G27" s="129"/>
      <c r="H27" s="98">
        <f>SUM(H21:H26)</f>
        <v>26</v>
      </c>
      <c r="I27" s="122"/>
      <c r="J27" s="98">
        <f>SUM(J21:J26)</f>
        <v>42</v>
      </c>
      <c r="K27" s="122"/>
      <c r="L27" s="98">
        <f>SUM(L21:L26)</f>
        <v>52</v>
      </c>
      <c r="M27" s="98"/>
      <c r="N27" s="98">
        <f>SUM(N21:N26)</f>
        <v>32</v>
      </c>
      <c r="O27" s="98">
        <f>Q23</f>
        <v>24</v>
      </c>
      <c r="P27" s="98">
        <f>Q26</f>
        <v>24</v>
      </c>
      <c r="Q27" s="99">
        <f>SUM(D27:P27)-R20-R21</f>
        <v>258</v>
      </c>
      <c r="R27" s="222" t="s">
        <v>151</v>
      </c>
    </row>
    <row r="28" spans="1:18" ht="15.75">
      <c r="A28" s="103">
        <v>6</v>
      </c>
      <c r="B28" s="104" t="str">
        <f>LOOKUP(A28,Name!A$2:B870)</f>
        <v>Solihull &amp; Small Heath</v>
      </c>
      <c r="C28" s="363" t="s">
        <v>52</v>
      </c>
      <c r="D28" s="364"/>
      <c r="E28" s="361" t="s">
        <v>53</v>
      </c>
      <c r="F28" s="362"/>
      <c r="G28" s="363" t="s">
        <v>57</v>
      </c>
      <c r="H28" s="364"/>
      <c r="I28" s="361" t="s">
        <v>54</v>
      </c>
      <c r="J28" s="362"/>
      <c r="K28" s="363" t="s">
        <v>55</v>
      </c>
      <c r="L28" s="364"/>
      <c r="M28" s="361" t="s">
        <v>56</v>
      </c>
      <c r="N28" s="362"/>
      <c r="O28" s="80" t="s">
        <v>58</v>
      </c>
      <c r="P28" s="81" t="s">
        <v>59</v>
      </c>
      <c r="Q28" s="105" t="s">
        <v>24</v>
      </c>
      <c r="R28" s="223">
        <v>0</v>
      </c>
    </row>
    <row r="29" spans="1:18" ht="16.5" thickBot="1">
      <c r="A29" s="101">
        <v>687</v>
      </c>
      <c r="B29" s="9" t="str">
        <f>LOOKUP(A29,Name!A$2:B876)</f>
        <v>Jasmin Walker</v>
      </c>
      <c r="C29" s="112">
        <v>24.8</v>
      </c>
      <c r="D29" s="43">
        <v>26</v>
      </c>
      <c r="E29" s="112"/>
      <c r="F29" s="43"/>
      <c r="G29" s="127"/>
      <c r="H29" s="43"/>
      <c r="I29" s="119">
        <v>2.13</v>
      </c>
      <c r="J29" s="43">
        <v>30</v>
      </c>
      <c r="K29" s="119"/>
      <c r="L29" s="43"/>
      <c r="M29" s="43">
        <v>64</v>
      </c>
      <c r="N29" s="43">
        <v>12</v>
      </c>
      <c r="O29" s="76">
        <f aca="true" t="shared" si="3" ref="O29:O34">D29+F29+H29+J29+L29+N29</f>
        <v>68</v>
      </c>
      <c r="P29" s="77"/>
      <c r="Q29" s="83" t="s">
        <v>60</v>
      </c>
      <c r="R29" s="224">
        <f>MIN(O29:O34)</f>
        <v>50</v>
      </c>
    </row>
    <row r="30" spans="1:18" ht="15.75">
      <c r="A30" s="101">
        <v>686</v>
      </c>
      <c r="B30" s="9" t="str">
        <f>LOOKUP(A30,Name!A$2:B874)</f>
        <v>Sarah Gahan</v>
      </c>
      <c r="C30" s="112"/>
      <c r="D30" s="43"/>
      <c r="E30" s="112">
        <v>52.6</v>
      </c>
      <c r="F30" s="43">
        <v>22</v>
      </c>
      <c r="G30" s="127">
        <v>44</v>
      </c>
      <c r="H30" s="43">
        <v>18</v>
      </c>
      <c r="I30" s="119"/>
      <c r="J30" s="43"/>
      <c r="K30" s="119"/>
      <c r="L30" s="43"/>
      <c r="M30" s="43">
        <v>71</v>
      </c>
      <c r="N30" s="43">
        <v>23</v>
      </c>
      <c r="O30" s="76">
        <f t="shared" si="3"/>
        <v>63</v>
      </c>
      <c r="P30" s="77"/>
      <c r="Q30" s="84">
        <v>100.4</v>
      </c>
      <c r="R30" s="3" t="s">
        <v>145</v>
      </c>
    </row>
    <row r="31" spans="1:18" ht="15.75">
      <c r="A31" s="101">
        <v>683</v>
      </c>
      <c r="B31" s="9" t="str">
        <f>LOOKUP(A31,Name!A$2:B875)</f>
        <v>Sophie Williams</v>
      </c>
      <c r="C31" s="112"/>
      <c r="D31" s="43"/>
      <c r="E31" s="112">
        <v>53.5</v>
      </c>
      <c r="F31" s="43">
        <v>20</v>
      </c>
      <c r="G31" s="127"/>
      <c r="H31" s="43"/>
      <c r="I31" s="119">
        <v>1.89</v>
      </c>
      <c r="J31" s="43">
        <v>24</v>
      </c>
      <c r="K31" s="119">
        <v>6.07</v>
      </c>
      <c r="L31" s="43">
        <v>16</v>
      </c>
      <c r="M31" s="43"/>
      <c r="N31" s="43"/>
      <c r="O31" s="76">
        <f t="shared" si="3"/>
        <v>60</v>
      </c>
      <c r="P31" s="77"/>
      <c r="Q31" s="84">
        <v>30</v>
      </c>
      <c r="R31" s="3" t="s">
        <v>144</v>
      </c>
    </row>
    <row r="32" spans="1:17" ht="15.75">
      <c r="A32" s="101">
        <v>682</v>
      </c>
      <c r="B32" s="9" t="str">
        <f>LOOKUP(A32,Name!A$2:B874)</f>
        <v>Poppy Koumblis</v>
      </c>
      <c r="C32" s="112">
        <v>25.7</v>
      </c>
      <c r="D32" s="43">
        <v>16</v>
      </c>
      <c r="E32" s="112"/>
      <c r="F32" s="43"/>
      <c r="G32" s="127">
        <v>44</v>
      </c>
      <c r="H32" s="43">
        <v>21</v>
      </c>
      <c r="I32" s="119"/>
      <c r="J32" s="43"/>
      <c r="K32" s="119">
        <v>7.35</v>
      </c>
      <c r="L32" s="43">
        <v>22</v>
      </c>
      <c r="M32" s="43"/>
      <c r="N32" s="43"/>
      <c r="O32" s="76">
        <f t="shared" si="3"/>
        <v>59</v>
      </c>
      <c r="P32" s="77"/>
      <c r="Q32" s="52" t="s">
        <v>61</v>
      </c>
    </row>
    <row r="33" spans="1:18" ht="15.75">
      <c r="A33" s="101">
        <v>685</v>
      </c>
      <c r="B33" s="9" t="str">
        <f>LOOKUP(A33,Name!A$2:B872)</f>
        <v>Abigail Steele</v>
      </c>
      <c r="C33" s="112"/>
      <c r="D33" s="43"/>
      <c r="E33" s="112">
        <v>54.2</v>
      </c>
      <c r="F33" s="43">
        <v>16</v>
      </c>
      <c r="G33" s="127">
        <v>43</v>
      </c>
      <c r="H33" s="43">
        <v>16</v>
      </c>
      <c r="I33" s="119"/>
      <c r="J33" s="43"/>
      <c r="K33" s="119"/>
      <c r="L33" s="43"/>
      <c r="M33" s="43">
        <v>69</v>
      </c>
      <c r="N33" s="43">
        <v>19</v>
      </c>
      <c r="O33" s="76">
        <f t="shared" si="3"/>
        <v>51</v>
      </c>
      <c r="P33" s="77"/>
      <c r="Q33" s="84">
        <v>100.4</v>
      </c>
      <c r="R33" s="3" t="s">
        <v>145</v>
      </c>
    </row>
    <row r="34" spans="1:18" ht="15.75">
      <c r="A34" s="101">
        <v>689</v>
      </c>
      <c r="B34" s="9" t="str">
        <f>LOOKUP(A34,Name!A$2:B872)</f>
        <v>Charlotte Coppendell</v>
      </c>
      <c r="C34" s="112">
        <v>26.1</v>
      </c>
      <c r="D34" s="43">
        <v>14</v>
      </c>
      <c r="E34" s="112"/>
      <c r="F34" s="43"/>
      <c r="G34" s="127"/>
      <c r="H34" s="43"/>
      <c r="I34" s="119">
        <v>1.86</v>
      </c>
      <c r="J34" s="43">
        <v>18</v>
      </c>
      <c r="K34" s="119">
        <v>6.64</v>
      </c>
      <c r="L34" s="43">
        <v>18</v>
      </c>
      <c r="M34" s="43"/>
      <c r="N34" s="43"/>
      <c r="O34" s="76">
        <f t="shared" si="3"/>
        <v>50</v>
      </c>
      <c r="P34" s="77"/>
      <c r="Q34" s="84">
        <v>26</v>
      </c>
      <c r="R34" s="3" t="s">
        <v>144</v>
      </c>
    </row>
    <row r="35" spans="1:17" ht="16.5" thickBot="1">
      <c r="A35" s="102">
        <v>6</v>
      </c>
      <c r="B35" s="110" t="str">
        <f>LOOKUP(A35,Name!A$2:B877)</f>
        <v>Solihull &amp; Small Heath</v>
      </c>
      <c r="C35" s="116"/>
      <c r="D35" s="110">
        <f>SUM(D29:D34)</f>
        <v>56</v>
      </c>
      <c r="E35" s="116"/>
      <c r="F35" s="110">
        <f>SUM(F29:F34)</f>
        <v>58</v>
      </c>
      <c r="G35" s="130"/>
      <c r="H35" s="110">
        <f>SUM(H29:H34)</f>
        <v>55</v>
      </c>
      <c r="I35" s="123"/>
      <c r="J35" s="110">
        <f>SUM(J29:J34)</f>
        <v>72</v>
      </c>
      <c r="K35" s="123"/>
      <c r="L35" s="110">
        <f>SUM(L29:L34)</f>
        <v>56</v>
      </c>
      <c r="M35" s="110"/>
      <c r="N35" s="110">
        <f>SUM(N29:N34)</f>
        <v>54</v>
      </c>
      <c r="O35" s="110">
        <f>Q31</f>
        <v>30</v>
      </c>
      <c r="P35" s="110">
        <f>Q34</f>
        <v>26</v>
      </c>
      <c r="Q35" s="111">
        <f>SUM(D35:P35)-R28-R29</f>
        <v>357</v>
      </c>
    </row>
    <row r="36" spans="1:17" ht="15.75">
      <c r="A36" s="106"/>
      <c r="B36" s="107" t="s">
        <v>62</v>
      </c>
      <c r="C36" s="363" t="s">
        <v>52</v>
      </c>
      <c r="D36" s="364"/>
      <c r="E36" s="361" t="s">
        <v>53</v>
      </c>
      <c r="F36" s="362"/>
      <c r="G36" s="363" t="s">
        <v>57</v>
      </c>
      <c r="H36" s="364"/>
      <c r="I36" s="361" t="s">
        <v>54</v>
      </c>
      <c r="J36" s="362"/>
      <c r="K36" s="363" t="s">
        <v>55</v>
      </c>
      <c r="L36" s="364"/>
      <c r="M36" s="361" t="s">
        <v>56</v>
      </c>
      <c r="N36" s="362"/>
      <c r="O36" s="125"/>
      <c r="P36" s="125"/>
      <c r="Q36" s="126"/>
    </row>
    <row r="37" spans="1:17" ht="15.75">
      <c r="A37" s="292">
        <v>185</v>
      </c>
      <c r="B37" s="9" t="str">
        <f>LOOKUP(A37,Name!A$2:B882)</f>
        <v>Isabelle Fennel</v>
      </c>
      <c r="C37" s="112"/>
      <c r="D37" s="43"/>
      <c r="E37" s="112">
        <v>54.7</v>
      </c>
      <c r="F37" s="43">
        <v>12</v>
      </c>
      <c r="G37" s="127">
        <v>44</v>
      </c>
      <c r="H37" s="43">
        <v>21</v>
      </c>
      <c r="I37" s="119"/>
      <c r="J37" s="43"/>
      <c r="K37" s="119">
        <v>4.71</v>
      </c>
      <c r="L37" s="43">
        <v>12</v>
      </c>
      <c r="M37" s="43"/>
      <c r="N37" s="43"/>
      <c r="O37" s="76">
        <f>D37+F37+H37+J37+L37+N37</f>
        <v>45</v>
      </c>
      <c r="P37" s="126"/>
      <c r="Q37" s="126"/>
    </row>
    <row r="38" spans="1:17" ht="15.75">
      <c r="A38" s="96"/>
      <c r="B38" s="9" t="e">
        <f>LOOKUP(A38,Name!A$2:B872)</f>
        <v>#N/A</v>
      </c>
      <c r="C38" s="112"/>
      <c r="D38" s="43"/>
      <c r="E38" s="112"/>
      <c r="F38" s="43"/>
      <c r="G38" s="127"/>
      <c r="H38" s="43"/>
      <c r="I38" s="119"/>
      <c r="J38" s="43"/>
      <c r="K38" s="119"/>
      <c r="L38" s="43"/>
      <c r="M38" s="43"/>
      <c r="N38" s="43"/>
      <c r="O38" s="76">
        <f>D38+F38+H38+J38+L38+N38</f>
        <v>0</v>
      </c>
      <c r="P38" s="126"/>
      <c r="Q38" s="126"/>
    </row>
    <row r="39" spans="1:17" ht="15.75">
      <c r="A39" s="96"/>
      <c r="B39" s="9" t="e">
        <f>LOOKUP(A39,Name!A$2:B884)</f>
        <v>#N/A</v>
      </c>
      <c r="C39" s="112"/>
      <c r="D39" s="43"/>
      <c r="E39" s="112"/>
      <c r="F39" s="43"/>
      <c r="G39" s="127"/>
      <c r="H39" s="43"/>
      <c r="I39" s="119"/>
      <c r="J39" s="43"/>
      <c r="K39" s="119"/>
      <c r="L39" s="43"/>
      <c r="M39" s="43"/>
      <c r="N39" s="43"/>
      <c r="O39" s="76">
        <f>D39+F39+H39+J39+L39+N39</f>
        <v>0</v>
      </c>
      <c r="P39" s="126"/>
      <c r="Q39" s="126"/>
    </row>
    <row r="40" spans="1:17" ht="15.75">
      <c r="A40" s="96"/>
      <c r="B40" s="9" t="e">
        <f>LOOKUP(A40,Name!A$2:B884)</f>
        <v>#N/A</v>
      </c>
      <c r="C40" s="112"/>
      <c r="D40" s="43"/>
      <c r="E40" s="112"/>
      <c r="F40" s="43"/>
      <c r="G40" s="127"/>
      <c r="H40" s="43"/>
      <c r="I40" s="119"/>
      <c r="J40" s="43"/>
      <c r="K40" s="119"/>
      <c r="L40" s="43"/>
      <c r="M40" s="43"/>
      <c r="N40" s="43"/>
      <c r="O40" s="76">
        <f>D40+F40+H40+J40+L40+N40</f>
        <v>0</v>
      </c>
      <c r="P40" s="126"/>
      <c r="Q40" s="126"/>
    </row>
    <row r="41" spans="1:17" ht="16.5" thickBot="1">
      <c r="A41" s="108"/>
      <c r="B41" s="126"/>
      <c r="C41" s="117"/>
      <c r="D41" s="109"/>
      <c r="E41" s="117"/>
      <c r="F41" s="109"/>
      <c r="G41" s="131"/>
      <c r="H41" s="109"/>
      <c r="I41" s="124"/>
      <c r="J41" s="109"/>
      <c r="K41" s="124"/>
      <c r="L41" s="109"/>
      <c r="M41" s="109"/>
      <c r="N41" s="109"/>
      <c r="O41" s="109"/>
      <c r="P41" s="109"/>
      <c r="Q41" s="126"/>
    </row>
  </sheetData>
  <sheetProtection/>
  <mergeCells count="34">
    <mergeCell ref="M2:Q2"/>
    <mergeCell ref="B1:B2"/>
    <mergeCell ref="C2:L2"/>
    <mergeCell ref="M1:Q1"/>
    <mergeCell ref="I20:J20"/>
    <mergeCell ref="K20:L20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K4:L4"/>
    <mergeCell ref="M36:N36"/>
    <mergeCell ref="G20:H20"/>
    <mergeCell ref="C28:D28"/>
    <mergeCell ref="E28:F28"/>
    <mergeCell ref="G28:H28"/>
    <mergeCell ref="I28:J28"/>
    <mergeCell ref="K28:L28"/>
    <mergeCell ref="M28:N28"/>
    <mergeCell ref="C36:D36"/>
    <mergeCell ref="E36:F36"/>
    <mergeCell ref="C12:D12"/>
    <mergeCell ref="E12:F12"/>
    <mergeCell ref="G36:H36"/>
    <mergeCell ref="I36:J36"/>
    <mergeCell ref="K36:L36"/>
    <mergeCell ref="C20:D20"/>
    <mergeCell ref="E20:F20"/>
  </mergeCells>
  <conditionalFormatting sqref="P5:P10 O38 O40">
    <cfRule type="cellIs" priority="14" dxfId="467" operator="equal" stopIfTrue="1">
      <formula>1</formula>
    </cfRule>
  </conditionalFormatting>
  <conditionalFormatting sqref="P13:P18">
    <cfRule type="cellIs" priority="13" dxfId="467" operator="equal" stopIfTrue="1">
      <formula>1</formula>
    </cfRule>
  </conditionalFormatting>
  <conditionalFormatting sqref="P21:P26">
    <cfRule type="cellIs" priority="12" dxfId="467" operator="equal" stopIfTrue="1">
      <formula>1</formula>
    </cfRule>
  </conditionalFormatting>
  <conditionalFormatting sqref="P29:P34">
    <cfRule type="cellIs" priority="10" dxfId="467" operator="equal" stopIfTrue="1">
      <formula>1</formula>
    </cfRule>
  </conditionalFormatting>
  <conditionalFormatting sqref="O29:O34">
    <cfRule type="cellIs" priority="8" dxfId="467" operator="equal" stopIfTrue="1">
      <formula>1</formula>
    </cfRule>
  </conditionalFormatting>
  <conditionalFormatting sqref="O21:O26">
    <cfRule type="cellIs" priority="6" dxfId="467" operator="equal" stopIfTrue="1">
      <formula>1</formula>
    </cfRule>
  </conditionalFormatting>
  <conditionalFormatting sqref="O13:O18">
    <cfRule type="cellIs" priority="5" dxfId="467" operator="equal" stopIfTrue="1">
      <formula>1</formula>
    </cfRule>
  </conditionalFormatting>
  <conditionalFormatting sqref="O5:O6 O8:O10">
    <cfRule type="cellIs" priority="4" dxfId="467" operator="equal" stopIfTrue="1">
      <formula>1</formula>
    </cfRule>
  </conditionalFormatting>
  <conditionalFormatting sqref="O39">
    <cfRule type="cellIs" priority="3" dxfId="467" operator="equal" stopIfTrue="1">
      <formula>1</formula>
    </cfRule>
  </conditionalFormatting>
  <conditionalFormatting sqref="O7">
    <cfRule type="cellIs" priority="2" dxfId="467" operator="equal" stopIfTrue="1">
      <formula>1</formula>
    </cfRule>
  </conditionalFormatting>
  <conditionalFormatting sqref="O37">
    <cfRule type="cellIs" priority="1" dxfId="467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  <col min="14" max="14" width="8.8515625" style="0" customWidth="1"/>
    <col min="15" max="15" width="4.00390625" style="0" bestFit="1" customWidth="1"/>
    <col min="16" max="16" width="19.28125" style="0" bestFit="1" customWidth="1"/>
    <col min="17" max="17" width="5.421875" style="0" bestFit="1" customWidth="1"/>
  </cols>
  <sheetData>
    <row r="1" spans="1:13" ht="15.75">
      <c r="A1" s="24" t="s">
        <v>10</v>
      </c>
      <c r="B1" s="133" t="s">
        <v>16</v>
      </c>
      <c r="C1" s="133" t="s">
        <v>2</v>
      </c>
      <c r="D1" s="133" t="s">
        <v>3</v>
      </c>
      <c r="E1" s="133" t="s">
        <v>168</v>
      </c>
      <c r="F1" s="133" t="s">
        <v>4</v>
      </c>
      <c r="G1" s="23" t="s">
        <v>7</v>
      </c>
      <c r="H1" s="133" t="s">
        <v>16</v>
      </c>
      <c r="I1" s="133" t="s">
        <v>2</v>
      </c>
      <c r="J1" s="133" t="s">
        <v>3</v>
      </c>
      <c r="K1" s="133" t="s">
        <v>168</v>
      </c>
      <c r="L1" s="25" t="s">
        <v>4</v>
      </c>
      <c r="M1" s="26" t="s">
        <v>9</v>
      </c>
    </row>
    <row r="2" spans="1:13" ht="15">
      <c r="A2" s="134" t="s">
        <v>6</v>
      </c>
      <c r="B2" s="5">
        <v>96</v>
      </c>
      <c r="C2" s="270">
        <v>120</v>
      </c>
      <c r="D2" s="270">
        <v>118</v>
      </c>
      <c r="E2" s="5"/>
      <c r="F2" s="5"/>
      <c r="G2" s="29">
        <f>SUM(B2:F2)</f>
        <v>334</v>
      </c>
      <c r="H2" s="5">
        <v>6</v>
      </c>
      <c r="I2" s="5">
        <v>8</v>
      </c>
      <c r="J2" s="5">
        <v>8</v>
      </c>
      <c r="K2" s="5"/>
      <c r="L2" s="5"/>
      <c r="M2" s="139">
        <f>SUM(H2:L2)</f>
        <v>22</v>
      </c>
    </row>
    <row r="3" spans="1:13" ht="15">
      <c r="A3" s="134" t="s">
        <v>5</v>
      </c>
      <c r="B3" s="270">
        <v>126</v>
      </c>
      <c r="C3" s="5">
        <v>110</v>
      </c>
      <c r="D3" s="5">
        <v>112</v>
      </c>
      <c r="E3" s="5"/>
      <c r="F3" s="301"/>
      <c r="G3" s="29">
        <f>SUM(B3:F3)</f>
        <v>348</v>
      </c>
      <c r="H3" s="5">
        <v>8</v>
      </c>
      <c r="I3" s="5">
        <v>6</v>
      </c>
      <c r="J3" s="5">
        <v>6</v>
      </c>
      <c r="K3" s="5"/>
      <c r="L3" s="5"/>
      <c r="M3" s="139">
        <f>SUM(H3:L3)</f>
        <v>20</v>
      </c>
    </row>
    <row r="4" spans="1:13" ht="15">
      <c r="A4" s="135" t="s">
        <v>19</v>
      </c>
      <c r="B4" s="5">
        <v>66</v>
      </c>
      <c r="C4" s="5">
        <v>60</v>
      </c>
      <c r="D4" s="5">
        <v>68</v>
      </c>
      <c r="E4" s="242"/>
      <c r="F4" s="242"/>
      <c r="G4" s="29">
        <f>SUM(B4:F4)</f>
        <v>194</v>
      </c>
      <c r="H4" s="5">
        <v>4</v>
      </c>
      <c r="I4" s="5">
        <v>4</v>
      </c>
      <c r="J4" s="5">
        <v>4</v>
      </c>
      <c r="K4" s="5"/>
      <c r="L4" s="5"/>
      <c r="M4" s="139">
        <f>SUM(H4:L4)</f>
        <v>12</v>
      </c>
    </row>
    <row r="5" spans="1:13" ht="15.75" thickBot="1">
      <c r="A5" s="138" t="s">
        <v>21</v>
      </c>
      <c r="B5" s="22">
        <v>48</v>
      </c>
      <c r="C5" s="22">
        <v>28</v>
      </c>
      <c r="D5" s="22">
        <v>40</v>
      </c>
      <c r="E5" s="22"/>
      <c r="F5" s="22"/>
      <c r="G5" s="30">
        <f>SUM(B5:F5)</f>
        <v>116</v>
      </c>
      <c r="H5" s="22">
        <v>2</v>
      </c>
      <c r="I5" s="22">
        <v>2</v>
      </c>
      <c r="J5" s="22">
        <v>2</v>
      </c>
      <c r="K5" s="22"/>
      <c r="L5" s="22"/>
      <c r="M5" s="140">
        <f>SUM(H5:L5)</f>
        <v>6</v>
      </c>
    </row>
    <row r="6" spans="2:7" ht="13.5" thickBot="1">
      <c r="B6" s="2"/>
      <c r="C6" s="2"/>
      <c r="D6" s="2"/>
      <c r="E6" s="2"/>
      <c r="F6" s="2"/>
      <c r="G6" s="2"/>
    </row>
    <row r="7" spans="1:13" ht="15.75">
      <c r="A7" s="24" t="s">
        <v>13</v>
      </c>
      <c r="B7" s="133" t="s">
        <v>16</v>
      </c>
      <c r="C7" s="133" t="s">
        <v>2</v>
      </c>
      <c r="D7" s="133" t="s">
        <v>3</v>
      </c>
      <c r="E7" s="133" t="s">
        <v>168</v>
      </c>
      <c r="F7" s="25" t="s">
        <v>4</v>
      </c>
      <c r="G7" s="25" t="s">
        <v>7</v>
      </c>
      <c r="H7" s="133" t="s">
        <v>16</v>
      </c>
      <c r="I7" s="133" t="s">
        <v>2</v>
      </c>
      <c r="J7" s="133" t="s">
        <v>3</v>
      </c>
      <c r="K7" s="133" t="s">
        <v>168</v>
      </c>
      <c r="L7" s="25" t="s">
        <v>4</v>
      </c>
      <c r="M7" s="26" t="s">
        <v>9</v>
      </c>
    </row>
    <row r="8" spans="1:13" ht="15">
      <c r="A8" s="135" t="s">
        <v>5</v>
      </c>
      <c r="B8" s="5">
        <v>114</v>
      </c>
      <c r="C8" s="270">
        <v>126</v>
      </c>
      <c r="D8" s="270">
        <v>122</v>
      </c>
      <c r="E8" s="5"/>
      <c r="F8" s="5"/>
      <c r="G8" s="29">
        <f>SUM(B8:F8)</f>
        <v>362</v>
      </c>
      <c r="H8" s="5">
        <v>6</v>
      </c>
      <c r="I8" s="5">
        <v>8</v>
      </c>
      <c r="J8" s="5">
        <v>8</v>
      </c>
      <c r="K8" s="5"/>
      <c r="L8" s="5"/>
      <c r="M8" s="31">
        <f>SUM(H8:L8)</f>
        <v>22</v>
      </c>
    </row>
    <row r="9" spans="1:13" ht="15">
      <c r="A9" s="136" t="s">
        <v>6</v>
      </c>
      <c r="B9" s="270">
        <v>120</v>
      </c>
      <c r="C9" s="5">
        <v>102</v>
      </c>
      <c r="D9" s="5">
        <v>104</v>
      </c>
      <c r="E9" s="5"/>
      <c r="F9" s="5"/>
      <c r="G9" s="29">
        <f>SUM(B9:F9)</f>
        <v>326</v>
      </c>
      <c r="H9" s="5">
        <v>8</v>
      </c>
      <c r="I9" s="5">
        <v>6</v>
      </c>
      <c r="J9" s="5">
        <v>6</v>
      </c>
      <c r="K9" s="5"/>
      <c r="L9" s="5"/>
      <c r="M9" s="31">
        <f>SUM(H9:L9)</f>
        <v>20</v>
      </c>
    </row>
    <row r="10" spans="1:13" ht="15">
      <c r="A10" s="136" t="s">
        <v>21</v>
      </c>
      <c r="B10" s="5">
        <v>48</v>
      </c>
      <c r="C10" s="5">
        <v>64</v>
      </c>
      <c r="D10" s="5">
        <v>82</v>
      </c>
      <c r="E10" s="5"/>
      <c r="F10" s="5"/>
      <c r="G10" s="29">
        <f>SUM(B10:F10)</f>
        <v>194</v>
      </c>
      <c r="H10" s="5">
        <v>4</v>
      </c>
      <c r="I10" s="5">
        <v>4</v>
      </c>
      <c r="J10" s="5">
        <v>4</v>
      </c>
      <c r="K10" s="5"/>
      <c r="L10" s="5"/>
      <c r="M10" s="31">
        <f>SUM(H10:L10)</f>
        <v>12</v>
      </c>
    </row>
    <row r="11" spans="1:13" ht="15.75" thickBot="1">
      <c r="A11" s="137" t="s">
        <v>19</v>
      </c>
      <c r="B11" s="22">
        <v>10</v>
      </c>
      <c r="C11" s="22">
        <v>18</v>
      </c>
      <c r="D11" s="22">
        <v>14</v>
      </c>
      <c r="E11" s="22"/>
      <c r="F11" s="22"/>
      <c r="G11" s="30">
        <f>SUM(B11:F11)</f>
        <v>42</v>
      </c>
      <c r="H11" s="22">
        <v>2</v>
      </c>
      <c r="I11" s="22">
        <v>2</v>
      </c>
      <c r="J11" s="22">
        <v>2</v>
      </c>
      <c r="K11" s="22"/>
      <c r="L11" s="22"/>
      <c r="M11" s="32">
        <f>SUM(H11:L11)</f>
        <v>6</v>
      </c>
    </row>
    <row r="12" spans="1:8" ht="15.75" thickBot="1">
      <c r="A12" s="3"/>
      <c r="B12" s="3"/>
      <c r="C12" s="27"/>
      <c r="D12" s="27"/>
      <c r="E12" s="27"/>
      <c r="F12" s="27"/>
      <c r="G12" s="27"/>
      <c r="H12" s="3"/>
    </row>
    <row r="13" spans="1:13" ht="15.75">
      <c r="A13" s="19" t="s">
        <v>14</v>
      </c>
      <c r="B13" s="20" t="s">
        <v>16</v>
      </c>
      <c r="C13" s="20" t="s">
        <v>2</v>
      </c>
      <c r="D13" s="20" t="s">
        <v>3</v>
      </c>
      <c r="E13" s="20" t="s">
        <v>168</v>
      </c>
      <c r="F13" s="20" t="s">
        <v>4</v>
      </c>
      <c r="G13" s="20" t="s">
        <v>7</v>
      </c>
      <c r="H13" s="20" t="s">
        <v>16</v>
      </c>
      <c r="I13" s="20" t="s">
        <v>1</v>
      </c>
      <c r="J13" s="20" t="s">
        <v>3</v>
      </c>
      <c r="K13" s="20" t="s">
        <v>168</v>
      </c>
      <c r="L13" s="20" t="s">
        <v>4</v>
      </c>
      <c r="M13" s="21" t="s">
        <v>9</v>
      </c>
    </row>
    <row r="14" spans="1:13" ht="15">
      <c r="A14" s="135" t="s">
        <v>5</v>
      </c>
      <c r="B14" s="270">
        <v>118</v>
      </c>
      <c r="C14" s="270">
        <v>100</v>
      </c>
      <c r="D14" s="270">
        <v>122</v>
      </c>
      <c r="E14" s="5"/>
      <c r="F14" s="5"/>
      <c r="G14" s="29">
        <f>SUM(B14:F14)</f>
        <v>340</v>
      </c>
      <c r="H14" s="5">
        <v>8</v>
      </c>
      <c r="I14" s="5">
        <v>8</v>
      </c>
      <c r="J14" s="5">
        <v>8</v>
      </c>
      <c r="K14" s="5"/>
      <c r="L14" s="5"/>
      <c r="M14" s="139">
        <f>SUM(H14:L14)</f>
        <v>24</v>
      </c>
    </row>
    <row r="15" spans="1:13" ht="15">
      <c r="A15" s="136" t="s">
        <v>19</v>
      </c>
      <c r="B15" s="5">
        <v>74</v>
      </c>
      <c r="C15" s="5">
        <v>74</v>
      </c>
      <c r="D15" s="5">
        <v>84</v>
      </c>
      <c r="E15" s="5"/>
      <c r="F15" s="5"/>
      <c r="G15" s="29">
        <f>SUM(B15:F15)</f>
        <v>232</v>
      </c>
      <c r="H15" s="5">
        <v>4</v>
      </c>
      <c r="I15" s="5">
        <v>4</v>
      </c>
      <c r="J15" s="5">
        <v>6</v>
      </c>
      <c r="K15" s="5"/>
      <c r="L15" s="5"/>
      <c r="M15" s="139">
        <f>SUM(H15:L15)</f>
        <v>14</v>
      </c>
    </row>
    <row r="16" spans="1:13" ht="15">
      <c r="A16" s="136" t="s">
        <v>6</v>
      </c>
      <c r="B16" s="5">
        <v>72</v>
      </c>
      <c r="C16" s="5">
        <v>92</v>
      </c>
      <c r="D16" s="5">
        <v>74</v>
      </c>
      <c r="E16" s="5"/>
      <c r="F16" s="5"/>
      <c r="G16" s="29">
        <f>SUM(B16:F16)</f>
        <v>238</v>
      </c>
      <c r="H16" s="5">
        <v>2</v>
      </c>
      <c r="I16" s="5">
        <v>6</v>
      </c>
      <c r="J16" s="5">
        <v>4</v>
      </c>
      <c r="K16" s="5"/>
      <c r="L16" s="5"/>
      <c r="M16" s="139">
        <f>SUM(H16:L16)</f>
        <v>12</v>
      </c>
    </row>
    <row r="17" spans="1:13" ht="15.75" thickBot="1">
      <c r="A17" s="137" t="s">
        <v>21</v>
      </c>
      <c r="B17" s="22">
        <v>76</v>
      </c>
      <c r="C17" s="22">
        <v>72</v>
      </c>
      <c r="D17" s="22">
        <v>56</v>
      </c>
      <c r="E17" s="343"/>
      <c r="F17" s="343"/>
      <c r="G17" s="30">
        <f>SUM(B17:F17)</f>
        <v>204</v>
      </c>
      <c r="H17" s="22">
        <v>6</v>
      </c>
      <c r="I17" s="22">
        <v>2</v>
      </c>
      <c r="J17" s="22">
        <v>2</v>
      </c>
      <c r="K17" s="22"/>
      <c r="L17" s="22"/>
      <c r="M17" s="140">
        <f>SUM(H17:L17)</f>
        <v>10</v>
      </c>
    </row>
    <row r="18" spans="1:9" ht="15.75" thickBot="1">
      <c r="A18" s="27"/>
      <c r="B18" s="3"/>
      <c r="C18" s="27"/>
      <c r="D18" s="27"/>
      <c r="E18" s="27"/>
      <c r="F18" s="27"/>
      <c r="G18" s="27"/>
      <c r="H18" s="27"/>
      <c r="I18" s="3"/>
    </row>
    <row r="19" spans="1:13" ht="15.75">
      <c r="A19" s="19" t="s">
        <v>15</v>
      </c>
      <c r="B19" s="20" t="s">
        <v>16</v>
      </c>
      <c r="C19" s="20" t="s">
        <v>2</v>
      </c>
      <c r="D19" s="20" t="s">
        <v>3</v>
      </c>
      <c r="E19" s="20" t="s">
        <v>168</v>
      </c>
      <c r="F19" s="20" t="s">
        <v>4</v>
      </c>
      <c r="G19" s="20" t="s">
        <v>7</v>
      </c>
      <c r="H19" s="20" t="s">
        <v>16</v>
      </c>
      <c r="I19" s="20" t="s">
        <v>1</v>
      </c>
      <c r="J19" s="20" t="s">
        <v>3</v>
      </c>
      <c r="K19" s="20" t="s">
        <v>168</v>
      </c>
      <c r="L19" s="20" t="s">
        <v>4</v>
      </c>
      <c r="M19" s="21" t="s">
        <v>9</v>
      </c>
    </row>
    <row r="20" spans="1:13" ht="15">
      <c r="A20" s="135" t="s">
        <v>5</v>
      </c>
      <c r="B20" s="270">
        <v>126</v>
      </c>
      <c r="C20" s="5">
        <v>100</v>
      </c>
      <c r="D20" s="270">
        <v>108</v>
      </c>
      <c r="E20" s="5"/>
      <c r="F20" s="5"/>
      <c r="G20" s="29">
        <f>SUM(B20:F20)</f>
        <v>334</v>
      </c>
      <c r="H20" s="5">
        <v>8</v>
      </c>
      <c r="I20" s="5">
        <v>6</v>
      </c>
      <c r="J20" s="5">
        <v>8</v>
      </c>
      <c r="K20" s="5"/>
      <c r="L20" s="5"/>
      <c r="M20" s="31">
        <f>SUM(H20:L20)</f>
        <v>22</v>
      </c>
    </row>
    <row r="21" spans="1:13" ht="15">
      <c r="A21" s="136" t="s">
        <v>6</v>
      </c>
      <c r="B21" s="5">
        <v>94</v>
      </c>
      <c r="C21" s="270">
        <v>110</v>
      </c>
      <c r="D21" s="5">
        <v>86</v>
      </c>
      <c r="E21" s="5"/>
      <c r="F21" s="5"/>
      <c r="G21" s="29">
        <f>SUM(B21:F21)</f>
        <v>290</v>
      </c>
      <c r="H21" s="5">
        <v>6</v>
      </c>
      <c r="I21" s="5">
        <v>8</v>
      </c>
      <c r="J21" s="5">
        <v>6</v>
      </c>
      <c r="K21" s="5"/>
      <c r="L21" s="5"/>
      <c r="M21" s="31">
        <f>SUM(H21:L21)</f>
        <v>20</v>
      </c>
    </row>
    <row r="22" spans="1:13" ht="15">
      <c r="A22" s="136" t="s">
        <v>19</v>
      </c>
      <c r="B22" s="5">
        <v>62</v>
      </c>
      <c r="C22" s="5">
        <v>58</v>
      </c>
      <c r="D22" s="5">
        <v>80</v>
      </c>
      <c r="E22" s="5"/>
      <c r="F22" s="5"/>
      <c r="G22" s="29">
        <f>SUM(B22:F22)</f>
        <v>200</v>
      </c>
      <c r="H22" s="5">
        <v>4</v>
      </c>
      <c r="I22" s="5">
        <v>2</v>
      </c>
      <c r="J22" s="5">
        <v>3</v>
      </c>
      <c r="K22" s="5"/>
      <c r="L22" s="5"/>
      <c r="M22" s="31">
        <f>SUM(H22:L22)</f>
        <v>9</v>
      </c>
    </row>
    <row r="23" spans="1:13" ht="15.75" thickBot="1">
      <c r="A23" s="137" t="s">
        <v>21</v>
      </c>
      <c r="B23" s="22">
        <v>52</v>
      </c>
      <c r="C23" s="22">
        <v>86</v>
      </c>
      <c r="D23" s="22">
        <v>80</v>
      </c>
      <c r="E23" s="22"/>
      <c r="F23" s="22"/>
      <c r="G23" s="30">
        <f>SUM(B23:F23)</f>
        <v>218</v>
      </c>
      <c r="H23" s="22">
        <v>2</v>
      </c>
      <c r="I23" s="22">
        <v>4</v>
      </c>
      <c r="J23" s="22">
        <v>3</v>
      </c>
      <c r="K23" s="22"/>
      <c r="L23" s="22"/>
      <c r="M23" s="32">
        <f>SUM(H23:L23)</f>
        <v>9</v>
      </c>
    </row>
    <row r="24" spans="1:9" ht="15.75" thickBot="1">
      <c r="A24" s="27"/>
      <c r="B24" s="3"/>
      <c r="C24" s="27"/>
      <c r="D24" s="27"/>
      <c r="E24" s="27"/>
      <c r="F24" s="27"/>
      <c r="G24" s="27"/>
      <c r="H24" s="27"/>
      <c r="I24" s="3"/>
    </row>
    <row r="25" spans="1:13" ht="15.75">
      <c r="A25" s="190" t="s">
        <v>147</v>
      </c>
      <c r="B25" s="191" t="s">
        <v>16</v>
      </c>
      <c r="C25" s="191" t="s">
        <v>2</v>
      </c>
      <c r="D25" s="191" t="s">
        <v>3</v>
      </c>
      <c r="E25" s="191" t="s">
        <v>168</v>
      </c>
      <c r="F25" s="191" t="s">
        <v>4</v>
      </c>
      <c r="G25" s="191" t="s">
        <v>7</v>
      </c>
      <c r="H25" s="191" t="s">
        <v>16</v>
      </c>
      <c r="I25" s="191" t="s">
        <v>2</v>
      </c>
      <c r="J25" s="191" t="s">
        <v>3</v>
      </c>
      <c r="K25" s="191" t="s">
        <v>168</v>
      </c>
      <c r="L25" s="191" t="s">
        <v>4</v>
      </c>
      <c r="M25" s="192" t="s">
        <v>9</v>
      </c>
    </row>
    <row r="26" spans="1:13" ht="15">
      <c r="A26" s="135" t="s">
        <v>5</v>
      </c>
      <c r="B26" s="254">
        <v>384</v>
      </c>
      <c r="C26" s="5">
        <v>363</v>
      </c>
      <c r="D26" s="254">
        <v>456</v>
      </c>
      <c r="E26" s="5"/>
      <c r="F26" s="5"/>
      <c r="G26" s="197">
        <f>SUM(B26:F26)</f>
        <v>1203</v>
      </c>
      <c r="H26" s="5">
        <v>8</v>
      </c>
      <c r="I26" s="5">
        <v>8</v>
      </c>
      <c r="J26" s="5">
        <v>8</v>
      </c>
      <c r="K26" s="5"/>
      <c r="L26" s="5"/>
      <c r="M26" s="311">
        <f>SUM(H26:L26)</f>
        <v>24</v>
      </c>
    </row>
    <row r="27" spans="1:13" ht="15">
      <c r="A27" s="136" t="s">
        <v>6</v>
      </c>
      <c r="B27" s="5">
        <v>297</v>
      </c>
      <c r="C27" s="254">
        <v>380</v>
      </c>
      <c r="D27" s="5">
        <v>353</v>
      </c>
      <c r="E27" s="5"/>
      <c r="F27" s="5"/>
      <c r="G27" s="197">
        <f>SUM(B27:F27)</f>
        <v>1030</v>
      </c>
      <c r="H27" s="5">
        <v>6</v>
      </c>
      <c r="I27" s="5">
        <v>6</v>
      </c>
      <c r="J27" s="5">
        <v>6</v>
      </c>
      <c r="K27" s="5"/>
      <c r="L27" s="5"/>
      <c r="M27" s="311">
        <f>SUM(H27:L27)</f>
        <v>18</v>
      </c>
    </row>
    <row r="28" spans="1:13" ht="15">
      <c r="A28" s="136" t="s">
        <v>21</v>
      </c>
      <c r="B28" s="5">
        <v>217</v>
      </c>
      <c r="C28" s="5">
        <v>85</v>
      </c>
      <c r="D28" s="5">
        <v>265</v>
      </c>
      <c r="E28" s="242"/>
      <c r="F28" s="242"/>
      <c r="G28" s="197">
        <f>SUM(B28:F28)</f>
        <v>567</v>
      </c>
      <c r="H28" s="5">
        <v>4</v>
      </c>
      <c r="I28" s="5">
        <v>4</v>
      </c>
      <c r="J28" s="5">
        <v>4</v>
      </c>
      <c r="K28" s="5"/>
      <c r="L28" s="5"/>
      <c r="M28" s="311">
        <f>SUM(H28:L28)</f>
        <v>12</v>
      </c>
    </row>
    <row r="29" spans="1:13" ht="15.75" thickBot="1">
      <c r="A29" s="137" t="s">
        <v>19</v>
      </c>
      <c r="B29" s="22">
        <v>116</v>
      </c>
      <c r="C29" s="22">
        <v>18</v>
      </c>
      <c r="D29" s="22">
        <v>111</v>
      </c>
      <c r="E29" s="22"/>
      <c r="F29" s="22"/>
      <c r="G29" s="198">
        <f>SUM(B29:F29)</f>
        <v>245</v>
      </c>
      <c r="H29" s="22">
        <v>2</v>
      </c>
      <c r="I29" s="22">
        <v>2</v>
      </c>
      <c r="J29" s="22">
        <v>2</v>
      </c>
      <c r="K29" s="22"/>
      <c r="L29" s="22"/>
      <c r="M29" s="312">
        <f>SUM(H29:L29)</f>
        <v>6</v>
      </c>
    </row>
    <row r="30" spans="1:9" ht="15.75" thickBot="1">
      <c r="A30" s="27"/>
      <c r="B30" s="3" t="s">
        <v>156</v>
      </c>
      <c r="C30" s="27"/>
      <c r="D30" s="27"/>
      <c r="E30" s="27"/>
      <c r="F30" s="27"/>
      <c r="G30" s="27"/>
      <c r="H30" s="27"/>
      <c r="I30" s="3"/>
    </row>
    <row r="31" spans="1:13" ht="15.75">
      <c r="A31" s="190" t="s">
        <v>146</v>
      </c>
      <c r="B31" s="191" t="s">
        <v>16</v>
      </c>
      <c r="C31" s="191" t="s">
        <v>2</v>
      </c>
      <c r="D31" s="191" t="s">
        <v>3</v>
      </c>
      <c r="E31" s="191" t="s">
        <v>168</v>
      </c>
      <c r="F31" s="191" t="s">
        <v>4</v>
      </c>
      <c r="G31" s="191" t="s">
        <v>7</v>
      </c>
      <c r="H31" s="191" t="s">
        <v>16</v>
      </c>
      <c r="I31" s="191" t="s">
        <v>2</v>
      </c>
      <c r="J31" s="191" t="s">
        <v>3</v>
      </c>
      <c r="K31" s="191" t="s">
        <v>168</v>
      </c>
      <c r="L31" s="191" t="s">
        <v>4</v>
      </c>
      <c r="M31" s="192" t="s">
        <v>9</v>
      </c>
    </row>
    <row r="32" spans="1:13" ht="15">
      <c r="A32" s="136" t="s">
        <v>6</v>
      </c>
      <c r="B32" s="254">
        <v>318</v>
      </c>
      <c r="C32" s="254">
        <v>443</v>
      </c>
      <c r="D32" s="254">
        <v>387</v>
      </c>
      <c r="E32" s="5"/>
      <c r="F32" s="5"/>
      <c r="G32" s="193">
        <f>SUM(B32:F32)</f>
        <v>1148</v>
      </c>
      <c r="H32" s="5">
        <v>8</v>
      </c>
      <c r="I32" s="5">
        <v>8</v>
      </c>
      <c r="J32" s="5">
        <v>8</v>
      </c>
      <c r="K32" s="5"/>
      <c r="L32" s="5"/>
      <c r="M32" s="195">
        <f>SUM(H32:L32)</f>
        <v>24</v>
      </c>
    </row>
    <row r="33" spans="1:13" ht="15">
      <c r="A33" s="344" t="s">
        <v>19</v>
      </c>
      <c r="B33" s="5">
        <v>306</v>
      </c>
      <c r="C33" s="5">
        <v>130</v>
      </c>
      <c r="D33" s="5">
        <v>383</v>
      </c>
      <c r="E33" s="5"/>
      <c r="F33" s="5"/>
      <c r="G33" s="193">
        <f>SUM(B33:F33)</f>
        <v>819</v>
      </c>
      <c r="H33" s="5">
        <v>6</v>
      </c>
      <c r="I33" s="5">
        <v>2</v>
      </c>
      <c r="J33" s="5">
        <v>6</v>
      </c>
      <c r="K33" s="5"/>
      <c r="L33" s="5"/>
      <c r="M33" s="195">
        <f>SUM(H33:L33)</f>
        <v>14</v>
      </c>
    </row>
    <row r="34" spans="1:13" ht="15">
      <c r="A34" s="135" t="s">
        <v>5</v>
      </c>
      <c r="B34" s="5">
        <v>267</v>
      </c>
      <c r="C34" s="5">
        <v>353</v>
      </c>
      <c r="D34" s="5">
        <v>357</v>
      </c>
      <c r="E34" s="5"/>
      <c r="F34" s="5"/>
      <c r="G34" s="193">
        <f>SUM(B34:F34)</f>
        <v>977</v>
      </c>
      <c r="H34" s="5">
        <v>2</v>
      </c>
      <c r="I34" s="5">
        <v>6</v>
      </c>
      <c r="J34" s="5">
        <v>4</v>
      </c>
      <c r="K34" s="5"/>
      <c r="L34" s="5"/>
      <c r="M34" s="195">
        <f>SUM(H34:L34)</f>
        <v>12</v>
      </c>
    </row>
    <row r="35" spans="1:13" ht="15.75" thickBot="1">
      <c r="A35" s="137" t="s">
        <v>21</v>
      </c>
      <c r="B35" s="22">
        <v>287</v>
      </c>
      <c r="C35" s="22">
        <v>274</v>
      </c>
      <c r="D35" s="22">
        <v>258</v>
      </c>
      <c r="E35" s="22"/>
      <c r="F35" s="22"/>
      <c r="G35" s="194">
        <f>SUM(B35:F35)</f>
        <v>819</v>
      </c>
      <c r="H35" s="22">
        <v>4</v>
      </c>
      <c r="I35" s="22">
        <v>4</v>
      </c>
      <c r="J35" s="22">
        <v>2</v>
      </c>
      <c r="K35" s="22"/>
      <c r="L35" s="22"/>
      <c r="M35" s="196">
        <f>SUM(H35:L35)</f>
        <v>10</v>
      </c>
    </row>
    <row r="37" spans="3:7" ht="12.75">
      <c r="C37" s="348" t="s">
        <v>463</v>
      </c>
      <c r="G37" t="s">
        <v>9</v>
      </c>
    </row>
    <row r="38" spans="2:7" ht="12.75">
      <c r="B38" s="348" t="s">
        <v>152</v>
      </c>
      <c r="C38" t="s">
        <v>23</v>
      </c>
      <c r="G38">
        <v>124</v>
      </c>
    </row>
    <row r="39" spans="2:7" ht="12.75">
      <c r="B39" s="348" t="s">
        <v>154</v>
      </c>
      <c r="C39" t="s">
        <v>6</v>
      </c>
      <c r="G39">
        <v>116</v>
      </c>
    </row>
    <row r="40" spans="2:7" ht="12.75">
      <c r="B40" s="348" t="s">
        <v>462</v>
      </c>
      <c r="C40" t="s">
        <v>19</v>
      </c>
      <c r="G40">
        <v>63</v>
      </c>
    </row>
    <row r="41" spans="2:7" ht="12.75">
      <c r="B41" s="348" t="s">
        <v>462</v>
      </c>
      <c r="C41" t="s">
        <v>464</v>
      </c>
      <c r="G41">
        <v>63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233" customWidth="1"/>
    <col min="2" max="2" width="25.8515625" style="2" customWidth="1"/>
    <col min="3" max="3" width="5.7109375" style="0" customWidth="1"/>
    <col min="4" max="7" width="5.7109375" style="2" customWidth="1"/>
    <col min="8" max="8" width="7.00390625" style="2" customWidth="1"/>
    <col min="9" max="9" width="0.5625" style="2" customWidth="1"/>
    <col min="10" max="10" width="4.8515625" style="250" customWidth="1"/>
    <col min="11" max="11" width="5.7109375" style="2" customWidth="1"/>
    <col min="12" max="12" width="23.421875" style="0" customWidth="1"/>
    <col min="13" max="17" width="5.8515625" style="0" customWidth="1"/>
    <col min="18" max="18" width="6.421875" style="0" customWidth="1"/>
    <col min="19" max="19" width="0.42578125" style="0" customWidth="1"/>
  </cols>
  <sheetData>
    <row r="1" spans="1:19" s="1" customFormat="1" ht="47.25">
      <c r="A1" s="243" t="s">
        <v>0</v>
      </c>
      <c r="B1" s="244" t="s">
        <v>158</v>
      </c>
      <c r="C1" s="245" t="s">
        <v>16</v>
      </c>
      <c r="D1" s="245" t="s">
        <v>2</v>
      </c>
      <c r="E1" s="245" t="s">
        <v>3</v>
      </c>
      <c r="F1" s="245" t="s">
        <v>168</v>
      </c>
      <c r="G1" s="245" t="s">
        <v>4</v>
      </c>
      <c r="H1" s="247" t="s">
        <v>7</v>
      </c>
      <c r="I1" s="247" t="s">
        <v>180</v>
      </c>
      <c r="J1" s="255"/>
      <c r="K1" s="18" t="s">
        <v>0</v>
      </c>
      <c r="L1" s="18" t="s">
        <v>159</v>
      </c>
      <c r="M1" s="25" t="s">
        <v>16</v>
      </c>
      <c r="N1" s="25" t="s">
        <v>2</v>
      </c>
      <c r="O1" s="25" t="s">
        <v>3</v>
      </c>
      <c r="P1" s="25" t="s">
        <v>168</v>
      </c>
      <c r="Q1" s="25" t="s">
        <v>4</v>
      </c>
      <c r="R1" s="246" t="s">
        <v>7</v>
      </c>
      <c r="S1" s="262" t="s">
        <v>180</v>
      </c>
    </row>
    <row r="2" spans="1:19" ht="15.75">
      <c r="A2" s="292">
        <v>184</v>
      </c>
      <c r="B2" s="5" t="str">
        <f>LOOKUP(A2,Name!A$1:B655)</f>
        <v>Eve Curtis</v>
      </c>
      <c r="C2" s="241">
        <v>80</v>
      </c>
      <c r="D2" s="325">
        <v>82</v>
      </c>
      <c r="E2" s="241">
        <v>74</v>
      </c>
      <c r="F2" s="241"/>
      <c r="G2" s="241">
        <v>0</v>
      </c>
      <c r="H2" s="248">
        <f aca="true" t="shared" si="0" ref="H2:H43">SUM(C2:G2)-I2</f>
        <v>236</v>
      </c>
      <c r="I2" s="261">
        <f aca="true" t="shared" si="1" ref="I2:I43">MIN(C2:G2)</f>
        <v>0</v>
      </c>
      <c r="J2" s="250">
        <v>1</v>
      </c>
      <c r="K2" s="101">
        <v>637</v>
      </c>
      <c r="L2" s="5" t="str">
        <f>LOOKUP(K2,Name!A$1:B1653)</f>
        <v>Callum Webber</v>
      </c>
      <c r="M2" s="242">
        <v>80</v>
      </c>
      <c r="N2" s="242">
        <v>85</v>
      </c>
      <c r="O2" s="242">
        <v>84</v>
      </c>
      <c r="P2" s="241"/>
      <c r="Q2" s="241">
        <v>0</v>
      </c>
      <c r="R2" s="240">
        <f aca="true" t="shared" si="2" ref="R2:R26">SUM(M2:Q2)-S2</f>
        <v>249</v>
      </c>
      <c r="S2" s="241">
        <f aca="true" t="shared" si="3" ref="S2:S26">MIN(M2:Q2)</f>
        <v>0</v>
      </c>
    </row>
    <row r="3" spans="1:19" ht="15.75">
      <c r="A3" s="327">
        <v>376</v>
      </c>
      <c r="B3" s="5" t="str">
        <f>LOOKUP(A3,Name!A$1:B652)</f>
        <v>Amber Threfall</v>
      </c>
      <c r="C3" s="241">
        <v>67</v>
      </c>
      <c r="D3" s="241">
        <v>80</v>
      </c>
      <c r="E3" s="241">
        <v>78</v>
      </c>
      <c r="F3" s="241"/>
      <c r="G3" s="241">
        <v>0</v>
      </c>
      <c r="H3" s="248">
        <f t="shared" si="0"/>
        <v>225</v>
      </c>
      <c r="I3" s="261">
        <f t="shared" si="1"/>
        <v>0</v>
      </c>
      <c r="J3" s="250">
        <v>2</v>
      </c>
      <c r="K3" s="101">
        <v>633</v>
      </c>
      <c r="L3" s="5" t="str">
        <f>LOOKUP(K3,Name!A$1:B1658)</f>
        <v>James Lund</v>
      </c>
      <c r="M3" s="241">
        <v>82</v>
      </c>
      <c r="N3" s="325">
        <v>90</v>
      </c>
      <c r="O3" s="241">
        <v>72</v>
      </c>
      <c r="P3" s="241"/>
      <c r="Q3" s="241">
        <v>0</v>
      </c>
      <c r="R3" s="240">
        <f t="shared" si="2"/>
        <v>244</v>
      </c>
      <c r="S3" s="241">
        <f t="shared" si="3"/>
        <v>0</v>
      </c>
    </row>
    <row r="4" spans="1:19" ht="15.75">
      <c r="A4" s="292">
        <v>182</v>
      </c>
      <c r="B4" s="5" t="str">
        <f>LOOKUP(A4,Name!A$1:B666)</f>
        <v>Isabel Male</v>
      </c>
      <c r="C4" s="279">
        <v>79</v>
      </c>
      <c r="D4" s="241">
        <v>72</v>
      </c>
      <c r="E4" s="241">
        <v>62</v>
      </c>
      <c r="F4" s="241"/>
      <c r="G4" s="241">
        <v>0</v>
      </c>
      <c r="H4" s="248">
        <f aca="true" t="shared" si="4" ref="H4:H21">SUM(C4:G4)-I4</f>
        <v>213</v>
      </c>
      <c r="I4" s="261">
        <f t="shared" si="1"/>
        <v>0</v>
      </c>
      <c r="J4" s="250">
        <v>3</v>
      </c>
      <c r="K4" s="101">
        <v>638</v>
      </c>
      <c r="L4" s="5" t="str">
        <f>LOOKUP(K4,Name!A$1:B1651)</f>
        <v>Jayden McIntosh</v>
      </c>
      <c r="M4" s="242">
        <v>74</v>
      </c>
      <c r="N4" s="242">
        <v>72</v>
      </c>
      <c r="O4" s="242">
        <v>68</v>
      </c>
      <c r="P4" s="241"/>
      <c r="Q4" s="241">
        <v>0</v>
      </c>
      <c r="R4" s="240">
        <f t="shared" si="2"/>
        <v>214</v>
      </c>
      <c r="S4" s="241">
        <f t="shared" si="3"/>
        <v>0</v>
      </c>
    </row>
    <row r="5" spans="1:19" ht="15.75">
      <c r="A5" s="292">
        <v>186</v>
      </c>
      <c r="B5" s="5" t="str">
        <f>LOOKUP(A5,Name!A$1:B653)</f>
        <v>Grace Curtis</v>
      </c>
      <c r="C5" s="241">
        <v>57</v>
      </c>
      <c r="D5" s="241">
        <v>74</v>
      </c>
      <c r="E5" s="241">
        <v>60</v>
      </c>
      <c r="F5" s="241"/>
      <c r="G5" s="241">
        <v>0</v>
      </c>
      <c r="H5" s="248">
        <f t="shared" si="4"/>
        <v>191</v>
      </c>
      <c r="I5" s="261">
        <f t="shared" si="1"/>
        <v>0</v>
      </c>
      <c r="J5" s="250">
        <v>4</v>
      </c>
      <c r="K5" s="292">
        <v>139</v>
      </c>
      <c r="L5" s="5" t="str">
        <f>LOOKUP(K5,Name!A$1:B1661)</f>
        <v>John O'Connor</v>
      </c>
      <c r="M5" s="325">
        <v>86</v>
      </c>
      <c r="N5" s="241">
        <v>50</v>
      </c>
      <c r="O5" s="241">
        <v>76</v>
      </c>
      <c r="P5" s="241"/>
      <c r="Q5" s="241">
        <v>0</v>
      </c>
      <c r="R5" s="240">
        <f t="shared" si="2"/>
        <v>212</v>
      </c>
      <c r="S5" s="241">
        <f t="shared" si="3"/>
        <v>0</v>
      </c>
    </row>
    <row r="6" spans="1:19" ht="15.75">
      <c r="A6" s="96">
        <v>464</v>
      </c>
      <c r="B6" s="5" t="str">
        <f>LOOKUP(A6,Name!A$1:B659)</f>
        <v>Betsy Cooper</v>
      </c>
      <c r="C6" s="241">
        <v>69</v>
      </c>
      <c r="D6" s="241">
        <v>61</v>
      </c>
      <c r="E6" s="241">
        <v>52</v>
      </c>
      <c r="F6" s="241"/>
      <c r="G6" s="241">
        <v>0</v>
      </c>
      <c r="H6" s="248">
        <f t="shared" si="4"/>
        <v>182</v>
      </c>
      <c r="I6" s="261">
        <f t="shared" si="1"/>
        <v>0</v>
      </c>
      <c r="J6" s="250">
        <v>5</v>
      </c>
      <c r="K6" s="101">
        <v>635</v>
      </c>
      <c r="L6" s="5" t="str">
        <f>LOOKUP(K6,Name!A$1:B1659)</f>
        <v>Dan Hawkeswood</v>
      </c>
      <c r="M6" s="241">
        <v>72</v>
      </c>
      <c r="N6" s="241">
        <v>76</v>
      </c>
      <c r="O6" s="241">
        <v>56</v>
      </c>
      <c r="P6" s="241"/>
      <c r="Q6" s="241">
        <v>0</v>
      </c>
      <c r="R6" s="240">
        <f t="shared" si="2"/>
        <v>204</v>
      </c>
      <c r="S6" s="241">
        <f t="shared" si="3"/>
        <v>0</v>
      </c>
    </row>
    <row r="7" spans="1:19" ht="15.75">
      <c r="A7" s="288">
        <v>183</v>
      </c>
      <c r="B7" s="5" t="str">
        <f>LOOKUP(A7,Name!A$1:B658)</f>
        <v>Grace Fennel</v>
      </c>
      <c r="C7" s="241">
        <v>58</v>
      </c>
      <c r="D7" s="241">
        <v>72</v>
      </c>
      <c r="E7" s="241">
        <v>48</v>
      </c>
      <c r="F7" s="241"/>
      <c r="G7" s="241">
        <v>0</v>
      </c>
      <c r="H7" s="248">
        <f t="shared" si="4"/>
        <v>178</v>
      </c>
      <c r="I7" s="261">
        <f t="shared" si="1"/>
        <v>0</v>
      </c>
      <c r="J7" s="250">
        <v>6</v>
      </c>
      <c r="K7" s="292">
        <v>135</v>
      </c>
      <c r="L7" s="5" t="str">
        <f>LOOKUP(K7,Name!A$1:B1654)</f>
        <v>Jamie Suviste</v>
      </c>
      <c r="M7" s="241">
        <v>62</v>
      </c>
      <c r="N7" s="241">
        <v>80</v>
      </c>
      <c r="O7" s="241">
        <v>54</v>
      </c>
      <c r="P7" s="241"/>
      <c r="Q7" s="241">
        <v>0</v>
      </c>
      <c r="R7" s="240">
        <f t="shared" si="2"/>
        <v>196</v>
      </c>
      <c r="S7" s="241">
        <f t="shared" si="3"/>
        <v>0</v>
      </c>
    </row>
    <row r="8" spans="1:19" ht="15.75">
      <c r="A8" s="319">
        <v>682</v>
      </c>
      <c r="B8" s="5" t="str">
        <f>LOOKUP(A8,Name!A$1:B649)</f>
        <v>Poppy Koumblis</v>
      </c>
      <c r="C8" s="241">
        <v>48</v>
      </c>
      <c r="D8" s="241">
        <v>70</v>
      </c>
      <c r="E8" s="241">
        <v>59</v>
      </c>
      <c r="F8" s="241"/>
      <c r="G8" s="241">
        <v>0</v>
      </c>
      <c r="H8" s="248">
        <f t="shared" si="4"/>
        <v>177</v>
      </c>
      <c r="I8" s="261">
        <f t="shared" si="1"/>
        <v>0</v>
      </c>
      <c r="J8" s="250">
        <f>J7+1</f>
        <v>7</v>
      </c>
      <c r="K8" s="329">
        <v>141</v>
      </c>
      <c r="L8" s="5" t="str">
        <f>LOOKUP(K8,Name!A$1:B1656)</f>
        <v>Jack Wakefield</v>
      </c>
      <c r="M8" s="241">
        <v>54</v>
      </c>
      <c r="N8" s="241">
        <v>74</v>
      </c>
      <c r="O8" s="241">
        <v>58</v>
      </c>
      <c r="P8" s="241"/>
      <c r="Q8" s="241">
        <v>0</v>
      </c>
      <c r="R8" s="240">
        <f t="shared" si="2"/>
        <v>186</v>
      </c>
      <c r="S8" s="241">
        <f t="shared" si="3"/>
        <v>0</v>
      </c>
    </row>
    <row r="9" spans="1:19" ht="15.75">
      <c r="A9" s="319">
        <v>683</v>
      </c>
      <c r="B9" s="5" t="str">
        <f>LOOKUP(A9,Name!A$1:B647)</f>
        <v>Sophie Williams</v>
      </c>
      <c r="C9" s="241">
        <v>66</v>
      </c>
      <c r="D9" s="241">
        <v>48</v>
      </c>
      <c r="E9" s="241">
        <v>60</v>
      </c>
      <c r="F9" s="241"/>
      <c r="G9" s="241">
        <v>0</v>
      </c>
      <c r="H9" s="248">
        <f t="shared" si="4"/>
        <v>174</v>
      </c>
      <c r="I9" s="261">
        <f t="shared" si="1"/>
        <v>0</v>
      </c>
      <c r="J9" s="250">
        <f aca="true" t="shared" si="5" ref="J9:J43">J8+1</f>
        <v>8</v>
      </c>
      <c r="K9" s="329">
        <v>136</v>
      </c>
      <c r="L9" s="5" t="str">
        <f>LOOKUP(K9,Name!A$1:B1660)</f>
        <v>Zak O'Byrne</v>
      </c>
      <c r="M9" s="241">
        <v>45</v>
      </c>
      <c r="N9" s="241">
        <v>74</v>
      </c>
      <c r="O9" s="241">
        <v>54</v>
      </c>
      <c r="P9" s="241"/>
      <c r="Q9" s="241">
        <v>0</v>
      </c>
      <c r="R9" s="240">
        <f t="shared" si="2"/>
        <v>173</v>
      </c>
      <c r="S9" s="241">
        <f t="shared" si="3"/>
        <v>0</v>
      </c>
    </row>
    <row r="10" spans="1:19" s="1" customFormat="1" ht="15.75">
      <c r="A10" s="313">
        <v>377</v>
      </c>
      <c r="B10" s="5" t="str">
        <f>LOOKUP(A10,Name!A$1:B660)</f>
        <v>Sophia Deans</v>
      </c>
      <c r="C10" s="325">
        <v>84</v>
      </c>
      <c r="D10" s="241"/>
      <c r="E10" s="241">
        <v>82</v>
      </c>
      <c r="F10" s="241"/>
      <c r="G10" s="241">
        <v>0</v>
      </c>
      <c r="H10" s="248">
        <f t="shared" si="4"/>
        <v>166</v>
      </c>
      <c r="I10" s="261">
        <f t="shared" si="1"/>
        <v>0</v>
      </c>
      <c r="J10" s="250">
        <f t="shared" si="5"/>
        <v>9</v>
      </c>
      <c r="K10" s="101">
        <v>632</v>
      </c>
      <c r="L10" s="5" t="str">
        <f>LOOKUP(K10,Name!A$1:B1650)</f>
        <v>Ben Steele</v>
      </c>
      <c r="M10" s="325">
        <v>86</v>
      </c>
      <c r="N10" s="241"/>
      <c r="O10" s="241">
        <v>84</v>
      </c>
      <c r="P10" s="241"/>
      <c r="Q10" s="241">
        <v>0</v>
      </c>
      <c r="R10" s="240">
        <f t="shared" si="2"/>
        <v>170</v>
      </c>
      <c r="S10" s="241">
        <f t="shared" si="3"/>
        <v>0</v>
      </c>
    </row>
    <row r="11" spans="1:19" ht="15.75">
      <c r="A11" s="347">
        <v>190</v>
      </c>
      <c r="B11" s="5" t="str">
        <f>LOOKUP(A11,Name!A$1:B653)</f>
        <v>Gabriel Godsall</v>
      </c>
      <c r="C11" s="241"/>
      <c r="D11" s="241">
        <v>73</v>
      </c>
      <c r="E11" s="241">
        <v>63</v>
      </c>
      <c r="F11" s="241"/>
      <c r="G11" s="241">
        <v>0</v>
      </c>
      <c r="H11" s="248">
        <f t="shared" si="4"/>
        <v>136</v>
      </c>
      <c r="I11" s="261">
        <f t="shared" si="1"/>
        <v>0</v>
      </c>
      <c r="J11" s="250">
        <f t="shared" si="5"/>
        <v>10</v>
      </c>
      <c r="K11" s="292">
        <v>140</v>
      </c>
      <c r="L11" s="5" t="str">
        <f>LOOKUP(K11,Name!A$1:B1653)</f>
        <v>Ryan McGuffin</v>
      </c>
      <c r="M11" s="242">
        <v>39</v>
      </c>
      <c r="N11" s="242">
        <v>60</v>
      </c>
      <c r="O11" s="242">
        <v>57</v>
      </c>
      <c r="P11" s="241"/>
      <c r="Q11" s="241">
        <v>0</v>
      </c>
      <c r="R11" s="240">
        <f t="shared" si="2"/>
        <v>156</v>
      </c>
      <c r="S11" s="241">
        <f t="shared" si="3"/>
        <v>0</v>
      </c>
    </row>
    <row r="12" spans="1:19" ht="15.75">
      <c r="A12" s="96">
        <v>468</v>
      </c>
      <c r="B12" s="5" t="str">
        <f>LOOKUP(A12,Name!A$1:B648)</f>
        <v>Keriann Huxley</v>
      </c>
      <c r="C12" s="241">
        <v>66</v>
      </c>
      <c r="D12" s="241">
        <v>62</v>
      </c>
      <c r="E12" s="241"/>
      <c r="F12" s="241"/>
      <c r="G12" s="241">
        <v>0</v>
      </c>
      <c r="H12" s="248">
        <f t="shared" si="4"/>
        <v>128</v>
      </c>
      <c r="I12" s="261">
        <f t="shared" si="1"/>
        <v>0</v>
      </c>
      <c r="J12" s="250">
        <f t="shared" si="5"/>
        <v>11</v>
      </c>
      <c r="K12" s="96">
        <v>427</v>
      </c>
      <c r="L12" s="5" t="str">
        <f>LOOKUP(K12,Name!A$1:B1644)</f>
        <v>James Lee</v>
      </c>
      <c r="M12" s="241"/>
      <c r="N12" s="241">
        <v>85</v>
      </c>
      <c r="O12" s="241">
        <v>68</v>
      </c>
      <c r="P12" s="241"/>
      <c r="Q12" s="241">
        <v>0</v>
      </c>
      <c r="R12" s="240">
        <f t="shared" si="2"/>
        <v>153</v>
      </c>
      <c r="S12" s="241">
        <f t="shared" si="3"/>
        <v>0</v>
      </c>
    </row>
    <row r="13" spans="1:19" ht="15.75">
      <c r="A13" s="313">
        <v>375</v>
      </c>
      <c r="B13" s="5" t="str">
        <f>LOOKUP(A13,Name!A$1:B671)</f>
        <v>Sofia Sheckler</v>
      </c>
      <c r="C13" s="241">
        <v>28</v>
      </c>
      <c r="D13" s="241">
        <v>50</v>
      </c>
      <c r="E13" s="241">
        <v>50</v>
      </c>
      <c r="F13" s="241"/>
      <c r="G13" s="241">
        <v>0</v>
      </c>
      <c r="H13" s="248">
        <f t="shared" si="4"/>
        <v>128</v>
      </c>
      <c r="I13" s="261">
        <f t="shared" si="1"/>
        <v>0</v>
      </c>
      <c r="J13" s="250">
        <f t="shared" si="5"/>
        <v>12</v>
      </c>
      <c r="K13" s="96">
        <v>429</v>
      </c>
      <c r="L13" s="5" t="str">
        <f>LOOKUP(K13,Name!A$1:B1646)</f>
        <v>Ben Ward</v>
      </c>
      <c r="M13" s="242">
        <v>77</v>
      </c>
      <c r="N13" s="242"/>
      <c r="O13" s="242">
        <v>72</v>
      </c>
      <c r="P13" s="241"/>
      <c r="Q13" s="241">
        <v>0</v>
      </c>
      <c r="R13" s="240">
        <f t="shared" si="2"/>
        <v>149</v>
      </c>
      <c r="S13" s="241">
        <f t="shared" si="3"/>
        <v>0</v>
      </c>
    </row>
    <row r="14" spans="1:19" ht="15.75">
      <c r="A14" s="96">
        <v>472</v>
      </c>
      <c r="B14" s="5" t="str">
        <f>LOOKUP(A14,Name!A$1:B657)</f>
        <v>Ella Von-Schaxmann</v>
      </c>
      <c r="C14" s="241">
        <v>50</v>
      </c>
      <c r="D14" s="241">
        <v>55</v>
      </c>
      <c r="E14" s="241">
        <v>22</v>
      </c>
      <c r="F14" s="241"/>
      <c r="G14" s="241">
        <v>0</v>
      </c>
      <c r="H14" s="248">
        <f t="shared" si="4"/>
        <v>127</v>
      </c>
      <c r="I14" s="261">
        <f t="shared" si="1"/>
        <v>0</v>
      </c>
      <c r="J14" s="250">
        <f t="shared" si="5"/>
        <v>13</v>
      </c>
      <c r="K14" s="319">
        <v>636</v>
      </c>
      <c r="L14" s="5" t="str">
        <f>LOOKUP(K14,Name!A$1:B1666)</f>
        <v>Kheya Ballentine</v>
      </c>
      <c r="M14" s="241">
        <v>68</v>
      </c>
      <c r="N14" s="241"/>
      <c r="O14" s="241">
        <v>56</v>
      </c>
      <c r="P14" s="241"/>
      <c r="Q14" s="241">
        <v>0</v>
      </c>
      <c r="R14" s="240">
        <f t="shared" si="2"/>
        <v>124</v>
      </c>
      <c r="S14" s="241">
        <f t="shared" si="3"/>
        <v>0</v>
      </c>
    </row>
    <row r="15" spans="1:19" ht="15.75">
      <c r="A15" s="101">
        <v>686</v>
      </c>
      <c r="B15" s="5" t="str">
        <f>LOOKUP(A15,Name!A$1:B646)</f>
        <v>Sarah Gahan</v>
      </c>
      <c r="C15" s="241"/>
      <c r="D15" s="241">
        <v>59</v>
      </c>
      <c r="E15" s="241">
        <v>63</v>
      </c>
      <c r="F15" s="241"/>
      <c r="G15" s="241">
        <v>0</v>
      </c>
      <c r="H15" s="248">
        <f t="shared" si="4"/>
        <v>122</v>
      </c>
      <c r="I15" s="261">
        <f t="shared" si="1"/>
        <v>0</v>
      </c>
      <c r="J15" s="250">
        <f t="shared" si="5"/>
        <v>14</v>
      </c>
      <c r="K15" s="318">
        <v>425</v>
      </c>
      <c r="L15" s="5" t="str">
        <f>LOOKUP(K15,Name!A$1:B1654)</f>
        <v>Connor Cahill</v>
      </c>
      <c r="M15" s="241">
        <v>54</v>
      </c>
      <c r="N15" s="241"/>
      <c r="O15" s="279">
        <v>46</v>
      </c>
      <c r="P15" s="241"/>
      <c r="Q15" s="241">
        <v>0</v>
      </c>
      <c r="R15" s="240">
        <f t="shared" si="2"/>
        <v>100</v>
      </c>
      <c r="S15" s="241">
        <f t="shared" si="3"/>
        <v>0</v>
      </c>
    </row>
    <row r="16" spans="1:19" ht="15.75">
      <c r="A16" s="101">
        <v>689</v>
      </c>
      <c r="B16" s="5" t="str">
        <f>LOOKUP(A16,Name!A$1:B642)</f>
        <v>Charlotte Coppendell</v>
      </c>
      <c r="C16" s="241"/>
      <c r="D16" s="241">
        <v>67</v>
      </c>
      <c r="E16" s="241">
        <v>50</v>
      </c>
      <c r="F16" s="241"/>
      <c r="G16" s="241">
        <v>0</v>
      </c>
      <c r="H16" s="248">
        <f t="shared" si="4"/>
        <v>117</v>
      </c>
      <c r="I16" s="261">
        <f t="shared" si="1"/>
        <v>0</v>
      </c>
      <c r="J16" s="250">
        <f t="shared" si="5"/>
        <v>15</v>
      </c>
      <c r="K16" s="329">
        <v>143</v>
      </c>
      <c r="L16" s="5" t="str">
        <f>LOOKUP(K16,Name!A$1:B1654)</f>
        <v>Ben Evans</v>
      </c>
      <c r="M16" s="241"/>
      <c r="N16" s="241">
        <v>62</v>
      </c>
      <c r="O16" s="241">
        <v>37</v>
      </c>
      <c r="P16" s="241"/>
      <c r="Q16" s="241">
        <v>0</v>
      </c>
      <c r="R16" s="240">
        <f t="shared" si="2"/>
        <v>99</v>
      </c>
      <c r="S16" s="241">
        <f t="shared" si="3"/>
        <v>0</v>
      </c>
    </row>
    <row r="17" spans="1:19" ht="15.75">
      <c r="A17" s="96">
        <v>462</v>
      </c>
      <c r="B17" s="257" t="str">
        <f>LOOKUP(A17,Name!A$1:B649)</f>
        <v>Millie Allen</v>
      </c>
      <c r="C17" s="241">
        <v>52</v>
      </c>
      <c r="D17" s="241"/>
      <c r="E17" s="241">
        <v>62</v>
      </c>
      <c r="F17" s="241"/>
      <c r="G17" s="241">
        <v>0</v>
      </c>
      <c r="H17" s="248">
        <f t="shared" si="4"/>
        <v>114</v>
      </c>
      <c r="I17" s="261">
        <f t="shared" si="1"/>
        <v>0</v>
      </c>
      <c r="J17" s="250">
        <f t="shared" si="5"/>
        <v>16</v>
      </c>
      <c r="K17" s="96">
        <v>428</v>
      </c>
      <c r="L17" s="5" t="str">
        <f>LOOKUP(K17,Name!A$1:B1652)</f>
        <v>Dylan Parsons</v>
      </c>
      <c r="M17" s="241">
        <v>46</v>
      </c>
      <c r="N17" s="241"/>
      <c r="O17" s="241">
        <v>51</v>
      </c>
      <c r="P17" s="241"/>
      <c r="Q17" s="241">
        <v>0</v>
      </c>
      <c r="R17" s="240">
        <f t="shared" si="2"/>
        <v>97</v>
      </c>
      <c r="S17" s="241">
        <f t="shared" si="3"/>
        <v>0</v>
      </c>
    </row>
    <row r="18" spans="1:19" ht="15.75">
      <c r="A18" s="101">
        <v>685</v>
      </c>
      <c r="B18" s="5" t="str">
        <f>LOOKUP(A18,Name!A$1:B645)</f>
        <v>Abigail Steele</v>
      </c>
      <c r="C18" s="241">
        <v>61</v>
      </c>
      <c r="D18" s="241"/>
      <c r="E18" s="241">
        <v>51</v>
      </c>
      <c r="F18" s="241"/>
      <c r="G18" s="241">
        <v>0</v>
      </c>
      <c r="H18" s="248">
        <f t="shared" si="4"/>
        <v>112</v>
      </c>
      <c r="I18" s="261">
        <f t="shared" si="1"/>
        <v>0</v>
      </c>
      <c r="J18" s="250">
        <f t="shared" si="5"/>
        <v>17</v>
      </c>
      <c r="K18" s="319">
        <v>639</v>
      </c>
      <c r="L18" s="5" t="str">
        <f>LOOKUP(K18,Name!A$1:B1654)</f>
        <v>Charlie Panayiotou</v>
      </c>
      <c r="M18" s="242"/>
      <c r="N18" s="242"/>
      <c r="O18" s="325">
        <v>88</v>
      </c>
      <c r="P18" s="241"/>
      <c r="Q18" s="241">
        <v>0</v>
      </c>
      <c r="R18" s="240">
        <f t="shared" si="2"/>
        <v>88</v>
      </c>
      <c r="S18" s="241">
        <f t="shared" si="3"/>
        <v>0</v>
      </c>
    </row>
    <row r="19" spans="1:19" ht="15.75">
      <c r="A19" s="96">
        <v>463</v>
      </c>
      <c r="B19" s="5" t="str">
        <f>LOOKUP(A19,Name!A$1:B646)</f>
        <v>Milly Allen</v>
      </c>
      <c r="C19" s="241">
        <v>25</v>
      </c>
      <c r="D19" s="241">
        <v>48</v>
      </c>
      <c r="E19" s="241">
        <v>36</v>
      </c>
      <c r="F19" s="241"/>
      <c r="G19" s="241">
        <v>0</v>
      </c>
      <c r="H19" s="248">
        <f t="shared" si="4"/>
        <v>109</v>
      </c>
      <c r="I19" s="261">
        <f t="shared" si="1"/>
        <v>0</v>
      </c>
      <c r="J19" s="250">
        <f t="shared" si="5"/>
        <v>18</v>
      </c>
      <c r="K19" s="345">
        <v>330</v>
      </c>
      <c r="L19" s="5" t="str">
        <f>LOOKUP(K19,Name!A$1:B1667)</f>
        <v>Karnell Nunes</v>
      </c>
      <c r="M19" s="241"/>
      <c r="N19" s="241"/>
      <c r="O19" s="241">
        <v>73</v>
      </c>
      <c r="P19" s="241"/>
      <c r="Q19" s="241">
        <v>0</v>
      </c>
      <c r="R19" s="240">
        <f t="shared" si="2"/>
        <v>73</v>
      </c>
      <c r="S19" s="241">
        <f t="shared" si="3"/>
        <v>0</v>
      </c>
    </row>
    <row r="20" spans="1:19" ht="15.75">
      <c r="A20" s="313">
        <v>374</v>
      </c>
      <c r="B20" s="5" t="str">
        <f>LOOKUP(A20,Name!A$1:B652)</f>
        <v>Xoya Alex-Eyitene</v>
      </c>
      <c r="C20" s="241">
        <v>49</v>
      </c>
      <c r="D20" s="241"/>
      <c r="E20" s="241">
        <v>57</v>
      </c>
      <c r="F20" s="241"/>
      <c r="G20" s="241">
        <v>0</v>
      </c>
      <c r="H20" s="248">
        <f t="shared" si="4"/>
        <v>106</v>
      </c>
      <c r="I20" s="261">
        <f t="shared" si="1"/>
        <v>0</v>
      </c>
      <c r="J20" s="250">
        <f t="shared" si="5"/>
        <v>19</v>
      </c>
      <c r="K20" s="346">
        <v>634</v>
      </c>
      <c r="L20" s="5" t="str">
        <f>LOOKUP(K20,Name!A$1:B1657)</f>
        <v>Joe Masterson</v>
      </c>
      <c r="M20" s="241">
        <v>68</v>
      </c>
      <c r="N20" s="241"/>
      <c r="O20" s="241"/>
      <c r="P20" s="241"/>
      <c r="Q20" s="241">
        <v>0</v>
      </c>
      <c r="R20" s="240">
        <f t="shared" si="2"/>
        <v>68</v>
      </c>
      <c r="S20" s="241">
        <f t="shared" si="3"/>
        <v>0</v>
      </c>
    </row>
    <row r="21" spans="1:19" ht="15.75">
      <c r="A21" s="292">
        <v>185</v>
      </c>
      <c r="B21" s="5" t="str">
        <f>LOOKUP(A21,Name!A$1:B658)</f>
        <v>Isabelle Fennel</v>
      </c>
      <c r="C21" s="241">
        <v>60</v>
      </c>
      <c r="D21" s="241"/>
      <c r="E21" s="241">
        <v>45</v>
      </c>
      <c r="F21" s="241"/>
      <c r="G21" s="241">
        <v>0</v>
      </c>
      <c r="H21" s="248">
        <f t="shared" si="4"/>
        <v>105</v>
      </c>
      <c r="I21" s="261">
        <f t="shared" si="1"/>
        <v>0</v>
      </c>
      <c r="J21" s="250">
        <f t="shared" si="5"/>
        <v>20</v>
      </c>
      <c r="K21" s="345">
        <v>331</v>
      </c>
      <c r="L21" s="5" t="str">
        <f>LOOKUP(K21,Name!A$1:B1665)</f>
        <v>Kaine Skeete</v>
      </c>
      <c r="M21" s="241">
        <v>61</v>
      </c>
      <c r="N21" s="241"/>
      <c r="O21" s="241"/>
      <c r="P21" s="241"/>
      <c r="Q21" s="241">
        <v>0</v>
      </c>
      <c r="R21" s="240">
        <f t="shared" si="2"/>
        <v>61</v>
      </c>
      <c r="S21" s="241">
        <f t="shared" si="3"/>
        <v>0</v>
      </c>
    </row>
    <row r="22" spans="1:19" ht="15.75">
      <c r="A22" s="239">
        <v>379</v>
      </c>
      <c r="B22" s="5" t="str">
        <f>LOOKUP(A22,Name!A$1:B650)</f>
        <v>Rhiana Burrell</v>
      </c>
      <c r="C22" s="241"/>
      <c r="D22" s="241"/>
      <c r="E22" s="325">
        <v>86</v>
      </c>
      <c r="F22" s="241"/>
      <c r="G22" s="241">
        <v>0</v>
      </c>
      <c r="H22" s="248">
        <f t="shared" si="0"/>
        <v>86</v>
      </c>
      <c r="I22" s="261">
        <f t="shared" si="1"/>
        <v>0</v>
      </c>
      <c r="J22" s="250">
        <f t="shared" si="5"/>
        <v>21</v>
      </c>
      <c r="K22" s="249">
        <v>326</v>
      </c>
      <c r="L22" s="5" t="str">
        <f>LOOKUP(K22,Name!A$1:B1648)</f>
        <v>Rohan Patel</v>
      </c>
      <c r="M22" s="241"/>
      <c r="N22" s="241">
        <v>18</v>
      </c>
      <c r="O22" s="241">
        <v>38</v>
      </c>
      <c r="P22" s="241"/>
      <c r="Q22" s="241">
        <v>0</v>
      </c>
      <c r="R22" s="240">
        <f t="shared" si="2"/>
        <v>56</v>
      </c>
      <c r="S22" s="241">
        <f t="shared" si="3"/>
        <v>0</v>
      </c>
    </row>
    <row r="23" spans="1:19" s="3" customFormat="1" ht="15.75">
      <c r="A23" s="101">
        <v>688</v>
      </c>
      <c r="B23" s="5" t="str">
        <f>LOOKUP(A23,Name!A$1:B650)</f>
        <v>Ava Edmeade</v>
      </c>
      <c r="C23" s="241"/>
      <c r="D23" s="241">
        <v>79</v>
      </c>
      <c r="E23" s="241"/>
      <c r="F23" s="241"/>
      <c r="G23" s="241">
        <v>0</v>
      </c>
      <c r="H23" s="248">
        <f t="shared" si="0"/>
        <v>79</v>
      </c>
      <c r="I23" s="261">
        <f t="shared" si="1"/>
        <v>0</v>
      </c>
      <c r="J23" s="250">
        <f t="shared" si="5"/>
        <v>22</v>
      </c>
      <c r="K23" s="345">
        <v>328</v>
      </c>
      <c r="L23" s="5" t="str">
        <f>LOOKUP(K23,Name!A$1:B1649)</f>
        <v>Cole Bailey</v>
      </c>
      <c r="M23" s="241">
        <v>55</v>
      </c>
      <c r="N23" s="241"/>
      <c r="O23" s="241"/>
      <c r="P23" s="241"/>
      <c r="Q23" s="241">
        <v>0</v>
      </c>
      <c r="R23" s="240">
        <f t="shared" si="2"/>
        <v>55</v>
      </c>
      <c r="S23" s="241">
        <f t="shared" si="3"/>
        <v>0</v>
      </c>
    </row>
    <row r="24" spans="1:19" s="3" customFormat="1" ht="15.75">
      <c r="A24" s="313">
        <v>378</v>
      </c>
      <c r="B24" s="5" t="str">
        <f>LOOKUP(A24,Name!A$1:B654)</f>
        <v>Anisa Hamilton</v>
      </c>
      <c r="C24" s="241">
        <v>76</v>
      </c>
      <c r="D24" s="241"/>
      <c r="E24" s="241"/>
      <c r="F24" s="241"/>
      <c r="G24" s="241">
        <v>0</v>
      </c>
      <c r="H24" s="248">
        <f t="shared" si="0"/>
        <v>76</v>
      </c>
      <c r="I24" s="261">
        <f t="shared" si="1"/>
        <v>0</v>
      </c>
      <c r="J24" s="250">
        <f t="shared" si="5"/>
        <v>23</v>
      </c>
      <c r="K24" s="329">
        <v>137</v>
      </c>
      <c r="L24" s="5" t="str">
        <f>LOOKUP(K24,Name!A$1:B1655)</f>
        <v>Aaron Oshenye</v>
      </c>
      <c r="M24" s="241">
        <v>45</v>
      </c>
      <c r="N24" s="241"/>
      <c r="O24" s="241"/>
      <c r="P24" s="241"/>
      <c r="Q24" s="241">
        <v>0</v>
      </c>
      <c r="R24" s="240">
        <f t="shared" si="2"/>
        <v>45</v>
      </c>
      <c r="S24" s="241">
        <f t="shared" si="3"/>
        <v>0</v>
      </c>
    </row>
    <row r="25" spans="1:19" s="3" customFormat="1" ht="15.75">
      <c r="A25" s="319">
        <v>684</v>
      </c>
      <c r="B25" s="5" t="str">
        <f>LOOKUP(A25,Name!A$1:B647)</f>
        <v>Jess Cox</v>
      </c>
      <c r="C25" s="241">
        <v>72</v>
      </c>
      <c r="D25" s="241"/>
      <c r="E25" s="241"/>
      <c r="F25" s="241"/>
      <c r="G25" s="241">
        <v>0</v>
      </c>
      <c r="H25" s="248">
        <f t="shared" si="0"/>
        <v>72</v>
      </c>
      <c r="I25" s="261">
        <f t="shared" si="1"/>
        <v>0</v>
      </c>
      <c r="J25" s="250">
        <f t="shared" si="5"/>
        <v>24</v>
      </c>
      <c r="K25" s="249"/>
      <c r="L25" s="5" t="e">
        <f>LOOKUP(K25,Name!A$1:B1647)</f>
        <v>#N/A</v>
      </c>
      <c r="M25" s="241"/>
      <c r="N25" s="241"/>
      <c r="O25" s="241"/>
      <c r="P25" s="241"/>
      <c r="Q25" s="241">
        <v>0</v>
      </c>
      <c r="R25" s="240">
        <f t="shared" si="2"/>
        <v>0</v>
      </c>
      <c r="S25" s="241">
        <f t="shared" si="3"/>
        <v>0</v>
      </c>
    </row>
    <row r="26" spans="1:19" s="3" customFormat="1" ht="15.75">
      <c r="A26" s="8">
        <v>189</v>
      </c>
      <c r="B26" s="5" t="str">
        <f>LOOKUP(A26,Name!A$1:B641)</f>
        <v>Matilda Strachen</v>
      </c>
      <c r="C26" s="241"/>
      <c r="D26" s="241"/>
      <c r="E26" s="241">
        <v>72</v>
      </c>
      <c r="F26" s="241"/>
      <c r="G26" s="241">
        <v>0</v>
      </c>
      <c r="H26" s="248">
        <f t="shared" si="0"/>
        <v>72</v>
      </c>
      <c r="I26" s="261">
        <f t="shared" si="1"/>
        <v>0</v>
      </c>
      <c r="J26" s="250">
        <f t="shared" si="5"/>
        <v>25</v>
      </c>
      <c r="K26" s="249"/>
      <c r="L26" s="5" t="e">
        <f>LOOKUP(K26,Name!A$1:B1664)</f>
        <v>#N/A</v>
      </c>
      <c r="M26" s="241"/>
      <c r="N26" s="241"/>
      <c r="O26" s="241"/>
      <c r="P26" s="241"/>
      <c r="Q26" s="241">
        <v>0</v>
      </c>
      <c r="R26" s="240">
        <f t="shared" si="2"/>
        <v>0</v>
      </c>
      <c r="S26" s="241">
        <f t="shared" si="3"/>
        <v>0</v>
      </c>
    </row>
    <row r="27" spans="1:19" s="3" customFormat="1" ht="15.75">
      <c r="A27" s="288">
        <v>189</v>
      </c>
      <c r="B27" s="5" t="str">
        <f>LOOKUP(A27,Name!A$1:B648)</f>
        <v>Matilda Strachen</v>
      </c>
      <c r="C27" s="241"/>
      <c r="D27" s="241">
        <v>68</v>
      </c>
      <c r="E27" s="241"/>
      <c r="F27" s="241"/>
      <c r="G27" s="241">
        <v>0</v>
      </c>
      <c r="H27" s="248">
        <f t="shared" si="0"/>
        <v>68</v>
      </c>
      <c r="I27" s="261">
        <f t="shared" si="1"/>
        <v>0</v>
      </c>
      <c r="J27" s="250">
        <f t="shared" si="5"/>
        <v>26</v>
      </c>
      <c r="K27" s="249"/>
      <c r="L27" s="5" t="e">
        <f>LOOKUP(K27,Name!A$1:B1665)</f>
        <v>#N/A</v>
      </c>
      <c r="M27" s="241"/>
      <c r="N27" s="241"/>
      <c r="O27" s="241"/>
      <c r="P27" s="241"/>
      <c r="Q27" s="241">
        <v>0</v>
      </c>
      <c r="R27" s="240">
        <f aca="true" t="shared" si="6" ref="R27:R34">SUM(M27:Q27)-S27</f>
        <v>0</v>
      </c>
      <c r="S27" s="241">
        <f aca="true" t="shared" si="7" ref="S27:S34">MIN(M27:Q27)</f>
        <v>0</v>
      </c>
    </row>
    <row r="28" spans="1:19" s="3" customFormat="1" ht="15.75">
      <c r="A28" s="8">
        <v>687</v>
      </c>
      <c r="B28" s="5" t="str">
        <f>LOOKUP(A28,Name!A$1:B665)</f>
        <v>Jasmin Walker</v>
      </c>
      <c r="C28" s="241"/>
      <c r="D28" s="241"/>
      <c r="E28" s="241">
        <v>68</v>
      </c>
      <c r="F28" s="241"/>
      <c r="G28" s="241">
        <v>0</v>
      </c>
      <c r="H28" s="248">
        <f t="shared" si="0"/>
        <v>68</v>
      </c>
      <c r="I28" s="261">
        <f t="shared" si="1"/>
        <v>0</v>
      </c>
      <c r="J28" s="250">
        <f t="shared" si="5"/>
        <v>27</v>
      </c>
      <c r="K28" s="249"/>
      <c r="L28" s="5" t="e">
        <f>LOOKUP(K28,Name!A$1:B1666)</f>
        <v>#N/A</v>
      </c>
      <c r="M28" s="241"/>
      <c r="N28" s="241"/>
      <c r="O28" s="241"/>
      <c r="P28" s="241"/>
      <c r="Q28" s="241">
        <v>0</v>
      </c>
      <c r="R28" s="240">
        <f t="shared" si="6"/>
        <v>0</v>
      </c>
      <c r="S28" s="241">
        <f t="shared" si="7"/>
        <v>0</v>
      </c>
    </row>
    <row r="29" spans="1:19" s="3" customFormat="1" ht="15.75">
      <c r="A29" s="8">
        <v>465</v>
      </c>
      <c r="B29" s="5" t="str">
        <f>LOOKUP(A29,Name!A$1:B643)</f>
        <v>Millie Cross</v>
      </c>
      <c r="C29" s="241"/>
      <c r="D29" s="241">
        <v>28</v>
      </c>
      <c r="E29" s="241">
        <v>38</v>
      </c>
      <c r="F29" s="241"/>
      <c r="G29" s="241">
        <v>0</v>
      </c>
      <c r="H29" s="248">
        <f t="shared" si="0"/>
        <v>66</v>
      </c>
      <c r="I29" s="261">
        <f t="shared" si="1"/>
        <v>0</v>
      </c>
      <c r="J29" s="250">
        <f t="shared" si="5"/>
        <v>28</v>
      </c>
      <c r="K29" s="249"/>
      <c r="L29" s="5" t="e">
        <f>LOOKUP(K29,Name!A$1:B1667)</f>
        <v>#N/A</v>
      </c>
      <c r="M29" s="241"/>
      <c r="N29" s="241"/>
      <c r="O29" s="241"/>
      <c r="P29" s="241"/>
      <c r="Q29" s="241">
        <v>0</v>
      </c>
      <c r="R29" s="240">
        <f t="shared" si="6"/>
        <v>0</v>
      </c>
      <c r="S29" s="241">
        <f t="shared" si="7"/>
        <v>0</v>
      </c>
    </row>
    <row r="30" spans="1:19" s="3" customFormat="1" ht="15.75">
      <c r="A30" s="8">
        <v>188</v>
      </c>
      <c r="B30" s="5" t="str">
        <f>LOOKUP(A30,Name!A$1:B664)</f>
        <v>Isabella Mee</v>
      </c>
      <c r="C30" s="241"/>
      <c r="D30" s="241">
        <v>44</v>
      </c>
      <c r="E30" s="241"/>
      <c r="F30" s="241"/>
      <c r="G30" s="241">
        <v>0</v>
      </c>
      <c r="H30" s="248">
        <f t="shared" si="0"/>
        <v>44</v>
      </c>
      <c r="I30" s="261">
        <f t="shared" si="1"/>
        <v>0</v>
      </c>
      <c r="J30" s="250">
        <f t="shared" si="5"/>
        <v>29</v>
      </c>
      <c r="K30" s="249"/>
      <c r="L30" s="5" t="e">
        <f>LOOKUP(K30,Name!A$1:B1668)</f>
        <v>#N/A</v>
      </c>
      <c r="M30" s="241"/>
      <c r="N30" s="241"/>
      <c r="O30" s="241"/>
      <c r="P30" s="241"/>
      <c r="Q30" s="241">
        <v>0</v>
      </c>
      <c r="R30" s="240">
        <f t="shared" si="6"/>
        <v>0</v>
      </c>
      <c r="S30" s="241">
        <f t="shared" si="7"/>
        <v>0</v>
      </c>
    </row>
    <row r="31" spans="1:19" s="3" customFormat="1" ht="15.75">
      <c r="A31" s="318">
        <v>470</v>
      </c>
      <c r="B31" s="5" t="str">
        <f>LOOKUP(A31,Name!A$1:B656)</f>
        <v>Katie-May Sheppard</v>
      </c>
      <c r="C31" s="241">
        <v>43</v>
      </c>
      <c r="D31" s="241"/>
      <c r="E31" s="241"/>
      <c r="F31" s="241"/>
      <c r="G31" s="241">
        <v>0</v>
      </c>
      <c r="H31" s="248">
        <f t="shared" si="0"/>
        <v>43</v>
      </c>
      <c r="I31" s="261">
        <f t="shared" si="1"/>
        <v>0</v>
      </c>
      <c r="J31" s="250">
        <f t="shared" si="5"/>
        <v>30</v>
      </c>
      <c r="K31" s="249"/>
      <c r="L31" s="5" t="e">
        <f>LOOKUP(K31,Name!A$1:B1669)</f>
        <v>#N/A</v>
      </c>
      <c r="M31" s="241"/>
      <c r="N31" s="241"/>
      <c r="O31" s="241"/>
      <c r="P31" s="241"/>
      <c r="Q31" s="241">
        <v>0</v>
      </c>
      <c r="R31" s="240">
        <f t="shared" si="6"/>
        <v>0</v>
      </c>
      <c r="S31" s="241">
        <f t="shared" si="7"/>
        <v>0</v>
      </c>
    </row>
    <row r="32" spans="1:19" s="3" customFormat="1" ht="15.75">
      <c r="A32" s="318">
        <v>467</v>
      </c>
      <c r="B32" s="5" t="str">
        <f>LOOKUP(A32,Name!A$1:B651)</f>
        <v>Grace Ellis</v>
      </c>
      <c r="C32" s="241">
        <v>38</v>
      </c>
      <c r="D32" s="241"/>
      <c r="E32" s="241"/>
      <c r="F32" s="241"/>
      <c r="G32" s="241">
        <v>0</v>
      </c>
      <c r="H32" s="248">
        <f t="shared" si="0"/>
        <v>38</v>
      </c>
      <c r="I32" s="261">
        <f t="shared" si="1"/>
        <v>0</v>
      </c>
      <c r="J32" s="250">
        <f t="shared" si="5"/>
        <v>31</v>
      </c>
      <c r="K32" s="249"/>
      <c r="L32" s="5" t="e">
        <f>LOOKUP(K32,Name!A$1:B1670)</f>
        <v>#N/A</v>
      </c>
      <c r="M32" s="241"/>
      <c r="N32" s="241"/>
      <c r="O32" s="241"/>
      <c r="P32" s="241"/>
      <c r="Q32" s="241">
        <v>0</v>
      </c>
      <c r="R32" s="240">
        <f t="shared" si="6"/>
        <v>0</v>
      </c>
      <c r="S32" s="241">
        <f t="shared" si="7"/>
        <v>0</v>
      </c>
    </row>
    <row r="33" spans="1:19" s="3" customFormat="1" ht="15.75">
      <c r="A33" s="318">
        <v>466</v>
      </c>
      <c r="B33" s="5" t="str">
        <f>LOOKUP(A33,Name!A$1:B639)</f>
        <v>Sarah Elfrey</v>
      </c>
      <c r="C33" s="241">
        <v>34</v>
      </c>
      <c r="D33" s="241"/>
      <c r="E33" s="241"/>
      <c r="F33" s="241"/>
      <c r="G33" s="241">
        <v>0</v>
      </c>
      <c r="H33" s="248">
        <f t="shared" si="0"/>
        <v>34</v>
      </c>
      <c r="I33" s="261">
        <f t="shared" si="1"/>
        <v>0</v>
      </c>
      <c r="J33" s="250">
        <f t="shared" si="5"/>
        <v>32</v>
      </c>
      <c r="K33" s="249"/>
      <c r="L33" s="5" t="e">
        <f>LOOKUP(K33,Name!A$1:B1671)</f>
        <v>#N/A</v>
      </c>
      <c r="M33" s="241"/>
      <c r="N33" s="241"/>
      <c r="O33" s="241"/>
      <c r="P33" s="241"/>
      <c r="Q33" s="241">
        <v>0</v>
      </c>
      <c r="R33" s="240">
        <f t="shared" si="6"/>
        <v>0</v>
      </c>
      <c r="S33" s="241">
        <f t="shared" si="7"/>
        <v>0</v>
      </c>
    </row>
    <row r="34" spans="1:19" s="3" customFormat="1" ht="15.75">
      <c r="A34" s="8"/>
      <c r="B34" s="5" t="e">
        <f>LOOKUP(A34,Name!A$1:B670)</f>
        <v>#N/A</v>
      </c>
      <c r="C34" s="241"/>
      <c r="D34" s="241"/>
      <c r="E34" s="241"/>
      <c r="F34" s="241"/>
      <c r="G34" s="241">
        <v>0</v>
      </c>
      <c r="H34" s="248">
        <f t="shared" si="0"/>
        <v>0</v>
      </c>
      <c r="I34" s="261">
        <f t="shared" si="1"/>
        <v>0</v>
      </c>
      <c r="J34" s="250">
        <f t="shared" si="5"/>
        <v>33</v>
      </c>
      <c r="K34" s="249"/>
      <c r="L34" s="5" t="e">
        <f>LOOKUP(K34,Name!A$1:B1672)</f>
        <v>#N/A</v>
      </c>
      <c r="M34" s="241"/>
      <c r="N34" s="241"/>
      <c r="O34" s="241"/>
      <c r="P34" s="241"/>
      <c r="Q34" s="241">
        <v>0</v>
      </c>
      <c r="R34" s="240">
        <f t="shared" si="6"/>
        <v>0</v>
      </c>
      <c r="S34" s="241">
        <f t="shared" si="7"/>
        <v>0</v>
      </c>
    </row>
    <row r="35" spans="1:19" s="3" customFormat="1" ht="15.75">
      <c r="A35" s="8"/>
      <c r="B35" s="5" t="e">
        <f>LOOKUP(A35,Name!A$1:B651)</f>
        <v>#N/A</v>
      </c>
      <c r="C35" s="241"/>
      <c r="D35" s="241"/>
      <c r="E35" s="241"/>
      <c r="F35" s="241"/>
      <c r="G35" s="241">
        <v>0</v>
      </c>
      <c r="H35" s="248">
        <f t="shared" si="0"/>
        <v>0</v>
      </c>
      <c r="I35" s="261">
        <f t="shared" si="1"/>
        <v>0</v>
      </c>
      <c r="J35" s="250">
        <f t="shared" si="5"/>
        <v>34</v>
      </c>
      <c r="K35" s="249"/>
      <c r="L35" s="5" t="e">
        <f>LOOKUP(K35,Name!A$1:B1673)</f>
        <v>#N/A</v>
      </c>
      <c r="M35" s="241"/>
      <c r="N35" s="241"/>
      <c r="O35" s="241"/>
      <c r="P35" s="241"/>
      <c r="Q35" s="241">
        <v>0</v>
      </c>
      <c r="R35" s="240">
        <f aca="true" t="shared" si="8" ref="R35:R43">SUM(M35:Q35)-S35</f>
        <v>0</v>
      </c>
      <c r="S35" s="241">
        <f aca="true" t="shared" si="9" ref="S35:S43">MIN(M35:Q35)</f>
        <v>0</v>
      </c>
    </row>
    <row r="36" spans="1:19" s="3" customFormat="1" ht="15.75">
      <c r="A36" s="8"/>
      <c r="B36" s="5" t="e">
        <f>LOOKUP(A36,Name!A$1:B638)</f>
        <v>#N/A</v>
      </c>
      <c r="C36" s="241"/>
      <c r="D36" s="241"/>
      <c r="E36" s="241"/>
      <c r="F36" s="241"/>
      <c r="G36" s="241">
        <v>0</v>
      </c>
      <c r="H36" s="248">
        <f t="shared" si="0"/>
        <v>0</v>
      </c>
      <c r="I36" s="261">
        <f t="shared" si="1"/>
        <v>0</v>
      </c>
      <c r="J36" s="250">
        <f t="shared" si="5"/>
        <v>35</v>
      </c>
      <c r="K36" s="249"/>
      <c r="L36" s="5" t="e">
        <f>LOOKUP(K36,Name!A$1:B1674)</f>
        <v>#N/A</v>
      </c>
      <c r="M36" s="241"/>
      <c r="N36" s="241"/>
      <c r="O36" s="241"/>
      <c r="P36" s="241"/>
      <c r="Q36" s="241">
        <v>0</v>
      </c>
      <c r="R36" s="240">
        <f t="shared" si="8"/>
        <v>0</v>
      </c>
      <c r="S36" s="241">
        <f t="shared" si="9"/>
        <v>0</v>
      </c>
    </row>
    <row r="37" spans="1:19" s="3" customFormat="1" ht="15.75">
      <c r="A37" s="8"/>
      <c r="B37" s="5" t="e">
        <f>LOOKUP(A37,Name!A$1:B669)</f>
        <v>#N/A</v>
      </c>
      <c r="C37" s="241"/>
      <c r="D37" s="241"/>
      <c r="E37" s="241"/>
      <c r="F37" s="241"/>
      <c r="G37" s="241">
        <v>0</v>
      </c>
      <c r="H37" s="248">
        <f t="shared" si="0"/>
        <v>0</v>
      </c>
      <c r="I37" s="261">
        <f t="shared" si="1"/>
        <v>0</v>
      </c>
      <c r="J37" s="250">
        <f t="shared" si="5"/>
        <v>36</v>
      </c>
      <c r="K37" s="249"/>
      <c r="L37" s="5" t="e">
        <f>LOOKUP(K37,Name!A$1:B1675)</f>
        <v>#N/A</v>
      </c>
      <c r="M37" s="241"/>
      <c r="N37" s="241"/>
      <c r="O37" s="241"/>
      <c r="P37" s="241"/>
      <c r="Q37" s="241">
        <v>0</v>
      </c>
      <c r="R37" s="240">
        <f t="shared" si="8"/>
        <v>0</v>
      </c>
      <c r="S37" s="241">
        <f t="shared" si="9"/>
        <v>0</v>
      </c>
    </row>
    <row r="38" spans="1:19" ht="15.75">
      <c r="A38" s="8"/>
      <c r="B38" s="33" t="e">
        <f>LOOKUP(A38,Name!A$1:B669)</f>
        <v>#N/A</v>
      </c>
      <c r="C38" s="241"/>
      <c r="D38" s="241"/>
      <c r="E38" s="241"/>
      <c r="F38" s="241"/>
      <c r="G38" s="241">
        <v>0</v>
      </c>
      <c r="H38" s="248">
        <f t="shared" si="0"/>
        <v>0</v>
      </c>
      <c r="I38" s="261">
        <f t="shared" si="1"/>
        <v>0</v>
      </c>
      <c r="J38" s="250">
        <f t="shared" si="5"/>
        <v>37</v>
      </c>
      <c r="K38" s="249"/>
      <c r="L38" s="5" t="e">
        <f>LOOKUP(K38,Name!A$1:B1676)</f>
        <v>#N/A</v>
      </c>
      <c r="M38" s="241"/>
      <c r="N38" s="241"/>
      <c r="O38" s="241"/>
      <c r="P38" s="241"/>
      <c r="Q38" s="241">
        <v>0</v>
      </c>
      <c r="R38" s="240">
        <f t="shared" si="8"/>
        <v>0</v>
      </c>
      <c r="S38" s="241">
        <f t="shared" si="9"/>
        <v>0</v>
      </c>
    </row>
    <row r="39" spans="1:19" ht="15.75">
      <c r="A39" s="8"/>
      <c r="B39" s="5" t="e">
        <f>LOOKUP(A39,Name!A$1:B661)</f>
        <v>#N/A</v>
      </c>
      <c r="C39" s="241"/>
      <c r="D39" s="241"/>
      <c r="E39" s="241"/>
      <c r="F39" s="241"/>
      <c r="G39" s="241">
        <v>0</v>
      </c>
      <c r="H39" s="248">
        <f t="shared" si="0"/>
        <v>0</v>
      </c>
      <c r="I39" s="261">
        <f t="shared" si="1"/>
        <v>0</v>
      </c>
      <c r="J39" s="250">
        <f t="shared" si="5"/>
        <v>38</v>
      </c>
      <c r="K39" s="249"/>
      <c r="L39" s="5" t="e">
        <f>LOOKUP(K39,Name!A$1:B1677)</f>
        <v>#N/A</v>
      </c>
      <c r="M39" s="241"/>
      <c r="N39" s="241"/>
      <c r="O39" s="241"/>
      <c r="P39" s="241"/>
      <c r="Q39" s="241">
        <v>0</v>
      </c>
      <c r="R39" s="240">
        <f t="shared" si="8"/>
        <v>0</v>
      </c>
      <c r="S39" s="241">
        <f t="shared" si="9"/>
        <v>0</v>
      </c>
    </row>
    <row r="40" spans="1:19" ht="15.75">
      <c r="A40" s="8"/>
      <c r="B40" s="5" t="e">
        <f>LOOKUP(A40,Name!A$1:B662)</f>
        <v>#N/A</v>
      </c>
      <c r="C40" s="241"/>
      <c r="D40" s="241"/>
      <c r="E40" s="241"/>
      <c r="F40" s="241"/>
      <c r="G40" s="241">
        <v>0</v>
      </c>
      <c r="H40" s="248">
        <f t="shared" si="0"/>
        <v>0</v>
      </c>
      <c r="I40" s="261">
        <f t="shared" si="1"/>
        <v>0</v>
      </c>
      <c r="J40" s="250">
        <f t="shared" si="5"/>
        <v>39</v>
      </c>
      <c r="K40" s="249"/>
      <c r="L40" s="5" t="e">
        <f>LOOKUP(K40,Name!A$1:B1678)</f>
        <v>#N/A</v>
      </c>
      <c r="M40" s="241"/>
      <c r="N40" s="241"/>
      <c r="O40" s="241"/>
      <c r="P40" s="241"/>
      <c r="Q40" s="241">
        <v>0</v>
      </c>
      <c r="R40" s="240">
        <f t="shared" si="8"/>
        <v>0</v>
      </c>
      <c r="S40" s="241">
        <f t="shared" si="9"/>
        <v>0</v>
      </c>
    </row>
    <row r="41" spans="1:19" ht="15.75">
      <c r="A41" s="8"/>
      <c r="B41" s="5" t="e">
        <f>LOOKUP(A41,Name!A$1:B668)</f>
        <v>#N/A</v>
      </c>
      <c r="C41" s="241"/>
      <c r="D41" s="241"/>
      <c r="E41" s="241"/>
      <c r="F41" s="241"/>
      <c r="G41" s="241">
        <v>0</v>
      </c>
      <c r="H41" s="248">
        <f t="shared" si="0"/>
        <v>0</v>
      </c>
      <c r="I41" s="261">
        <f t="shared" si="1"/>
        <v>0</v>
      </c>
      <c r="J41" s="250">
        <f t="shared" si="5"/>
        <v>40</v>
      </c>
      <c r="K41" s="249"/>
      <c r="L41" s="5" t="e">
        <f>LOOKUP(K41,Name!A$1:B1679)</f>
        <v>#N/A</v>
      </c>
      <c r="M41" s="241"/>
      <c r="N41" s="241"/>
      <c r="O41" s="241"/>
      <c r="P41" s="241"/>
      <c r="Q41" s="241">
        <v>0</v>
      </c>
      <c r="R41" s="240">
        <f t="shared" si="8"/>
        <v>0</v>
      </c>
      <c r="S41" s="241">
        <f t="shared" si="9"/>
        <v>0</v>
      </c>
    </row>
    <row r="42" spans="1:19" ht="15.75">
      <c r="A42" s="8"/>
      <c r="B42" s="5" t="e">
        <f>LOOKUP(A42,Name!A$1:B663)</f>
        <v>#N/A</v>
      </c>
      <c r="C42" s="241"/>
      <c r="D42" s="241"/>
      <c r="E42" s="241"/>
      <c r="F42" s="241"/>
      <c r="G42" s="241">
        <v>0</v>
      </c>
      <c r="H42" s="248">
        <f t="shared" si="0"/>
        <v>0</v>
      </c>
      <c r="I42" s="261">
        <f t="shared" si="1"/>
        <v>0</v>
      </c>
      <c r="J42" s="250">
        <f t="shared" si="5"/>
        <v>41</v>
      </c>
      <c r="K42" s="249"/>
      <c r="L42" s="5" t="e">
        <f>LOOKUP(K42,Name!A$1:B1680)</f>
        <v>#N/A</v>
      </c>
      <c r="M42" s="241"/>
      <c r="N42" s="241"/>
      <c r="O42" s="241"/>
      <c r="P42" s="241"/>
      <c r="Q42" s="241">
        <v>0</v>
      </c>
      <c r="R42" s="240">
        <f t="shared" si="8"/>
        <v>0</v>
      </c>
      <c r="S42" s="241">
        <f t="shared" si="9"/>
        <v>0</v>
      </c>
    </row>
    <row r="43" spans="1:19" ht="15.75">
      <c r="A43" s="8"/>
      <c r="B43" s="5" t="e">
        <f>LOOKUP(A43,Name!A$1:B667)</f>
        <v>#N/A</v>
      </c>
      <c r="C43" s="241"/>
      <c r="D43" s="241"/>
      <c r="E43" s="241"/>
      <c r="F43" s="241"/>
      <c r="G43" s="241">
        <v>0</v>
      </c>
      <c r="H43" s="248">
        <f t="shared" si="0"/>
        <v>0</v>
      </c>
      <c r="I43" s="261">
        <f t="shared" si="1"/>
        <v>0</v>
      </c>
      <c r="J43" s="250">
        <f t="shared" si="5"/>
        <v>42</v>
      </c>
      <c r="K43" s="249"/>
      <c r="L43" s="5" t="e">
        <f>LOOKUP(K43,Name!A$1:B1681)</f>
        <v>#N/A</v>
      </c>
      <c r="M43" s="241"/>
      <c r="N43" s="241"/>
      <c r="O43" s="241"/>
      <c r="P43" s="241"/>
      <c r="Q43" s="241">
        <v>0</v>
      </c>
      <c r="R43" s="240">
        <f t="shared" si="8"/>
        <v>0</v>
      </c>
      <c r="S43" s="241">
        <f t="shared" si="9"/>
        <v>0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8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181" dxfId="466" operator="between">
      <formula>600</formula>
      <formula>700</formula>
    </cfRule>
    <cfRule type="cellIs" priority="182" dxfId="465" operator="between">
      <formula>299</formula>
      <formula>399</formula>
    </cfRule>
    <cfRule type="cellIs" priority="183" dxfId="464" operator="between">
      <formula>99</formula>
      <formula>200</formula>
    </cfRule>
    <cfRule type="cellIs" priority="184" dxfId="463" operator="between">
      <formula>400</formula>
      <formula>499</formula>
    </cfRule>
  </conditionalFormatting>
  <conditionalFormatting sqref="K1 A1 K8:K9 K21:K26">
    <cfRule type="cellIs" priority="177" dxfId="4" operator="between" stopIfTrue="1">
      <formula>300</formula>
      <formula>399</formula>
    </cfRule>
    <cfRule type="cellIs" priority="178" dxfId="3" operator="between" stopIfTrue="1">
      <formula>600</formula>
      <formula>699</formula>
    </cfRule>
    <cfRule type="cellIs" priority="179" dxfId="2" operator="between" stopIfTrue="1">
      <formula>500</formula>
      <formula>599</formula>
    </cfRule>
  </conditionalFormatting>
  <conditionalFormatting sqref="A24:A43 K21:K26">
    <cfRule type="cellIs" priority="171" dxfId="4" operator="between" stopIfTrue="1">
      <formula>300</formula>
      <formula>399</formula>
    </cfRule>
    <cfRule type="cellIs" priority="172" dxfId="3" operator="between" stopIfTrue="1">
      <formula>600</formula>
      <formula>699</formula>
    </cfRule>
    <cfRule type="cellIs" priority="173" dxfId="2" operator="between" stopIfTrue="1">
      <formula>500</formula>
      <formula>599</formula>
    </cfRule>
  </conditionalFormatting>
  <conditionalFormatting sqref="K1 A1 A24:A43 K8:K9 K21:K26">
    <cfRule type="cellIs" priority="169" dxfId="1" operator="between">
      <formula>399.5</formula>
      <formula>499.5</formula>
    </cfRule>
    <cfRule type="cellIs" priority="170" dxfId="0" operator="between">
      <formula>99</formula>
      <formula>199.5</formula>
    </cfRule>
  </conditionalFormatting>
  <conditionalFormatting sqref="K20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K20">
    <cfRule type="cellIs" priority="155" dxfId="4" operator="between" stopIfTrue="1">
      <formula>300</formula>
      <formula>399</formula>
    </cfRule>
    <cfRule type="cellIs" priority="156" dxfId="3" operator="between" stopIfTrue="1">
      <formula>600</formula>
      <formula>699</formula>
    </cfRule>
    <cfRule type="cellIs" priority="157" dxfId="2" operator="between" stopIfTrue="1">
      <formula>500</formula>
      <formula>599</formula>
    </cfRule>
  </conditionalFormatting>
  <conditionalFormatting sqref="K20">
    <cfRule type="cellIs" priority="153" dxfId="1" operator="between">
      <formula>399.5</formula>
      <formula>499.5</formula>
    </cfRule>
    <cfRule type="cellIs" priority="154" dxfId="0" operator="between">
      <formula>99</formula>
      <formula>199.5</formula>
    </cfRule>
  </conditionalFormatting>
  <conditionalFormatting sqref="K27">
    <cfRule type="cellIs" priority="150" dxfId="4" operator="between" stopIfTrue="1">
      <formula>300</formula>
      <formula>399</formula>
    </cfRule>
    <cfRule type="cellIs" priority="151" dxfId="3" operator="between" stopIfTrue="1">
      <formula>600</formula>
      <formula>699</formula>
    </cfRule>
    <cfRule type="cellIs" priority="152" dxfId="2" operator="between" stopIfTrue="1">
      <formula>500</formula>
      <formula>599</formula>
    </cfRule>
  </conditionalFormatting>
  <conditionalFormatting sqref="K27">
    <cfRule type="cellIs" priority="147" dxfId="4" operator="between" stopIfTrue="1">
      <formula>300</formula>
      <formula>399</formula>
    </cfRule>
    <cfRule type="cellIs" priority="148" dxfId="3" operator="between" stopIfTrue="1">
      <formula>600</formula>
      <formula>699</formula>
    </cfRule>
    <cfRule type="cellIs" priority="149" dxfId="2" operator="between" stopIfTrue="1">
      <formula>500</formula>
      <formula>599</formula>
    </cfRule>
  </conditionalFormatting>
  <conditionalFormatting sqref="K27">
    <cfRule type="cellIs" priority="145" dxfId="1" operator="between">
      <formula>399.5</formula>
      <formula>499.5</formula>
    </cfRule>
    <cfRule type="cellIs" priority="146" dxfId="0" operator="between">
      <formula>99</formula>
      <formula>199.5</formula>
    </cfRule>
  </conditionalFormatting>
  <conditionalFormatting sqref="K28">
    <cfRule type="cellIs" priority="142" dxfId="4" operator="between" stopIfTrue="1">
      <formula>300</formula>
      <formula>399</formula>
    </cfRule>
    <cfRule type="cellIs" priority="143" dxfId="3" operator="between" stopIfTrue="1">
      <formula>600</formula>
      <formula>699</formula>
    </cfRule>
    <cfRule type="cellIs" priority="144" dxfId="2" operator="between" stopIfTrue="1">
      <formula>500</formula>
      <formula>599</formula>
    </cfRule>
  </conditionalFormatting>
  <conditionalFormatting sqref="K28">
    <cfRule type="cellIs" priority="139" dxfId="4" operator="between" stopIfTrue="1">
      <formula>300</formula>
      <formula>399</formula>
    </cfRule>
    <cfRule type="cellIs" priority="140" dxfId="3" operator="between" stopIfTrue="1">
      <formula>600</formula>
      <formula>699</formula>
    </cfRule>
    <cfRule type="cellIs" priority="141" dxfId="2" operator="between" stopIfTrue="1">
      <formula>500</formula>
      <formula>599</formula>
    </cfRule>
  </conditionalFormatting>
  <conditionalFormatting sqref="K28">
    <cfRule type="cellIs" priority="137" dxfId="1" operator="between">
      <formula>399.5</formula>
      <formula>499.5</formula>
    </cfRule>
    <cfRule type="cellIs" priority="138" dxfId="0" operator="between">
      <formula>99</formula>
      <formula>199.5</formula>
    </cfRule>
  </conditionalFormatting>
  <conditionalFormatting sqref="K29">
    <cfRule type="cellIs" priority="134" dxfId="4" operator="between" stopIfTrue="1">
      <formula>300</formula>
      <formula>399</formula>
    </cfRule>
    <cfRule type="cellIs" priority="135" dxfId="3" operator="between" stopIfTrue="1">
      <formula>600</formula>
      <formula>699</formula>
    </cfRule>
    <cfRule type="cellIs" priority="136" dxfId="2" operator="between" stopIfTrue="1">
      <formula>500</formula>
      <formula>599</formula>
    </cfRule>
  </conditionalFormatting>
  <conditionalFormatting sqref="K29">
    <cfRule type="cellIs" priority="131" dxfId="4" operator="between" stopIfTrue="1">
      <formula>300</formula>
      <formula>399</formula>
    </cfRule>
    <cfRule type="cellIs" priority="132" dxfId="3" operator="between" stopIfTrue="1">
      <formula>600</formula>
      <formula>699</formula>
    </cfRule>
    <cfRule type="cellIs" priority="133" dxfId="2" operator="between" stopIfTrue="1">
      <formula>500</formula>
      <formula>599</formula>
    </cfRule>
  </conditionalFormatting>
  <conditionalFormatting sqref="K29">
    <cfRule type="cellIs" priority="129" dxfId="1" operator="between">
      <formula>399.5</formula>
      <formula>499.5</formula>
    </cfRule>
    <cfRule type="cellIs" priority="130" dxfId="0" operator="between">
      <formula>99</formula>
      <formula>199.5</formula>
    </cfRule>
  </conditionalFormatting>
  <conditionalFormatting sqref="K30">
    <cfRule type="cellIs" priority="126" dxfId="4" operator="between" stopIfTrue="1">
      <formula>300</formula>
      <formula>399</formula>
    </cfRule>
    <cfRule type="cellIs" priority="127" dxfId="3" operator="between" stopIfTrue="1">
      <formula>600</formula>
      <formula>699</formula>
    </cfRule>
    <cfRule type="cellIs" priority="128" dxfId="2" operator="between" stopIfTrue="1">
      <formula>500</formula>
      <formula>599</formula>
    </cfRule>
  </conditionalFormatting>
  <conditionalFormatting sqref="K30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K30">
    <cfRule type="cellIs" priority="121" dxfId="1" operator="between">
      <formula>399.5</formula>
      <formula>499.5</formula>
    </cfRule>
    <cfRule type="cellIs" priority="122" dxfId="0" operator="between">
      <formula>99</formula>
      <formula>199.5</formula>
    </cfRule>
  </conditionalFormatting>
  <conditionalFormatting sqref="K31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K31">
    <cfRule type="cellIs" priority="115" dxfId="4" operator="between" stopIfTrue="1">
      <formula>300</formula>
      <formula>399</formula>
    </cfRule>
    <cfRule type="cellIs" priority="116" dxfId="3" operator="between" stopIfTrue="1">
      <formula>600</formula>
      <formula>699</formula>
    </cfRule>
    <cfRule type="cellIs" priority="117" dxfId="2" operator="between" stopIfTrue="1">
      <formula>500</formula>
      <formula>599</formula>
    </cfRule>
  </conditionalFormatting>
  <conditionalFormatting sqref="K31">
    <cfRule type="cellIs" priority="113" dxfId="1" operator="between">
      <formula>399.5</formula>
      <formula>499.5</formula>
    </cfRule>
    <cfRule type="cellIs" priority="114" dxfId="0" operator="between">
      <formula>99</formula>
      <formula>199.5</formula>
    </cfRule>
  </conditionalFormatting>
  <conditionalFormatting sqref="K32">
    <cfRule type="cellIs" priority="110" dxfId="4" operator="between" stopIfTrue="1">
      <formula>300</formula>
      <formula>399</formula>
    </cfRule>
    <cfRule type="cellIs" priority="111" dxfId="3" operator="between" stopIfTrue="1">
      <formula>600</formula>
      <formula>699</formula>
    </cfRule>
    <cfRule type="cellIs" priority="112" dxfId="2" operator="between" stopIfTrue="1">
      <formula>500</formula>
      <formula>599</formula>
    </cfRule>
  </conditionalFormatting>
  <conditionalFormatting sqref="K32">
    <cfRule type="cellIs" priority="107" dxfId="4" operator="between" stopIfTrue="1">
      <formula>300</formula>
      <formula>399</formula>
    </cfRule>
    <cfRule type="cellIs" priority="108" dxfId="3" operator="between" stopIfTrue="1">
      <formula>600</formula>
      <formula>699</formula>
    </cfRule>
    <cfRule type="cellIs" priority="109" dxfId="2" operator="between" stopIfTrue="1">
      <formula>500</formula>
      <formula>599</formula>
    </cfRule>
  </conditionalFormatting>
  <conditionalFormatting sqref="K32">
    <cfRule type="cellIs" priority="105" dxfId="1" operator="between">
      <formula>399.5</formula>
      <formula>499.5</formula>
    </cfRule>
    <cfRule type="cellIs" priority="106" dxfId="0" operator="between">
      <formula>99</formula>
      <formula>199.5</formula>
    </cfRule>
  </conditionalFormatting>
  <conditionalFormatting sqref="K33">
    <cfRule type="cellIs" priority="102" dxfId="4" operator="between" stopIfTrue="1">
      <formula>300</formula>
      <formula>399</formula>
    </cfRule>
    <cfRule type="cellIs" priority="103" dxfId="3" operator="between" stopIfTrue="1">
      <formula>600</formula>
      <formula>699</formula>
    </cfRule>
    <cfRule type="cellIs" priority="104" dxfId="2" operator="between" stopIfTrue="1">
      <formula>500</formula>
      <formula>599</formula>
    </cfRule>
  </conditionalFormatting>
  <conditionalFormatting sqref="K33">
    <cfRule type="cellIs" priority="99" dxfId="4" operator="between" stopIfTrue="1">
      <formula>300</formula>
      <formula>399</formula>
    </cfRule>
    <cfRule type="cellIs" priority="100" dxfId="3" operator="between" stopIfTrue="1">
      <formula>600</formula>
      <formula>699</formula>
    </cfRule>
    <cfRule type="cellIs" priority="101" dxfId="2" operator="between" stopIfTrue="1">
      <formula>500</formula>
      <formula>599</formula>
    </cfRule>
  </conditionalFormatting>
  <conditionalFormatting sqref="K33">
    <cfRule type="cellIs" priority="97" dxfId="1" operator="between">
      <formula>399.5</formula>
      <formula>499.5</formula>
    </cfRule>
    <cfRule type="cellIs" priority="98" dxfId="0" operator="between">
      <formula>99</formula>
      <formula>199.5</formula>
    </cfRule>
  </conditionalFormatting>
  <conditionalFormatting sqref="K43">
    <cfRule type="cellIs" priority="94" dxfId="4" operator="between" stopIfTrue="1">
      <formula>300</formula>
      <formula>399</formula>
    </cfRule>
    <cfRule type="cellIs" priority="95" dxfId="3" operator="between" stopIfTrue="1">
      <formula>600</formula>
      <formula>699</formula>
    </cfRule>
    <cfRule type="cellIs" priority="96" dxfId="2" operator="between" stopIfTrue="1">
      <formula>500</formula>
      <formula>599</formula>
    </cfRule>
  </conditionalFormatting>
  <conditionalFormatting sqref="K43">
    <cfRule type="cellIs" priority="91" dxfId="4" operator="between" stopIfTrue="1">
      <formula>300</formula>
      <formula>399</formula>
    </cfRule>
    <cfRule type="cellIs" priority="92" dxfId="3" operator="between" stopIfTrue="1">
      <formula>600</formula>
      <formula>699</formula>
    </cfRule>
    <cfRule type="cellIs" priority="93" dxfId="2" operator="between" stopIfTrue="1">
      <formula>500</formula>
      <formula>599</formula>
    </cfRule>
  </conditionalFormatting>
  <conditionalFormatting sqref="K43">
    <cfRule type="cellIs" priority="89" dxfId="1" operator="between">
      <formula>399.5</formula>
      <formula>499.5</formula>
    </cfRule>
    <cfRule type="cellIs" priority="90" dxfId="0" operator="between">
      <formula>99</formula>
      <formula>199.5</formula>
    </cfRule>
  </conditionalFormatting>
  <conditionalFormatting sqref="K42">
    <cfRule type="cellIs" priority="86" dxfId="4" operator="between" stopIfTrue="1">
      <formula>300</formula>
      <formula>399</formula>
    </cfRule>
    <cfRule type="cellIs" priority="87" dxfId="3" operator="between" stopIfTrue="1">
      <formula>600</formula>
      <formula>699</formula>
    </cfRule>
    <cfRule type="cellIs" priority="88" dxfId="2" operator="between" stopIfTrue="1">
      <formula>500</formula>
      <formula>599</formula>
    </cfRule>
  </conditionalFormatting>
  <conditionalFormatting sqref="K42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K42">
    <cfRule type="cellIs" priority="81" dxfId="1" operator="between">
      <formula>399.5</formula>
      <formula>499.5</formula>
    </cfRule>
    <cfRule type="cellIs" priority="82" dxfId="0" operator="between">
      <formula>99</formula>
      <formula>199.5</formula>
    </cfRule>
  </conditionalFormatting>
  <conditionalFormatting sqref="K41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K41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K41">
    <cfRule type="cellIs" priority="73" dxfId="1" operator="between">
      <formula>399.5</formula>
      <formula>499.5</formula>
    </cfRule>
    <cfRule type="cellIs" priority="74" dxfId="0" operator="between">
      <formula>99</formula>
      <formula>199.5</formula>
    </cfRule>
  </conditionalFormatting>
  <conditionalFormatting sqref="K40">
    <cfRule type="cellIs" priority="70" dxfId="4" operator="between" stopIfTrue="1">
      <formula>300</formula>
      <formula>399</formula>
    </cfRule>
    <cfRule type="cellIs" priority="71" dxfId="3" operator="between" stopIfTrue="1">
      <formula>600</formula>
      <formula>699</formula>
    </cfRule>
    <cfRule type="cellIs" priority="72" dxfId="2" operator="between" stopIfTrue="1">
      <formula>500</formula>
      <formula>599</formula>
    </cfRule>
  </conditionalFormatting>
  <conditionalFormatting sqref="K40">
    <cfRule type="cellIs" priority="67" dxfId="4" operator="between" stopIfTrue="1">
      <formula>300</formula>
      <formula>399</formula>
    </cfRule>
    <cfRule type="cellIs" priority="68" dxfId="3" operator="between" stopIfTrue="1">
      <formula>600</formula>
      <formula>699</formula>
    </cfRule>
    <cfRule type="cellIs" priority="69" dxfId="2" operator="between" stopIfTrue="1">
      <formula>500</formula>
      <formula>599</formula>
    </cfRule>
  </conditionalFormatting>
  <conditionalFormatting sqref="K40">
    <cfRule type="cellIs" priority="65" dxfId="1" operator="between">
      <formula>399.5</formula>
      <formula>499.5</formula>
    </cfRule>
    <cfRule type="cellIs" priority="66" dxfId="0" operator="between">
      <formula>99</formula>
      <formula>199.5</formula>
    </cfRule>
  </conditionalFormatting>
  <conditionalFormatting sqref="K39">
    <cfRule type="cellIs" priority="62" dxfId="4" operator="between" stopIfTrue="1">
      <formula>300</formula>
      <formula>399</formula>
    </cfRule>
    <cfRule type="cellIs" priority="63" dxfId="3" operator="between" stopIfTrue="1">
      <formula>600</formula>
      <formula>699</formula>
    </cfRule>
    <cfRule type="cellIs" priority="64" dxfId="2" operator="between" stopIfTrue="1">
      <formula>500</formula>
      <formula>599</formula>
    </cfRule>
  </conditionalFormatting>
  <conditionalFormatting sqref="K39">
    <cfRule type="cellIs" priority="59" dxfId="4" operator="between" stopIfTrue="1">
      <formula>300</formula>
      <formula>399</formula>
    </cfRule>
    <cfRule type="cellIs" priority="60" dxfId="3" operator="between" stopIfTrue="1">
      <formula>600</formula>
      <formula>699</formula>
    </cfRule>
    <cfRule type="cellIs" priority="61" dxfId="2" operator="between" stopIfTrue="1">
      <formula>500</formula>
      <formula>599</formula>
    </cfRule>
  </conditionalFormatting>
  <conditionalFormatting sqref="K39">
    <cfRule type="cellIs" priority="57" dxfId="1" operator="between">
      <formula>399.5</formula>
      <formula>499.5</formula>
    </cfRule>
    <cfRule type="cellIs" priority="58" dxfId="0" operator="between">
      <formula>99</formula>
      <formula>199.5</formula>
    </cfRule>
  </conditionalFormatting>
  <conditionalFormatting sqref="K38">
    <cfRule type="cellIs" priority="54" dxfId="4" operator="between" stopIfTrue="1">
      <formula>300</formula>
      <formula>399</formula>
    </cfRule>
    <cfRule type="cellIs" priority="55" dxfId="3" operator="between" stopIfTrue="1">
      <formula>600</formula>
      <formula>699</formula>
    </cfRule>
    <cfRule type="cellIs" priority="56" dxfId="2" operator="between" stopIfTrue="1">
      <formula>500</formula>
      <formula>599</formula>
    </cfRule>
  </conditionalFormatting>
  <conditionalFormatting sqref="K38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K38">
    <cfRule type="cellIs" priority="49" dxfId="1" operator="between">
      <formula>399.5</formula>
      <formula>499.5</formula>
    </cfRule>
    <cfRule type="cellIs" priority="50" dxfId="0" operator="between">
      <formula>99</formula>
      <formula>199.5</formula>
    </cfRule>
  </conditionalFormatting>
  <conditionalFormatting sqref="K37">
    <cfRule type="cellIs" priority="46" dxfId="4" operator="between" stopIfTrue="1">
      <formula>300</formula>
      <formula>399</formula>
    </cfRule>
    <cfRule type="cellIs" priority="47" dxfId="3" operator="between" stopIfTrue="1">
      <formula>600</formula>
      <formula>699</formula>
    </cfRule>
    <cfRule type="cellIs" priority="48" dxfId="2" operator="between" stopIfTrue="1">
      <formula>500</formula>
      <formula>599</formula>
    </cfRule>
  </conditionalFormatting>
  <conditionalFormatting sqref="K37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K37">
    <cfRule type="cellIs" priority="41" dxfId="1" operator="between">
      <formula>399.5</formula>
      <formula>499.5</formula>
    </cfRule>
    <cfRule type="cellIs" priority="42" dxfId="0" operator="between">
      <formula>99</formula>
      <formula>199.5</formula>
    </cfRule>
  </conditionalFormatting>
  <conditionalFormatting sqref="K36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K36">
    <cfRule type="cellIs" priority="35" dxfId="4" operator="between" stopIfTrue="1">
      <formula>300</formula>
      <formula>399</formula>
    </cfRule>
    <cfRule type="cellIs" priority="36" dxfId="3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K36">
    <cfRule type="cellIs" priority="33" dxfId="1" operator="between">
      <formula>399.5</formula>
      <formula>499.5</formula>
    </cfRule>
    <cfRule type="cellIs" priority="34" dxfId="0" operator="between">
      <formula>99</formula>
      <formula>199.5</formula>
    </cfRule>
  </conditionalFormatting>
  <conditionalFormatting sqref="K35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K35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K35">
    <cfRule type="cellIs" priority="25" dxfId="1" operator="between">
      <formula>399.5</formula>
      <formula>499.5</formula>
    </cfRule>
    <cfRule type="cellIs" priority="26" dxfId="0" operator="between">
      <formula>99</formula>
      <formula>199.5</formula>
    </cfRule>
  </conditionalFormatting>
  <conditionalFormatting sqref="K34">
    <cfRule type="cellIs" priority="22" dxfId="4" operator="between" stopIfTrue="1">
      <formula>300</formula>
      <formula>399</formula>
    </cfRule>
    <cfRule type="cellIs" priority="23" dxfId="3" operator="between" stopIfTrue="1">
      <formula>600</formula>
      <formula>699</formula>
    </cfRule>
    <cfRule type="cellIs" priority="24" dxfId="2" operator="between" stopIfTrue="1">
      <formula>500</formula>
      <formula>599</formula>
    </cfRule>
  </conditionalFormatting>
  <conditionalFormatting sqref="K34">
    <cfRule type="cellIs" priority="19" dxfId="4" operator="between" stopIfTrue="1">
      <formula>300</formula>
      <formula>399</formula>
    </cfRule>
    <cfRule type="cellIs" priority="20" dxfId="3" operator="between" stopIfTrue="1">
      <formula>600</formula>
      <formula>699</formula>
    </cfRule>
    <cfRule type="cellIs" priority="21" dxfId="2" operator="between" stopIfTrue="1">
      <formula>500</formula>
      <formula>599</formula>
    </cfRule>
  </conditionalFormatting>
  <conditionalFormatting sqref="K34">
    <cfRule type="cellIs" priority="17" dxfId="1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K19">
    <cfRule type="cellIs" priority="14" dxfId="4" operator="between" stopIfTrue="1">
      <formula>300</formula>
      <formula>399</formula>
    </cfRule>
    <cfRule type="cellIs" priority="15" dxfId="3" operator="between" stopIfTrue="1">
      <formula>600</formula>
      <formula>699</formula>
    </cfRule>
    <cfRule type="cellIs" priority="16" dxfId="2" operator="between" stopIfTrue="1">
      <formula>500</formula>
      <formula>599</formula>
    </cfRule>
  </conditionalFormatting>
  <conditionalFormatting sqref="K19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K19">
    <cfRule type="cellIs" priority="9" dxfId="1" operator="between">
      <formula>399.5</formula>
      <formula>499.5</formula>
    </cfRule>
    <cfRule type="cellIs" priority="10" dxfId="0" operator="between">
      <formula>99</formula>
      <formula>199.5</formula>
    </cfRule>
  </conditionalFormatting>
  <conditionalFormatting sqref="K16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K16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K16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2019-01-25T12:51:59Z</dcterms:modified>
  <cp:category/>
  <cp:version/>
  <cp:contentType/>
  <cp:contentStatus/>
</cp:coreProperties>
</file>