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210" windowWidth="6420" windowHeight="7410" tabRatio="668" activeTab="1"/>
  </bookViews>
  <sheets>
    <sheet name="Name" sheetId="1" r:id="rId1"/>
    <sheet name="s11B" sheetId="2" r:id="rId2"/>
    <sheet name="s11G" sheetId="3" r:id="rId3"/>
    <sheet name="s13B" sheetId="4" r:id="rId4"/>
    <sheet name="s13G" sheetId="5" r:id="rId5"/>
    <sheet name="s15B" sheetId="6" r:id="rId6"/>
    <sheet name="s15G" sheetId="7" r:id="rId7"/>
    <sheet name="Pts" sheetId="8" r:id="rId8"/>
    <sheet name="u11BP" sheetId="9" r:id="rId9"/>
    <sheet name="u13BP" sheetId="10" r:id="rId10"/>
    <sheet name="11NS" sheetId="11" r:id="rId11"/>
    <sheet name="15ar" sheetId="12" r:id="rId12"/>
  </sheets>
  <definedNames>
    <definedName name="_xlnm.Print_Area" localSheetId="11">'15ar'!$A$1:$S$63</definedName>
    <definedName name="_xlnm.Print_Area" localSheetId="0">'Name'!$A$407:$E$456</definedName>
    <definedName name="_xlnm.Print_Area" localSheetId="7">'Pts'!$A$1:$M$41</definedName>
    <definedName name="_xlnm.Print_Area" localSheetId="1">'s11B'!$H$1:$R$64</definedName>
    <definedName name="_xlnm.Print_Area" localSheetId="2">'s11G'!$H$1:$R$64</definedName>
    <definedName name="_xlnm.Print_Area" localSheetId="3">'s13B'!$H$1:$R$68</definedName>
    <definedName name="_xlnm.Print_Area" localSheetId="4">'s13G'!$H$1:$R$68</definedName>
    <definedName name="_xlnm.Print_Area" localSheetId="6">'s15G'!$A$1:$Q$48</definedName>
    <definedName name="_xlnm.Print_Area" localSheetId="8">'u11BP'!$A$1:$S$34</definedName>
    <definedName name="_xlnm.Print_Area" localSheetId="9">'u13BP'!$A$1:$S$27</definedName>
  </definedNames>
  <calcPr fullCalcOnLoad="1"/>
</workbook>
</file>

<file path=xl/sharedStrings.xml><?xml version="1.0" encoding="utf-8"?>
<sst xmlns="http://schemas.openxmlformats.org/spreadsheetml/2006/main" count="2826" uniqueCount="593">
  <si>
    <t>No</t>
  </si>
  <si>
    <t>Nov</t>
  </si>
  <si>
    <t>Dec</t>
  </si>
  <si>
    <t>Jan</t>
  </si>
  <si>
    <t>Mar</t>
  </si>
  <si>
    <t>Best Perf</t>
  </si>
  <si>
    <t>Birchfield</t>
  </si>
  <si>
    <t>Solihull &amp;Small Heath</t>
  </si>
  <si>
    <t>Tamworth</t>
  </si>
  <si>
    <t>Halesowen</t>
  </si>
  <si>
    <t>Royal Sutton</t>
  </si>
  <si>
    <t>Total</t>
  </si>
  <si>
    <t xml:space="preserve"> </t>
  </si>
  <si>
    <t>MPts</t>
  </si>
  <si>
    <t>6A</t>
  </si>
  <si>
    <t>5A</t>
  </si>
  <si>
    <t>3A</t>
  </si>
  <si>
    <t>4A</t>
  </si>
  <si>
    <t>1A</t>
  </si>
  <si>
    <t>6B</t>
  </si>
  <si>
    <t>5B</t>
  </si>
  <si>
    <t>3B</t>
  </si>
  <si>
    <t>4B</t>
  </si>
  <si>
    <t>1B</t>
  </si>
  <si>
    <t>Solihull &amp;SH A</t>
  </si>
  <si>
    <t>Tamworth A</t>
  </si>
  <si>
    <t>Birchfield A</t>
  </si>
  <si>
    <t>Halesowen A</t>
  </si>
  <si>
    <t>Royal Sutton A</t>
  </si>
  <si>
    <t>Solihull &amp;SH B</t>
  </si>
  <si>
    <t>Tamworth B</t>
  </si>
  <si>
    <t>Birchfield B</t>
  </si>
  <si>
    <t>Halesowen B</t>
  </si>
  <si>
    <t>Royal Sutton B</t>
  </si>
  <si>
    <t>U11B Total</t>
  </si>
  <si>
    <t>Name</t>
  </si>
  <si>
    <t>AG</t>
  </si>
  <si>
    <t>DOB</t>
  </si>
  <si>
    <t>BP</t>
  </si>
  <si>
    <t>U13B Total</t>
  </si>
  <si>
    <t>U11G Total</t>
  </si>
  <si>
    <t>U13G Total</t>
  </si>
  <si>
    <t>Mary Takwoingi</t>
  </si>
  <si>
    <t>Annabel Dalby</t>
  </si>
  <si>
    <t>Max Vernon</t>
  </si>
  <si>
    <t>Oct</t>
  </si>
  <si>
    <t>Max</t>
  </si>
  <si>
    <t>Aran Palmer</t>
  </si>
  <si>
    <t>Royal Sutton Coldfield</t>
  </si>
  <si>
    <t>RSC</t>
  </si>
  <si>
    <t>Birchfield Harriers</t>
  </si>
  <si>
    <t>BIR</t>
  </si>
  <si>
    <t>Halesowen C&amp;AC</t>
  </si>
  <si>
    <t>HAL</t>
  </si>
  <si>
    <t>Tamworth AC</t>
  </si>
  <si>
    <t>TAM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</si>
  <si>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</si>
  <si>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</si>
  <si>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</si>
  <si>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</si>
  <si>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</si>
  <si>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</si>
  <si>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</si>
  <si>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</si>
  <si>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</si>
  <si>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</si>
  <si>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6 Lap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</si>
  <si>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</si>
  <si>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</si>
  <si>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</si>
  <si>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</si>
  <si>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</si>
  <si>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</si>
  <si>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</si>
  <si>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</si>
  <si>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</si>
  <si>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</si>
  <si>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</si>
  <si>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</si>
  <si>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</si>
  <si>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</si>
  <si>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</si>
  <si>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</si>
  <si>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</si>
  <si>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</si>
  <si>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</si>
  <si>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</si>
  <si>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</si>
  <si>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</si>
  <si>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</si>
  <si>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</si>
  <si>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</si>
  <si>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</si>
  <si>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</si>
  <si>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</si>
  <si>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</si>
  <si>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</si>
  <si>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</si>
  <si>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</si>
  <si>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</si>
  <si>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</si>
  <si>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</si>
  <si>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</si>
  <si>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</si>
  <si>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</si>
  <si>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</si>
  <si>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</si>
  <si>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</si>
  <si>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</si>
  <si>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</si>
  <si>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</si>
  <si>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</si>
  <si>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</si>
  <si>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</si>
  <si>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</si>
  <si>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</si>
  <si>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</si>
  <si>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</si>
  <si>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</si>
  <si>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</si>
  <si>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</si>
  <si>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</si>
  <si>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</si>
  <si>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</si>
  <si>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</si>
  <si>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</si>
  <si>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</si>
  <si>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</si>
  <si>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</si>
  <si>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</si>
  <si>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</si>
  <si>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</si>
  <si>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</si>
  <si>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</si>
  <si>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</si>
  <si>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 xml:space="preserve">  </t>
  </si>
  <si>
    <t>T13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</si>
  <si>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</si>
  <si>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</si>
  <si>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</si>
  <si>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</si>
  <si>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</si>
  <si>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</si>
  <si>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</si>
  <si>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</si>
  <si>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</si>
  <si>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</si>
  <si>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</si>
  <si>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</si>
  <si>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</si>
  <si>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</si>
  <si>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</si>
  <si>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T21b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</si>
  <si>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</si>
  <si>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</si>
  <si>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</si>
  <si>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</si>
  <si>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</si>
  <si>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</si>
  <si>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</si>
  <si>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</si>
  <si>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</si>
  <si>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</si>
  <si>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T14</t>
  </si>
  <si>
    <t>T18a</t>
  </si>
  <si>
    <t>T18b</t>
  </si>
  <si>
    <t>T22</t>
  </si>
  <si>
    <t>T28</t>
  </si>
  <si>
    <t>F28a</t>
  </si>
  <si>
    <t>F28b</t>
  </si>
  <si>
    <t>F26a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</si>
  <si>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</si>
  <si>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</si>
  <si>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</si>
  <si>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</si>
  <si>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</si>
  <si>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</si>
  <si>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</si>
  <si>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</si>
  <si>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</si>
  <si>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</si>
  <si>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8 lap Paar</t>
  </si>
  <si>
    <t>U15G 4x2 Relay</t>
  </si>
  <si>
    <t>U15G Total</t>
  </si>
  <si>
    <t>U15B Total</t>
  </si>
  <si>
    <t>Solihull &amp;Small Hth</t>
  </si>
  <si>
    <t>U15B 4x2 Relay</t>
  </si>
  <si>
    <t>U15B 8 lap Paar</t>
  </si>
  <si>
    <t>u13G</t>
  </si>
  <si>
    <t>u15G</t>
  </si>
  <si>
    <t>Milly Allen</t>
  </si>
  <si>
    <t>u11G</t>
  </si>
  <si>
    <t>u15B</t>
  </si>
  <si>
    <t>u13B</t>
  </si>
  <si>
    <t>u11B</t>
  </si>
  <si>
    <t>U11G</t>
  </si>
  <si>
    <t>U11B</t>
  </si>
  <si>
    <t>U13G</t>
  </si>
  <si>
    <t>U13B</t>
  </si>
  <si>
    <t>U15G</t>
  </si>
  <si>
    <t>U15B</t>
  </si>
  <si>
    <t>Will Sands</t>
  </si>
  <si>
    <t>24.09.03</t>
  </si>
  <si>
    <t>13.09.01</t>
  </si>
  <si>
    <t>18.05.03</t>
  </si>
  <si>
    <t>Tanith Cox</t>
  </si>
  <si>
    <t>Ania Gahan</t>
  </si>
  <si>
    <t>Freya Harding</t>
  </si>
  <si>
    <t>Charlotte Cappendell</t>
  </si>
  <si>
    <t>09.03.04</t>
  </si>
  <si>
    <t>T</t>
  </si>
  <si>
    <t>D</t>
  </si>
  <si>
    <t>5&amp;6</t>
  </si>
  <si>
    <t>James Ward</t>
  </si>
  <si>
    <t>1st</t>
  </si>
  <si>
    <t>4th</t>
  </si>
  <si>
    <t>5th</t>
  </si>
  <si>
    <t>2nd</t>
  </si>
  <si>
    <t>3rd</t>
  </si>
  <si>
    <t>Circuit R</t>
  </si>
  <si>
    <t>Name / Team</t>
  </si>
  <si>
    <t>2x1 Relay</t>
  </si>
  <si>
    <t>ChestP</t>
  </si>
  <si>
    <t>In under 15's match points are only for interest. Places by actual points total.</t>
  </si>
  <si>
    <t>Carrie Gordon</t>
  </si>
  <si>
    <t>Best</t>
  </si>
  <si>
    <t>Solihull &amp;S Hth</t>
  </si>
  <si>
    <t xml:space="preserve">Best </t>
  </si>
  <si>
    <t xml:space="preserve">Speed </t>
  </si>
  <si>
    <t>Under 11 Girls</t>
  </si>
  <si>
    <t>4x2 Relay</t>
  </si>
  <si>
    <t>Neva Bevan</t>
  </si>
  <si>
    <t>Tyrique Grant-Fagan</t>
  </si>
  <si>
    <t>Zak O'Byrne</t>
  </si>
  <si>
    <t>Harry Darrock</t>
  </si>
  <si>
    <t>Oliver Keenan</t>
  </si>
  <si>
    <t>Tao Thompson</t>
  </si>
  <si>
    <t>Cameron Taye Harris</t>
  </si>
  <si>
    <t>Daniel Pitt</t>
  </si>
  <si>
    <t>Thomas Smith</t>
  </si>
  <si>
    <t>Joshua Easthope</t>
  </si>
  <si>
    <t>Daniel Paraskevas</t>
  </si>
  <si>
    <t>Aaron Oshenye</t>
  </si>
  <si>
    <t>James Griffiths</t>
  </si>
  <si>
    <t>Evan Pritchard</t>
  </si>
  <si>
    <t>David Iliffe</t>
  </si>
  <si>
    <t>Connor Race</t>
  </si>
  <si>
    <t>Daniel Olatundun</t>
  </si>
  <si>
    <t>Jacob Higgins</t>
  </si>
  <si>
    <t>Will Cowley</t>
  </si>
  <si>
    <t>Joseph Martin</t>
  </si>
  <si>
    <t>Finley Barlow</t>
  </si>
  <si>
    <t>Tom Phillips</t>
  </si>
  <si>
    <t>Jack Barnes</t>
  </si>
  <si>
    <t>Charlotte Prince</t>
  </si>
  <si>
    <t>Isabel Male</t>
  </si>
  <si>
    <t xml:space="preserve">Zara Buchanan </t>
  </si>
  <si>
    <t>Caitlin Ralph</t>
  </si>
  <si>
    <t>Alice Griffiths</t>
  </si>
  <si>
    <t>Olivia Straw</t>
  </si>
  <si>
    <t>Harriett Martin</t>
  </si>
  <si>
    <t>Charlotte Gibson</t>
  </si>
  <si>
    <t>Zoe Trevis</t>
  </si>
  <si>
    <t>Freya Liddington</t>
  </si>
  <si>
    <t>Isobel Millington</t>
  </si>
  <si>
    <t>Patience Clarke</t>
  </si>
  <si>
    <t>Fae Reid</t>
  </si>
  <si>
    <t>Mollie Allen</t>
  </si>
  <si>
    <t>Rhianna Mallee</t>
  </si>
  <si>
    <t>Karagh Ballyn</t>
  </si>
  <si>
    <t>Beth Darrock</t>
  </si>
  <si>
    <t>Evie Gough</t>
  </si>
  <si>
    <t>Madeleine Shay</t>
  </si>
  <si>
    <t>George Allen</t>
  </si>
  <si>
    <t>Roscoe Cox</t>
  </si>
  <si>
    <t>Hamish Gordon</t>
  </si>
  <si>
    <t>Thomas Harris</t>
  </si>
  <si>
    <t>Bryn Palmer</t>
  </si>
  <si>
    <t>Daniel Yates</t>
  </si>
  <si>
    <t>Imogen Convy</t>
  </si>
  <si>
    <t>Freya Morris</t>
  </si>
  <si>
    <t>Charlie-Ann Baird</t>
  </si>
  <si>
    <t>Grace Coles</t>
  </si>
  <si>
    <t>Betsy Cooper</t>
  </si>
  <si>
    <t>Eva Cooper</t>
  </si>
  <si>
    <t>Millie Cross</t>
  </si>
  <si>
    <t>Hannah Dennison</t>
  </si>
  <si>
    <t>Matilda Figgitt</t>
  </si>
  <si>
    <t>Olivia Holmes</t>
  </si>
  <si>
    <t>Millie Knott</t>
  </si>
  <si>
    <t>Isabel Knowles</t>
  </si>
  <si>
    <t>Lacie Postle</t>
  </si>
  <si>
    <t>Abigail Rickard</t>
  </si>
  <si>
    <t>JAMES STRETTON</t>
  </si>
  <si>
    <t>KAI BUCKLEY</t>
  </si>
  <si>
    <t>DANIEL ASTON</t>
  </si>
  <si>
    <t>ELLIE GAUNTLETT</t>
  </si>
  <si>
    <t>TEGAN VICKERY</t>
  </si>
  <si>
    <t>KATIE STRETTON</t>
  </si>
  <si>
    <t>CHARLOTTE PERRY</t>
  </si>
  <si>
    <t>AMY COOK</t>
  </si>
  <si>
    <t>SOPHIE PERRY</t>
  </si>
  <si>
    <t>ISLA CRAMERI</t>
  </si>
  <si>
    <t>HANNAH EVANS</t>
  </si>
  <si>
    <t>ABI HAMER</t>
  </si>
  <si>
    <t>LAUREN SWINDELL</t>
  </si>
  <si>
    <t>LUCY WHEELER</t>
  </si>
  <si>
    <t>13.10.02</t>
  </si>
  <si>
    <t>Scott Johns</t>
  </si>
  <si>
    <t>12.06.03</t>
  </si>
  <si>
    <t>James Lee</t>
  </si>
  <si>
    <t>27.11.02</t>
  </si>
  <si>
    <t>Ewan Edwards</t>
  </si>
  <si>
    <t>29.11.03</t>
  </si>
  <si>
    <t>Oliver Durowse</t>
  </si>
  <si>
    <t>Joe Masterson</t>
  </si>
  <si>
    <t>15.12.03</t>
  </si>
  <si>
    <t>Ben Steele</t>
  </si>
  <si>
    <t>Ben Clarke</t>
  </si>
  <si>
    <t>3.10.02</t>
  </si>
  <si>
    <t>Adam Visram-Cipolletta</t>
  </si>
  <si>
    <t>21.02.03</t>
  </si>
  <si>
    <t>16.06.02</t>
  </si>
  <si>
    <t>Malachi Christopher</t>
  </si>
  <si>
    <t>Oscar Golinski</t>
  </si>
  <si>
    <t>20.07.06</t>
  </si>
  <si>
    <t>Daniel Hawkeswood</t>
  </si>
  <si>
    <t>James Lund</t>
  </si>
  <si>
    <t>Evie Beard</t>
  </si>
  <si>
    <t>17.09.02</t>
  </si>
  <si>
    <t>24.04.03</t>
  </si>
  <si>
    <t>16.02.04</t>
  </si>
  <si>
    <t>Faye Moseley</t>
  </si>
  <si>
    <t>Aimee O'Malley</t>
  </si>
  <si>
    <t>16.03.04</t>
  </si>
  <si>
    <t>Lily Saxon</t>
  </si>
  <si>
    <t>28.03.04</t>
  </si>
  <si>
    <t>Kaili Woodward</t>
  </si>
  <si>
    <t>30.01.02</t>
  </si>
  <si>
    <t>Eve Wynne-Jones</t>
  </si>
  <si>
    <t>Grace Golinski</t>
  </si>
  <si>
    <t>Erin Troop</t>
  </si>
  <si>
    <t>09.12.04</t>
  </si>
  <si>
    <t>Hannah Durowse</t>
  </si>
  <si>
    <t>15.07.05</t>
  </si>
  <si>
    <t>Elliot Harris</t>
  </si>
  <si>
    <t>Jamie Russell</t>
  </si>
  <si>
    <t>11.08.03</t>
  </si>
  <si>
    <t>Jack Wynne-Jones</t>
  </si>
  <si>
    <t>11.11.02</t>
  </si>
  <si>
    <t>Thomas Watson</t>
  </si>
  <si>
    <t>21.01.07</t>
  </si>
  <si>
    <t>U!!B</t>
  </si>
  <si>
    <t>Jack O'Leary</t>
  </si>
  <si>
    <t>03.02.06</t>
  </si>
  <si>
    <t>Joseph Atkins</t>
  </si>
  <si>
    <t>04.05.07</t>
  </si>
  <si>
    <t>Oliver Busby</t>
  </si>
  <si>
    <t>14.10.05</t>
  </si>
  <si>
    <t>Robbie Gemmill</t>
  </si>
  <si>
    <t>24.03.06</t>
  </si>
  <si>
    <t>Alfie Herriott</t>
  </si>
  <si>
    <t>02.09.06</t>
  </si>
  <si>
    <t>William Jameson</t>
  </si>
  <si>
    <t>10.12.05</t>
  </si>
  <si>
    <t>Luke Reid</t>
  </si>
  <si>
    <t>18.12.05</t>
  </si>
  <si>
    <t>04.10.04</t>
  </si>
  <si>
    <t>01.04.05</t>
  </si>
  <si>
    <t>07.11.03</t>
  </si>
  <si>
    <t>03.10.03</t>
  </si>
  <si>
    <t>Cameron Caines</t>
  </si>
  <si>
    <t>18.08.04</t>
  </si>
  <si>
    <t>Henry Faizey</t>
  </si>
  <si>
    <t>Sophia Davila</t>
  </si>
  <si>
    <t>Georgia Harding</t>
  </si>
  <si>
    <t>10.07.02</t>
  </si>
  <si>
    <t>Amy Gemmill</t>
  </si>
  <si>
    <t>05.07.03</t>
  </si>
  <si>
    <t>10.10.03</t>
  </si>
  <si>
    <t>Maddy Whapples</t>
  </si>
  <si>
    <t>Alina Malik</t>
  </si>
  <si>
    <t>08.09.02</t>
  </si>
  <si>
    <t>Chloe Driver</t>
  </si>
  <si>
    <t>08.02.06</t>
  </si>
  <si>
    <t>Freya Harrison</t>
  </si>
  <si>
    <t>134.04.06</t>
  </si>
  <si>
    <t>Grace Jones</t>
  </si>
  <si>
    <t>15.03.06</t>
  </si>
  <si>
    <t>Millie Macaulay</t>
  </si>
  <si>
    <t>16.11.05</t>
  </si>
  <si>
    <t>Eva Robinson</t>
  </si>
  <si>
    <t>06.10.05</t>
  </si>
  <si>
    <t>Izzy Sheward</t>
  </si>
  <si>
    <t>02.09.05</t>
  </si>
  <si>
    <t>Evie Moxley</t>
  </si>
  <si>
    <t>12.09.05</t>
  </si>
  <si>
    <t>Sophie Wadsworth</t>
  </si>
  <si>
    <t>22.12.05</t>
  </si>
  <si>
    <t>Cora Reilly</t>
  </si>
  <si>
    <t>05.11.06</t>
  </si>
  <si>
    <t>Gracie-May Stubbs</t>
  </si>
  <si>
    <t>30.12.06</t>
  </si>
  <si>
    <t>Rebecca Veal</t>
  </si>
  <si>
    <t>23.10.03</t>
  </si>
  <si>
    <t>20.09,04</t>
  </si>
  <si>
    <t>Emily Annandale</t>
  </si>
  <si>
    <t>01.01.04</t>
  </si>
  <si>
    <t>Izzy O'Malley</t>
  </si>
  <si>
    <t>07.10.04</t>
  </si>
  <si>
    <t>Under 11 Boys Results Sat 15 Oct 2016</t>
  </si>
  <si>
    <t>Under 11 Girls Results Sat 15 Oct 2016</t>
  </si>
  <si>
    <t>Under 13 Boys Results Sat 15 Oct 2016</t>
  </si>
  <si>
    <t>Under 13 Girls Results Sat 15 Oct 2016</t>
  </si>
  <si>
    <t>15th October 2016</t>
  </si>
  <si>
    <t>RUBY COLDWELL</t>
  </si>
  <si>
    <t>MOLLY TAUNTON</t>
  </si>
  <si>
    <t>FREYA COLE</t>
  </si>
  <si>
    <t>KIRSTEN MCLAREN</t>
  </si>
  <si>
    <t>ANGELICA REPTON</t>
  </si>
  <si>
    <t>SAOIRSE AU</t>
  </si>
  <si>
    <t>JACOB WILLIAMS</t>
  </si>
  <si>
    <t>OLIVER ASTON</t>
  </si>
  <si>
    <t>TOBY WOOTON</t>
  </si>
  <si>
    <t>JAMES WILKES</t>
  </si>
  <si>
    <t>TOM REID</t>
  </si>
  <si>
    <t>EMILY PEARCE</t>
  </si>
  <si>
    <t>MADISON ROSE BLENCOWE</t>
  </si>
  <si>
    <t>SIAN HUBBARD</t>
  </si>
  <si>
    <t>ORAN AU</t>
  </si>
  <si>
    <t>DAN CARTWRIGHT</t>
  </si>
  <si>
    <t>TIM LI</t>
  </si>
  <si>
    <t>Tim Li</t>
  </si>
  <si>
    <t>Dan Cartwright</t>
  </si>
  <si>
    <t>Connor Cahill</t>
  </si>
  <si>
    <t>Riordan Cox</t>
  </si>
  <si>
    <t>Lewis Fullilove</t>
  </si>
  <si>
    <t>Zachariah Howe</t>
  </si>
  <si>
    <t>Niall Kelly</t>
  </si>
  <si>
    <t>Dylan Parsons</t>
  </si>
  <si>
    <t>Michael Detheridge</t>
  </si>
  <si>
    <t>Adam Parsons</t>
  </si>
  <si>
    <t>Gabriel  Convy</t>
  </si>
  <si>
    <t>Jacob Evans</t>
  </si>
  <si>
    <t>William Jenks</t>
  </si>
  <si>
    <t>Ajit Singh Palak</t>
  </si>
  <si>
    <t>Amar Singh Palak</t>
  </si>
  <si>
    <t>Christian Pascall</t>
  </si>
  <si>
    <t>Shai Thompson</t>
  </si>
  <si>
    <t>Millie Allen</t>
  </si>
  <si>
    <t>Natasha Bahra</t>
  </si>
  <si>
    <t>Katie Evans</t>
  </si>
  <si>
    <t>Molly Figgitt</t>
  </si>
  <si>
    <t>Falan Malone-Priest</t>
  </si>
  <si>
    <t>Ryley Malone-Priest</t>
  </si>
  <si>
    <t>Olivia O'Sullivan</t>
  </si>
  <si>
    <t>Hollie Swallow</t>
  </si>
  <si>
    <t>Eva Wood</t>
  </si>
  <si>
    <t>Emily Gittoes</t>
  </si>
  <si>
    <t>Iris Oliarnyk</t>
  </si>
  <si>
    <t>Faye Wells</t>
  </si>
  <si>
    <t>Chloe Allen</t>
  </si>
  <si>
    <t>Sariyah Bennett</t>
  </si>
  <si>
    <t>Cerys Brook</t>
  </si>
  <si>
    <t>Taylor Jade Campbell</t>
  </si>
  <si>
    <t xml:space="preserve">Penny Cross </t>
  </si>
  <si>
    <t>Phillipa Harlow</t>
  </si>
  <si>
    <t>Laura Harris</t>
  </si>
  <si>
    <t>Emma Jones</t>
  </si>
  <si>
    <t>Poppy Oliarnyk</t>
  </si>
  <si>
    <t>Jasroop Kaur Palak</t>
  </si>
  <si>
    <t>Francesca Teague</t>
  </si>
  <si>
    <t>Maisie Toolan</t>
  </si>
  <si>
    <t>Hannah Evans</t>
  </si>
  <si>
    <t>Jayden Humphreys</t>
  </si>
  <si>
    <t>Charlie Allen</t>
  </si>
  <si>
    <t>Harrison Styles</t>
  </si>
  <si>
    <t>Bobby Dale</t>
  </si>
  <si>
    <t>Ewan Atlan</t>
  </si>
  <si>
    <t>Thomas Armstrong</t>
  </si>
  <si>
    <t>Harry Bleasdale</t>
  </si>
  <si>
    <t>Scott Randall</t>
  </si>
  <si>
    <t>Ethan Cook</t>
  </si>
  <si>
    <t>Fraser Cook</t>
  </si>
  <si>
    <t>Alfie Brookes</t>
  </si>
  <si>
    <t>Thomas Delaney</t>
  </si>
  <si>
    <t>Harrison North</t>
  </si>
  <si>
    <t>Joseph Newman</t>
  </si>
  <si>
    <t>Jack Wakefield</t>
  </si>
  <si>
    <t>Jamie Suviste</t>
  </si>
  <si>
    <t>Charley Barnes</t>
  </si>
  <si>
    <t>Alec Bleasdale</t>
  </si>
  <si>
    <t>George O'Connor</t>
  </si>
  <si>
    <t>Samuel Bannister</t>
  </si>
  <si>
    <t>Matthew Parry</t>
  </si>
  <si>
    <t>Lewis Duval</t>
  </si>
  <si>
    <t>James Moran</t>
  </si>
  <si>
    <t>Osiris Mynett</t>
  </si>
  <si>
    <t>Emily Symes</t>
  </si>
  <si>
    <t>Mante Nausedaite</t>
  </si>
  <si>
    <t>Isabel Lloyd</t>
  </si>
  <si>
    <t>Quetta Taylor</t>
  </si>
  <si>
    <t>Lexi Byrne</t>
  </si>
  <si>
    <t>Lucy Rigby</t>
  </si>
  <si>
    <t>Evie Sandland</t>
  </si>
  <si>
    <t>Martha Wood</t>
  </si>
  <si>
    <t>Erin O'Byrne</t>
  </si>
  <si>
    <t>Olivia Sturch</t>
  </si>
  <si>
    <t>Kierat Chohan</t>
  </si>
  <si>
    <t>Phao Taylor</t>
  </si>
  <si>
    <t>Sammie Wakefield</t>
  </si>
  <si>
    <t>Maddy Hughes</t>
  </si>
  <si>
    <t>Amelia Smith</t>
  </si>
  <si>
    <t>Sophie Baker</t>
  </si>
  <si>
    <t>Sian Duval</t>
  </si>
  <si>
    <t>Emma Cavendish-Tribe</t>
  </si>
  <si>
    <t>Regan Keating</t>
  </si>
  <si>
    <t>Lucy Keig</t>
  </si>
  <si>
    <t>Jessica Dunn</t>
  </si>
  <si>
    <t>Jessie Cope</t>
  </si>
  <si>
    <t>Asha Humphreys</t>
  </si>
  <si>
    <t>Amira Hamilton</t>
  </si>
  <si>
    <t>Ben Harrington</t>
  </si>
  <si>
    <t>Lewis McKeown</t>
  </si>
  <si>
    <t>Kyle Boden</t>
  </si>
  <si>
    <t>Deago Archer-Jackson</t>
  </si>
  <si>
    <t>Reuben Greenway</t>
  </si>
  <si>
    <t>Remon Shepher-Brewster</t>
  </si>
  <si>
    <t>Kian Gould</t>
  </si>
  <si>
    <t>Cole Bailey</t>
  </si>
  <si>
    <t>Karnell Nunes-Smith</t>
  </si>
  <si>
    <t>Farai Sean Mhende</t>
  </si>
  <si>
    <t>Trey Buchanan</t>
  </si>
  <si>
    <t>Josh O'Neill</t>
  </si>
  <si>
    <t>Adri Korpal</t>
  </si>
  <si>
    <t>Mirella Mangoo</t>
  </si>
  <si>
    <t>Maya Whitehouse</t>
  </si>
  <si>
    <t>Caitlin Casey</t>
  </si>
  <si>
    <t>Anya Korpal</t>
  </si>
  <si>
    <t>Abbie Pearce</t>
  </si>
  <si>
    <t>Amber Threfall</t>
  </si>
  <si>
    <t>Olivia Hopwood</t>
  </si>
  <si>
    <t>Mollie Mae Peniket-Aldridge</t>
  </si>
  <si>
    <t>Lacey Dutton</t>
  </si>
  <si>
    <t>Tara Patel</t>
  </si>
  <si>
    <t>Sophia Deans</t>
  </si>
  <si>
    <t>Esme Abraham</t>
  </si>
  <si>
    <t>Ria Ratansi</t>
  </si>
  <si>
    <t>Georgia Harper Neale</t>
  </si>
  <si>
    <t>Anisa Hamilton</t>
  </si>
  <si>
    <t>Eve Greenway</t>
  </si>
  <si>
    <t>Amber Dunkley-Darby</t>
  </si>
  <si>
    <t>Lauren Bowman</t>
  </si>
  <si>
    <t>Yannick Lallemand</t>
  </si>
  <si>
    <t>Sophie Meehan</t>
  </si>
  <si>
    <t>Akirha Skeete-Simpson</t>
  </si>
  <si>
    <t>Ava McMorrow</t>
  </si>
  <si>
    <t>Shamaiya Ennis</t>
  </si>
  <si>
    <t>Jada Taylor</t>
  </si>
  <si>
    <t>Livia Casey</t>
  </si>
  <si>
    <t>Izzy Thompson</t>
  </si>
  <si>
    <t>Birmingham Sportshall League  2016 to 2017</t>
  </si>
  <si>
    <t>Chenee Taylor</t>
  </si>
  <si>
    <t>U15B All Rounder</t>
  </si>
  <si>
    <t>U15G Allrounder</t>
  </si>
  <si>
    <t>Lucy Wheeler</t>
  </si>
  <si>
    <t>Katie Stretton</t>
  </si>
  <si>
    <t>Sophie Perry</t>
  </si>
  <si>
    <t>Lauren Swindel</t>
  </si>
  <si>
    <t>U11G Javelin</t>
  </si>
  <si>
    <t>U11G Balance</t>
  </si>
  <si>
    <t>U11B Javelin</t>
  </si>
  <si>
    <t>U11B Balance</t>
  </si>
  <si>
    <t>2 LAP</t>
  </si>
  <si>
    <t>U15B Best Performances</t>
  </si>
  <si>
    <t>U15G Best Performances</t>
  </si>
  <si>
    <t>4 LAP</t>
  </si>
  <si>
    <t>Vert</t>
  </si>
  <si>
    <t>Speed B</t>
  </si>
  <si>
    <t>1 LAP</t>
  </si>
  <si>
    <t>Solihull &amp;SH</t>
  </si>
  <si>
    <t>Under 11 Boys</t>
  </si>
  <si>
    <t>2x2 Relay</t>
  </si>
  <si>
    <t>6lap Paar</t>
  </si>
  <si>
    <t>8lapPaar</t>
  </si>
  <si>
    <t>Circ Relay</t>
  </si>
  <si>
    <t>13 Girls</t>
  </si>
  <si>
    <t>13 Boys</t>
  </si>
  <si>
    <t>x 2 Lap</t>
  </si>
  <si>
    <t>x 4 Lap</t>
  </si>
  <si>
    <t>x 6 Lap</t>
  </si>
  <si>
    <t>z 13 Boys</t>
  </si>
  <si>
    <t>z 13 Girls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</si>
</sst>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/mm/yy;@"/>
    <numFmt numFmtId="166" formatCode="0.000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indexed="19"/>
      <name val="Arial"/>
      <family val="2"/>
    </font>
    <font>
      <b/>
      <sz val="16"/>
      <color indexed="18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b/>
      <sz val="12"/>
      <color indexed="60"/>
      <name val="Arial"/>
      <family val="2"/>
    </font>
    <font>
      <b/>
      <sz val="12"/>
      <color indexed="30"/>
      <name val="Arial"/>
      <family val="2"/>
    </font>
    <font>
      <b/>
      <sz val="12"/>
      <color indexed="59"/>
      <name val="Arial"/>
      <family val="2"/>
    </font>
    <font>
      <sz val="10"/>
      <color indexed="56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theme="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1" fontId="5" fillId="33" borderId="11" xfId="0" applyNumberFormat="1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64" fontId="3" fillId="34" borderId="13" xfId="0" applyNumberFormat="1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2" fillId="35" borderId="13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64" fontId="3" fillId="35" borderId="13" xfId="0" applyNumberFormat="1" applyFont="1" applyFill="1" applyBorder="1" applyAlignment="1">
      <alignment horizontal="center" vertical="center" wrapText="1"/>
    </xf>
    <xf numFmtId="164" fontId="3" fillId="35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36" borderId="18" xfId="0" applyNumberFormat="1" applyFont="1" applyFill="1" applyBorder="1" applyAlignment="1">
      <alignment horizontal="center"/>
    </xf>
    <xf numFmtId="164" fontId="4" fillId="36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top" wrapText="1"/>
    </xf>
    <xf numFmtId="2" fontId="5" fillId="33" borderId="21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38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20" fillId="39" borderId="0" xfId="0" applyFont="1" applyFill="1" applyAlignment="1">
      <alignment horizontal="center"/>
    </xf>
    <xf numFmtId="0" fontId="20" fillId="40" borderId="0" xfId="0" applyFont="1" applyFill="1" applyAlignment="1">
      <alignment horizontal="center"/>
    </xf>
    <xf numFmtId="0" fontId="21" fillId="41" borderId="0" xfId="0" applyFont="1" applyFill="1" applyAlignment="1">
      <alignment horizontal="center"/>
    </xf>
    <xf numFmtId="0" fontId="20" fillId="42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3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36" borderId="0" xfId="0" applyFont="1" applyFill="1" applyAlignment="1">
      <alignment horizontal="center"/>
    </xf>
    <xf numFmtId="0" fontId="4" fillId="44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22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8" borderId="25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5" borderId="20" xfId="0" applyFont="1" applyFill="1" applyBorder="1" applyAlignment="1">
      <alignment/>
    </xf>
    <xf numFmtId="2" fontId="4" fillId="43" borderId="0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5" borderId="26" xfId="0" applyFont="1" applyFill="1" applyBorder="1" applyAlignment="1">
      <alignment/>
    </xf>
    <xf numFmtId="0" fontId="4" fillId="35" borderId="25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7" xfId="0" applyFont="1" applyFill="1" applyBorder="1" applyAlignment="1">
      <alignment/>
    </xf>
    <xf numFmtId="2" fontId="4" fillId="35" borderId="22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2" fontId="4" fillId="43" borderId="22" xfId="0" applyNumberFormat="1" applyFont="1" applyFill="1" applyBorder="1" applyAlignment="1">
      <alignment horizontal="center"/>
    </xf>
    <xf numFmtId="0" fontId="4" fillId="44" borderId="23" xfId="0" applyFont="1" applyFill="1" applyBorder="1" applyAlignment="1">
      <alignment horizontal="center"/>
    </xf>
    <xf numFmtId="0" fontId="4" fillId="35" borderId="23" xfId="0" applyFont="1" applyFill="1" applyBorder="1" applyAlignment="1">
      <alignment/>
    </xf>
    <xf numFmtId="0" fontId="4" fillId="44" borderId="25" xfId="0" applyFont="1" applyFill="1" applyBorder="1" applyAlignment="1">
      <alignment horizontal="center"/>
    </xf>
    <xf numFmtId="0" fontId="4" fillId="45" borderId="24" xfId="0" applyFont="1" applyFill="1" applyBorder="1" applyAlignment="1">
      <alignment horizontal="center"/>
    </xf>
    <xf numFmtId="0" fontId="4" fillId="45" borderId="25" xfId="0" applyFont="1" applyFill="1" applyBorder="1" applyAlignment="1">
      <alignment horizontal="center"/>
    </xf>
    <xf numFmtId="0" fontId="4" fillId="45" borderId="20" xfId="0" applyFont="1" applyFill="1" applyBorder="1" applyAlignment="1">
      <alignment horizontal="center"/>
    </xf>
    <xf numFmtId="0" fontId="4" fillId="45" borderId="27" xfId="0" applyFont="1" applyFill="1" applyBorder="1" applyAlignment="1">
      <alignment horizontal="center"/>
    </xf>
    <xf numFmtId="0" fontId="4" fillId="46" borderId="0" xfId="0" applyFont="1" applyFill="1" applyBorder="1" applyAlignment="1">
      <alignment/>
    </xf>
    <xf numFmtId="0" fontId="23" fillId="45" borderId="23" xfId="0" applyFont="1" applyFill="1" applyBorder="1" applyAlignment="1">
      <alignment horizontal="center"/>
    </xf>
    <xf numFmtId="0" fontId="23" fillId="45" borderId="0" xfId="0" applyFont="1" applyFill="1" applyBorder="1" applyAlignment="1">
      <alignment horizontal="center"/>
    </xf>
    <xf numFmtId="0" fontId="23" fillId="45" borderId="24" xfId="0" applyFont="1" applyFill="1" applyBorder="1" applyAlignment="1">
      <alignment horizontal="center"/>
    </xf>
    <xf numFmtId="0" fontId="24" fillId="45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45" borderId="0" xfId="0" applyFont="1" applyFill="1" applyAlignment="1">
      <alignment horizontal="center"/>
    </xf>
    <xf numFmtId="0" fontId="4" fillId="44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20" fillId="39" borderId="28" xfId="0" applyFont="1" applyFill="1" applyBorder="1" applyAlignment="1">
      <alignment horizontal="center"/>
    </xf>
    <xf numFmtId="0" fontId="20" fillId="39" borderId="22" xfId="0" applyFont="1" applyFill="1" applyBorder="1" applyAlignment="1">
      <alignment horizontal="center"/>
    </xf>
    <xf numFmtId="0" fontId="0" fillId="44" borderId="29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20" fillId="39" borderId="26" xfId="0" applyFont="1" applyFill="1" applyBorder="1" applyAlignment="1">
      <alignment horizontal="center"/>
    </xf>
    <xf numFmtId="0" fontId="20" fillId="39" borderId="23" xfId="0" applyFont="1" applyFill="1" applyBorder="1" applyAlignment="1">
      <alignment horizontal="center"/>
    </xf>
    <xf numFmtId="0" fontId="4" fillId="44" borderId="2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0" fillId="39" borderId="25" xfId="0" applyFont="1" applyFill="1" applyBorder="1" applyAlignment="1">
      <alignment horizontal="center"/>
    </xf>
    <xf numFmtId="0" fontId="20" fillId="39" borderId="20" xfId="0" applyFont="1" applyFill="1" applyBorder="1" applyAlignment="1">
      <alignment horizontal="center"/>
    </xf>
    <xf numFmtId="0" fontId="20" fillId="39" borderId="27" xfId="0" applyFont="1" applyFill="1" applyBorder="1" applyAlignment="1">
      <alignment horizontal="center"/>
    </xf>
    <xf numFmtId="0" fontId="20" fillId="40" borderId="28" xfId="0" applyFont="1" applyFill="1" applyBorder="1" applyAlignment="1">
      <alignment horizontal="center"/>
    </xf>
    <xf numFmtId="0" fontId="20" fillId="40" borderId="22" xfId="0" applyFont="1" applyFill="1" applyBorder="1" applyAlignment="1">
      <alignment horizontal="center"/>
    </xf>
    <xf numFmtId="0" fontId="20" fillId="40" borderId="26" xfId="0" applyFont="1" applyFill="1" applyBorder="1" applyAlignment="1">
      <alignment horizontal="center"/>
    </xf>
    <xf numFmtId="0" fontId="20" fillId="40" borderId="25" xfId="0" applyFont="1" applyFill="1" applyBorder="1" applyAlignment="1">
      <alignment horizontal="center"/>
    </xf>
    <xf numFmtId="0" fontId="20" fillId="40" borderId="20" xfId="0" applyFont="1" applyFill="1" applyBorder="1" applyAlignment="1">
      <alignment horizontal="center"/>
    </xf>
    <xf numFmtId="0" fontId="20" fillId="40" borderId="27" xfId="0" applyFont="1" applyFill="1" applyBorder="1" applyAlignment="1">
      <alignment horizontal="center"/>
    </xf>
    <xf numFmtId="0" fontId="21" fillId="41" borderId="28" xfId="0" applyFont="1" applyFill="1" applyBorder="1" applyAlignment="1">
      <alignment horizontal="center"/>
    </xf>
    <xf numFmtId="0" fontId="21" fillId="41" borderId="22" xfId="0" applyFont="1" applyFill="1" applyBorder="1" applyAlignment="1">
      <alignment horizontal="center"/>
    </xf>
    <xf numFmtId="0" fontId="21" fillId="41" borderId="23" xfId="0" applyFont="1" applyFill="1" applyBorder="1" applyAlignment="1">
      <alignment horizontal="center"/>
    </xf>
    <xf numFmtId="0" fontId="21" fillId="41" borderId="25" xfId="0" applyFont="1" applyFill="1" applyBorder="1" applyAlignment="1">
      <alignment horizontal="center"/>
    </xf>
    <xf numFmtId="0" fontId="21" fillId="41" borderId="20" xfId="0" applyFont="1" applyFill="1" applyBorder="1" applyAlignment="1">
      <alignment horizontal="center"/>
    </xf>
    <xf numFmtId="0" fontId="21" fillId="41" borderId="27" xfId="0" applyFont="1" applyFill="1" applyBorder="1" applyAlignment="1">
      <alignment horizontal="center"/>
    </xf>
    <xf numFmtId="0" fontId="21" fillId="41" borderId="26" xfId="0" applyFont="1" applyFill="1" applyBorder="1" applyAlignment="1">
      <alignment horizontal="center"/>
    </xf>
    <xf numFmtId="0" fontId="20" fillId="42" borderId="28" xfId="0" applyFont="1" applyFill="1" applyBorder="1" applyAlignment="1">
      <alignment horizontal="center"/>
    </xf>
    <xf numFmtId="0" fontId="20" fillId="42" borderId="22" xfId="0" applyFont="1" applyFill="1" applyBorder="1" applyAlignment="1">
      <alignment horizontal="center"/>
    </xf>
    <xf numFmtId="0" fontId="20" fillId="42" borderId="23" xfId="0" applyFont="1" applyFill="1" applyBorder="1" applyAlignment="1">
      <alignment horizontal="center"/>
    </xf>
    <xf numFmtId="0" fontId="20" fillId="42" borderId="25" xfId="0" applyFont="1" applyFill="1" applyBorder="1" applyAlignment="1">
      <alignment horizontal="center"/>
    </xf>
    <xf numFmtId="0" fontId="20" fillId="42" borderId="20" xfId="0" applyFont="1" applyFill="1" applyBorder="1" applyAlignment="1">
      <alignment horizontal="center"/>
    </xf>
    <xf numFmtId="0" fontId="20" fillId="42" borderId="27" xfId="0" applyFont="1" applyFill="1" applyBorder="1" applyAlignment="1">
      <alignment horizontal="center"/>
    </xf>
    <xf numFmtId="0" fontId="20" fillId="42" borderId="26" xfId="0" applyFont="1" applyFill="1" applyBorder="1" applyAlignment="1">
      <alignment horizontal="center"/>
    </xf>
    <xf numFmtId="0" fontId="25" fillId="33" borderId="23" xfId="0" applyFont="1" applyFill="1" applyBorder="1" applyAlignment="1">
      <alignment horizontal="center"/>
    </xf>
    <xf numFmtId="0" fontId="25" fillId="33" borderId="25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/>
    </xf>
    <xf numFmtId="0" fontId="21" fillId="47" borderId="28" xfId="0" applyFont="1" applyFill="1" applyBorder="1" applyAlignment="1">
      <alignment horizontal="center"/>
    </xf>
    <xf numFmtId="0" fontId="21" fillId="47" borderId="22" xfId="0" applyFont="1" applyFill="1" applyBorder="1" applyAlignment="1">
      <alignment horizontal="center"/>
    </xf>
    <xf numFmtId="0" fontId="21" fillId="47" borderId="23" xfId="0" applyFont="1" applyFill="1" applyBorder="1" applyAlignment="1">
      <alignment horizontal="center"/>
    </xf>
    <xf numFmtId="0" fontId="21" fillId="47" borderId="25" xfId="0" applyFont="1" applyFill="1" applyBorder="1" applyAlignment="1">
      <alignment horizontal="center"/>
    </xf>
    <xf numFmtId="0" fontId="21" fillId="47" borderId="20" xfId="0" applyFont="1" applyFill="1" applyBorder="1" applyAlignment="1">
      <alignment horizontal="center"/>
    </xf>
    <xf numFmtId="0" fontId="21" fillId="47" borderId="27" xfId="0" applyFont="1" applyFill="1" applyBorder="1" applyAlignment="1">
      <alignment horizontal="center"/>
    </xf>
    <xf numFmtId="0" fontId="21" fillId="47" borderId="26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"/>
    </xf>
    <xf numFmtId="0" fontId="25" fillId="33" borderId="27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20" fillId="39" borderId="20" xfId="0" applyNumberFormat="1" applyFont="1" applyFill="1" applyBorder="1" applyAlignment="1">
      <alignment horizontal="center"/>
    </xf>
    <xf numFmtId="164" fontId="20" fillId="40" borderId="20" xfId="0" applyNumberFormat="1" applyFont="1" applyFill="1" applyBorder="1" applyAlignment="1">
      <alignment horizontal="center"/>
    </xf>
    <xf numFmtId="164" fontId="21" fillId="41" borderId="20" xfId="0" applyNumberFormat="1" applyFont="1" applyFill="1" applyBorder="1" applyAlignment="1">
      <alignment horizontal="center"/>
    </xf>
    <xf numFmtId="164" fontId="20" fillId="42" borderId="20" xfId="0" applyNumberFormat="1" applyFont="1" applyFill="1" applyBorder="1" applyAlignment="1">
      <alignment horizontal="center"/>
    </xf>
    <xf numFmtId="164" fontId="25" fillId="33" borderId="20" xfId="0" applyNumberFormat="1" applyFont="1" applyFill="1" applyBorder="1" applyAlignment="1">
      <alignment horizontal="center"/>
    </xf>
    <xf numFmtId="164" fontId="21" fillId="47" borderId="2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20" fillId="39" borderId="20" xfId="0" applyNumberFormat="1" applyFont="1" applyFill="1" applyBorder="1" applyAlignment="1">
      <alignment horizontal="center"/>
    </xf>
    <xf numFmtId="2" fontId="20" fillId="40" borderId="20" xfId="0" applyNumberFormat="1" applyFont="1" applyFill="1" applyBorder="1" applyAlignment="1">
      <alignment horizontal="center"/>
    </xf>
    <xf numFmtId="2" fontId="21" fillId="41" borderId="20" xfId="0" applyNumberFormat="1" applyFont="1" applyFill="1" applyBorder="1" applyAlignment="1">
      <alignment horizontal="center"/>
    </xf>
    <xf numFmtId="2" fontId="20" fillId="42" borderId="20" xfId="0" applyNumberFormat="1" applyFont="1" applyFill="1" applyBorder="1" applyAlignment="1">
      <alignment horizontal="center"/>
    </xf>
    <xf numFmtId="2" fontId="25" fillId="33" borderId="20" xfId="0" applyNumberFormat="1" applyFont="1" applyFill="1" applyBorder="1" applyAlignment="1">
      <alignment horizontal="center"/>
    </xf>
    <xf numFmtId="2" fontId="21" fillId="47" borderId="20" xfId="0" applyNumberFormat="1" applyFont="1" applyFill="1" applyBorder="1" applyAlignment="1">
      <alignment horizontal="center"/>
    </xf>
    <xf numFmtId="0" fontId="0" fillId="47" borderId="29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20" fillId="39" borderId="20" xfId="0" applyNumberFormat="1" applyFont="1" applyFill="1" applyBorder="1" applyAlignment="1">
      <alignment horizontal="center"/>
    </xf>
    <xf numFmtId="1" fontId="20" fillId="40" borderId="20" xfId="0" applyNumberFormat="1" applyFont="1" applyFill="1" applyBorder="1" applyAlignment="1">
      <alignment horizontal="center"/>
    </xf>
    <xf numFmtId="1" fontId="21" fillId="41" borderId="20" xfId="0" applyNumberFormat="1" applyFont="1" applyFill="1" applyBorder="1" applyAlignment="1">
      <alignment horizontal="center"/>
    </xf>
    <xf numFmtId="1" fontId="20" fillId="42" borderId="20" xfId="0" applyNumberFormat="1" applyFont="1" applyFill="1" applyBorder="1" applyAlignment="1">
      <alignment horizontal="center"/>
    </xf>
    <xf numFmtId="1" fontId="25" fillId="33" borderId="20" xfId="0" applyNumberFormat="1" applyFont="1" applyFill="1" applyBorder="1" applyAlignment="1">
      <alignment horizontal="center"/>
    </xf>
    <xf numFmtId="1" fontId="21" fillId="47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5" borderId="1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4" fillId="41" borderId="18" xfId="0" applyFont="1" applyFill="1" applyBorder="1" applyAlignment="1">
      <alignment horizontal="center"/>
    </xf>
    <xf numFmtId="0" fontId="4" fillId="41" borderId="19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23" xfId="0" applyFont="1" applyFill="1" applyBorder="1" applyAlignment="1">
      <alignment horizontal="center"/>
    </xf>
    <xf numFmtId="0" fontId="4" fillId="34" borderId="26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27" xfId="0" applyFont="1" applyFill="1" applyBorder="1" applyAlignment="1">
      <alignment/>
    </xf>
    <xf numFmtId="2" fontId="4" fillId="34" borderId="22" xfId="0" applyNumberFormat="1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22" fillId="34" borderId="23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2" fillId="34" borderId="24" xfId="0" applyFont="1" applyFill="1" applyBorder="1" applyAlignment="1">
      <alignment horizontal="center"/>
    </xf>
    <xf numFmtId="0" fontId="23" fillId="48" borderId="23" xfId="0" applyFont="1" applyFill="1" applyBorder="1" applyAlignment="1">
      <alignment horizontal="center"/>
    </xf>
    <xf numFmtId="0" fontId="23" fillId="48" borderId="0" xfId="0" applyFont="1" applyFill="1" applyBorder="1" applyAlignment="1">
      <alignment horizontal="center"/>
    </xf>
    <xf numFmtId="0" fontId="23" fillId="48" borderId="24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26" fillId="45" borderId="27" xfId="0" applyFont="1" applyFill="1" applyBorder="1" applyAlignment="1">
      <alignment horizontal="center"/>
    </xf>
    <xf numFmtId="0" fontId="22" fillId="49" borderId="23" xfId="0" applyFont="1" applyFill="1" applyBorder="1" applyAlignment="1">
      <alignment horizontal="center"/>
    </xf>
    <xf numFmtId="0" fontId="22" fillId="49" borderId="0" xfId="0" applyFont="1" applyFill="1" applyBorder="1" applyAlignment="1">
      <alignment horizontal="center"/>
    </xf>
    <xf numFmtId="0" fontId="22" fillId="49" borderId="24" xfId="0" applyFont="1" applyFill="1" applyBorder="1" applyAlignment="1">
      <alignment horizontal="center"/>
    </xf>
    <xf numFmtId="0" fontId="11" fillId="50" borderId="27" xfId="0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/>
    </xf>
    <xf numFmtId="0" fontId="21" fillId="51" borderId="26" xfId="0" applyFont="1" applyFill="1" applyBorder="1" applyAlignment="1">
      <alignment horizontal="center"/>
    </xf>
    <xf numFmtId="0" fontId="4" fillId="52" borderId="0" xfId="0" applyFont="1" applyFill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2" fillId="34" borderId="26" xfId="0" applyFont="1" applyFill="1" applyBorder="1" applyAlignment="1">
      <alignment horizontal="center"/>
    </xf>
    <xf numFmtId="0" fontId="22" fillId="34" borderId="25" xfId="0" applyFont="1" applyFill="1" applyBorder="1" applyAlignment="1">
      <alignment horizontal="center"/>
    </xf>
    <xf numFmtId="0" fontId="22" fillId="34" borderId="20" xfId="0" applyFont="1" applyFill="1" applyBorder="1" applyAlignment="1">
      <alignment horizontal="center"/>
    </xf>
    <xf numFmtId="0" fontId="22" fillId="34" borderId="27" xfId="0" applyFont="1" applyFill="1" applyBorder="1" applyAlignment="1">
      <alignment horizontal="center"/>
    </xf>
    <xf numFmtId="0" fontId="24" fillId="49" borderId="0" xfId="0" applyFont="1" applyFill="1" applyAlignment="1">
      <alignment horizontal="center"/>
    </xf>
    <xf numFmtId="0" fontId="22" fillId="44" borderId="0" xfId="0" applyFont="1" applyFill="1" applyBorder="1" applyAlignment="1">
      <alignment horizontal="center"/>
    </xf>
    <xf numFmtId="0" fontId="28" fillId="49" borderId="23" xfId="0" applyFont="1" applyFill="1" applyBorder="1" applyAlignment="1">
      <alignment horizontal="center"/>
    </xf>
    <xf numFmtId="0" fontId="28" fillId="49" borderId="0" xfId="0" applyFont="1" applyFill="1" applyBorder="1" applyAlignment="1">
      <alignment horizontal="center"/>
    </xf>
    <xf numFmtId="0" fontId="28" fillId="49" borderId="2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53" borderId="12" xfId="0" applyFont="1" applyFill="1" applyBorder="1" applyAlignment="1">
      <alignment horizontal="center" vertical="center" wrapText="1"/>
    </xf>
    <xf numFmtId="164" fontId="3" fillId="53" borderId="13" xfId="0" applyNumberFormat="1" applyFont="1" applyFill="1" applyBorder="1" applyAlignment="1">
      <alignment horizontal="center" vertical="center" wrapText="1"/>
    </xf>
    <xf numFmtId="164" fontId="3" fillId="53" borderId="14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52" borderId="10" xfId="0" applyFont="1" applyFill="1" applyBorder="1" applyAlignment="1">
      <alignment horizontal="center"/>
    </xf>
    <xf numFmtId="0" fontId="4" fillId="52" borderId="1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0" fontId="3" fillId="53" borderId="10" xfId="0" applyFont="1" applyFill="1" applyBorder="1" applyAlignment="1">
      <alignment horizontal="center" vertical="center" wrapText="1"/>
    </xf>
    <xf numFmtId="0" fontId="3" fillId="53" borderId="11" xfId="0" applyFont="1" applyFill="1" applyBorder="1" applyAlignment="1">
      <alignment horizontal="center" vertical="center" wrapText="1"/>
    </xf>
    <xf numFmtId="164" fontId="3" fillId="53" borderId="11" xfId="0" applyNumberFormat="1" applyFont="1" applyFill="1" applyBorder="1" applyAlignment="1">
      <alignment horizontal="center" vertical="center" wrapText="1"/>
    </xf>
    <xf numFmtId="0" fontId="3" fillId="53" borderId="13" xfId="0" applyFont="1" applyFill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/>
    </xf>
    <xf numFmtId="164" fontId="4" fillId="33" borderId="19" xfId="0" applyNumberFormat="1" applyFont="1" applyFill="1" applyBorder="1" applyAlignment="1">
      <alignment horizontal="center"/>
    </xf>
    <xf numFmtId="164" fontId="4" fillId="54" borderId="18" xfId="0" applyNumberFormat="1" applyFont="1" applyFill="1" applyBorder="1" applyAlignment="1">
      <alignment horizontal="center"/>
    </xf>
    <xf numFmtId="164" fontId="4" fillId="54" borderId="19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4" fillId="41" borderId="28" xfId="0" applyFont="1" applyFill="1" applyBorder="1" applyAlignment="1">
      <alignment/>
    </xf>
    <xf numFmtId="0" fontId="4" fillId="41" borderId="25" xfId="0" applyFont="1" applyFill="1" applyBorder="1" applyAlignment="1">
      <alignment/>
    </xf>
    <xf numFmtId="0" fontId="4" fillId="41" borderId="20" xfId="0" applyFont="1" applyFill="1" applyBorder="1" applyAlignment="1">
      <alignment/>
    </xf>
    <xf numFmtId="0" fontId="4" fillId="41" borderId="20" xfId="0" applyFont="1" applyFill="1" applyBorder="1" applyAlignment="1">
      <alignment horizontal="center"/>
    </xf>
    <xf numFmtId="0" fontId="4" fillId="41" borderId="27" xfId="0" applyFont="1" applyFill="1" applyBorder="1" applyAlignment="1">
      <alignment horizontal="center"/>
    </xf>
    <xf numFmtId="164" fontId="29" fillId="39" borderId="28" xfId="0" applyNumberFormat="1" applyFont="1" applyFill="1" applyBorder="1" applyAlignment="1">
      <alignment horizontal="center"/>
    </xf>
    <xf numFmtId="0" fontId="29" fillId="39" borderId="22" xfId="0" applyFont="1" applyFill="1" applyBorder="1" applyAlignment="1">
      <alignment horizontal="center"/>
    </xf>
    <xf numFmtId="164" fontId="29" fillId="40" borderId="22" xfId="0" applyNumberFormat="1" applyFont="1" applyFill="1" applyBorder="1" applyAlignment="1">
      <alignment horizontal="center"/>
    </xf>
    <xf numFmtId="0" fontId="29" fillId="40" borderId="22" xfId="0" applyFont="1" applyFill="1" applyBorder="1" applyAlignment="1">
      <alignment horizontal="center"/>
    </xf>
    <xf numFmtId="1" fontId="30" fillId="41" borderId="22" xfId="0" applyNumberFormat="1" applyFont="1" applyFill="1" applyBorder="1" applyAlignment="1">
      <alignment horizontal="center"/>
    </xf>
    <xf numFmtId="0" fontId="30" fillId="41" borderId="22" xfId="0" applyFont="1" applyFill="1" applyBorder="1" applyAlignment="1">
      <alignment horizontal="center"/>
    </xf>
    <xf numFmtId="2" fontId="29" fillId="42" borderId="22" xfId="0" applyNumberFormat="1" applyFont="1" applyFill="1" applyBorder="1" applyAlignment="1">
      <alignment horizontal="center"/>
    </xf>
    <xf numFmtId="0" fontId="29" fillId="42" borderId="22" xfId="0" applyFont="1" applyFill="1" applyBorder="1" applyAlignment="1">
      <alignment horizontal="center"/>
    </xf>
    <xf numFmtId="2" fontId="31" fillId="33" borderId="22" xfId="0" applyNumberFormat="1" applyFont="1" applyFill="1" applyBorder="1" applyAlignment="1">
      <alignment horizontal="center"/>
    </xf>
    <xf numFmtId="0" fontId="31" fillId="33" borderId="22" xfId="0" applyFont="1" applyFill="1" applyBorder="1" applyAlignment="1">
      <alignment horizontal="center"/>
    </xf>
    <xf numFmtId="0" fontId="12" fillId="53" borderId="28" xfId="0" applyFont="1" applyFill="1" applyBorder="1" applyAlignment="1">
      <alignment/>
    </xf>
    <xf numFmtId="0" fontId="4" fillId="53" borderId="25" xfId="0" applyFont="1" applyFill="1" applyBorder="1" applyAlignment="1">
      <alignment/>
    </xf>
    <xf numFmtId="0" fontId="31" fillId="33" borderId="26" xfId="0" applyFont="1" applyFill="1" applyBorder="1" applyAlignment="1">
      <alignment horizontal="center"/>
    </xf>
    <xf numFmtId="0" fontId="4" fillId="53" borderId="20" xfId="0" applyFont="1" applyFill="1" applyBorder="1" applyAlignment="1">
      <alignment/>
    </xf>
    <xf numFmtId="0" fontId="4" fillId="53" borderId="20" xfId="0" applyFont="1" applyFill="1" applyBorder="1" applyAlignment="1">
      <alignment horizontal="center"/>
    </xf>
    <xf numFmtId="0" fontId="4" fillId="53" borderId="27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41" borderId="23" xfId="0" applyFont="1" applyFill="1" applyBorder="1" applyAlignment="1">
      <alignment/>
    </xf>
    <xf numFmtId="0" fontId="6" fillId="41" borderId="22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/>
    </xf>
    <xf numFmtId="0" fontId="6" fillId="41" borderId="0" xfId="0" applyFont="1" applyFill="1" applyBorder="1" applyAlignment="1">
      <alignment/>
    </xf>
    <xf numFmtId="0" fontId="6" fillId="41" borderId="2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2" fillId="49" borderId="31" xfId="0" applyFont="1" applyFill="1" applyBorder="1" applyAlignment="1">
      <alignment horizontal="center"/>
    </xf>
    <xf numFmtId="0" fontId="32" fillId="49" borderId="32" xfId="0" applyFont="1" applyFill="1" applyBorder="1" applyAlignment="1">
      <alignment horizontal="center"/>
    </xf>
    <xf numFmtId="2" fontId="4" fillId="35" borderId="0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>
      <alignment/>
    </xf>
    <xf numFmtId="164" fontId="4" fillId="35" borderId="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 horizontal="center"/>
    </xf>
    <xf numFmtId="164" fontId="4" fillId="0" borderId="17" xfId="0" applyNumberFormat="1" applyFont="1" applyBorder="1" applyAlignment="1">
      <alignment/>
    </xf>
    <xf numFmtId="2" fontId="4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 vertical="top" wrapText="1"/>
    </xf>
    <xf numFmtId="0" fontId="4" fillId="53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3" fillId="45" borderId="0" xfId="0" applyFont="1" applyFill="1" applyAlignment="1">
      <alignment horizontal="center"/>
    </xf>
    <xf numFmtId="0" fontId="16" fillId="0" borderId="0" xfId="0" applyFont="1" applyAlignment="1">
      <alignment/>
    </xf>
    <xf numFmtId="164" fontId="4" fillId="0" borderId="18" xfId="0" applyNumberFormat="1" applyFont="1" applyBorder="1" applyAlignment="1">
      <alignment horizontal="center"/>
    </xf>
    <xf numFmtId="2" fontId="30" fillId="41" borderId="22" xfId="0" applyNumberFormat="1" applyFont="1" applyFill="1" applyBorder="1" applyAlignment="1">
      <alignment horizontal="center"/>
    </xf>
    <xf numFmtId="2" fontId="6" fillId="41" borderId="22" xfId="0" applyNumberFormat="1" applyFont="1" applyFill="1" applyBorder="1" applyAlignment="1">
      <alignment horizontal="center" vertical="center"/>
    </xf>
    <xf numFmtId="0" fontId="20" fillId="49" borderId="31" xfId="0" applyFont="1" applyFill="1" applyBorder="1" applyAlignment="1">
      <alignment horizontal="center"/>
    </xf>
    <xf numFmtId="0" fontId="20" fillId="49" borderId="3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0" fontId="3" fillId="53" borderId="33" xfId="0" applyFont="1" applyFill="1" applyBorder="1" applyAlignment="1">
      <alignment horizontal="center" vertical="center" wrapText="1"/>
    </xf>
    <xf numFmtId="0" fontId="20" fillId="42" borderId="31" xfId="0" applyFont="1" applyFill="1" applyBorder="1" applyAlignment="1">
      <alignment horizontal="center"/>
    </xf>
    <xf numFmtId="0" fontId="35" fillId="33" borderId="31" xfId="0" applyFont="1" applyFill="1" applyBorder="1" applyAlignment="1">
      <alignment horizontal="center"/>
    </xf>
    <xf numFmtId="0" fontId="20" fillId="40" borderId="31" xfId="0" applyFont="1" applyFill="1" applyBorder="1" applyAlignment="1">
      <alignment horizontal="center"/>
    </xf>
    <xf numFmtId="0" fontId="20" fillId="39" borderId="31" xfId="0" applyFont="1" applyFill="1" applyBorder="1" applyAlignment="1">
      <alignment horizontal="center"/>
    </xf>
    <xf numFmtId="0" fontId="34" fillId="55" borderId="32" xfId="0" applyFont="1" applyFill="1" applyBorder="1" applyAlignment="1">
      <alignment horizontal="center"/>
    </xf>
    <xf numFmtId="0" fontId="34" fillId="55" borderId="3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34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5" borderId="20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16" fillId="0" borderId="10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 vertical="top" wrapText="1"/>
    </xf>
    <xf numFmtId="1" fontId="19" fillId="0" borderId="37" xfId="0" applyNumberFormat="1" applyFont="1" applyFill="1" applyBorder="1" applyAlignment="1">
      <alignment horizontal="center" vertical="top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0" fontId="36" fillId="55" borderId="15" xfId="0" applyFont="1" applyFill="1" applyBorder="1" applyAlignment="1">
      <alignment horizontal="center"/>
    </xf>
    <xf numFmtId="0" fontId="16" fillId="48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 vertical="center"/>
    </xf>
    <xf numFmtId="1" fontId="18" fillId="0" borderId="37" xfId="0" applyNumberFormat="1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164" fontId="4" fillId="36" borderId="18" xfId="0" applyNumberFormat="1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164" fontId="3" fillId="33" borderId="39" xfId="0" applyNumberFormat="1" applyFont="1" applyFill="1" applyBorder="1" applyAlignment="1">
      <alignment horizontal="center" vertical="center" wrapText="1"/>
    </xf>
    <xf numFmtId="164" fontId="3" fillId="33" borderId="40" xfId="0" applyNumberFormat="1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/>
    </xf>
    <xf numFmtId="1" fontId="5" fillId="56" borderId="10" xfId="0" applyNumberFormat="1" applyFont="1" applyFill="1" applyBorder="1" applyAlignment="1">
      <alignment horizontal="center" vertical="top" wrapText="1"/>
    </xf>
    <xf numFmtId="0" fontId="4" fillId="57" borderId="10" xfId="0" applyFont="1" applyFill="1" applyBorder="1" applyAlignment="1">
      <alignment horizontal="center"/>
    </xf>
    <xf numFmtId="1" fontId="5" fillId="56" borderId="34" xfId="0" applyNumberFormat="1" applyFont="1" applyFill="1" applyBorder="1" applyAlignment="1">
      <alignment horizontal="center" vertical="top" wrapText="1"/>
    </xf>
    <xf numFmtId="0" fontId="36" fillId="55" borderId="31" xfId="0" applyFont="1" applyFill="1" applyBorder="1" applyAlignment="1">
      <alignment horizontal="center"/>
    </xf>
    <xf numFmtId="0" fontId="20" fillId="42" borderId="32" xfId="0" applyFont="1" applyFill="1" applyBorder="1" applyAlignment="1">
      <alignment horizontal="center"/>
    </xf>
    <xf numFmtId="0" fontId="21" fillId="55" borderId="32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 vertical="top" wrapText="1"/>
    </xf>
    <xf numFmtId="2" fontId="5" fillId="33" borderId="18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/>
    </xf>
    <xf numFmtId="1" fontId="18" fillId="0" borderId="37" xfId="0" applyNumberFormat="1" applyFont="1" applyFill="1" applyBorder="1" applyAlignment="1">
      <alignment horizontal="center" vertical="center" wrapText="1"/>
    </xf>
    <xf numFmtId="0" fontId="20" fillId="39" borderId="32" xfId="0" applyFont="1" applyFill="1" applyBorder="1" applyAlignment="1">
      <alignment horizontal="center"/>
    </xf>
    <xf numFmtId="0" fontId="20" fillId="39" borderId="15" xfId="0" applyFont="1" applyFill="1" applyBorder="1" applyAlignment="1">
      <alignment horizontal="center" vertical="center"/>
    </xf>
    <xf numFmtId="0" fontId="20" fillId="40" borderId="15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4" fontId="4" fillId="36" borderId="42" xfId="0" applyNumberFormat="1" applyFont="1" applyFill="1" applyBorder="1" applyAlignment="1">
      <alignment horizontal="center"/>
    </xf>
    <xf numFmtId="0" fontId="20" fillId="42" borderId="43" xfId="0" applyFont="1" applyFill="1" applyBorder="1" applyAlignment="1">
      <alignment horizontal="center"/>
    </xf>
    <xf numFmtId="0" fontId="4" fillId="16" borderId="36" xfId="0" applyFont="1" applyFill="1" applyBorder="1" applyAlignment="1">
      <alignment horizontal="center"/>
    </xf>
    <xf numFmtId="0" fontId="16" fillId="0" borderId="36" xfId="0" applyFont="1" applyBorder="1" applyAlignment="1">
      <alignment/>
    </xf>
    <xf numFmtId="164" fontId="4" fillId="36" borderId="44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77" fillId="58" borderId="10" xfId="0" applyFont="1" applyFill="1" applyBorder="1" applyAlignment="1">
      <alignment horizontal="center"/>
    </xf>
    <xf numFmtId="0" fontId="77" fillId="58" borderId="45" xfId="0" applyFont="1" applyFill="1" applyBorder="1" applyAlignment="1">
      <alignment horizontal="center"/>
    </xf>
    <xf numFmtId="0" fontId="78" fillId="0" borderId="46" xfId="0" applyFont="1" applyFill="1" applyBorder="1" applyAlignment="1">
      <alignment horizontal="center"/>
    </xf>
    <xf numFmtId="0" fontId="4" fillId="56" borderId="10" xfId="0" applyFont="1" applyFill="1" applyBorder="1" applyAlignment="1">
      <alignment horizontal="center"/>
    </xf>
    <xf numFmtId="0" fontId="4" fillId="56" borderId="45" xfId="0" applyFont="1" applyFill="1" applyBorder="1" applyAlignment="1">
      <alignment horizontal="center"/>
    </xf>
    <xf numFmtId="0" fontId="4" fillId="59" borderId="10" xfId="0" applyFont="1" applyFill="1" applyBorder="1" applyAlignment="1">
      <alignment horizontal="center"/>
    </xf>
    <xf numFmtId="0" fontId="4" fillId="59" borderId="45" xfId="0" applyFont="1" applyFill="1" applyBorder="1" applyAlignment="1">
      <alignment horizontal="center"/>
    </xf>
    <xf numFmtId="0" fontId="4" fillId="60" borderId="10" xfId="0" applyFont="1" applyFill="1" applyBorder="1" applyAlignment="1">
      <alignment horizontal="center"/>
    </xf>
    <xf numFmtId="14" fontId="16" fillId="0" borderId="0" xfId="0" applyNumberFormat="1" applyFont="1" applyAlignment="1">
      <alignment horizontal="center"/>
    </xf>
    <xf numFmtId="0" fontId="4" fillId="0" borderId="45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77" fillId="61" borderId="10" xfId="0" applyFont="1" applyFill="1" applyBorder="1" applyAlignment="1">
      <alignment horizontal="center"/>
    </xf>
    <xf numFmtId="0" fontId="77" fillId="61" borderId="45" xfId="0" applyFont="1" applyFill="1" applyBorder="1" applyAlignment="1">
      <alignment horizontal="center"/>
    </xf>
    <xf numFmtId="0" fontId="79" fillId="0" borderId="0" xfId="0" applyFont="1" applyAlignment="1">
      <alignment/>
    </xf>
    <xf numFmtId="165" fontId="4" fillId="56" borderId="10" xfId="0" applyNumberFormat="1" applyFont="1" applyFill="1" applyBorder="1" applyAlignment="1">
      <alignment horizontal="center"/>
    </xf>
    <xf numFmtId="165" fontId="4" fillId="57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8" fillId="0" borderId="47" xfId="0" applyFont="1" applyFill="1" applyBorder="1" applyAlignment="1">
      <alignment horizontal="center"/>
    </xf>
    <xf numFmtId="165" fontId="4" fillId="0" borderId="3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81" fillId="61" borderId="10" xfId="0" applyFont="1" applyFill="1" applyBorder="1" applyAlignment="1">
      <alignment horizontal="center"/>
    </xf>
    <xf numFmtId="0" fontId="25" fillId="56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horizontal="center"/>
    </xf>
    <xf numFmtId="0" fontId="81" fillId="62" borderId="10" xfId="0" applyFont="1" applyFill="1" applyBorder="1" applyAlignment="1">
      <alignment horizontal="center"/>
    </xf>
    <xf numFmtId="0" fontId="81" fillId="58" borderId="10" xfId="0" applyFont="1" applyFill="1" applyBorder="1" applyAlignment="1">
      <alignment horizontal="center"/>
    </xf>
    <xf numFmtId="0" fontId="81" fillId="40" borderId="23" xfId="0" applyFont="1" applyFill="1" applyBorder="1" applyAlignment="1">
      <alignment horizontal="center"/>
    </xf>
    <xf numFmtId="0" fontId="77" fillId="63" borderId="48" xfId="0" applyFont="1" applyFill="1" applyBorder="1" applyAlignment="1">
      <alignment horizontal="center"/>
    </xf>
    <xf numFmtId="0" fontId="4" fillId="0" borderId="48" xfId="0" applyFont="1" applyBorder="1" applyAlignment="1">
      <alignment/>
    </xf>
    <xf numFmtId="165" fontId="4" fillId="0" borderId="48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77" fillId="63" borderId="49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/>
    </xf>
    <xf numFmtId="0" fontId="4" fillId="64" borderId="10" xfId="0" applyFont="1" applyFill="1" applyBorder="1" applyAlignment="1">
      <alignment/>
    </xf>
    <xf numFmtId="0" fontId="22" fillId="49" borderId="28" xfId="0" applyFont="1" applyFill="1" applyBorder="1" applyAlignment="1">
      <alignment horizontal="center"/>
    </xf>
    <xf numFmtId="0" fontId="22" fillId="49" borderId="22" xfId="0" applyFont="1" applyFill="1" applyBorder="1" applyAlignment="1">
      <alignment horizontal="center"/>
    </xf>
    <xf numFmtId="0" fontId="22" fillId="49" borderId="26" xfId="0" applyFont="1" applyFill="1" applyBorder="1" applyAlignment="1">
      <alignment horizontal="center"/>
    </xf>
    <xf numFmtId="0" fontId="27" fillId="49" borderId="25" xfId="0" applyFont="1" applyFill="1" applyBorder="1" applyAlignment="1">
      <alignment horizontal="center"/>
    </xf>
    <xf numFmtId="0" fontId="27" fillId="49" borderId="20" xfId="0" applyFont="1" applyFill="1" applyBorder="1" applyAlignment="1">
      <alignment horizontal="center"/>
    </xf>
    <xf numFmtId="0" fontId="27" fillId="49" borderId="27" xfId="0" applyFont="1" applyFill="1" applyBorder="1" applyAlignment="1">
      <alignment horizontal="center"/>
    </xf>
    <xf numFmtId="0" fontId="4" fillId="48" borderId="25" xfId="0" applyFont="1" applyFill="1" applyBorder="1" applyAlignment="1">
      <alignment horizontal="center"/>
    </xf>
    <xf numFmtId="0" fontId="4" fillId="48" borderId="20" xfId="0" applyFont="1" applyFill="1" applyBorder="1" applyAlignment="1">
      <alignment horizontal="center"/>
    </xf>
    <xf numFmtId="0" fontId="4" fillId="48" borderId="27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 vertical="center" wrapText="1"/>
    </xf>
    <xf numFmtId="164" fontId="3" fillId="9" borderId="13" xfId="0" applyNumberFormat="1" applyFont="1" applyFill="1" applyBorder="1" applyAlignment="1">
      <alignment horizontal="center" vertical="center" wrapText="1"/>
    </xf>
    <xf numFmtId="164" fontId="3" fillId="9" borderId="11" xfId="0" applyNumberFormat="1" applyFont="1" applyFill="1" applyBorder="1" applyAlignment="1">
      <alignment horizontal="center" vertical="center" wrapText="1"/>
    </xf>
    <xf numFmtId="164" fontId="3" fillId="9" borderId="0" xfId="0" applyNumberFormat="1" applyFont="1" applyFill="1" applyBorder="1" applyAlignment="1">
      <alignment horizontal="center" vertical="center" wrapText="1"/>
    </xf>
    <xf numFmtId="0" fontId="3" fillId="65" borderId="10" xfId="0" applyFont="1" applyFill="1" applyBorder="1" applyAlignment="1">
      <alignment horizontal="center" vertical="center" wrapText="1"/>
    </xf>
    <xf numFmtId="0" fontId="3" fillId="65" borderId="11" xfId="0" applyFont="1" applyFill="1" applyBorder="1" applyAlignment="1">
      <alignment horizontal="center" vertical="center" wrapText="1"/>
    </xf>
    <xf numFmtId="164" fontId="3" fillId="65" borderId="13" xfId="0" applyNumberFormat="1" applyFont="1" applyFill="1" applyBorder="1" applyAlignment="1">
      <alignment horizontal="center" vertical="center" wrapText="1"/>
    </xf>
    <xf numFmtId="164" fontId="3" fillId="65" borderId="50" xfId="0" applyNumberFormat="1" applyFont="1" applyFill="1" applyBorder="1" applyAlignment="1">
      <alignment horizontal="center" vertical="center" wrapText="1"/>
    </xf>
    <xf numFmtId="1" fontId="3" fillId="34" borderId="13" xfId="0" applyNumberFormat="1" applyFont="1" applyFill="1" applyBorder="1" applyAlignment="1">
      <alignment horizontal="center" vertical="center" wrapText="1"/>
    </xf>
    <xf numFmtId="1" fontId="5" fillId="56" borderId="1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3" fillId="18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1" fontId="3" fillId="18" borderId="13" xfId="0" applyNumberFormat="1" applyFont="1" applyFill="1" applyBorder="1" applyAlignment="1">
      <alignment horizontal="center" vertical="center" wrapText="1"/>
    </xf>
    <xf numFmtId="1" fontId="3" fillId="18" borderId="11" xfId="0" applyNumberFormat="1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1" fontId="3" fillId="12" borderId="11" xfId="0" applyNumberFormat="1" applyFont="1" applyFill="1" applyBorder="1" applyAlignment="1">
      <alignment horizontal="center" vertical="center" wrapText="1"/>
    </xf>
    <xf numFmtId="1" fontId="3" fillId="12" borderId="13" xfId="0" applyNumberFormat="1" applyFont="1" applyFill="1" applyBorder="1" applyAlignment="1">
      <alignment horizontal="center" vertical="center" wrapText="1"/>
    </xf>
    <xf numFmtId="164" fontId="5" fillId="54" borderId="34" xfId="0" applyNumberFormat="1" applyFont="1" applyFill="1" applyBorder="1" applyAlignment="1">
      <alignment horizontal="center" vertical="top" wrapText="1"/>
    </xf>
    <xf numFmtId="0" fontId="0" fillId="15" borderId="10" xfId="0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6" fillId="53" borderId="10" xfId="0" applyFont="1" applyFill="1" applyBorder="1" applyAlignment="1">
      <alignment horizontal="center"/>
    </xf>
    <xf numFmtId="0" fontId="3" fillId="46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/>
    </xf>
    <xf numFmtId="0" fontId="6" fillId="65" borderId="10" xfId="0" applyFont="1" applyFill="1" applyBorder="1" applyAlignment="1">
      <alignment horizontal="center"/>
    </xf>
    <xf numFmtId="0" fontId="3" fillId="65" borderId="33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/>
    </xf>
    <xf numFmtId="0" fontId="35" fillId="33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 vertical="center" wrapText="1"/>
    </xf>
    <xf numFmtId="0" fontId="20" fillId="40" borderId="3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3" fillId="65" borderId="51" xfId="0" applyFont="1" applyFill="1" applyBorder="1" applyAlignment="1">
      <alignment horizontal="center" vertical="center" wrapText="1"/>
    </xf>
    <xf numFmtId="0" fontId="3" fillId="65" borderId="39" xfId="0" applyFont="1" applyFill="1" applyBorder="1" applyAlignment="1">
      <alignment horizontal="center" vertical="center" wrapText="1"/>
    </xf>
    <xf numFmtId="164" fontId="2" fillId="65" borderId="39" xfId="0" applyNumberFormat="1" applyFont="1" applyFill="1" applyBorder="1" applyAlignment="1">
      <alignment horizontal="center" vertical="center" wrapText="1"/>
    </xf>
    <xf numFmtId="1" fontId="2" fillId="65" borderId="39" xfId="0" applyNumberFormat="1" applyFont="1" applyFill="1" applyBorder="1" applyAlignment="1">
      <alignment horizontal="center" vertical="center" wrapText="1"/>
    </xf>
    <xf numFmtId="1" fontId="3" fillId="65" borderId="40" xfId="0" applyNumberFormat="1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52" xfId="0" applyNumberFormat="1" applyFont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/>
    </xf>
    <xf numFmtId="0" fontId="3" fillId="16" borderId="33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56" borderId="33" xfId="0" applyFont="1" applyFill="1" applyBorder="1" applyAlignment="1">
      <alignment horizontal="center" vertical="center" wrapText="1"/>
    </xf>
    <xf numFmtId="0" fontId="3" fillId="65" borderId="41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/>
    </xf>
    <xf numFmtId="164" fontId="5" fillId="33" borderId="21" xfId="0" applyNumberFormat="1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horizontal="center" vertical="center" wrapText="1"/>
    </xf>
    <xf numFmtId="164" fontId="3" fillId="12" borderId="13" xfId="0" applyNumberFormat="1" applyFont="1" applyFill="1" applyBorder="1" applyAlignment="1">
      <alignment horizontal="center" vertical="center" wrapText="1"/>
    </xf>
    <xf numFmtId="164" fontId="3" fillId="12" borderId="14" xfId="0" applyNumberFormat="1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164" fontId="3" fillId="9" borderId="14" xfId="0" applyNumberFormat="1" applyFont="1" applyFill="1" applyBorder="1" applyAlignment="1">
      <alignment horizontal="center" vertical="center" wrapText="1"/>
    </xf>
    <xf numFmtId="0" fontId="36" fillId="55" borderId="32" xfId="0" applyFont="1" applyFill="1" applyBorder="1" applyAlignment="1">
      <alignment horizontal="center"/>
    </xf>
    <xf numFmtId="164" fontId="19" fillId="0" borderId="37" xfId="0" applyNumberFormat="1" applyFont="1" applyFill="1" applyBorder="1" applyAlignment="1">
      <alignment horizontal="center" vertical="top" wrapText="1"/>
    </xf>
    <xf numFmtId="0" fontId="20" fillId="40" borderId="30" xfId="0" applyFont="1" applyFill="1" applyBorder="1" applyAlignment="1">
      <alignment horizontal="center"/>
    </xf>
    <xf numFmtId="0" fontId="3" fillId="16" borderId="41" xfId="0" applyFont="1" applyFill="1" applyBorder="1" applyAlignment="1">
      <alignment horizontal="center" vertical="center" wrapText="1"/>
    </xf>
    <xf numFmtId="0" fontId="3" fillId="66" borderId="33" xfId="0" applyFont="1" applyFill="1" applyBorder="1" applyAlignment="1">
      <alignment horizontal="center" vertical="center" wrapText="1"/>
    </xf>
    <xf numFmtId="164" fontId="4" fillId="36" borderId="53" xfId="0" applyNumberFormat="1" applyFont="1" applyFill="1" applyBorder="1" applyAlignment="1">
      <alignment horizontal="center"/>
    </xf>
    <xf numFmtId="0" fontId="4" fillId="44" borderId="17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1" fontId="3" fillId="9" borderId="29" xfId="0" applyNumberFormat="1" applyFont="1" applyFill="1" applyBorder="1" applyAlignment="1">
      <alignment horizontal="center" vertical="center" wrapText="1"/>
    </xf>
    <xf numFmtId="164" fontId="3" fillId="9" borderId="29" xfId="0" applyNumberFormat="1" applyFont="1" applyFill="1" applyBorder="1" applyAlignment="1">
      <alignment horizontal="center" vertical="center" wrapText="1"/>
    </xf>
    <xf numFmtId="164" fontId="3" fillId="9" borderId="53" xfId="0" applyNumberFormat="1" applyFont="1" applyFill="1" applyBorder="1" applyAlignment="1">
      <alignment horizontal="center" vertical="center" wrapText="1"/>
    </xf>
    <xf numFmtId="0" fontId="5" fillId="46" borderId="29" xfId="0" applyFont="1" applyFill="1" applyBorder="1" applyAlignment="1">
      <alignment horizontal="center" vertical="top" wrapText="1"/>
    </xf>
    <xf numFmtId="2" fontId="5" fillId="0" borderId="29" xfId="0" applyNumberFormat="1" applyFont="1" applyFill="1" applyBorder="1" applyAlignment="1">
      <alignment horizontal="center" vertical="top" wrapText="1"/>
    </xf>
    <xf numFmtId="2" fontId="5" fillId="33" borderId="53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/>
    </xf>
    <xf numFmtId="0" fontId="3" fillId="35" borderId="29" xfId="0" applyFont="1" applyFill="1" applyBorder="1" applyAlignment="1">
      <alignment horizontal="center" vertical="center" wrapText="1"/>
    </xf>
    <xf numFmtId="1" fontId="3" fillId="35" borderId="29" xfId="0" applyNumberFormat="1" applyFont="1" applyFill="1" applyBorder="1" applyAlignment="1">
      <alignment horizontal="center" vertical="center" wrapText="1"/>
    </xf>
    <xf numFmtId="164" fontId="3" fillId="35" borderId="29" xfId="0" applyNumberFormat="1" applyFont="1" applyFill="1" applyBorder="1" applyAlignment="1">
      <alignment horizontal="center" vertical="center" wrapText="1"/>
    </xf>
    <xf numFmtId="164" fontId="3" fillId="35" borderId="53" xfId="0" applyNumberFormat="1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/>
    </xf>
    <xf numFmtId="0" fontId="36" fillId="55" borderId="15" xfId="0" applyFont="1" applyFill="1" applyBorder="1" applyAlignment="1">
      <alignment horizontal="center" vertical="center"/>
    </xf>
    <xf numFmtId="0" fontId="20" fillId="39" borderId="16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0" fontId="20" fillId="42" borderId="38" xfId="0" applyFont="1" applyFill="1" applyBorder="1" applyAlignment="1">
      <alignment horizontal="center"/>
    </xf>
    <xf numFmtId="0" fontId="4" fillId="18" borderId="35" xfId="0" applyFont="1" applyFill="1" applyBorder="1" applyAlignment="1">
      <alignment horizontal="center"/>
    </xf>
    <xf numFmtId="0" fontId="16" fillId="0" borderId="35" xfId="0" applyFont="1" applyBorder="1" applyAlignment="1">
      <alignment/>
    </xf>
    <xf numFmtId="0" fontId="4" fillId="15" borderId="29" xfId="0" applyFont="1" applyFill="1" applyBorder="1" applyAlignment="1">
      <alignment horizontal="center"/>
    </xf>
    <xf numFmtId="0" fontId="16" fillId="0" borderId="29" xfId="0" applyFont="1" applyBorder="1" applyAlignment="1">
      <alignment/>
    </xf>
    <xf numFmtId="0" fontId="4" fillId="15" borderId="17" xfId="0" applyFont="1" applyFill="1" applyBorder="1" applyAlignment="1">
      <alignment horizontal="center"/>
    </xf>
    <xf numFmtId="0" fontId="16" fillId="0" borderId="17" xfId="0" applyFont="1" applyBorder="1" applyAlignment="1">
      <alignment/>
    </xf>
    <xf numFmtId="0" fontId="4" fillId="0" borderId="2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81" fillId="45" borderId="23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6" fillId="6" borderId="0" xfId="0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" fontId="5" fillId="8" borderId="34" xfId="0" applyNumberFormat="1" applyFont="1" applyFill="1" applyBorder="1" applyAlignment="1">
      <alignment horizontal="center" vertical="top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1" fontId="3" fillId="35" borderId="39" xfId="0" applyNumberFormat="1" applyFont="1" applyFill="1" applyBorder="1" applyAlignment="1">
      <alignment horizontal="center" vertical="center" wrapText="1"/>
    </xf>
    <xf numFmtId="164" fontId="3" fillId="35" borderId="39" xfId="0" applyNumberFormat="1" applyFont="1" applyFill="1" applyBorder="1" applyAlignment="1">
      <alignment horizontal="center" vertical="center" wrapText="1"/>
    </xf>
    <xf numFmtId="164" fontId="3" fillId="35" borderId="40" xfId="0" applyNumberFormat="1" applyFont="1" applyFill="1" applyBorder="1" applyAlignment="1">
      <alignment horizontal="center" vertical="center" wrapText="1"/>
    </xf>
    <xf numFmtId="0" fontId="3" fillId="9" borderId="51" xfId="0" applyFont="1" applyFill="1" applyBorder="1" applyAlignment="1">
      <alignment horizontal="center" vertical="center" wrapText="1"/>
    </xf>
    <xf numFmtId="0" fontId="3" fillId="9" borderId="54" xfId="0" applyFont="1" applyFill="1" applyBorder="1" applyAlignment="1">
      <alignment horizontal="center" vertical="center" wrapText="1"/>
    </xf>
    <xf numFmtId="1" fontId="3" fillId="9" borderId="54" xfId="0" applyNumberFormat="1" applyFont="1" applyFill="1" applyBorder="1" applyAlignment="1">
      <alignment horizontal="center" vertical="center" wrapText="1"/>
    </xf>
    <xf numFmtId="164" fontId="3" fillId="9" borderId="54" xfId="0" applyNumberFormat="1" applyFont="1" applyFill="1" applyBorder="1" applyAlignment="1">
      <alignment horizontal="center" vertical="center" wrapText="1"/>
    </xf>
    <xf numFmtId="164" fontId="3" fillId="9" borderId="5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3" borderId="18" xfId="0" applyNumberFormat="1" applyFont="1" applyFill="1" applyBorder="1" applyAlignment="1">
      <alignment horizontal="center" vertical="top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164" fontId="5" fillId="33" borderId="19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/>
    </xf>
    <xf numFmtId="164" fontId="5" fillId="33" borderId="19" xfId="0" applyNumberFormat="1" applyFont="1" applyFill="1" applyBorder="1" applyAlignment="1">
      <alignment horizontal="center" vertical="top" wrapText="1"/>
    </xf>
    <xf numFmtId="0" fontId="20" fillId="40" borderId="12" xfId="0" applyFont="1" applyFill="1" applyBorder="1" applyAlignment="1">
      <alignment horizontal="center"/>
    </xf>
    <xf numFmtId="0" fontId="20" fillId="39" borderId="15" xfId="0" applyFont="1" applyFill="1" applyBorder="1" applyAlignment="1">
      <alignment horizontal="center"/>
    </xf>
    <xf numFmtId="0" fontId="20" fillId="42" borderId="16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20" fillId="42" borderId="15" xfId="0" applyFont="1" applyFill="1" applyBorder="1" applyAlignment="1">
      <alignment horizontal="center"/>
    </xf>
    <xf numFmtId="0" fontId="36" fillId="55" borderId="43" xfId="0" applyFont="1" applyFill="1" applyBorder="1" applyAlignment="1">
      <alignment horizontal="center"/>
    </xf>
    <xf numFmtId="0" fontId="20" fillId="39" borderId="12" xfId="0" applyFont="1" applyFill="1" applyBorder="1" applyAlignment="1">
      <alignment horizontal="center"/>
    </xf>
    <xf numFmtId="0" fontId="36" fillId="55" borderId="16" xfId="0" applyFont="1" applyFill="1" applyBorder="1" applyAlignment="1">
      <alignment horizontal="center" vertical="center"/>
    </xf>
    <xf numFmtId="0" fontId="22" fillId="33" borderId="38" xfId="0" applyFont="1" applyFill="1" applyBorder="1" applyAlignment="1">
      <alignment horizontal="center"/>
    </xf>
    <xf numFmtId="0" fontId="36" fillId="55" borderId="16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16" fillId="0" borderId="17" xfId="0" applyFont="1" applyBorder="1" applyAlignment="1">
      <alignment vertical="center"/>
    </xf>
    <xf numFmtId="0" fontId="16" fillId="0" borderId="35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vertical="top" wrapText="1"/>
    </xf>
    <xf numFmtId="1" fontId="5" fillId="54" borderId="10" xfId="0" applyNumberFormat="1" applyFont="1" applyFill="1" applyBorder="1" applyAlignment="1">
      <alignment horizontal="center" vertical="top" wrapText="1"/>
    </xf>
    <xf numFmtId="2" fontId="5" fillId="54" borderId="34" xfId="0" applyNumberFormat="1" applyFont="1" applyFill="1" applyBorder="1" applyAlignment="1">
      <alignment horizontal="center" vertical="top" wrapText="1"/>
    </xf>
    <xf numFmtId="2" fontId="5" fillId="54" borderId="10" xfId="0" applyNumberFormat="1" applyFont="1" applyFill="1" applyBorder="1" applyAlignment="1">
      <alignment horizontal="center" vertical="top" wrapText="1"/>
    </xf>
    <xf numFmtId="0" fontId="23" fillId="45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37" fillId="34" borderId="22" xfId="0" applyFont="1" applyFill="1" applyBorder="1" applyAlignment="1">
      <alignment horizontal="center" vertical="center"/>
    </xf>
    <xf numFmtId="0" fontId="37" fillId="34" borderId="26" xfId="0" applyFont="1" applyFill="1" applyBorder="1" applyAlignment="1">
      <alignment horizontal="center" vertical="center"/>
    </xf>
    <xf numFmtId="0" fontId="23" fillId="48" borderId="28" xfId="0" applyFont="1" applyFill="1" applyBorder="1" applyAlignment="1">
      <alignment horizontal="center" vertical="center"/>
    </xf>
    <xf numFmtId="0" fontId="0" fillId="48" borderId="22" xfId="0" applyFill="1" applyBorder="1" applyAlignment="1">
      <alignment horizontal="center" vertical="center"/>
    </xf>
    <xf numFmtId="0" fontId="0" fillId="48" borderId="26" xfId="0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4" fillId="44" borderId="29" xfId="0" applyFont="1" applyFill="1" applyBorder="1" applyAlignment="1">
      <alignment horizontal="center" vertical="center"/>
    </xf>
    <xf numFmtId="0" fontId="0" fillId="44" borderId="29" xfId="0" applyFill="1" applyBorder="1" applyAlignment="1">
      <alignment horizontal="center" vertical="center"/>
    </xf>
    <xf numFmtId="0" fontId="14" fillId="41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2" fillId="41" borderId="28" xfId="0" applyFont="1" applyFill="1" applyBorder="1" applyAlignment="1">
      <alignment horizontal="center" vertical="center"/>
    </xf>
    <xf numFmtId="0" fontId="12" fillId="41" borderId="22" xfId="0" applyFont="1" applyFill="1" applyBorder="1" applyAlignment="1">
      <alignment horizontal="center" vertical="center"/>
    </xf>
    <xf numFmtId="0" fontId="12" fillId="41" borderId="26" xfId="0" applyFont="1" applyFill="1" applyBorder="1" applyAlignment="1">
      <alignment horizontal="center" vertical="center"/>
    </xf>
    <xf numFmtId="0" fontId="12" fillId="41" borderId="56" xfId="0" applyFont="1" applyFill="1" applyBorder="1" applyAlignment="1">
      <alignment horizontal="center" vertical="center"/>
    </xf>
    <xf numFmtId="0" fontId="12" fillId="41" borderId="57" xfId="0" applyFont="1" applyFill="1" applyBorder="1" applyAlignment="1">
      <alignment horizontal="center" vertical="center"/>
    </xf>
    <xf numFmtId="0" fontId="12" fillId="41" borderId="40" xfId="0" applyFont="1" applyFill="1" applyBorder="1" applyAlignment="1">
      <alignment horizontal="center" vertical="center"/>
    </xf>
    <xf numFmtId="0" fontId="14" fillId="53" borderId="26" xfId="0" applyFont="1" applyFill="1" applyBorder="1" applyAlignment="1">
      <alignment horizontal="center" vertical="center" wrapText="1"/>
    </xf>
    <xf numFmtId="0" fontId="12" fillId="53" borderId="56" xfId="0" applyFont="1" applyFill="1" applyBorder="1" applyAlignment="1">
      <alignment horizontal="center" vertical="center"/>
    </xf>
    <xf numFmtId="0" fontId="12" fillId="53" borderId="57" xfId="0" applyFont="1" applyFill="1" applyBorder="1" applyAlignment="1">
      <alignment horizontal="center" vertical="center"/>
    </xf>
    <xf numFmtId="0" fontId="12" fillId="53" borderId="40" xfId="0" applyFont="1" applyFill="1" applyBorder="1" applyAlignment="1">
      <alignment horizontal="center" vertical="center"/>
    </xf>
    <xf numFmtId="0" fontId="12" fillId="53" borderId="28" xfId="0" applyFont="1" applyFill="1" applyBorder="1" applyAlignment="1">
      <alignment horizontal="center" vertical="center"/>
    </xf>
    <xf numFmtId="0" fontId="12" fillId="53" borderId="22" xfId="0" applyFont="1" applyFill="1" applyBorder="1" applyAlignment="1">
      <alignment horizontal="center" vertical="center"/>
    </xf>
    <xf numFmtId="0" fontId="12" fillId="53" borderId="26" xfId="0" applyFont="1" applyFill="1" applyBorder="1" applyAlignment="1">
      <alignment horizontal="center" vertical="center"/>
    </xf>
    <xf numFmtId="0" fontId="0" fillId="17" borderId="34" xfId="0" applyFont="1" applyFill="1" applyBorder="1" applyAlignment="1">
      <alignment horizontal="center" vertical="center" wrapText="1"/>
    </xf>
    <xf numFmtId="0" fontId="0" fillId="17" borderId="11" xfId="0" applyFont="1" applyFill="1" applyBorder="1" applyAlignment="1">
      <alignment horizontal="center" vertical="center" wrapText="1"/>
    </xf>
    <xf numFmtId="0" fontId="0" fillId="56" borderId="10" xfId="0" applyFont="1" applyFill="1" applyBorder="1" applyAlignment="1">
      <alignment horizontal="center"/>
    </xf>
    <xf numFmtId="0" fontId="0" fillId="56" borderId="10" xfId="0" applyFill="1" applyBorder="1" applyAlignment="1">
      <alignment horizontal="center"/>
    </xf>
    <xf numFmtId="0" fontId="0" fillId="59" borderId="10" xfId="0" applyFont="1" applyFill="1" applyBorder="1" applyAlignment="1">
      <alignment horizontal="center"/>
    </xf>
    <xf numFmtId="0" fontId="0" fillId="59" borderId="10" xfId="0" applyFill="1" applyBorder="1" applyAlignment="1">
      <alignment horizontal="center"/>
    </xf>
    <xf numFmtId="0" fontId="0" fillId="17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1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theme="4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theme="4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theme="0"/>
      </font>
      <fill>
        <patternFill>
          <bgColor theme="4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theme="4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b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TAM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20" customWidth="1"/>
    <col min="2" max="2" width="26.28125" style="16" customWidth="1"/>
    <col min="3" max="3" width="10.8515625" style="330" customWidth="1"/>
    <col min="4" max="4" width="7.7109375" style="17" customWidth="1"/>
    <col min="5" max="5" width="5.8515625" style="16" customWidth="1"/>
    <col min="6" max="7" width="9.140625" style="16" customWidth="1"/>
    <col min="8" max="8" width="25.00390625" style="16" customWidth="1"/>
    <col min="9" max="9" width="9.8515625" style="16" customWidth="1"/>
    <col min="10" max="16384" width="9.140625" style="16" customWidth="1"/>
  </cols>
  <sheetData>
    <row r="1" spans="1:10" ht="17.25">
      <c r="A1" s="250" t="s">
        <v>0</v>
      </c>
      <c r="B1" s="251" t="s">
        <v>35</v>
      </c>
      <c r="C1" s="328" t="s">
        <v>37</v>
      </c>
      <c r="D1" s="252" t="s">
        <v>36</v>
      </c>
      <c r="G1" s="250" t="s">
        <v>0</v>
      </c>
      <c r="H1" s="251" t="s">
        <v>35</v>
      </c>
      <c r="I1" s="328" t="s">
        <v>37</v>
      </c>
      <c r="J1" s="252" t="s">
        <v>36</v>
      </c>
    </row>
    <row r="2" spans="1:10" ht="17.25">
      <c r="A2" s="21">
        <v>1</v>
      </c>
      <c r="B2" s="19" t="s">
        <v>48</v>
      </c>
      <c r="C2" s="329"/>
      <c r="D2" s="18" t="s">
        <v>49</v>
      </c>
      <c r="G2" s="21">
        <v>1</v>
      </c>
      <c r="H2" s="19" t="s">
        <v>48</v>
      </c>
      <c r="I2" s="329"/>
      <c r="J2" s="18" t="s">
        <v>49</v>
      </c>
    </row>
    <row r="3" spans="1:10" ht="17.25">
      <c r="A3" s="21">
        <v>3</v>
      </c>
      <c r="B3" s="19" t="s">
        <v>50</v>
      </c>
      <c r="C3" s="329">
        <v>1877</v>
      </c>
      <c r="D3" s="18" t="s">
        <v>51</v>
      </c>
      <c r="G3" s="21">
        <v>3</v>
      </c>
      <c r="H3" s="19" t="s">
        <v>50</v>
      </c>
      <c r="I3" s="329">
        <v>1877</v>
      </c>
      <c r="J3" s="18" t="s">
        <v>51</v>
      </c>
    </row>
    <row r="4" spans="1:10" ht="17.25">
      <c r="A4" s="21">
        <v>4</v>
      </c>
      <c r="B4" s="19" t="s">
        <v>52</v>
      </c>
      <c r="C4" s="329"/>
      <c r="D4" s="18" t="s">
        <v>53</v>
      </c>
      <c r="G4" s="21">
        <v>4</v>
      </c>
      <c r="H4" s="19" t="s">
        <v>52</v>
      </c>
      <c r="I4" s="329"/>
      <c r="J4" s="18" t="s">
        <v>53</v>
      </c>
    </row>
    <row r="5" spans="1:10" ht="17.25">
      <c r="A5" s="21">
        <v>5</v>
      </c>
      <c r="B5" s="19" t="s">
        <v>54</v>
      </c>
      <c r="C5" s="329"/>
      <c r="D5" s="18" t="s">
        <v>55</v>
      </c>
      <c r="G5" s="21">
        <v>5</v>
      </c>
      <c r="H5" s="19" t="s">
        <v>54</v>
      </c>
      <c r="I5" s="329"/>
      <c r="J5" s="18" t="s">
        <v>55</v>
      </c>
    </row>
    <row r="6" spans="1:10" ht="17.25">
      <c r="A6" s="21">
        <v>6</v>
      </c>
      <c r="B6" s="19" t="s">
        <v>56</v>
      </c>
      <c r="C6" s="329"/>
      <c r="D6" s="18" t="s">
        <v>57</v>
      </c>
      <c r="G6" s="21">
        <v>6</v>
      </c>
      <c r="H6" s="19" t="s">
        <v>56</v>
      </c>
      <c r="I6" s="329"/>
      <c r="J6" s="18" t="s">
        <v>57</v>
      </c>
    </row>
    <row r="7" spans="1:10" ht="15">
      <c r="A7" s="399">
        <v>100</v>
      </c>
      <c r="B7" s="65"/>
      <c r="C7" s="386"/>
      <c r="D7" s="63"/>
      <c r="G7" s="399">
        <v>100</v>
      </c>
      <c r="H7" s="65"/>
      <c r="I7" s="386"/>
      <c r="J7" s="63"/>
    </row>
    <row r="8" spans="1:10" ht="15">
      <c r="A8" s="399">
        <v>101</v>
      </c>
      <c r="B8" s="65" t="s">
        <v>474</v>
      </c>
      <c r="C8" s="386">
        <v>39035</v>
      </c>
      <c r="D8" s="63" t="s">
        <v>196</v>
      </c>
      <c r="G8" s="399">
        <v>101</v>
      </c>
      <c r="H8" s="65" t="s">
        <v>474</v>
      </c>
      <c r="I8" s="386">
        <v>39035</v>
      </c>
      <c r="J8" s="63" t="s">
        <v>196</v>
      </c>
    </row>
    <row r="9" spans="1:10" ht="15">
      <c r="A9" s="399">
        <v>102</v>
      </c>
      <c r="B9" s="65" t="s">
        <v>475</v>
      </c>
      <c r="C9" s="386">
        <v>38960</v>
      </c>
      <c r="D9" s="63" t="s">
        <v>196</v>
      </c>
      <c r="G9" s="399">
        <v>102</v>
      </c>
      <c r="H9" s="65" t="s">
        <v>475</v>
      </c>
      <c r="I9" s="386">
        <v>38960</v>
      </c>
      <c r="J9" s="63" t="s">
        <v>196</v>
      </c>
    </row>
    <row r="10" spans="1:10" ht="15">
      <c r="A10" s="399">
        <v>103</v>
      </c>
      <c r="B10" s="65" t="s">
        <v>476</v>
      </c>
      <c r="C10" s="386">
        <v>38800</v>
      </c>
      <c r="D10" s="63" t="s">
        <v>196</v>
      </c>
      <c r="G10" s="399">
        <v>103</v>
      </c>
      <c r="H10" s="65" t="s">
        <v>476</v>
      </c>
      <c r="I10" s="386">
        <v>38800</v>
      </c>
      <c r="J10" s="63" t="s">
        <v>196</v>
      </c>
    </row>
    <row r="11" spans="1:10" ht="15">
      <c r="A11" s="399">
        <v>104</v>
      </c>
      <c r="B11" s="65" t="s">
        <v>477</v>
      </c>
      <c r="C11" s="386">
        <v>38835</v>
      </c>
      <c r="D11" s="63" t="s">
        <v>196</v>
      </c>
      <c r="G11" s="399">
        <v>104</v>
      </c>
      <c r="H11" s="65" t="s">
        <v>477</v>
      </c>
      <c r="I11" s="386">
        <v>38835</v>
      </c>
      <c r="J11" s="63" t="s">
        <v>196</v>
      </c>
    </row>
    <row r="12" spans="1:10" ht="15">
      <c r="A12" s="399">
        <v>105</v>
      </c>
      <c r="B12" s="65" t="s">
        <v>478</v>
      </c>
      <c r="C12" s="386">
        <v>38890</v>
      </c>
      <c r="D12" s="63" t="s">
        <v>196</v>
      </c>
      <c r="G12" s="399">
        <v>105</v>
      </c>
      <c r="H12" s="65" t="s">
        <v>478</v>
      </c>
      <c r="I12" s="386">
        <v>38890</v>
      </c>
      <c r="J12" s="63" t="s">
        <v>196</v>
      </c>
    </row>
    <row r="13" spans="1:10" ht="15">
      <c r="A13" s="399">
        <v>106</v>
      </c>
      <c r="B13" s="65" t="s">
        <v>479</v>
      </c>
      <c r="C13" s="386">
        <v>39113</v>
      </c>
      <c r="D13" s="63" t="s">
        <v>196</v>
      </c>
      <c r="G13" s="399">
        <v>106</v>
      </c>
      <c r="H13" s="65" t="s">
        <v>479</v>
      </c>
      <c r="I13" s="386">
        <v>39113</v>
      </c>
      <c r="J13" s="63" t="s">
        <v>196</v>
      </c>
    </row>
    <row r="14" spans="1:10" ht="15">
      <c r="A14" s="399">
        <v>107</v>
      </c>
      <c r="B14" s="65" t="s">
        <v>480</v>
      </c>
      <c r="C14" s="386">
        <v>38840</v>
      </c>
      <c r="D14" s="63" t="s">
        <v>196</v>
      </c>
      <c r="G14" s="399">
        <v>107</v>
      </c>
      <c r="H14" s="65" t="s">
        <v>480</v>
      </c>
      <c r="I14" s="386">
        <v>38840</v>
      </c>
      <c r="J14" s="63" t="s">
        <v>196</v>
      </c>
    </row>
    <row r="15" spans="1:10" ht="15">
      <c r="A15" s="399">
        <v>108</v>
      </c>
      <c r="B15" s="65" t="s">
        <v>240</v>
      </c>
      <c r="C15" s="386">
        <v>38608</v>
      </c>
      <c r="D15" s="63" t="s">
        <v>196</v>
      </c>
      <c r="G15" s="399">
        <v>108</v>
      </c>
      <c r="H15" s="65" t="s">
        <v>240</v>
      </c>
      <c r="I15" s="386">
        <v>38608</v>
      </c>
      <c r="J15" s="63" t="s">
        <v>196</v>
      </c>
    </row>
    <row r="16" spans="1:10" ht="15">
      <c r="A16" s="399">
        <v>109</v>
      </c>
      <c r="B16" s="65" t="s">
        <v>241</v>
      </c>
      <c r="C16" s="386">
        <v>38710</v>
      </c>
      <c r="D16" s="63" t="s">
        <v>196</v>
      </c>
      <c r="G16" s="399">
        <v>109</v>
      </c>
      <c r="H16" s="65" t="s">
        <v>241</v>
      </c>
      <c r="I16" s="386">
        <v>38710</v>
      </c>
      <c r="J16" s="63" t="s">
        <v>196</v>
      </c>
    </row>
    <row r="17" spans="1:10" ht="15">
      <c r="A17" s="399">
        <v>110</v>
      </c>
      <c r="B17" s="65" t="s">
        <v>236</v>
      </c>
      <c r="C17" s="386">
        <v>38689</v>
      </c>
      <c r="D17" s="63" t="s">
        <v>196</v>
      </c>
      <c r="G17" s="399">
        <v>110</v>
      </c>
      <c r="H17" s="65" t="s">
        <v>236</v>
      </c>
      <c r="I17" s="386">
        <v>38689</v>
      </c>
      <c r="J17" s="63" t="s">
        <v>196</v>
      </c>
    </row>
    <row r="18" spans="1:10" ht="15">
      <c r="A18" s="399">
        <v>111</v>
      </c>
      <c r="B18" s="65" t="s">
        <v>237</v>
      </c>
      <c r="C18" s="386">
        <v>38814</v>
      </c>
      <c r="D18" s="63" t="s">
        <v>196</v>
      </c>
      <c r="G18" s="399">
        <v>111</v>
      </c>
      <c r="H18" s="65" t="s">
        <v>237</v>
      </c>
      <c r="I18" s="386">
        <v>38814</v>
      </c>
      <c r="J18" s="63" t="s">
        <v>196</v>
      </c>
    </row>
    <row r="19" spans="1:10" ht="15">
      <c r="A19" s="399">
        <v>112</v>
      </c>
      <c r="B19" s="65" t="s">
        <v>239</v>
      </c>
      <c r="C19" s="386">
        <v>38897</v>
      </c>
      <c r="D19" s="63" t="s">
        <v>196</v>
      </c>
      <c r="G19" s="399">
        <v>112</v>
      </c>
      <c r="H19" s="65" t="s">
        <v>239</v>
      </c>
      <c r="I19" s="386">
        <v>38897</v>
      </c>
      <c r="J19" s="63" t="s">
        <v>196</v>
      </c>
    </row>
    <row r="20" spans="1:10" ht="15">
      <c r="A20" s="399">
        <v>113</v>
      </c>
      <c r="B20" s="65" t="s">
        <v>238</v>
      </c>
      <c r="C20" s="386">
        <v>38637</v>
      </c>
      <c r="D20" s="63" t="s">
        <v>196</v>
      </c>
      <c r="G20" s="399">
        <v>113</v>
      </c>
      <c r="H20" s="65" t="s">
        <v>238</v>
      </c>
      <c r="I20" s="386">
        <v>38637</v>
      </c>
      <c r="J20" s="63" t="s">
        <v>196</v>
      </c>
    </row>
    <row r="21" spans="1:10" ht="15">
      <c r="A21" s="399">
        <v>114</v>
      </c>
      <c r="B21" s="65" t="s">
        <v>481</v>
      </c>
      <c r="C21" s="386">
        <v>38847</v>
      </c>
      <c r="D21" s="63" t="s">
        <v>196</v>
      </c>
      <c r="G21" s="399">
        <v>114</v>
      </c>
      <c r="H21" s="65" t="s">
        <v>481</v>
      </c>
      <c r="I21" s="386">
        <v>38847</v>
      </c>
      <c r="J21" s="63" t="s">
        <v>196</v>
      </c>
    </row>
    <row r="22" spans="1:10" ht="15">
      <c r="A22" s="399">
        <v>115</v>
      </c>
      <c r="B22" s="65" t="s">
        <v>482</v>
      </c>
      <c r="C22" s="386">
        <v>38746</v>
      </c>
      <c r="D22" s="63" t="s">
        <v>196</v>
      </c>
      <c r="G22" s="399">
        <v>115</v>
      </c>
      <c r="H22" s="65" t="s">
        <v>482</v>
      </c>
      <c r="I22" s="386">
        <v>38746</v>
      </c>
      <c r="J22" s="63" t="s">
        <v>196</v>
      </c>
    </row>
    <row r="23" spans="1:10" ht="15">
      <c r="A23" s="399">
        <v>116</v>
      </c>
      <c r="B23" s="65" t="s">
        <v>483</v>
      </c>
      <c r="C23" s="386">
        <v>39281</v>
      </c>
      <c r="D23" s="63" t="s">
        <v>196</v>
      </c>
      <c r="G23" s="399">
        <v>116</v>
      </c>
      <c r="H23" s="65" t="s">
        <v>483</v>
      </c>
      <c r="I23" s="386">
        <v>39281</v>
      </c>
      <c r="J23" s="63" t="s">
        <v>196</v>
      </c>
    </row>
    <row r="24" spans="1:10" ht="15">
      <c r="A24" s="399">
        <v>117</v>
      </c>
      <c r="B24" s="65" t="s">
        <v>484</v>
      </c>
      <c r="C24" s="386">
        <v>38994</v>
      </c>
      <c r="D24" s="63" t="s">
        <v>196</v>
      </c>
      <c r="G24" s="399">
        <v>117</v>
      </c>
      <c r="H24" s="65" t="s">
        <v>484</v>
      </c>
      <c r="I24" s="386">
        <v>38994</v>
      </c>
      <c r="J24" s="63" t="s">
        <v>196</v>
      </c>
    </row>
    <row r="25" spans="1:10" ht="15">
      <c r="A25" s="399">
        <v>118</v>
      </c>
      <c r="B25" s="65" t="s">
        <v>485</v>
      </c>
      <c r="C25" s="386">
        <v>38834</v>
      </c>
      <c r="D25" s="63" t="s">
        <v>196</v>
      </c>
      <c r="G25" s="399">
        <v>118</v>
      </c>
      <c r="H25" s="65" t="s">
        <v>485</v>
      </c>
      <c r="I25" s="386">
        <v>38834</v>
      </c>
      <c r="J25" s="63" t="s">
        <v>196</v>
      </c>
    </row>
    <row r="26" spans="1:10" ht="15">
      <c r="A26" s="400">
        <v>119</v>
      </c>
      <c r="B26" s="65" t="s">
        <v>486</v>
      </c>
      <c r="C26" s="386">
        <v>39164</v>
      </c>
      <c r="D26" s="63" t="s">
        <v>196</v>
      </c>
      <c r="G26" s="400">
        <v>119</v>
      </c>
      <c r="H26" s="65" t="s">
        <v>486</v>
      </c>
      <c r="I26" s="386">
        <v>39164</v>
      </c>
      <c r="J26" s="63" t="s">
        <v>196</v>
      </c>
    </row>
    <row r="27" spans="1:10" ht="15">
      <c r="A27" s="399">
        <v>120</v>
      </c>
      <c r="B27" s="65" t="s">
        <v>487</v>
      </c>
      <c r="C27" s="386">
        <v>39043</v>
      </c>
      <c r="D27" s="63" t="s">
        <v>196</v>
      </c>
      <c r="G27" s="399">
        <v>120</v>
      </c>
      <c r="H27" s="65" t="s">
        <v>487</v>
      </c>
      <c r="I27" s="386">
        <v>39043</v>
      </c>
      <c r="J27" s="63" t="s">
        <v>196</v>
      </c>
    </row>
    <row r="28" spans="1:10" ht="15">
      <c r="A28" s="399">
        <v>121</v>
      </c>
      <c r="B28" s="65"/>
      <c r="C28" s="386"/>
      <c r="D28" s="63"/>
      <c r="G28" s="399">
        <v>121</v>
      </c>
      <c r="H28" s="65"/>
      <c r="I28" s="386"/>
      <c r="J28" s="63"/>
    </row>
    <row r="29" spans="1:10" ht="15">
      <c r="A29" s="399">
        <v>122</v>
      </c>
      <c r="B29" s="387" t="s">
        <v>243</v>
      </c>
      <c r="C29" s="386">
        <v>37939</v>
      </c>
      <c r="D29" s="63" t="s">
        <v>198</v>
      </c>
      <c r="G29" s="399">
        <v>122</v>
      </c>
      <c r="H29" s="387" t="s">
        <v>243</v>
      </c>
      <c r="I29" s="386">
        <v>37939</v>
      </c>
      <c r="J29" s="63" t="s">
        <v>198</v>
      </c>
    </row>
    <row r="30" spans="1:10" ht="15">
      <c r="A30" s="399">
        <v>123</v>
      </c>
      <c r="B30" s="65" t="s">
        <v>244</v>
      </c>
      <c r="C30" s="386">
        <v>45441</v>
      </c>
      <c r="D30" s="63" t="s">
        <v>198</v>
      </c>
      <c r="G30" s="399">
        <v>123</v>
      </c>
      <c r="H30" s="65" t="s">
        <v>244</v>
      </c>
      <c r="I30" s="386">
        <v>45441</v>
      </c>
      <c r="J30" s="63" t="s">
        <v>198</v>
      </c>
    </row>
    <row r="31" spans="1:10" ht="15">
      <c r="A31" s="399">
        <v>124</v>
      </c>
      <c r="B31" s="65" t="s">
        <v>247</v>
      </c>
      <c r="C31" s="386">
        <v>37999</v>
      </c>
      <c r="D31" s="63" t="s">
        <v>198</v>
      </c>
      <c r="G31" s="399">
        <v>124</v>
      </c>
      <c r="H31" s="65" t="s">
        <v>247</v>
      </c>
      <c r="I31" s="386">
        <v>37999</v>
      </c>
      <c r="J31" s="63" t="s">
        <v>198</v>
      </c>
    </row>
    <row r="32" spans="1:10" ht="15">
      <c r="A32" s="399">
        <v>125</v>
      </c>
      <c r="B32" s="65" t="s">
        <v>242</v>
      </c>
      <c r="C32" s="386">
        <v>38338</v>
      </c>
      <c r="D32" s="63" t="s">
        <v>198</v>
      </c>
      <c r="G32" s="399">
        <v>125</v>
      </c>
      <c r="H32" s="65" t="s">
        <v>242</v>
      </c>
      <c r="I32" s="386">
        <v>38338</v>
      </c>
      <c r="J32" s="63" t="s">
        <v>198</v>
      </c>
    </row>
    <row r="33" spans="1:10" ht="15">
      <c r="A33" s="399">
        <v>126</v>
      </c>
      <c r="B33" s="65" t="s">
        <v>488</v>
      </c>
      <c r="C33" s="386">
        <v>38453</v>
      </c>
      <c r="D33" s="63" t="s">
        <v>198</v>
      </c>
      <c r="G33" s="399">
        <v>126</v>
      </c>
      <c r="H33" s="65" t="s">
        <v>488</v>
      </c>
      <c r="I33" s="386">
        <v>38453</v>
      </c>
      <c r="J33" s="63" t="s">
        <v>198</v>
      </c>
    </row>
    <row r="34" spans="1:10" ht="15">
      <c r="A34" s="399">
        <v>127</v>
      </c>
      <c r="B34" s="65" t="s">
        <v>234</v>
      </c>
      <c r="C34" s="386">
        <v>38299</v>
      </c>
      <c r="D34" s="63" t="s">
        <v>198</v>
      </c>
      <c r="G34" s="399">
        <v>127</v>
      </c>
      <c r="H34" s="65" t="s">
        <v>234</v>
      </c>
      <c r="I34" s="386">
        <v>38299</v>
      </c>
      <c r="J34" s="63" t="s">
        <v>198</v>
      </c>
    </row>
    <row r="35" spans="1:10" ht="15">
      <c r="A35" s="399">
        <v>128</v>
      </c>
      <c r="B35" s="65" t="s">
        <v>235</v>
      </c>
      <c r="C35" s="386">
        <v>38586</v>
      </c>
      <c r="D35" s="63" t="s">
        <v>198</v>
      </c>
      <c r="G35" s="399">
        <v>128</v>
      </c>
      <c r="H35" s="65" t="s">
        <v>235</v>
      </c>
      <c r="I35" s="386">
        <v>38586</v>
      </c>
      <c r="J35" s="63" t="s">
        <v>198</v>
      </c>
    </row>
    <row r="36" spans="1:10" ht="15">
      <c r="A36" s="399">
        <v>129</v>
      </c>
      <c r="B36" s="65" t="s">
        <v>232</v>
      </c>
      <c r="C36" s="386">
        <v>38282</v>
      </c>
      <c r="D36" s="63" t="s">
        <v>198</v>
      </c>
      <c r="G36" s="399">
        <v>129</v>
      </c>
      <c r="H36" s="65" t="s">
        <v>232</v>
      </c>
      <c r="I36" s="386">
        <v>38282</v>
      </c>
      <c r="J36" s="63" t="s">
        <v>198</v>
      </c>
    </row>
    <row r="37" spans="1:10" ht="15">
      <c r="A37" s="399">
        <v>130</v>
      </c>
      <c r="B37" s="65" t="s">
        <v>233</v>
      </c>
      <c r="C37" s="386">
        <v>38406</v>
      </c>
      <c r="D37" s="63" t="s">
        <v>198</v>
      </c>
      <c r="G37" s="399">
        <v>130</v>
      </c>
      <c r="H37" s="65" t="s">
        <v>233</v>
      </c>
      <c r="I37" s="386">
        <v>38406</v>
      </c>
      <c r="J37" s="63" t="s">
        <v>198</v>
      </c>
    </row>
    <row r="38" spans="1:10" ht="15">
      <c r="A38" s="399">
        <v>131</v>
      </c>
      <c r="B38" s="65" t="s">
        <v>489</v>
      </c>
      <c r="C38" s="386">
        <v>38306</v>
      </c>
      <c r="D38" s="63" t="s">
        <v>198</v>
      </c>
      <c r="G38" s="399">
        <v>131</v>
      </c>
      <c r="H38" s="65" t="s">
        <v>489</v>
      </c>
      <c r="I38" s="386">
        <v>38306</v>
      </c>
      <c r="J38" s="63" t="s">
        <v>198</v>
      </c>
    </row>
    <row r="39" spans="1:10" ht="15">
      <c r="A39" s="399">
        <v>132</v>
      </c>
      <c r="B39" s="65" t="s">
        <v>490</v>
      </c>
      <c r="C39" s="386">
        <v>38303</v>
      </c>
      <c r="D39" s="63" t="s">
        <v>198</v>
      </c>
      <c r="G39" s="399">
        <v>132</v>
      </c>
      <c r="H39" s="65" t="s">
        <v>490</v>
      </c>
      <c r="I39" s="386">
        <v>38303</v>
      </c>
      <c r="J39" s="63" t="s">
        <v>198</v>
      </c>
    </row>
    <row r="40" spans="1:10" ht="15">
      <c r="A40" s="399">
        <v>133</v>
      </c>
      <c r="B40" s="65" t="s">
        <v>491</v>
      </c>
      <c r="C40" s="386">
        <v>38302</v>
      </c>
      <c r="D40" s="63" t="s">
        <v>198</v>
      </c>
      <c r="G40" s="399">
        <v>133</v>
      </c>
      <c r="H40" s="65" t="s">
        <v>491</v>
      </c>
      <c r="I40" s="386">
        <v>38302</v>
      </c>
      <c r="J40" s="63" t="s">
        <v>198</v>
      </c>
    </row>
    <row r="41" spans="1:10" ht="15">
      <c r="A41" s="399">
        <v>134</v>
      </c>
      <c r="B41" s="65" t="s">
        <v>492</v>
      </c>
      <c r="C41" s="386">
        <v>38547</v>
      </c>
      <c r="D41" s="63" t="s">
        <v>198</v>
      </c>
      <c r="G41" s="399">
        <v>134</v>
      </c>
      <c r="H41" s="65" t="s">
        <v>492</v>
      </c>
      <c r="I41" s="386">
        <v>38547</v>
      </c>
      <c r="J41" s="63" t="s">
        <v>198</v>
      </c>
    </row>
    <row r="42" spans="1:10" ht="15">
      <c r="A42" s="399">
        <v>135</v>
      </c>
      <c r="B42" s="65" t="s">
        <v>493</v>
      </c>
      <c r="C42" s="386">
        <v>38336</v>
      </c>
      <c r="D42" s="63" t="s">
        <v>198</v>
      </c>
      <c r="G42" s="399">
        <v>135</v>
      </c>
      <c r="H42" s="65" t="s">
        <v>493</v>
      </c>
      <c r="I42" s="386">
        <v>38336</v>
      </c>
      <c r="J42" s="63" t="s">
        <v>198</v>
      </c>
    </row>
    <row r="43" spans="1:10" ht="15">
      <c r="A43" s="399">
        <v>136</v>
      </c>
      <c r="B43" s="65"/>
      <c r="C43" s="386"/>
      <c r="D43" s="63"/>
      <c r="G43" s="399">
        <v>136</v>
      </c>
      <c r="H43" s="65"/>
      <c r="I43" s="386"/>
      <c r="J43" s="63"/>
    </row>
    <row r="44" spans="1:10" ht="15">
      <c r="A44" s="399">
        <v>137</v>
      </c>
      <c r="B44" s="65"/>
      <c r="C44" s="386"/>
      <c r="D44" s="63"/>
      <c r="G44" s="399">
        <v>137</v>
      </c>
      <c r="H44" s="65"/>
      <c r="I44" s="386"/>
      <c r="J44" s="63"/>
    </row>
    <row r="45" spans="1:10" ht="15">
      <c r="A45" s="399">
        <v>138</v>
      </c>
      <c r="B45" s="65" t="s">
        <v>252</v>
      </c>
      <c r="C45" s="386">
        <v>37304</v>
      </c>
      <c r="D45" s="63" t="s">
        <v>200</v>
      </c>
      <c r="G45" s="399">
        <v>138</v>
      </c>
      <c r="H45" s="65" t="s">
        <v>252</v>
      </c>
      <c r="I45" s="386">
        <v>37304</v>
      </c>
      <c r="J45" s="63" t="s">
        <v>200</v>
      </c>
    </row>
    <row r="46" spans="1:10" ht="15">
      <c r="A46" s="399">
        <v>139</v>
      </c>
      <c r="B46" s="65" t="s">
        <v>245</v>
      </c>
      <c r="C46" s="386">
        <v>37705</v>
      </c>
      <c r="D46" s="63" t="s">
        <v>200</v>
      </c>
      <c r="G46" s="399">
        <v>139</v>
      </c>
      <c r="H46" s="65" t="s">
        <v>245</v>
      </c>
      <c r="I46" s="386">
        <v>37705</v>
      </c>
      <c r="J46" s="63" t="s">
        <v>200</v>
      </c>
    </row>
    <row r="47" spans="1:10" ht="15">
      <c r="A47" s="399">
        <v>140</v>
      </c>
      <c r="B47" s="65" t="s">
        <v>246</v>
      </c>
      <c r="C47" s="386">
        <v>37763</v>
      </c>
      <c r="D47" s="63" t="s">
        <v>200</v>
      </c>
      <c r="G47" s="399">
        <v>140</v>
      </c>
      <c r="H47" s="65" t="s">
        <v>246</v>
      </c>
      <c r="I47" s="386">
        <v>37763</v>
      </c>
      <c r="J47" s="63" t="s">
        <v>200</v>
      </c>
    </row>
    <row r="48" spans="1:10" ht="15">
      <c r="A48" s="399">
        <v>141</v>
      </c>
      <c r="B48" s="65" t="s">
        <v>494</v>
      </c>
      <c r="C48" s="386">
        <v>37715</v>
      </c>
      <c r="D48" s="63" t="s">
        <v>200</v>
      </c>
      <c r="G48" s="399">
        <v>141</v>
      </c>
      <c r="H48" s="65" t="s">
        <v>494</v>
      </c>
      <c r="I48" s="386">
        <v>37715</v>
      </c>
      <c r="J48" s="63" t="s">
        <v>200</v>
      </c>
    </row>
    <row r="49" spans="1:10" ht="15">
      <c r="A49" s="399">
        <v>142</v>
      </c>
      <c r="B49" s="65" t="s">
        <v>213</v>
      </c>
      <c r="C49" s="386">
        <v>37383</v>
      </c>
      <c r="D49" s="63" t="s">
        <v>200</v>
      </c>
      <c r="G49" s="399">
        <v>142</v>
      </c>
      <c r="H49" s="65" t="s">
        <v>213</v>
      </c>
      <c r="I49" s="386">
        <v>37383</v>
      </c>
      <c r="J49" s="63" t="s">
        <v>200</v>
      </c>
    </row>
    <row r="50" spans="1:10" ht="15">
      <c r="A50" s="399">
        <v>143</v>
      </c>
      <c r="B50" s="65" t="s">
        <v>253</v>
      </c>
      <c r="C50" s="386">
        <v>36468</v>
      </c>
      <c r="D50" s="63" t="s">
        <v>200</v>
      </c>
      <c r="G50" s="399">
        <v>143</v>
      </c>
      <c r="H50" s="65" t="s">
        <v>253</v>
      </c>
      <c r="I50" s="386">
        <v>36468</v>
      </c>
      <c r="J50" s="63" t="s">
        <v>200</v>
      </c>
    </row>
    <row r="51" spans="1:10" ht="15">
      <c r="A51" s="399">
        <v>144</v>
      </c>
      <c r="B51" s="65" t="s">
        <v>495</v>
      </c>
      <c r="C51" s="386">
        <v>37274</v>
      </c>
      <c r="D51" s="63" t="s">
        <v>200</v>
      </c>
      <c r="G51" s="399">
        <v>144</v>
      </c>
      <c r="H51" s="65" t="s">
        <v>495</v>
      </c>
      <c r="I51" s="386">
        <v>37274</v>
      </c>
      <c r="J51" s="63" t="s">
        <v>200</v>
      </c>
    </row>
    <row r="52" spans="1:10" ht="15">
      <c r="A52" s="399">
        <v>145</v>
      </c>
      <c r="B52" s="65" t="s">
        <v>251</v>
      </c>
      <c r="C52" s="386">
        <v>37542</v>
      </c>
      <c r="D52" s="63" t="s">
        <v>200</v>
      </c>
      <c r="G52" s="399">
        <v>145</v>
      </c>
      <c r="H52" s="65" t="s">
        <v>251</v>
      </c>
      <c r="I52" s="386">
        <v>37542</v>
      </c>
      <c r="J52" s="63" t="s">
        <v>200</v>
      </c>
    </row>
    <row r="53" spans="1:10" ht="15">
      <c r="A53" s="399">
        <v>146</v>
      </c>
      <c r="B53" s="65" t="s">
        <v>250</v>
      </c>
      <c r="C53" s="386">
        <v>37504</v>
      </c>
      <c r="D53" s="63" t="s">
        <v>200</v>
      </c>
      <c r="G53" s="399">
        <v>146</v>
      </c>
      <c r="H53" s="65" t="s">
        <v>250</v>
      </c>
      <c r="I53" s="386">
        <v>37504</v>
      </c>
      <c r="J53" s="63" t="s">
        <v>200</v>
      </c>
    </row>
    <row r="54" spans="1:10" ht="15">
      <c r="A54" s="399">
        <v>147</v>
      </c>
      <c r="B54" s="65" t="s">
        <v>248</v>
      </c>
      <c r="C54" s="386">
        <v>37814</v>
      </c>
      <c r="D54" s="63" t="s">
        <v>200</v>
      </c>
      <c r="G54" s="399">
        <v>147</v>
      </c>
      <c r="H54" s="65" t="s">
        <v>248</v>
      </c>
      <c r="I54" s="386">
        <v>37814</v>
      </c>
      <c r="J54" s="63" t="s">
        <v>200</v>
      </c>
    </row>
    <row r="55" spans="1:10" ht="15">
      <c r="A55" s="399">
        <v>148</v>
      </c>
      <c r="B55" s="65" t="s">
        <v>249</v>
      </c>
      <c r="C55" s="386">
        <v>37637</v>
      </c>
      <c r="D55" s="63" t="s">
        <v>200</v>
      </c>
      <c r="G55" s="399">
        <v>148</v>
      </c>
      <c r="H55" s="65" t="s">
        <v>249</v>
      </c>
      <c r="I55" s="386">
        <v>37637</v>
      </c>
      <c r="J55" s="63" t="s">
        <v>200</v>
      </c>
    </row>
    <row r="56" spans="1:10" ht="15">
      <c r="A56" s="399">
        <v>149</v>
      </c>
      <c r="B56" s="65" t="s">
        <v>496</v>
      </c>
      <c r="C56" s="386">
        <v>37709</v>
      </c>
      <c r="D56" s="63" t="s">
        <v>200</v>
      </c>
      <c r="G56" s="399">
        <v>149</v>
      </c>
      <c r="H56" s="65" t="s">
        <v>496</v>
      </c>
      <c r="I56" s="386">
        <v>37709</v>
      </c>
      <c r="J56" s="63" t="s">
        <v>200</v>
      </c>
    </row>
    <row r="57" spans="1:10" ht="15">
      <c r="A57" s="399">
        <v>150</v>
      </c>
      <c r="B57" s="65" t="s">
        <v>497</v>
      </c>
      <c r="C57" s="386">
        <v>37261</v>
      </c>
      <c r="D57" s="63" t="s">
        <v>200</v>
      </c>
      <c r="G57" s="399">
        <v>150</v>
      </c>
      <c r="H57" s="65" t="s">
        <v>497</v>
      </c>
      <c r="I57" s="386">
        <v>37261</v>
      </c>
      <c r="J57" s="63" t="s">
        <v>200</v>
      </c>
    </row>
    <row r="58" spans="1:10" ht="15">
      <c r="A58" s="399">
        <f>A8+50</f>
        <v>151</v>
      </c>
      <c r="B58" s="65"/>
      <c r="C58" s="386"/>
      <c r="D58" s="6"/>
      <c r="G58" s="399">
        <f>G8+50</f>
        <v>151</v>
      </c>
      <c r="H58" s="65"/>
      <c r="I58" s="386"/>
      <c r="J58" s="6"/>
    </row>
    <row r="59" spans="1:10" ht="15">
      <c r="A59" s="399">
        <f>A58+1</f>
        <v>152</v>
      </c>
      <c r="B59" s="65"/>
      <c r="C59" s="386"/>
      <c r="D59" s="6"/>
      <c r="G59" s="399">
        <f>G58+1</f>
        <v>152</v>
      </c>
      <c r="H59" s="65"/>
      <c r="I59" s="386"/>
      <c r="J59" s="6"/>
    </row>
    <row r="60" spans="1:10" ht="15">
      <c r="A60" s="399">
        <f aca="true" t="shared" si="0" ref="A60:A106">A59+1</f>
        <v>153</v>
      </c>
      <c r="B60" s="65" t="s">
        <v>498</v>
      </c>
      <c r="C60" s="386">
        <v>39029</v>
      </c>
      <c r="D60" s="6" t="s">
        <v>195</v>
      </c>
      <c r="G60" s="399">
        <f aca="true" t="shared" si="1" ref="G60:G106">G59+1</f>
        <v>153</v>
      </c>
      <c r="H60" s="65" t="s">
        <v>498</v>
      </c>
      <c r="I60" s="386">
        <v>39029</v>
      </c>
      <c r="J60" s="6" t="s">
        <v>195</v>
      </c>
    </row>
    <row r="61" spans="1:10" ht="15">
      <c r="A61" s="399">
        <f t="shared" si="0"/>
        <v>154</v>
      </c>
      <c r="B61" s="65" t="s">
        <v>499</v>
      </c>
      <c r="C61" s="386">
        <v>38912</v>
      </c>
      <c r="D61" s="6" t="s">
        <v>195</v>
      </c>
      <c r="G61" s="399">
        <f t="shared" si="1"/>
        <v>154</v>
      </c>
      <c r="H61" s="65" t="s">
        <v>499</v>
      </c>
      <c r="I61" s="386">
        <v>38912</v>
      </c>
      <c r="J61" s="6" t="s">
        <v>195</v>
      </c>
    </row>
    <row r="62" spans="1:10" ht="15">
      <c r="A62" s="399">
        <f t="shared" si="0"/>
        <v>155</v>
      </c>
      <c r="B62" s="65" t="s">
        <v>500</v>
      </c>
      <c r="C62" s="386">
        <v>39217</v>
      </c>
      <c r="D62" s="6" t="s">
        <v>195</v>
      </c>
      <c r="G62" s="399">
        <f t="shared" si="1"/>
        <v>155</v>
      </c>
      <c r="H62" s="65" t="s">
        <v>500</v>
      </c>
      <c r="I62" s="386">
        <v>39217</v>
      </c>
      <c r="J62" s="6" t="s">
        <v>195</v>
      </c>
    </row>
    <row r="63" spans="1:10" ht="15">
      <c r="A63" s="399">
        <f t="shared" si="0"/>
        <v>156</v>
      </c>
      <c r="B63" s="65" t="s">
        <v>501</v>
      </c>
      <c r="C63" s="386">
        <v>38741</v>
      </c>
      <c r="D63" s="6" t="s">
        <v>195</v>
      </c>
      <c r="G63" s="399">
        <f t="shared" si="1"/>
        <v>156</v>
      </c>
      <c r="H63" s="65" t="s">
        <v>501</v>
      </c>
      <c r="I63" s="386">
        <v>38741</v>
      </c>
      <c r="J63" s="6" t="s">
        <v>195</v>
      </c>
    </row>
    <row r="64" spans="1:10" ht="15">
      <c r="A64" s="399">
        <f t="shared" si="0"/>
        <v>157</v>
      </c>
      <c r="B64" s="65" t="s">
        <v>502</v>
      </c>
      <c r="C64" s="386">
        <v>38598</v>
      </c>
      <c r="D64" s="6" t="s">
        <v>195</v>
      </c>
      <c r="G64" s="399">
        <f t="shared" si="1"/>
        <v>157</v>
      </c>
      <c r="H64" s="65" t="s">
        <v>502</v>
      </c>
      <c r="I64" s="386">
        <v>38598</v>
      </c>
      <c r="J64" s="6" t="s">
        <v>195</v>
      </c>
    </row>
    <row r="65" spans="1:10" ht="15">
      <c r="A65" s="399">
        <f t="shared" si="0"/>
        <v>158</v>
      </c>
      <c r="B65" s="65" t="s">
        <v>503</v>
      </c>
      <c r="C65" s="386">
        <v>39136</v>
      </c>
      <c r="D65" s="6" t="s">
        <v>195</v>
      </c>
      <c r="G65" s="399">
        <f t="shared" si="1"/>
        <v>158</v>
      </c>
      <c r="H65" s="65" t="s">
        <v>503</v>
      </c>
      <c r="I65" s="386">
        <v>39136</v>
      </c>
      <c r="J65" s="6" t="s">
        <v>195</v>
      </c>
    </row>
    <row r="66" spans="1:10" ht="15">
      <c r="A66" s="399">
        <f t="shared" si="0"/>
        <v>159</v>
      </c>
      <c r="B66" s="401" t="s">
        <v>504</v>
      </c>
      <c r="C66" s="386">
        <v>39067</v>
      </c>
      <c r="D66" s="6" t="s">
        <v>195</v>
      </c>
      <c r="G66" s="399">
        <f t="shared" si="1"/>
        <v>159</v>
      </c>
      <c r="H66" s="401" t="s">
        <v>504</v>
      </c>
      <c r="I66" s="386">
        <v>39067</v>
      </c>
      <c r="J66" s="6" t="s">
        <v>195</v>
      </c>
    </row>
    <row r="67" spans="1:10" ht="15">
      <c r="A67" s="399">
        <f t="shared" si="0"/>
        <v>160</v>
      </c>
      <c r="B67" s="65" t="s">
        <v>258</v>
      </c>
      <c r="C67" s="386">
        <v>38635</v>
      </c>
      <c r="D67" s="6" t="s">
        <v>195</v>
      </c>
      <c r="G67" s="399">
        <f t="shared" si="1"/>
        <v>160</v>
      </c>
      <c r="H67" s="65" t="s">
        <v>258</v>
      </c>
      <c r="I67" s="386">
        <v>38635</v>
      </c>
      <c r="J67" s="6" t="s">
        <v>195</v>
      </c>
    </row>
    <row r="68" spans="1:10" ht="15">
      <c r="A68" s="399">
        <f t="shared" si="0"/>
        <v>161</v>
      </c>
      <c r="B68" s="65" t="s">
        <v>259</v>
      </c>
      <c r="C68" s="386">
        <v>38833</v>
      </c>
      <c r="D68" s="6" t="s">
        <v>195</v>
      </c>
      <c r="G68" s="399">
        <f t="shared" si="1"/>
        <v>161</v>
      </c>
      <c r="H68" s="65" t="s">
        <v>259</v>
      </c>
      <c r="I68" s="386">
        <v>38833</v>
      </c>
      <c r="J68" s="6" t="s">
        <v>195</v>
      </c>
    </row>
    <row r="69" spans="1:10" ht="15">
      <c r="A69" s="399">
        <f t="shared" si="0"/>
        <v>162</v>
      </c>
      <c r="B69" s="65" t="s">
        <v>254</v>
      </c>
      <c r="C69" s="386">
        <v>38735</v>
      </c>
      <c r="D69" s="6" t="s">
        <v>195</v>
      </c>
      <c r="G69" s="399">
        <f t="shared" si="1"/>
        <v>162</v>
      </c>
      <c r="H69" s="65" t="s">
        <v>254</v>
      </c>
      <c r="I69" s="386">
        <v>38735</v>
      </c>
      <c r="J69" s="6" t="s">
        <v>195</v>
      </c>
    </row>
    <row r="70" spans="1:10" ht="15">
      <c r="A70" s="399">
        <f t="shared" si="0"/>
        <v>163</v>
      </c>
      <c r="B70" s="65" t="s">
        <v>505</v>
      </c>
      <c r="C70" s="386">
        <v>38903</v>
      </c>
      <c r="D70" s="6" t="s">
        <v>195</v>
      </c>
      <c r="G70" s="399">
        <f t="shared" si="1"/>
        <v>163</v>
      </c>
      <c r="H70" s="65" t="s">
        <v>505</v>
      </c>
      <c r="I70" s="386">
        <v>38903</v>
      </c>
      <c r="J70" s="6" t="s">
        <v>195</v>
      </c>
    </row>
    <row r="71" spans="1:10" ht="15">
      <c r="A71" s="399">
        <f t="shared" si="0"/>
        <v>164</v>
      </c>
      <c r="B71" s="15" t="s">
        <v>506</v>
      </c>
      <c r="C71" s="386">
        <v>39253</v>
      </c>
      <c r="D71" s="6" t="s">
        <v>195</v>
      </c>
      <c r="G71" s="399">
        <f t="shared" si="1"/>
        <v>164</v>
      </c>
      <c r="H71" s="15" t="s">
        <v>506</v>
      </c>
      <c r="I71" s="386">
        <v>39253</v>
      </c>
      <c r="J71" s="6" t="s">
        <v>195</v>
      </c>
    </row>
    <row r="72" spans="1:10" ht="15">
      <c r="A72" s="399">
        <f t="shared" si="0"/>
        <v>165</v>
      </c>
      <c r="B72" s="65" t="s">
        <v>507</v>
      </c>
      <c r="C72" s="386">
        <v>38786</v>
      </c>
      <c r="D72" s="6" t="s">
        <v>195</v>
      </c>
      <c r="G72" s="399">
        <f t="shared" si="1"/>
        <v>165</v>
      </c>
      <c r="H72" s="65" t="s">
        <v>507</v>
      </c>
      <c r="I72" s="386">
        <v>38786</v>
      </c>
      <c r="J72" s="6" t="s">
        <v>195</v>
      </c>
    </row>
    <row r="73" spans="1:10" ht="15">
      <c r="A73" s="399">
        <f t="shared" si="0"/>
        <v>166</v>
      </c>
      <c r="B73" s="65" t="s">
        <v>508</v>
      </c>
      <c r="C73" s="386">
        <v>39084</v>
      </c>
      <c r="D73" s="6" t="s">
        <v>195</v>
      </c>
      <c r="G73" s="399">
        <f t="shared" si="1"/>
        <v>166</v>
      </c>
      <c r="H73" s="65" t="s">
        <v>508</v>
      </c>
      <c r="I73" s="386">
        <v>39084</v>
      </c>
      <c r="J73" s="6" t="s">
        <v>195</v>
      </c>
    </row>
    <row r="74" spans="1:10" ht="15">
      <c r="A74" s="399">
        <f t="shared" si="0"/>
        <v>167</v>
      </c>
      <c r="B74" s="65" t="s">
        <v>509</v>
      </c>
      <c r="C74" s="386">
        <v>39330</v>
      </c>
      <c r="D74" s="6" t="s">
        <v>195</v>
      </c>
      <c r="G74" s="399">
        <f t="shared" si="1"/>
        <v>167</v>
      </c>
      <c r="H74" s="65" t="s">
        <v>509</v>
      </c>
      <c r="I74" s="386">
        <v>39330</v>
      </c>
      <c r="J74" s="6" t="s">
        <v>195</v>
      </c>
    </row>
    <row r="75" spans="1:10" ht="15">
      <c r="A75" s="399">
        <f t="shared" si="0"/>
        <v>168</v>
      </c>
      <c r="B75" s="65" t="s">
        <v>510</v>
      </c>
      <c r="C75" s="402"/>
      <c r="D75" s="6" t="s">
        <v>195</v>
      </c>
      <c r="G75" s="399">
        <f t="shared" si="1"/>
        <v>168</v>
      </c>
      <c r="H75" s="65" t="s">
        <v>510</v>
      </c>
      <c r="I75" s="402"/>
      <c r="J75" s="6" t="s">
        <v>195</v>
      </c>
    </row>
    <row r="76" spans="1:10" ht="15">
      <c r="A76" s="399">
        <f t="shared" si="0"/>
        <v>169</v>
      </c>
      <c r="B76" s="65"/>
      <c r="C76" s="386"/>
      <c r="D76" s="63"/>
      <c r="G76" s="399">
        <f t="shared" si="1"/>
        <v>169</v>
      </c>
      <c r="H76" s="65"/>
      <c r="I76" s="386"/>
      <c r="J76" s="63"/>
    </row>
    <row r="77" spans="1:10" ht="15">
      <c r="A77" s="399">
        <f t="shared" si="0"/>
        <v>170</v>
      </c>
      <c r="B77" s="15" t="s">
        <v>511</v>
      </c>
      <c r="C77" s="386">
        <v>37881</v>
      </c>
      <c r="D77" s="63" t="s">
        <v>197</v>
      </c>
      <c r="G77" s="399">
        <f t="shared" si="1"/>
        <v>170</v>
      </c>
      <c r="H77" s="15" t="s">
        <v>511</v>
      </c>
      <c r="I77" s="386">
        <v>37881</v>
      </c>
      <c r="J77" s="63" t="s">
        <v>197</v>
      </c>
    </row>
    <row r="78" spans="1:10" ht="15">
      <c r="A78" s="399">
        <f t="shared" si="0"/>
        <v>171</v>
      </c>
      <c r="B78" s="65" t="s">
        <v>512</v>
      </c>
      <c r="C78" s="403">
        <v>37993</v>
      </c>
      <c r="D78" s="63" t="s">
        <v>197</v>
      </c>
      <c r="G78" s="399">
        <f t="shared" si="1"/>
        <v>171</v>
      </c>
      <c r="H78" s="65" t="s">
        <v>512</v>
      </c>
      <c r="I78" s="403">
        <v>37993</v>
      </c>
      <c r="J78" s="63" t="s">
        <v>197</v>
      </c>
    </row>
    <row r="79" spans="1:10" ht="15">
      <c r="A79" s="399">
        <f t="shared" si="0"/>
        <v>172</v>
      </c>
      <c r="B79" s="65" t="s">
        <v>513</v>
      </c>
      <c r="C79" s="386">
        <v>37876</v>
      </c>
      <c r="D79" s="63" t="s">
        <v>197</v>
      </c>
      <c r="G79" s="399">
        <f t="shared" si="1"/>
        <v>172</v>
      </c>
      <c r="H79" s="65" t="s">
        <v>513</v>
      </c>
      <c r="I79" s="386">
        <v>37876</v>
      </c>
      <c r="J79" s="63" t="s">
        <v>197</v>
      </c>
    </row>
    <row r="80" spans="1:10" ht="15">
      <c r="A80" s="399">
        <f t="shared" si="0"/>
        <v>173</v>
      </c>
      <c r="B80" s="65" t="s">
        <v>262</v>
      </c>
      <c r="C80" s="386">
        <v>38029</v>
      </c>
      <c r="D80" s="63" t="s">
        <v>197</v>
      </c>
      <c r="G80" s="399">
        <f t="shared" si="1"/>
        <v>173</v>
      </c>
      <c r="H80" s="65" t="s">
        <v>262</v>
      </c>
      <c r="I80" s="386">
        <v>38029</v>
      </c>
      <c r="J80" s="63" t="s">
        <v>197</v>
      </c>
    </row>
    <row r="81" spans="1:10" ht="15">
      <c r="A81" s="399">
        <f t="shared" si="0"/>
        <v>174</v>
      </c>
      <c r="B81" s="65" t="s">
        <v>261</v>
      </c>
      <c r="C81" s="386">
        <v>37909</v>
      </c>
      <c r="D81" s="63" t="s">
        <v>197</v>
      </c>
      <c r="G81" s="399">
        <f t="shared" si="1"/>
        <v>174</v>
      </c>
      <c r="H81" s="65" t="s">
        <v>261</v>
      </c>
      <c r="I81" s="386">
        <v>37909</v>
      </c>
      <c r="J81" s="63" t="s">
        <v>197</v>
      </c>
    </row>
    <row r="82" spans="1:10" ht="15">
      <c r="A82" s="399">
        <f t="shared" si="0"/>
        <v>175</v>
      </c>
      <c r="B82" s="65" t="s">
        <v>263</v>
      </c>
      <c r="C82" s="386">
        <v>37892</v>
      </c>
      <c r="D82" s="63" t="s">
        <v>197</v>
      </c>
      <c r="G82" s="399">
        <f t="shared" si="1"/>
        <v>175</v>
      </c>
      <c r="H82" s="65" t="s">
        <v>263</v>
      </c>
      <c r="I82" s="386">
        <v>37892</v>
      </c>
      <c r="J82" s="63" t="s">
        <v>197</v>
      </c>
    </row>
    <row r="83" spans="1:10" ht="15">
      <c r="A83" s="399">
        <f t="shared" si="0"/>
        <v>176</v>
      </c>
      <c r="B83" s="65" t="s">
        <v>267</v>
      </c>
      <c r="C83" s="386">
        <v>38046</v>
      </c>
      <c r="D83" s="63" t="s">
        <v>197</v>
      </c>
      <c r="G83" s="399">
        <f t="shared" si="1"/>
        <v>176</v>
      </c>
      <c r="H83" s="65" t="s">
        <v>267</v>
      </c>
      <c r="I83" s="386">
        <v>38046</v>
      </c>
      <c r="J83" s="63" t="s">
        <v>197</v>
      </c>
    </row>
    <row r="84" spans="1:10" ht="15">
      <c r="A84" s="399">
        <f t="shared" si="0"/>
        <v>177</v>
      </c>
      <c r="B84" s="65" t="s">
        <v>231</v>
      </c>
      <c r="C84" s="386">
        <v>38334</v>
      </c>
      <c r="D84" s="63" t="s">
        <v>197</v>
      </c>
      <c r="G84" s="399">
        <f t="shared" si="1"/>
        <v>177</v>
      </c>
      <c r="H84" s="65" t="s">
        <v>231</v>
      </c>
      <c r="I84" s="386">
        <v>38334</v>
      </c>
      <c r="J84" s="63" t="s">
        <v>197</v>
      </c>
    </row>
    <row r="85" spans="1:10" ht="15">
      <c r="A85" s="399">
        <f t="shared" si="0"/>
        <v>178</v>
      </c>
      <c r="B85" s="65" t="s">
        <v>256</v>
      </c>
      <c r="C85" s="386">
        <v>38489</v>
      </c>
      <c r="D85" s="63" t="s">
        <v>197</v>
      </c>
      <c r="G85" s="399">
        <f t="shared" si="1"/>
        <v>178</v>
      </c>
      <c r="H85" s="65" t="s">
        <v>256</v>
      </c>
      <c r="I85" s="386">
        <v>38489</v>
      </c>
      <c r="J85" s="63" t="s">
        <v>197</v>
      </c>
    </row>
    <row r="86" spans="1:10" ht="15">
      <c r="A86" s="399">
        <f t="shared" si="0"/>
        <v>179</v>
      </c>
      <c r="B86" s="65" t="s">
        <v>257</v>
      </c>
      <c r="C86" s="386">
        <v>38422</v>
      </c>
      <c r="D86" s="63" t="s">
        <v>197</v>
      </c>
      <c r="G86" s="399">
        <f t="shared" si="1"/>
        <v>179</v>
      </c>
      <c r="H86" s="65" t="s">
        <v>257</v>
      </c>
      <c r="I86" s="386">
        <v>38422</v>
      </c>
      <c r="J86" s="63" t="s">
        <v>197</v>
      </c>
    </row>
    <row r="87" spans="1:10" ht="15">
      <c r="A87" s="399">
        <f t="shared" si="0"/>
        <v>180</v>
      </c>
      <c r="B87" s="65" t="s">
        <v>255</v>
      </c>
      <c r="C87" s="386">
        <v>38400</v>
      </c>
      <c r="D87" s="63" t="s">
        <v>197</v>
      </c>
      <c r="G87" s="399">
        <f t="shared" si="1"/>
        <v>180</v>
      </c>
      <c r="H87" s="65" t="s">
        <v>255</v>
      </c>
      <c r="I87" s="386">
        <v>38400</v>
      </c>
      <c r="J87" s="63" t="s">
        <v>197</v>
      </c>
    </row>
    <row r="88" spans="1:10" ht="15">
      <c r="A88" s="399">
        <f t="shared" si="0"/>
        <v>181</v>
      </c>
      <c r="B88" s="65" t="s">
        <v>514</v>
      </c>
      <c r="C88" s="386">
        <v>38246</v>
      </c>
      <c r="D88" s="63" t="s">
        <v>197</v>
      </c>
      <c r="G88" s="399">
        <f t="shared" si="1"/>
        <v>181</v>
      </c>
      <c r="H88" s="65" t="s">
        <v>514</v>
      </c>
      <c r="I88" s="386">
        <v>38246</v>
      </c>
      <c r="J88" s="63" t="s">
        <v>197</v>
      </c>
    </row>
    <row r="89" spans="1:10" ht="15">
      <c r="A89" s="399">
        <f t="shared" si="0"/>
        <v>182</v>
      </c>
      <c r="B89" s="65" t="s">
        <v>260</v>
      </c>
      <c r="C89" s="386">
        <v>38472</v>
      </c>
      <c r="D89" s="63" t="s">
        <v>197</v>
      </c>
      <c r="G89" s="399">
        <f t="shared" si="1"/>
        <v>182</v>
      </c>
      <c r="H89" s="65" t="s">
        <v>260</v>
      </c>
      <c r="I89" s="386">
        <v>38472</v>
      </c>
      <c r="J89" s="63" t="s">
        <v>197</v>
      </c>
    </row>
    <row r="90" spans="1:10" ht="15">
      <c r="A90" s="399">
        <f t="shared" si="0"/>
        <v>183</v>
      </c>
      <c r="B90" s="65" t="s">
        <v>268</v>
      </c>
      <c r="C90" s="403">
        <v>38170</v>
      </c>
      <c r="D90" s="63" t="s">
        <v>197</v>
      </c>
      <c r="G90" s="399">
        <f t="shared" si="1"/>
        <v>183</v>
      </c>
      <c r="H90" s="65" t="s">
        <v>268</v>
      </c>
      <c r="I90" s="403">
        <v>38170</v>
      </c>
      <c r="J90" s="63" t="s">
        <v>197</v>
      </c>
    </row>
    <row r="91" spans="1:10" ht="15">
      <c r="A91" s="399">
        <f t="shared" si="0"/>
        <v>184</v>
      </c>
      <c r="B91" s="65"/>
      <c r="C91" s="386"/>
      <c r="D91" s="63"/>
      <c r="G91" s="399">
        <f t="shared" si="1"/>
        <v>184</v>
      </c>
      <c r="H91" s="65"/>
      <c r="I91" s="386"/>
      <c r="J91" s="63"/>
    </row>
    <row r="92" spans="1:10" ht="15">
      <c r="A92" s="399">
        <f t="shared" si="0"/>
        <v>185</v>
      </c>
      <c r="B92" s="65"/>
      <c r="C92" s="386"/>
      <c r="D92" s="63"/>
      <c r="G92" s="399">
        <f t="shared" si="1"/>
        <v>185</v>
      </c>
      <c r="H92" s="65"/>
      <c r="I92" s="386"/>
      <c r="J92" s="63"/>
    </row>
    <row r="93" spans="1:10" ht="15">
      <c r="A93" s="399">
        <f t="shared" si="0"/>
        <v>186</v>
      </c>
      <c r="B93" s="65" t="s">
        <v>515</v>
      </c>
      <c r="C93" s="386">
        <v>37308</v>
      </c>
      <c r="D93" s="63" t="s">
        <v>199</v>
      </c>
      <c r="G93" s="399">
        <f t="shared" si="1"/>
        <v>186</v>
      </c>
      <c r="H93" s="65" t="s">
        <v>515</v>
      </c>
      <c r="I93" s="386">
        <v>37308</v>
      </c>
      <c r="J93" s="63" t="s">
        <v>199</v>
      </c>
    </row>
    <row r="94" spans="1:10" ht="15">
      <c r="A94" s="399">
        <f t="shared" si="0"/>
        <v>187</v>
      </c>
      <c r="B94" s="65" t="s">
        <v>264</v>
      </c>
      <c r="C94" s="386">
        <v>37589</v>
      </c>
      <c r="D94" s="63" t="s">
        <v>199</v>
      </c>
      <c r="G94" s="399">
        <f t="shared" si="1"/>
        <v>187</v>
      </c>
      <c r="H94" s="65" t="s">
        <v>264</v>
      </c>
      <c r="I94" s="386">
        <v>37589</v>
      </c>
      <c r="J94" s="63" t="s">
        <v>199</v>
      </c>
    </row>
    <row r="95" spans="1:10" ht="15">
      <c r="A95" s="399">
        <f t="shared" si="0"/>
        <v>188</v>
      </c>
      <c r="B95" s="65" t="s">
        <v>265</v>
      </c>
      <c r="C95" s="386">
        <v>37596</v>
      </c>
      <c r="D95" s="63" t="s">
        <v>199</v>
      </c>
      <c r="G95" s="399">
        <f t="shared" si="1"/>
        <v>188</v>
      </c>
      <c r="H95" s="65" t="s">
        <v>265</v>
      </c>
      <c r="I95" s="386">
        <v>37596</v>
      </c>
      <c r="J95" s="63" t="s">
        <v>199</v>
      </c>
    </row>
    <row r="96" spans="1:10" ht="15">
      <c r="A96" s="399">
        <f t="shared" si="0"/>
        <v>189</v>
      </c>
      <c r="B96" s="65" t="s">
        <v>269</v>
      </c>
      <c r="C96" s="386">
        <v>37351</v>
      </c>
      <c r="D96" s="63" t="s">
        <v>199</v>
      </c>
      <c r="G96" s="399">
        <f t="shared" si="1"/>
        <v>189</v>
      </c>
      <c r="H96" s="65" t="s">
        <v>269</v>
      </c>
      <c r="I96" s="386">
        <v>37351</v>
      </c>
      <c r="J96" s="63" t="s">
        <v>199</v>
      </c>
    </row>
    <row r="97" spans="1:10" ht="15">
      <c r="A97" s="399">
        <f t="shared" si="0"/>
        <v>190</v>
      </c>
      <c r="B97" s="65" t="s">
        <v>270</v>
      </c>
      <c r="C97" s="386">
        <v>37353</v>
      </c>
      <c r="D97" s="63" t="s">
        <v>199</v>
      </c>
      <c r="G97" s="399">
        <f t="shared" si="1"/>
        <v>190</v>
      </c>
      <c r="H97" s="65" t="s">
        <v>270</v>
      </c>
      <c r="I97" s="386">
        <v>37353</v>
      </c>
      <c r="J97" s="63" t="s">
        <v>199</v>
      </c>
    </row>
    <row r="98" spans="1:10" ht="15">
      <c r="A98" s="399">
        <f t="shared" si="0"/>
        <v>191</v>
      </c>
      <c r="B98" s="65" t="s">
        <v>271</v>
      </c>
      <c r="C98" s="386">
        <v>37383</v>
      </c>
      <c r="D98" s="63" t="s">
        <v>199</v>
      </c>
      <c r="G98" s="399">
        <f t="shared" si="1"/>
        <v>191</v>
      </c>
      <c r="H98" s="65" t="s">
        <v>271</v>
      </c>
      <c r="I98" s="386">
        <v>37383</v>
      </c>
      <c r="J98" s="63" t="s">
        <v>199</v>
      </c>
    </row>
    <row r="99" spans="1:10" ht="15">
      <c r="A99" s="399">
        <f t="shared" si="0"/>
        <v>192</v>
      </c>
      <c r="B99" s="15" t="s">
        <v>272</v>
      </c>
      <c r="C99" s="386">
        <v>37340</v>
      </c>
      <c r="D99" s="63" t="s">
        <v>199</v>
      </c>
      <c r="G99" s="399">
        <f t="shared" si="1"/>
        <v>192</v>
      </c>
      <c r="H99" s="15" t="s">
        <v>272</v>
      </c>
      <c r="I99" s="386">
        <v>37340</v>
      </c>
      <c r="J99" s="63" t="s">
        <v>199</v>
      </c>
    </row>
    <row r="100" spans="1:10" ht="15">
      <c r="A100" s="399">
        <f t="shared" si="0"/>
        <v>193</v>
      </c>
      <c r="B100" s="65" t="s">
        <v>516</v>
      </c>
      <c r="C100" s="386">
        <v>37183</v>
      </c>
      <c r="D100" s="63" t="s">
        <v>199</v>
      </c>
      <c r="G100" s="399">
        <f t="shared" si="1"/>
        <v>193</v>
      </c>
      <c r="H100" s="65" t="s">
        <v>516</v>
      </c>
      <c r="I100" s="386">
        <v>37183</v>
      </c>
      <c r="J100" s="63" t="s">
        <v>199</v>
      </c>
    </row>
    <row r="101" spans="1:10" ht="15">
      <c r="A101" s="399">
        <f t="shared" si="0"/>
        <v>194</v>
      </c>
      <c r="B101" s="15" t="s">
        <v>517</v>
      </c>
      <c r="C101" s="404">
        <v>37478</v>
      </c>
      <c r="D101" s="63" t="s">
        <v>199</v>
      </c>
      <c r="G101" s="399">
        <f t="shared" si="1"/>
        <v>194</v>
      </c>
      <c r="H101" s="15" t="s">
        <v>517</v>
      </c>
      <c r="I101" s="404">
        <v>37478</v>
      </c>
      <c r="J101" s="63" t="s">
        <v>199</v>
      </c>
    </row>
    <row r="102" spans="1:10" ht="15">
      <c r="A102" s="399">
        <f t="shared" si="0"/>
        <v>195</v>
      </c>
      <c r="B102" s="65" t="s">
        <v>266</v>
      </c>
      <c r="C102" s="386">
        <v>37834</v>
      </c>
      <c r="D102" s="63" t="s">
        <v>199</v>
      </c>
      <c r="G102" s="399">
        <f t="shared" si="1"/>
        <v>195</v>
      </c>
      <c r="H102" s="65" t="s">
        <v>266</v>
      </c>
      <c r="I102" s="386">
        <v>37834</v>
      </c>
      <c r="J102" s="63" t="s">
        <v>199</v>
      </c>
    </row>
    <row r="103" spans="1:10" ht="15">
      <c r="A103" s="399">
        <f t="shared" si="0"/>
        <v>196</v>
      </c>
      <c r="B103" s="65" t="s">
        <v>518</v>
      </c>
      <c r="C103" s="386">
        <v>37540</v>
      </c>
      <c r="D103" s="63" t="s">
        <v>199</v>
      </c>
      <c r="G103" s="399">
        <f t="shared" si="1"/>
        <v>196</v>
      </c>
      <c r="H103" s="65" t="s">
        <v>518</v>
      </c>
      <c r="I103" s="386">
        <v>37540</v>
      </c>
      <c r="J103" s="63" t="s">
        <v>199</v>
      </c>
    </row>
    <row r="104" spans="1:10" ht="15">
      <c r="A104" s="399">
        <f t="shared" si="0"/>
        <v>197</v>
      </c>
      <c r="B104" s="15" t="s">
        <v>519</v>
      </c>
      <c r="C104" s="386">
        <v>37799</v>
      </c>
      <c r="D104" s="63" t="s">
        <v>199</v>
      </c>
      <c r="G104" s="399">
        <f t="shared" si="1"/>
        <v>197</v>
      </c>
      <c r="H104" s="15" t="s">
        <v>519</v>
      </c>
      <c r="I104" s="386">
        <v>37799</v>
      </c>
      <c r="J104" s="63" t="s">
        <v>199</v>
      </c>
    </row>
    <row r="105" spans="1:10" ht="15">
      <c r="A105" s="399">
        <f t="shared" si="0"/>
        <v>198</v>
      </c>
      <c r="B105" s="15"/>
      <c r="C105" s="386"/>
      <c r="D105" s="63"/>
      <c r="G105" s="399">
        <f t="shared" si="1"/>
        <v>198</v>
      </c>
      <c r="H105" s="15"/>
      <c r="I105" s="386"/>
      <c r="J105" s="63"/>
    </row>
    <row r="106" spans="1:10" ht="15">
      <c r="A106" s="399">
        <f t="shared" si="0"/>
        <v>199</v>
      </c>
      <c r="B106" s="15" t="s">
        <v>520</v>
      </c>
      <c r="C106" s="386">
        <v>37747</v>
      </c>
      <c r="D106" s="63" t="s">
        <v>199</v>
      </c>
      <c r="G106" s="399">
        <f t="shared" si="1"/>
        <v>199</v>
      </c>
      <c r="H106" s="15" t="s">
        <v>520</v>
      </c>
      <c r="I106" s="386">
        <v>37747</v>
      </c>
      <c r="J106" s="63" t="s">
        <v>199</v>
      </c>
    </row>
    <row r="107" spans="1:10" ht="15.75">
      <c r="A107" s="418">
        <v>300</v>
      </c>
      <c r="B107" s="419" t="s">
        <v>525</v>
      </c>
      <c r="C107" s="420">
        <v>38027</v>
      </c>
      <c r="D107" s="421" t="s">
        <v>193</v>
      </c>
      <c r="G107" s="388">
        <v>300</v>
      </c>
      <c r="H107" s="408"/>
      <c r="I107" s="386"/>
      <c r="J107" s="63"/>
    </row>
    <row r="108" spans="1:10" ht="15.75">
      <c r="A108" s="418">
        <v>301</v>
      </c>
      <c r="B108" s="419" t="s">
        <v>526</v>
      </c>
      <c r="C108" s="420">
        <v>38540</v>
      </c>
      <c r="D108" s="421" t="s">
        <v>193</v>
      </c>
      <c r="G108" s="388">
        <v>301</v>
      </c>
      <c r="H108" s="409"/>
      <c r="I108" s="386"/>
      <c r="J108" s="63"/>
    </row>
    <row r="109" spans="1:10" ht="15.75">
      <c r="A109" s="418">
        <v>302</v>
      </c>
      <c r="B109" s="419" t="s">
        <v>527</v>
      </c>
      <c r="C109" s="420">
        <v>38544</v>
      </c>
      <c r="D109" s="421" t="s">
        <v>193</v>
      </c>
      <c r="G109" s="388">
        <v>302</v>
      </c>
      <c r="H109" s="408"/>
      <c r="I109" s="386"/>
      <c r="J109" s="63"/>
    </row>
    <row r="110" spans="1:10" ht="15.75">
      <c r="A110" s="418">
        <v>303</v>
      </c>
      <c r="B110" s="419" t="s">
        <v>528</v>
      </c>
      <c r="C110" s="420">
        <v>37933</v>
      </c>
      <c r="D110" s="421" t="s">
        <v>193</v>
      </c>
      <c r="G110" s="388">
        <v>303</v>
      </c>
      <c r="H110" s="408"/>
      <c r="I110" s="386"/>
      <c r="J110" s="63"/>
    </row>
    <row r="111" spans="1:10" ht="15.75">
      <c r="A111" s="418">
        <v>304</v>
      </c>
      <c r="B111" s="419" t="s">
        <v>529</v>
      </c>
      <c r="C111" s="420">
        <v>38496</v>
      </c>
      <c r="D111" s="421" t="s">
        <v>193</v>
      </c>
      <c r="G111" s="388">
        <v>304</v>
      </c>
      <c r="H111" s="408"/>
      <c r="I111" s="386"/>
      <c r="J111" s="63"/>
    </row>
    <row r="112" spans="1:10" ht="15.75">
      <c r="A112" s="418">
        <v>305</v>
      </c>
      <c r="B112" s="419" t="s">
        <v>530</v>
      </c>
      <c r="C112" s="420">
        <v>38288</v>
      </c>
      <c r="D112" s="421" t="s">
        <v>193</v>
      </c>
      <c r="G112" s="388">
        <v>305</v>
      </c>
      <c r="H112" s="408"/>
      <c r="I112" s="386"/>
      <c r="J112" s="63"/>
    </row>
    <row r="113" spans="1:10" ht="15.75">
      <c r="A113" s="418">
        <v>306</v>
      </c>
      <c r="B113" s="419"/>
      <c r="C113" s="420"/>
      <c r="D113" s="421"/>
      <c r="G113" s="388">
        <v>306</v>
      </c>
      <c r="H113" s="408"/>
      <c r="I113" s="386"/>
      <c r="J113" s="63"/>
    </row>
    <row r="114" spans="1:10" ht="15.75">
      <c r="A114" s="418">
        <v>307</v>
      </c>
      <c r="B114" s="419"/>
      <c r="C114" s="420"/>
      <c r="D114" s="421"/>
      <c r="G114" s="388">
        <v>307</v>
      </c>
      <c r="H114" s="410"/>
      <c r="I114" s="386"/>
      <c r="J114" s="63"/>
    </row>
    <row r="115" spans="1:10" ht="15.75">
      <c r="A115" s="418">
        <v>308</v>
      </c>
      <c r="B115" s="419"/>
      <c r="C115" s="420"/>
      <c r="D115" s="421"/>
      <c r="G115" s="388">
        <v>308</v>
      </c>
      <c r="H115" s="410"/>
      <c r="I115" s="386"/>
      <c r="J115" s="63"/>
    </row>
    <row r="116" spans="1:10" ht="15.75">
      <c r="A116" s="418">
        <v>309</v>
      </c>
      <c r="B116" s="419"/>
      <c r="C116" s="420"/>
      <c r="D116" s="421"/>
      <c r="G116" s="388">
        <v>309</v>
      </c>
      <c r="H116" s="410"/>
      <c r="I116" s="386"/>
      <c r="J116" s="63"/>
    </row>
    <row r="117" spans="1:10" ht="15.75">
      <c r="A117" s="418">
        <v>310</v>
      </c>
      <c r="B117" s="419"/>
      <c r="C117" s="420"/>
      <c r="D117" s="422"/>
      <c r="G117" s="388">
        <v>310</v>
      </c>
      <c r="H117" s="410"/>
      <c r="I117" s="386"/>
      <c r="J117" s="63"/>
    </row>
    <row r="118" spans="1:10" ht="15.75">
      <c r="A118" s="418">
        <v>311</v>
      </c>
      <c r="B118" s="419"/>
      <c r="C118" s="420"/>
      <c r="D118" s="421"/>
      <c r="G118" s="388">
        <v>311</v>
      </c>
      <c r="H118" s="410"/>
      <c r="I118" s="386"/>
      <c r="J118" s="63"/>
    </row>
    <row r="119" spans="1:10" ht="15.75">
      <c r="A119" s="418">
        <v>312</v>
      </c>
      <c r="B119" s="419"/>
      <c r="C119" s="420"/>
      <c r="D119" s="421"/>
      <c r="G119" s="388">
        <v>312</v>
      </c>
      <c r="H119" s="410"/>
      <c r="I119" s="386"/>
      <c r="J119" s="63"/>
    </row>
    <row r="120" spans="1:10" ht="15.75">
      <c r="A120" s="418">
        <v>313</v>
      </c>
      <c r="B120" s="419"/>
      <c r="C120" s="420"/>
      <c r="D120" s="421"/>
      <c r="G120" s="388">
        <v>313</v>
      </c>
      <c r="H120" s="410"/>
      <c r="I120" s="386"/>
      <c r="J120" s="63"/>
    </row>
    <row r="121" spans="1:10" ht="15.75">
      <c r="A121" s="418">
        <v>314</v>
      </c>
      <c r="B121" s="419"/>
      <c r="C121" s="420">
        <v>28491</v>
      </c>
      <c r="D121" s="421"/>
      <c r="G121" s="388">
        <v>314</v>
      </c>
      <c r="H121" s="410"/>
      <c r="I121" s="386"/>
      <c r="J121" s="63"/>
    </row>
    <row r="122" spans="1:10" ht="15.75">
      <c r="A122" s="418">
        <v>315</v>
      </c>
      <c r="B122" s="419"/>
      <c r="C122" s="420"/>
      <c r="D122" s="421"/>
      <c r="G122" s="388">
        <v>315</v>
      </c>
      <c r="H122" s="410"/>
      <c r="I122" s="386"/>
      <c r="J122" s="63"/>
    </row>
    <row r="123" spans="1:10" ht="15.75">
      <c r="A123" s="418">
        <v>316</v>
      </c>
      <c r="B123" s="419"/>
      <c r="C123" s="420"/>
      <c r="D123" s="421"/>
      <c r="G123" s="388">
        <v>316</v>
      </c>
      <c r="H123" s="410"/>
      <c r="I123" s="386"/>
      <c r="J123" s="63"/>
    </row>
    <row r="124" spans="1:10" ht="15.75">
      <c r="A124" s="418">
        <v>317</v>
      </c>
      <c r="B124" s="419"/>
      <c r="C124" s="420"/>
      <c r="D124" s="421"/>
      <c r="G124" s="388">
        <v>317</v>
      </c>
      <c r="H124" s="410"/>
      <c r="I124" s="386"/>
      <c r="J124" s="63"/>
    </row>
    <row r="125" spans="1:10" ht="15.75">
      <c r="A125" s="418">
        <v>318</v>
      </c>
      <c r="B125" s="419"/>
      <c r="C125" s="420"/>
      <c r="D125" s="421"/>
      <c r="G125" s="388">
        <v>318</v>
      </c>
      <c r="H125" s="410"/>
      <c r="I125" s="386"/>
      <c r="J125" s="63"/>
    </row>
    <row r="126" spans="1:10" ht="15.75">
      <c r="A126" s="423">
        <v>319</v>
      </c>
      <c r="B126" s="419"/>
      <c r="C126" s="420"/>
      <c r="D126" s="421"/>
      <c r="G126" s="389">
        <v>319</v>
      </c>
      <c r="H126" s="410"/>
      <c r="I126" s="386"/>
      <c r="J126" s="63"/>
    </row>
    <row r="127" spans="1:10" ht="15.75">
      <c r="A127" s="418">
        <v>320</v>
      </c>
      <c r="B127" s="419" t="s">
        <v>531</v>
      </c>
      <c r="C127" s="420">
        <v>37381</v>
      </c>
      <c r="D127" s="421" t="s">
        <v>192</v>
      </c>
      <c r="G127" s="388">
        <v>320</v>
      </c>
      <c r="H127" s="411"/>
      <c r="I127" s="386"/>
      <c r="J127" s="63"/>
    </row>
    <row r="128" spans="1:10" ht="15.75">
      <c r="A128" s="418">
        <v>321</v>
      </c>
      <c r="B128" s="419" t="s">
        <v>522</v>
      </c>
      <c r="C128" s="420">
        <v>37349</v>
      </c>
      <c r="D128" s="421" t="s">
        <v>192</v>
      </c>
      <c r="G128" s="388">
        <v>321</v>
      </c>
      <c r="H128" s="405"/>
      <c r="I128" s="406"/>
      <c r="J128" s="407"/>
    </row>
    <row r="129" spans="1:10" ht="15.75">
      <c r="A129" s="418">
        <v>322</v>
      </c>
      <c r="B129" s="419" t="s">
        <v>532</v>
      </c>
      <c r="C129" s="420"/>
      <c r="D129" s="421" t="s">
        <v>192</v>
      </c>
      <c r="G129" s="388">
        <v>322</v>
      </c>
      <c r="H129" s="390"/>
      <c r="I129" s="386"/>
      <c r="J129" s="63"/>
    </row>
    <row r="130" spans="1:10" ht="15.75">
      <c r="A130" s="418">
        <v>323</v>
      </c>
      <c r="B130" s="419" t="s">
        <v>523</v>
      </c>
      <c r="C130" s="420">
        <v>37206</v>
      </c>
      <c r="D130" s="421" t="s">
        <v>192</v>
      </c>
      <c r="G130" s="388">
        <v>323</v>
      </c>
      <c r="H130" s="390"/>
      <c r="I130" s="386"/>
      <c r="J130" s="63"/>
    </row>
    <row r="131" spans="1:10" ht="15.75">
      <c r="A131" s="418">
        <v>324</v>
      </c>
      <c r="B131" s="424" t="s">
        <v>524</v>
      </c>
      <c r="C131" s="420"/>
      <c r="D131" s="421" t="s">
        <v>192</v>
      </c>
      <c r="G131" s="388">
        <v>324</v>
      </c>
      <c r="H131" s="390"/>
      <c r="I131" s="386"/>
      <c r="J131" s="63"/>
    </row>
    <row r="132" spans="1:10" ht="15.75">
      <c r="A132" s="418">
        <v>325</v>
      </c>
      <c r="B132" s="419"/>
      <c r="C132" s="420"/>
      <c r="D132" s="421"/>
      <c r="G132" s="388">
        <v>325</v>
      </c>
      <c r="H132" s="390"/>
      <c r="I132" s="386"/>
      <c r="J132" s="63"/>
    </row>
    <row r="133" spans="1:10" ht="15.75">
      <c r="A133" s="418">
        <v>326</v>
      </c>
      <c r="B133" s="419"/>
      <c r="C133" s="420"/>
      <c r="D133" s="421"/>
      <c r="G133" s="388">
        <v>326</v>
      </c>
      <c r="H133" s="390"/>
      <c r="I133" s="386"/>
      <c r="J133" s="63"/>
    </row>
    <row r="134" spans="1:10" ht="15.75">
      <c r="A134" s="418">
        <v>327</v>
      </c>
      <c r="B134" s="419"/>
      <c r="C134" s="420"/>
      <c r="D134" s="421"/>
      <c r="G134" s="388">
        <v>327</v>
      </c>
      <c r="H134" s="390"/>
      <c r="I134" s="386"/>
      <c r="J134" s="63"/>
    </row>
    <row r="135" spans="1:10" ht="15">
      <c r="A135" s="418">
        <v>328</v>
      </c>
      <c r="B135" s="419"/>
      <c r="C135" s="420"/>
      <c r="D135" s="421"/>
      <c r="G135" s="388">
        <v>328</v>
      </c>
      <c r="H135" s="65"/>
      <c r="I135" s="386"/>
      <c r="J135" s="63"/>
    </row>
    <row r="136" spans="1:10" ht="15">
      <c r="A136" s="418">
        <v>329</v>
      </c>
      <c r="B136" s="419"/>
      <c r="C136" s="420"/>
      <c r="D136" s="421"/>
      <c r="G136" s="388">
        <v>329</v>
      </c>
      <c r="H136" s="65"/>
      <c r="I136" s="386"/>
      <c r="J136" s="63"/>
    </row>
    <row r="137" spans="1:10" ht="15">
      <c r="A137" s="418">
        <v>330</v>
      </c>
      <c r="B137" s="419"/>
      <c r="C137" s="420"/>
      <c r="D137" s="421"/>
      <c r="G137" s="388">
        <v>330</v>
      </c>
      <c r="H137" s="65"/>
      <c r="I137" s="386"/>
      <c r="J137" s="63"/>
    </row>
    <row r="138" spans="1:10" ht="15">
      <c r="A138" s="418">
        <v>331</v>
      </c>
      <c r="B138" s="419"/>
      <c r="C138" s="420"/>
      <c r="D138" s="421"/>
      <c r="G138" s="388">
        <v>331</v>
      </c>
      <c r="H138" s="65"/>
      <c r="I138" s="386"/>
      <c r="J138" s="63"/>
    </row>
    <row r="139" spans="1:10" ht="15">
      <c r="A139" s="418">
        <v>332</v>
      </c>
      <c r="B139" s="419"/>
      <c r="C139" s="420"/>
      <c r="D139" s="421"/>
      <c r="G139" s="388">
        <v>332</v>
      </c>
      <c r="H139" s="65"/>
      <c r="I139" s="386"/>
      <c r="J139" s="63"/>
    </row>
    <row r="140" spans="1:10" ht="15">
      <c r="A140" s="418">
        <v>333</v>
      </c>
      <c r="B140" s="419"/>
      <c r="C140" s="420"/>
      <c r="D140" s="421"/>
      <c r="G140" s="388">
        <v>333</v>
      </c>
      <c r="H140" s="65"/>
      <c r="I140" s="386"/>
      <c r="J140" s="63"/>
    </row>
    <row r="141" spans="1:10" ht="15">
      <c r="A141" s="418">
        <v>334</v>
      </c>
      <c r="B141" s="419"/>
      <c r="C141" s="420"/>
      <c r="D141" s="421"/>
      <c r="G141" s="388">
        <v>334</v>
      </c>
      <c r="H141" s="65"/>
      <c r="I141" s="386"/>
      <c r="J141" s="63"/>
    </row>
    <row r="142" spans="1:10" ht="15">
      <c r="A142" s="418">
        <v>335</v>
      </c>
      <c r="B142" s="419"/>
      <c r="C142" s="420"/>
      <c r="D142" s="421"/>
      <c r="G142" s="388">
        <v>335</v>
      </c>
      <c r="H142" s="65"/>
      <c r="I142" s="386"/>
      <c r="J142" s="63"/>
    </row>
    <row r="143" spans="1:10" ht="15">
      <c r="A143" s="418">
        <v>336</v>
      </c>
      <c r="B143" s="419"/>
      <c r="C143" s="420"/>
      <c r="D143" s="421"/>
      <c r="G143" s="388">
        <v>336</v>
      </c>
      <c r="H143" s="65"/>
      <c r="I143" s="386"/>
      <c r="J143" s="63"/>
    </row>
    <row r="144" spans="1:10" ht="15">
      <c r="A144" s="418">
        <v>337</v>
      </c>
      <c r="B144" s="419"/>
      <c r="C144" s="420"/>
      <c r="D144" s="421"/>
      <c r="G144" s="388">
        <v>337</v>
      </c>
      <c r="H144" s="65"/>
      <c r="I144" s="386"/>
      <c r="J144" s="63"/>
    </row>
    <row r="145" spans="1:10" ht="15">
      <c r="A145" s="418">
        <v>338</v>
      </c>
      <c r="B145" s="419" t="s">
        <v>533</v>
      </c>
      <c r="C145" s="420">
        <v>39327</v>
      </c>
      <c r="D145" s="421" t="s">
        <v>194</v>
      </c>
      <c r="G145" s="388">
        <v>338</v>
      </c>
      <c r="H145" s="65"/>
      <c r="I145" s="386"/>
      <c r="J145" s="63"/>
    </row>
    <row r="146" spans="1:10" ht="15">
      <c r="A146" s="418">
        <v>339</v>
      </c>
      <c r="B146" s="419" t="s">
        <v>534</v>
      </c>
      <c r="C146" s="420">
        <v>38833</v>
      </c>
      <c r="D146" s="421" t="s">
        <v>194</v>
      </c>
      <c r="G146" s="388">
        <v>339</v>
      </c>
      <c r="H146" s="65"/>
      <c r="I146" s="386"/>
      <c r="J146" s="63"/>
    </row>
    <row r="147" spans="1:10" ht="15">
      <c r="A147" s="418">
        <v>340</v>
      </c>
      <c r="B147" s="419"/>
      <c r="C147" s="420"/>
      <c r="D147" s="421" t="s">
        <v>194</v>
      </c>
      <c r="G147" s="388">
        <v>340</v>
      </c>
      <c r="H147" s="65"/>
      <c r="I147" s="386"/>
      <c r="J147" s="63"/>
    </row>
    <row r="148" spans="1:10" ht="15">
      <c r="A148" s="418">
        <v>341</v>
      </c>
      <c r="B148" s="419"/>
      <c r="C148" s="420"/>
      <c r="D148" s="421"/>
      <c r="G148" s="388">
        <v>341</v>
      </c>
      <c r="H148" s="65"/>
      <c r="I148" s="386"/>
      <c r="J148" s="63"/>
    </row>
    <row r="149" spans="1:10" ht="15">
      <c r="A149" s="418">
        <v>342</v>
      </c>
      <c r="B149" s="419"/>
      <c r="C149" s="420"/>
      <c r="D149" s="421"/>
      <c r="G149" s="388">
        <v>342</v>
      </c>
      <c r="H149" s="65"/>
      <c r="I149" s="386"/>
      <c r="J149" s="63"/>
    </row>
    <row r="150" spans="1:10" ht="15">
      <c r="A150" s="418">
        <v>343</v>
      </c>
      <c r="B150" s="419"/>
      <c r="C150" s="420"/>
      <c r="D150" s="421"/>
      <c r="G150" s="388">
        <v>343</v>
      </c>
      <c r="H150" s="65"/>
      <c r="I150" s="386"/>
      <c r="J150" s="63"/>
    </row>
    <row r="151" spans="1:10" ht="15">
      <c r="A151" s="418">
        <v>344</v>
      </c>
      <c r="B151" s="419"/>
      <c r="C151" s="420"/>
      <c r="D151" s="421"/>
      <c r="G151" s="388">
        <v>344</v>
      </c>
      <c r="H151" s="65"/>
      <c r="I151" s="386"/>
      <c r="J151" s="63"/>
    </row>
    <row r="152" spans="1:10" ht="15">
      <c r="A152" s="418">
        <v>345</v>
      </c>
      <c r="B152" s="419"/>
      <c r="C152" s="420"/>
      <c r="D152" s="421"/>
      <c r="G152" s="388">
        <v>345</v>
      </c>
      <c r="H152" s="65"/>
      <c r="I152" s="386"/>
      <c r="J152" s="63"/>
    </row>
    <row r="153" spans="1:10" ht="15">
      <c r="A153" s="418">
        <v>346</v>
      </c>
      <c r="B153" s="419"/>
      <c r="C153" s="420"/>
      <c r="D153" s="421"/>
      <c r="G153" s="388">
        <v>346</v>
      </c>
      <c r="H153" s="65"/>
      <c r="I153" s="386"/>
      <c r="J153" s="63"/>
    </row>
    <row r="154" spans="1:10" ht="15">
      <c r="A154" s="418">
        <v>347</v>
      </c>
      <c r="B154" s="419"/>
      <c r="C154" s="420"/>
      <c r="D154" s="421"/>
      <c r="G154" s="388">
        <v>347</v>
      </c>
      <c r="H154" s="65"/>
      <c r="I154" s="386"/>
      <c r="J154" s="63"/>
    </row>
    <row r="155" spans="1:10" ht="15">
      <c r="A155" s="418">
        <v>348</v>
      </c>
      <c r="B155" s="424"/>
      <c r="C155" s="420"/>
      <c r="D155" s="425"/>
      <c r="G155" s="388">
        <v>348</v>
      </c>
      <c r="H155" s="65"/>
      <c r="I155" s="386"/>
      <c r="J155" s="63"/>
    </row>
    <row r="156" spans="1:10" ht="15">
      <c r="A156" s="418">
        <v>349</v>
      </c>
      <c r="B156" s="424"/>
      <c r="C156" s="420"/>
      <c r="D156" s="425"/>
      <c r="G156" s="388">
        <v>349</v>
      </c>
      <c r="H156" s="65"/>
      <c r="I156" s="386"/>
      <c r="J156" s="63"/>
    </row>
    <row r="157" spans="1:10" ht="15">
      <c r="A157" s="418">
        <v>350</v>
      </c>
      <c r="B157" s="424"/>
      <c r="C157" s="420"/>
      <c r="D157" s="425"/>
      <c r="G157" s="388">
        <v>350</v>
      </c>
      <c r="H157" s="65"/>
      <c r="I157" s="386"/>
      <c r="J157" s="63"/>
    </row>
    <row r="158" spans="1:10" ht="15">
      <c r="A158" s="418">
        <v>351</v>
      </c>
      <c r="B158" s="419" t="s">
        <v>535</v>
      </c>
      <c r="C158" s="420"/>
      <c r="D158" s="421" t="s">
        <v>188</v>
      </c>
      <c r="G158" s="388">
        <v>351</v>
      </c>
      <c r="H158" s="65"/>
      <c r="I158" s="386"/>
      <c r="J158" s="63"/>
    </row>
    <row r="159" spans="1:10" ht="15">
      <c r="A159" s="418">
        <v>352</v>
      </c>
      <c r="B159" s="419" t="s">
        <v>536</v>
      </c>
      <c r="C159" s="420">
        <v>38327</v>
      </c>
      <c r="D159" s="421" t="s">
        <v>188</v>
      </c>
      <c r="G159" s="388">
        <f>G158+1</f>
        <v>352</v>
      </c>
      <c r="H159" s="65"/>
      <c r="I159" s="386"/>
      <c r="J159" s="63"/>
    </row>
    <row r="160" spans="1:10" ht="15">
      <c r="A160" s="418">
        <v>353</v>
      </c>
      <c r="B160" s="419" t="s">
        <v>537</v>
      </c>
      <c r="C160" s="420">
        <v>38334</v>
      </c>
      <c r="D160" s="421" t="s">
        <v>188</v>
      </c>
      <c r="G160" s="388">
        <f aca="true" t="shared" si="2" ref="G160:G206">G159+1</f>
        <v>353</v>
      </c>
      <c r="H160" s="65"/>
      <c r="I160" s="386"/>
      <c r="J160" s="63"/>
    </row>
    <row r="161" spans="1:10" ht="15">
      <c r="A161" s="418">
        <v>354</v>
      </c>
      <c r="B161" s="419" t="s">
        <v>538</v>
      </c>
      <c r="C161" s="420">
        <v>38119</v>
      </c>
      <c r="D161" s="421" t="s">
        <v>188</v>
      </c>
      <c r="G161" s="388">
        <f t="shared" si="2"/>
        <v>354</v>
      </c>
      <c r="H161" s="65"/>
      <c r="I161" s="386"/>
      <c r="J161" s="63"/>
    </row>
    <row r="162" spans="1:10" ht="15">
      <c r="A162" s="418">
        <v>355</v>
      </c>
      <c r="B162" s="419" t="s">
        <v>539</v>
      </c>
      <c r="C162" s="420"/>
      <c r="D162" s="421" t="s">
        <v>188</v>
      </c>
      <c r="G162" s="388">
        <f t="shared" si="2"/>
        <v>355</v>
      </c>
      <c r="H162" s="65"/>
      <c r="I162" s="386"/>
      <c r="J162" s="63"/>
    </row>
    <row r="163" spans="1:10" ht="15">
      <c r="A163" s="418">
        <v>356</v>
      </c>
      <c r="B163" s="419" t="s">
        <v>540</v>
      </c>
      <c r="C163" s="420">
        <v>37944</v>
      </c>
      <c r="D163" s="421" t="s">
        <v>188</v>
      </c>
      <c r="G163" s="388">
        <f t="shared" si="2"/>
        <v>356</v>
      </c>
      <c r="H163" s="65"/>
      <c r="I163" s="386"/>
      <c r="J163" s="63"/>
    </row>
    <row r="164" spans="1:10" ht="15">
      <c r="A164" s="418">
        <v>357</v>
      </c>
      <c r="B164" s="419" t="s">
        <v>541</v>
      </c>
      <c r="C164" s="420">
        <v>37930</v>
      </c>
      <c r="D164" s="421" t="s">
        <v>188</v>
      </c>
      <c r="G164" s="388">
        <f t="shared" si="2"/>
        <v>357</v>
      </c>
      <c r="H164" s="65"/>
      <c r="I164" s="386"/>
      <c r="J164" s="63"/>
    </row>
    <row r="165" spans="1:10" ht="15">
      <c r="A165" s="418">
        <v>358</v>
      </c>
      <c r="B165" s="419" t="s">
        <v>542</v>
      </c>
      <c r="C165" s="420"/>
      <c r="D165" s="421" t="s">
        <v>188</v>
      </c>
      <c r="G165" s="388">
        <f t="shared" si="2"/>
        <v>358</v>
      </c>
      <c r="H165" s="65"/>
      <c r="I165" s="386"/>
      <c r="J165" s="63"/>
    </row>
    <row r="166" spans="1:10" ht="15">
      <c r="A166" s="418">
        <v>359</v>
      </c>
      <c r="B166" s="419" t="s">
        <v>543</v>
      </c>
      <c r="C166" s="420"/>
      <c r="D166" s="421" t="s">
        <v>188</v>
      </c>
      <c r="G166" s="388">
        <f t="shared" si="2"/>
        <v>359</v>
      </c>
      <c r="H166" s="65"/>
      <c r="I166" s="386"/>
      <c r="J166" s="63"/>
    </row>
    <row r="167" spans="1:10" ht="15">
      <c r="A167" s="418">
        <v>360</v>
      </c>
      <c r="B167" s="419" t="s">
        <v>544</v>
      </c>
      <c r="C167" s="420">
        <v>38240</v>
      </c>
      <c r="D167" s="421" t="s">
        <v>188</v>
      </c>
      <c r="G167" s="388">
        <f t="shared" si="2"/>
        <v>360</v>
      </c>
      <c r="H167" s="65"/>
      <c r="I167" s="386"/>
      <c r="J167" s="63"/>
    </row>
    <row r="168" spans="1:10" ht="15">
      <c r="A168" s="418">
        <v>361</v>
      </c>
      <c r="B168" s="419" t="s">
        <v>545</v>
      </c>
      <c r="C168" s="420">
        <v>38241</v>
      </c>
      <c r="D168" s="421" t="s">
        <v>188</v>
      </c>
      <c r="G168" s="388">
        <f t="shared" si="2"/>
        <v>361</v>
      </c>
      <c r="H168" s="65"/>
      <c r="I168" s="386"/>
      <c r="J168" s="63"/>
    </row>
    <row r="169" spans="1:10" ht="15">
      <c r="A169" s="418">
        <v>362</v>
      </c>
      <c r="B169" s="419" t="s">
        <v>546</v>
      </c>
      <c r="C169" s="420">
        <v>38556</v>
      </c>
      <c r="D169" s="421" t="s">
        <v>188</v>
      </c>
      <c r="G169" s="388">
        <f t="shared" si="2"/>
        <v>362</v>
      </c>
      <c r="H169" s="65"/>
      <c r="I169" s="386"/>
      <c r="J169" s="63"/>
    </row>
    <row r="170" spans="1:10" ht="15">
      <c r="A170" s="418">
        <v>363</v>
      </c>
      <c r="B170" s="419" t="s">
        <v>547</v>
      </c>
      <c r="C170" s="420">
        <v>38054</v>
      </c>
      <c r="D170" s="421" t="s">
        <v>188</v>
      </c>
      <c r="G170" s="388">
        <f t="shared" si="2"/>
        <v>363</v>
      </c>
      <c r="H170" s="65"/>
      <c r="I170" s="386"/>
      <c r="J170" s="63"/>
    </row>
    <row r="171" spans="1:10" ht="15">
      <c r="A171" s="418">
        <v>364</v>
      </c>
      <c r="B171" s="419" t="s">
        <v>548</v>
      </c>
      <c r="C171" s="420">
        <v>37934</v>
      </c>
      <c r="D171" s="421" t="s">
        <v>188</v>
      </c>
      <c r="G171" s="388">
        <f t="shared" si="2"/>
        <v>364</v>
      </c>
      <c r="H171" s="65"/>
      <c r="I171" s="386"/>
      <c r="J171" s="63"/>
    </row>
    <row r="172" spans="1:10" ht="15">
      <c r="A172" s="418">
        <v>365</v>
      </c>
      <c r="B172" s="419" t="s">
        <v>549</v>
      </c>
      <c r="C172" s="420">
        <v>38369</v>
      </c>
      <c r="D172" s="421" t="s">
        <v>188</v>
      </c>
      <c r="G172" s="388">
        <f t="shared" si="2"/>
        <v>365</v>
      </c>
      <c r="H172" s="65"/>
      <c r="I172" s="386"/>
      <c r="J172" s="63"/>
    </row>
    <row r="173" spans="1:10" ht="15">
      <c r="A173" s="418">
        <v>366</v>
      </c>
      <c r="B173" s="419"/>
      <c r="C173" s="420"/>
      <c r="D173" s="421"/>
      <c r="G173" s="388">
        <f t="shared" si="2"/>
        <v>366</v>
      </c>
      <c r="H173" s="65"/>
      <c r="I173" s="386"/>
      <c r="J173" s="63"/>
    </row>
    <row r="174" spans="1:10" ht="15">
      <c r="A174" s="418">
        <v>367</v>
      </c>
      <c r="B174" s="419"/>
      <c r="C174" s="420"/>
      <c r="D174" s="421"/>
      <c r="G174" s="388">
        <f t="shared" si="2"/>
        <v>367</v>
      </c>
      <c r="H174" s="65"/>
      <c r="I174" s="386"/>
      <c r="J174" s="63"/>
    </row>
    <row r="175" spans="1:10" ht="15">
      <c r="A175" s="418">
        <v>368</v>
      </c>
      <c r="B175" s="419"/>
      <c r="C175" s="420"/>
      <c r="D175" s="421"/>
      <c r="G175" s="388">
        <f t="shared" si="2"/>
        <v>368</v>
      </c>
      <c r="H175" s="65"/>
      <c r="I175" s="386"/>
      <c r="J175" s="63"/>
    </row>
    <row r="176" spans="1:10" ht="15">
      <c r="A176" s="418">
        <v>369</v>
      </c>
      <c r="B176" s="419"/>
      <c r="C176" s="420"/>
      <c r="D176" s="421"/>
      <c r="G176" s="388">
        <f t="shared" si="2"/>
        <v>369</v>
      </c>
      <c r="H176" s="65"/>
      <c r="I176" s="386"/>
      <c r="J176" s="63"/>
    </row>
    <row r="177" spans="1:10" ht="15">
      <c r="A177" s="418">
        <v>370</v>
      </c>
      <c r="B177" s="419" t="s">
        <v>550</v>
      </c>
      <c r="C177" s="420">
        <v>37213</v>
      </c>
      <c r="D177" s="421" t="s">
        <v>189</v>
      </c>
      <c r="G177" s="388">
        <f t="shared" si="2"/>
        <v>370</v>
      </c>
      <c r="H177" s="65"/>
      <c r="I177" s="386"/>
      <c r="J177" s="63"/>
    </row>
    <row r="178" spans="1:10" ht="15">
      <c r="A178" s="418">
        <v>371</v>
      </c>
      <c r="B178" s="419" t="s">
        <v>551</v>
      </c>
      <c r="C178" s="420"/>
      <c r="D178" s="421" t="s">
        <v>189</v>
      </c>
      <c r="G178" s="388">
        <f t="shared" si="2"/>
        <v>371</v>
      </c>
      <c r="H178" s="65"/>
      <c r="I178" s="386"/>
      <c r="J178" s="63"/>
    </row>
    <row r="179" spans="1:10" ht="15">
      <c r="A179" s="418">
        <v>372</v>
      </c>
      <c r="B179" s="419" t="s">
        <v>552</v>
      </c>
      <c r="C179" s="420">
        <v>37838</v>
      </c>
      <c r="D179" s="421" t="s">
        <v>189</v>
      </c>
      <c r="G179" s="388">
        <f t="shared" si="2"/>
        <v>372</v>
      </c>
      <c r="H179" s="65"/>
      <c r="I179" s="386"/>
      <c r="J179" s="63"/>
    </row>
    <row r="180" spans="1:10" ht="15">
      <c r="A180" s="418">
        <v>373</v>
      </c>
      <c r="B180" s="419" t="s">
        <v>553</v>
      </c>
      <c r="C180" s="420">
        <v>37307</v>
      </c>
      <c r="D180" s="421" t="s">
        <v>189</v>
      </c>
      <c r="G180" s="388">
        <f t="shared" si="2"/>
        <v>373</v>
      </c>
      <c r="H180" s="65"/>
      <c r="I180" s="386"/>
      <c r="J180" s="63"/>
    </row>
    <row r="181" spans="1:10" ht="15">
      <c r="A181" s="418">
        <v>374</v>
      </c>
      <c r="B181" s="419" t="s">
        <v>554</v>
      </c>
      <c r="C181" s="420">
        <v>37159</v>
      </c>
      <c r="D181" s="421" t="s">
        <v>189</v>
      </c>
      <c r="G181" s="388">
        <f t="shared" si="2"/>
        <v>374</v>
      </c>
      <c r="H181" s="65"/>
      <c r="I181" s="386"/>
      <c r="J181" s="63"/>
    </row>
    <row r="182" spans="1:10" ht="15">
      <c r="A182" s="418">
        <v>375</v>
      </c>
      <c r="B182" s="419" t="s">
        <v>555</v>
      </c>
      <c r="C182" s="420">
        <v>37698</v>
      </c>
      <c r="D182" s="421" t="s">
        <v>189</v>
      </c>
      <c r="G182" s="388">
        <f t="shared" si="2"/>
        <v>375</v>
      </c>
      <c r="H182" s="65"/>
      <c r="I182" s="386"/>
      <c r="J182" s="63"/>
    </row>
    <row r="183" spans="1:10" ht="15">
      <c r="A183" s="418">
        <v>376</v>
      </c>
      <c r="B183" s="419"/>
      <c r="C183" s="420"/>
      <c r="D183" s="421"/>
      <c r="G183" s="388">
        <f t="shared" si="2"/>
        <v>376</v>
      </c>
      <c r="H183" s="65"/>
      <c r="I183" s="386"/>
      <c r="J183" s="63"/>
    </row>
    <row r="184" spans="1:10" ht="15">
      <c r="A184" s="418">
        <v>377</v>
      </c>
      <c r="B184" s="419"/>
      <c r="C184" s="420"/>
      <c r="D184" s="421"/>
      <c r="G184" s="388">
        <f t="shared" si="2"/>
        <v>377</v>
      </c>
      <c r="H184" s="65"/>
      <c r="I184" s="386"/>
      <c r="J184" s="63"/>
    </row>
    <row r="185" spans="1:10" ht="15">
      <c r="A185" s="418">
        <v>378</v>
      </c>
      <c r="B185" s="419"/>
      <c r="C185" s="420"/>
      <c r="D185" s="421"/>
      <c r="G185" s="388">
        <f t="shared" si="2"/>
        <v>378</v>
      </c>
      <c r="H185" s="65"/>
      <c r="I185" s="386"/>
      <c r="J185" s="63"/>
    </row>
    <row r="186" spans="1:10" ht="15">
      <c r="A186" s="418">
        <v>379</v>
      </c>
      <c r="B186" s="419"/>
      <c r="C186" s="420"/>
      <c r="D186" s="421"/>
      <c r="G186" s="388">
        <f t="shared" si="2"/>
        <v>379</v>
      </c>
      <c r="H186" s="65"/>
      <c r="I186" s="386"/>
      <c r="J186" s="63"/>
    </row>
    <row r="187" spans="1:10" ht="15">
      <c r="A187" s="418">
        <v>380</v>
      </c>
      <c r="B187" s="419"/>
      <c r="C187" s="420"/>
      <c r="D187" s="421"/>
      <c r="G187" s="388">
        <f t="shared" si="2"/>
        <v>380</v>
      </c>
      <c r="H187" s="65"/>
      <c r="I187" s="386"/>
      <c r="J187" s="63"/>
    </row>
    <row r="188" spans="1:10" ht="15">
      <c r="A188" s="418">
        <v>381</v>
      </c>
      <c r="B188" s="419"/>
      <c r="C188" s="420"/>
      <c r="D188" s="421"/>
      <c r="G188" s="388">
        <f t="shared" si="2"/>
        <v>381</v>
      </c>
      <c r="H188" s="65"/>
      <c r="I188" s="386"/>
      <c r="J188" s="63"/>
    </row>
    <row r="189" spans="1:10" ht="15">
      <c r="A189" s="418">
        <v>382</v>
      </c>
      <c r="B189" s="419"/>
      <c r="C189" s="420"/>
      <c r="D189" s="421"/>
      <c r="G189" s="388">
        <f t="shared" si="2"/>
        <v>382</v>
      </c>
      <c r="H189" s="65"/>
      <c r="I189" s="386"/>
      <c r="J189" s="63"/>
    </row>
    <row r="190" spans="1:10" ht="15">
      <c r="A190" s="418">
        <v>383</v>
      </c>
      <c r="B190" s="419"/>
      <c r="C190" s="420"/>
      <c r="D190" s="421"/>
      <c r="G190" s="388">
        <f t="shared" si="2"/>
        <v>383</v>
      </c>
      <c r="H190" s="65"/>
      <c r="I190" s="386"/>
      <c r="J190" s="63"/>
    </row>
    <row r="191" spans="1:10" ht="15">
      <c r="A191" s="418">
        <v>384</v>
      </c>
      <c r="B191" s="419"/>
      <c r="C191" s="420"/>
      <c r="D191" s="421"/>
      <c r="G191" s="388">
        <f t="shared" si="2"/>
        <v>384</v>
      </c>
      <c r="H191" s="65"/>
      <c r="I191" s="386"/>
      <c r="J191" s="63"/>
    </row>
    <row r="192" spans="1:10" ht="15">
      <c r="A192" s="418">
        <v>385</v>
      </c>
      <c r="B192" s="419"/>
      <c r="C192" s="420"/>
      <c r="D192" s="421"/>
      <c r="G192" s="388">
        <f t="shared" si="2"/>
        <v>385</v>
      </c>
      <c r="H192" s="65"/>
      <c r="I192" s="386"/>
      <c r="J192" s="63"/>
    </row>
    <row r="193" spans="1:10" ht="15">
      <c r="A193" s="418">
        <v>386</v>
      </c>
      <c r="B193" s="419"/>
      <c r="C193" s="420"/>
      <c r="D193" s="421"/>
      <c r="G193" s="388">
        <f t="shared" si="2"/>
        <v>386</v>
      </c>
      <c r="H193" s="65"/>
      <c r="I193" s="386"/>
      <c r="J193" s="63"/>
    </row>
    <row r="194" spans="1:10" ht="15">
      <c r="A194" s="418">
        <v>387</v>
      </c>
      <c r="B194" s="419" t="s">
        <v>556</v>
      </c>
      <c r="C194" s="420">
        <v>39276</v>
      </c>
      <c r="D194" s="421" t="s">
        <v>191</v>
      </c>
      <c r="G194" s="388">
        <f t="shared" si="2"/>
        <v>387</v>
      </c>
      <c r="H194" s="65"/>
      <c r="I194" s="386"/>
      <c r="J194" s="63"/>
    </row>
    <row r="195" spans="1:10" ht="15">
      <c r="A195" s="418">
        <v>388</v>
      </c>
      <c r="B195" s="419" t="s">
        <v>557</v>
      </c>
      <c r="C195" s="420">
        <v>38818</v>
      </c>
      <c r="D195" s="421" t="s">
        <v>191</v>
      </c>
      <c r="G195" s="388">
        <f t="shared" si="2"/>
        <v>388</v>
      </c>
      <c r="H195" s="65"/>
      <c r="I195" s="386"/>
      <c r="J195" s="63"/>
    </row>
    <row r="196" spans="1:10" ht="15">
      <c r="A196" s="418">
        <v>389</v>
      </c>
      <c r="B196" s="419" t="s">
        <v>558</v>
      </c>
      <c r="C196" s="420">
        <v>38991</v>
      </c>
      <c r="D196" s="421" t="s">
        <v>191</v>
      </c>
      <c r="G196" s="388">
        <f t="shared" si="2"/>
        <v>389</v>
      </c>
      <c r="H196" s="65"/>
      <c r="I196" s="386"/>
      <c r="J196" s="63"/>
    </row>
    <row r="197" spans="1:10" ht="15">
      <c r="A197" s="418">
        <v>390</v>
      </c>
      <c r="B197" s="419" t="s">
        <v>521</v>
      </c>
      <c r="C197" s="420">
        <v>38977</v>
      </c>
      <c r="D197" s="421" t="s">
        <v>191</v>
      </c>
      <c r="G197" s="388">
        <f t="shared" si="2"/>
        <v>390</v>
      </c>
      <c r="H197" s="65"/>
      <c r="I197" s="386"/>
      <c r="J197" s="63"/>
    </row>
    <row r="198" spans="1:10" ht="15">
      <c r="A198" s="418">
        <v>391</v>
      </c>
      <c r="B198" s="419" t="s">
        <v>559</v>
      </c>
      <c r="C198" s="420">
        <v>39440</v>
      </c>
      <c r="D198" s="421" t="s">
        <v>191</v>
      </c>
      <c r="G198" s="388">
        <f t="shared" si="2"/>
        <v>391</v>
      </c>
      <c r="H198" s="65"/>
      <c r="I198" s="386"/>
      <c r="J198" s="63"/>
    </row>
    <row r="199" spans="1:10" ht="15">
      <c r="A199" s="418">
        <v>392</v>
      </c>
      <c r="B199" s="419" t="s">
        <v>560</v>
      </c>
      <c r="C199" s="420">
        <v>38704</v>
      </c>
      <c r="D199" s="421" t="s">
        <v>191</v>
      </c>
      <c r="G199" s="388">
        <f t="shared" si="2"/>
        <v>392</v>
      </c>
      <c r="H199" s="65"/>
      <c r="I199" s="386"/>
      <c r="J199" s="63"/>
    </row>
    <row r="200" spans="1:10" ht="15">
      <c r="A200" s="418">
        <v>393</v>
      </c>
      <c r="B200" s="419"/>
      <c r="C200" s="420"/>
      <c r="D200" s="421"/>
      <c r="G200" s="388">
        <f t="shared" si="2"/>
        <v>393</v>
      </c>
      <c r="H200" s="65"/>
      <c r="I200" s="386"/>
      <c r="J200" s="63"/>
    </row>
    <row r="201" spans="1:10" ht="15">
      <c r="A201" s="418">
        <v>394</v>
      </c>
      <c r="B201" s="419"/>
      <c r="C201" s="420"/>
      <c r="D201" s="421"/>
      <c r="G201" s="388">
        <f t="shared" si="2"/>
        <v>394</v>
      </c>
      <c r="H201" s="65"/>
      <c r="I201" s="386"/>
      <c r="J201" s="63"/>
    </row>
    <row r="202" spans="1:10" ht="15">
      <c r="A202" s="418">
        <v>395</v>
      </c>
      <c r="B202" s="419"/>
      <c r="C202" s="420"/>
      <c r="D202" s="421"/>
      <c r="G202" s="388">
        <f t="shared" si="2"/>
        <v>395</v>
      </c>
      <c r="H202" s="65"/>
      <c r="I202" s="386"/>
      <c r="J202" s="63"/>
    </row>
    <row r="203" spans="1:10" ht="15">
      <c r="A203" s="418">
        <v>396</v>
      </c>
      <c r="B203" s="419"/>
      <c r="C203" s="420"/>
      <c r="D203" s="421"/>
      <c r="G203" s="388">
        <f t="shared" si="2"/>
        <v>396</v>
      </c>
      <c r="H203" s="65"/>
      <c r="I203" s="386"/>
      <c r="J203" s="63"/>
    </row>
    <row r="204" spans="1:10" ht="15">
      <c r="A204" s="418">
        <v>397</v>
      </c>
      <c r="B204" s="424" t="s">
        <v>562</v>
      </c>
      <c r="C204" s="420"/>
      <c r="D204" s="425" t="s">
        <v>189</v>
      </c>
      <c r="G204" s="388">
        <f t="shared" si="2"/>
        <v>397</v>
      </c>
      <c r="H204" s="15"/>
      <c r="I204" s="386"/>
      <c r="J204" s="6"/>
    </row>
    <row r="205" spans="1:10" ht="15">
      <c r="A205" s="418">
        <v>398</v>
      </c>
      <c r="B205" s="424"/>
      <c r="C205" s="420"/>
      <c r="D205" s="425"/>
      <c r="G205" s="388">
        <f t="shared" si="2"/>
        <v>398</v>
      </c>
      <c r="H205" s="15"/>
      <c r="I205" s="386"/>
      <c r="J205" s="6"/>
    </row>
    <row r="206" spans="1:10" ht="15">
      <c r="A206" s="418">
        <v>399</v>
      </c>
      <c r="B206" s="424"/>
      <c r="C206" s="420"/>
      <c r="D206" s="425"/>
      <c r="G206" s="388">
        <f t="shared" si="2"/>
        <v>399</v>
      </c>
      <c r="H206" s="15"/>
      <c r="I206" s="386"/>
      <c r="J206" s="6"/>
    </row>
    <row r="207" spans="1:10" ht="15">
      <c r="A207" s="395">
        <v>400</v>
      </c>
      <c r="B207" s="65" t="s">
        <v>434</v>
      </c>
      <c r="C207" s="386">
        <v>38452</v>
      </c>
      <c r="D207" s="63" t="s">
        <v>193</v>
      </c>
      <c r="G207" s="395">
        <v>400</v>
      </c>
      <c r="H207" s="65" t="s">
        <v>434</v>
      </c>
      <c r="I207" s="386">
        <v>38452</v>
      </c>
      <c r="J207" s="63" t="s">
        <v>193</v>
      </c>
    </row>
    <row r="208" spans="1:10" ht="15">
      <c r="A208" s="395">
        <v>401</v>
      </c>
      <c r="B208" s="65" t="s">
        <v>435</v>
      </c>
      <c r="C208" s="386">
        <v>38557</v>
      </c>
      <c r="D208" s="63" t="s">
        <v>193</v>
      </c>
      <c r="G208" s="395">
        <v>401</v>
      </c>
      <c r="H208" s="65" t="s">
        <v>435</v>
      </c>
      <c r="I208" s="386">
        <v>38557</v>
      </c>
      <c r="J208" s="63" t="s">
        <v>193</v>
      </c>
    </row>
    <row r="209" spans="1:10" ht="15">
      <c r="A209" s="395">
        <v>402</v>
      </c>
      <c r="B209" s="65" t="s">
        <v>436</v>
      </c>
      <c r="C209" s="386">
        <v>37971</v>
      </c>
      <c r="D209" s="63" t="s">
        <v>193</v>
      </c>
      <c r="G209" s="395">
        <v>402</v>
      </c>
      <c r="H209" s="65" t="s">
        <v>436</v>
      </c>
      <c r="I209" s="386">
        <v>37971</v>
      </c>
      <c r="J209" s="63" t="s">
        <v>193</v>
      </c>
    </row>
    <row r="210" spans="1:10" ht="15">
      <c r="A210" s="395">
        <v>403</v>
      </c>
      <c r="B210" s="65" t="s">
        <v>275</v>
      </c>
      <c r="C210" s="386">
        <v>38427</v>
      </c>
      <c r="D210" s="63" t="s">
        <v>193</v>
      </c>
      <c r="G210" s="395">
        <v>403</v>
      </c>
      <c r="H210" s="65" t="s">
        <v>275</v>
      </c>
      <c r="I210" s="386">
        <v>38427</v>
      </c>
      <c r="J210" s="63" t="s">
        <v>193</v>
      </c>
    </row>
    <row r="211" spans="1:10" ht="15">
      <c r="A211" s="395">
        <v>404</v>
      </c>
      <c r="B211" s="65" t="s">
        <v>437</v>
      </c>
      <c r="C211" s="386">
        <v>38159</v>
      </c>
      <c r="D211" s="63" t="s">
        <v>193</v>
      </c>
      <c r="G211" s="395">
        <v>404</v>
      </c>
      <c r="H211" s="65" t="s">
        <v>437</v>
      </c>
      <c r="I211" s="386">
        <v>38159</v>
      </c>
      <c r="J211" s="63" t="s">
        <v>193</v>
      </c>
    </row>
    <row r="212" spans="1:10" ht="15">
      <c r="A212" s="395">
        <v>405</v>
      </c>
      <c r="B212" s="65" t="s">
        <v>438</v>
      </c>
      <c r="C212" s="386">
        <v>38158</v>
      </c>
      <c r="D212" s="63" t="s">
        <v>193</v>
      </c>
      <c r="G212" s="395">
        <v>405</v>
      </c>
      <c r="H212" s="65" t="s">
        <v>438</v>
      </c>
      <c r="I212" s="386">
        <v>38158</v>
      </c>
      <c r="J212" s="63" t="s">
        <v>193</v>
      </c>
    </row>
    <row r="213" spans="1:10" ht="15">
      <c r="A213" s="395">
        <v>406</v>
      </c>
      <c r="B213" s="65" t="s">
        <v>439</v>
      </c>
      <c r="C213" s="386">
        <v>38412</v>
      </c>
      <c r="D213" s="63" t="s">
        <v>193</v>
      </c>
      <c r="G213" s="395">
        <v>406</v>
      </c>
      <c r="H213" s="65" t="s">
        <v>439</v>
      </c>
      <c r="I213" s="386">
        <v>38412</v>
      </c>
      <c r="J213" s="63" t="s">
        <v>193</v>
      </c>
    </row>
    <row r="214" spans="1:10" ht="15">
      <c r="A214" s="395">
        <v>407</v>
      </c>
      <c r="B214" s="65"/>
      <c r="C214" s="386"/>
      <c r="D214" s="63"/>
      <c r="G214" s="395">
        <v>407</v>
      </c>
      <c r="H214" s="65"/>
      <c r="I214" s="386"/>
      <c r="J214" s="63"/>
    </row>
    <row r="215" spans="1:10" ht="15">
      <c r="A215" s="395">
        <f>A214+1</f>
        <v>408</v>
      </c>
      <c r="B215" s="65"/>
      <c r="C215" s="386"/>
      <c r="D215" s="63"/>
      <c r="G215" s="395">
        <f>G214+1</f>
        <v>408</v>
      </c>
      <c r="H215" s="65"/>
      <c r="I215" s="386"/>
      <c r="J215" s="63"/>
    </row>
    <row r="216" spans="1:10" ht="15">
      <c r="A216" s="395">
        <f aca="true" t="shared" si="3" ref="A216:A279">A215+1</f>
        <v>409</v>
      </c>
      <c r="B216" s="65"/>
      <c r="C216" s="386"/>
      <c r="D216" s="63"/>
      <c r="G216" s="395">
        <f aca="true" t="shared" si="4" ref="G216:G279">G215+1</f>
        <v>409</v>
      </c>
      <c r="H216" s="65"/>
      <c r="I216" s="386"/>
      <c r="J216" s="63"/>
    </row>
    <row r="217" spans="1:10" ht="15">
      <c r="A217" s="395">
        <f t="shared" si="3"/>
        <v>410</v>
      </c>
      <c r="B217" s="65"/>
      <c r="C217" s="386"/>
      <c r="D217" s="274"/>
      <c r="G217" s="395">
        <f t="shared" si="4"/>
        <v>410</v>
      </c>
      <c r="H217" s="65"/>
      <c r="I217" s="386"/>
      <c r="J217" s="274"/>
    </row>
    <row r="218" spans="1:10" ht="15">
      <c r="A218" s="395">
        <f t="shared" si="3"/>
        <v>411</v>
      </c>
      <c r="B218" s="65"/>
      <c r="C218" s="386"/>
      <c r="D218" s="63"/>
      <c r="G218" s="395">
        <f t="shared" si="4"/>
        <v>411</v>
      </c>
      <c r="H218" s="65"/>
      <c r="I218" s="386"/>
      <c r="J218" s="63"/>
    </row>
    <row r="219" spans="1:10" ht="15">
      <c r="A219" s="395">
        <f t="shared" si="3"/>
        <v>412</v>
      </c>
      <c r="B219" s="65"/>
      <c r="C219" s="386"/>
      <c r="D219" s="63"/>
      <c r="G219" s="395">
        <f t="shared" si="4"/>
        <v>412</v>
      </c>
      <c r="H219" s="65"/>
      <c r="I219" s="386"/>
      <c r="J219" s="63"/>
    </row>
    <row r="220" spans="1:10" ht="15">
      <c r="A220" s="395">
        <f t="shared" si="3"/>
        <v>413</v>
      </c>
      <c r="B220" s="65"/>
      <c r="C220" s="386"/>
      <c r="D220" s="63"/>
      <c r="G220" s="395">
        <f t="shared" si="4"/>
        <v>413</v>
      </c>
      <c r="H220" s="65"/>
      <c r="I220" s="386"/>
      <c r="J220" s="63"/>
    </row>
    <row r="221" spans="1:10" ht="15">
      <c r="A221" s="395">
        <f t="shared" si="3"/>
        <v>414</v>
      </c>
      <c r="B221" s="65"/>
      <c r="C221" s="386"/>
      <c r="D221" s="63"/>
      <c r="G221" s="395">
        <f t="shared" si="4"/>
        <v>414</v>
      </c>
      <c r="H221" s="65"/>
      <c r="I221" s="386"/>
      <c r="J221" s="63"/>
    </row>
    <row r="222" spans="1:10" ht="15">
      <c r="A222" s="395">
        <f t="shared" si="3"/>
        <v>415</v>
      </c>
      <c r="B222" s="65"/>
      <c r="C222" s="386"/>
      <c r="D222" s="63"/>
      <c r="G222" s="395">
        <f t="shared" si="4"/>
        <v>415</v>
      </c>
      <c r="H222" s="65"/>
      <c r="I222" s="386"/>
      <c r="J222" s="63"/>
    </row>
    <row r="223" spans="1:10" ht="15">
      <c r="A223" s="395">
        <f t="shared" si="3"/>
        <v>416</v>
      </c>
      <c r="B223" s="65"/>
      <c r="C223" s="386"/>
      <c r="D223" s="63"/>
      <c r="G223" s="395">
        <f t="shared" si="4"/>
        <v>416</v>
      </c>
      <c r="H223" s="65"/>
      <c r="I223" s="386"/>
      <c r="J223" s="63"/>
    </row>
    <row r="224" spans="1:10" ht="15">
      <c r="A224" s="395">
        <f t="shared" si="3"/>
        <v>417</v>
      </c>
      <c r="B224" s="65"/>
      <c r="C224" s="386"/>
      <c r="D224" s="63"/>
      <c r="G224" s="395">
        <f t="shared" si="4"/>
        <v>417</v>
      </c>
      <c r="H224" s="65"/>
      <c r="I224" s="386"/>
      <c r="J224" s="63"/>
    </row>
    <row r="225" spans="1:10" ht="15">
      <c r="A225" s="395">
        <f t="shared" si="3"/>
        <v>418</v>
      </c>
      <c r="B225" s="65"/>
      <c r="C225" s="386"/>
      <c r="D225" s="63"/>
      <c r="G225" s="395">
        <f t="shared" si="4"/>
        <v>418</v>
      </c>
      <c r="H225" s="65"/>
      <c r="I225" s="386"/>
      <c r="J225" s="63"/>
    </row>
    <row r="226" spans="1:10" ht="15">
      <c r="A226" s="395">
        <f t="shared" si="3"/>
        <v>419</v>
      </c>
      <c r="B226" s="65"/>
      <c r="C226" s="386"/>
      <c r="D226" s="63"/>
      <c r="G226" s="395">
        <f t="shared" si="4"/>
        <v>419</v>
      </c>
      <c r="H226" s="65"/>
      <c r="I226" s="386"/>
      <c r="J226" s="63"/>
    </row>
    <row r="227" spans="1:10" ht="15">
      <c r="A227" s="395">
        <f t="shared" si="3"/>
        <v>420</v>
      </c>
      <c r="B227" s="65" t="s">
        <v>440</v>
      </c>
      <c r="C227" s="386"/>
      <c r="D227" s="63" t="s">
        <v>192</v>
      </c>
      <c r="G227" s="395">
        <f t="shared" si="4"/>
        <v>420</v>
      </c>
      <c r="H227" s="65" t="s">
        <v>440</v>
      </c>
      <c r="I227" s="386"/>
      <c r="J227" s="63" t="s">
        <v>192</v>
      </c>
    </row>
    <row r="228" spans="1:10" ht="15">
      <c r="A228" s="395">
        <f t="shared" si="3"/>
        <v>421</v>
      </c>
      <c r="B228" s="65" t="s">
        <v>47</v>
      </c>
      <c r="C228" s="386">
        <v>37809</v>
      </c>
      <c r="D228" s="63" t="s">
        <v>192</v>
      </c>
      <c r="G228" s="395">
        <f t="shared" si="4"/>
        <v>421</v>
      </c>
      <c r="H228" s="65" t="s">
        <v>47</v>
      </c>
      <c r="I228" s="386">
        <v>37809</v>
      </c>
      <c r="J228" s="63" t="s">
        <v>192</v>
      </c>
    </row>
    <row r="229" spans="1:10" ht="15">
      <c r="A229" s="395">
        <f t="shared" si="3"/>
        <v>422</v>
      </c>
      <c r="B229" s="65" t="s">
        <v>441</v>
      </c>
      <c r="C229" s="386">
        <v>37162</v>
      </c>
      <c r="D229" s="63" t="s">
        <v>192</v>
      </c>
      <c r="G229" s="395">
        <f t="shared" si="4"/>
        <v>422</v>
      </c>
      <c r="H229" s="65" t="s">
        <v>441</v>
      </c>
      <c r="I229" s="386">
        <v>37162</v>
      </c>
      <c r="J229" s="63" t="s">
        <v>192</v>
      </c>
    </row>
    <row r="230" spans="1:10" ht="15">
      <c r="A230" s="395">
        <f t="shared" si="3"/>
        <v>423</v>
      </c>
      <c r="B230" s="65"/>
      <c r="C230" s="386"/>
      <c r="D230" s="63"/>
      <c r="G230" s="395">
        <f t="shared" si="4"/>
        <v>423</v>
      </c>
      <c r="H230" s="65"/>
      <c r="I230" s="386"/>
      <c r="J230" s="63"/>
    </row>
    <row r="231" spans="1:10" ht="15">
      <c r="A231" s="395">
        <f t="shared" si="3"/>
        <v>424</v>
      </c>
      <c r="B231" s="65"/>
      <c r="C231" s="386"/>
      <c r="D231" s="63"/>
      <c r="G231" s="395">
        <f t="shared" si="4"/>
        <v>424</v>
      </c>
      <c r="H231" s="65"/>
      <c r="I231" s="386"/>
      <c r="J231" s="63"/>
    </row>
    <row r="232" spans="1:10" ht="15">
      <c r="A232" s="395">
        <f t="shared" si="3"/>
        <v>425</v>
      </c>
      <c r="B232" s="65"/>
      <c r="C232" s="386"/>
      <c r="D232" s="63"/>
      <c r="G232" s="395">
        <f t="shared" si="4"/>
        <v>425</v>
      </c>
      <c r="H232" s="65"/>
      <c r="I232" s="386"/>
      <c r="J232" s="63"/>
    </row>
    <row r="233" spans="1:10" ht="15">
      <c r="A233" s="395">
        <f t="shared" si="3"/>
        <v>426</v>
      </c>
      <c r="B233" s="65"/>
      <c r="C233" s="386"/>
      <c r="D233" s="63"/>
      <c r="G233" s="395">
        <f t="shared" si="4"/>
        <v>426</v>
      </c>
      <c r="H233" s="65"/>
      <c r="I233" s="386"/>
      <c r="J233" s="63"/>
    </row>
    <row r="234" spans="1:10" ht="15">
      <c r="A234" s="395">
        <f t="shared" si="3"/>
        <v>427</v>
      </c>
      <c r="B234" s="65"/>
      <c r="C234" s="386"/>
      <c r="D234" s="63"/>
      <c r="G234" s="395">
        <f t="shared" si="4"/>
        <v>427</v>
      </c>
      <c r="H234" s="65"/>
      <c r="I234" s="386"/>
      <c r="J234" s="63"/>
    </row>
    <row r="235" spans="1:10" ht="15">
      <c r="A235" s="395">
        <f t="shared" si="3"/>
        <v>428</v>
      </c>
      <c r="B235" s="65"/>
      <c r="C235" s="386"/>
      <c r="D235" s="63"/>
      <c r="G235" s="395">
        <f t="shared" si="4"/>
        <v>428</v>
      </c>
      <c r="H235" s="65"/>
      <c r="I235" s="386"/>
      <c r="J235" s="63"/>
    </row>
    <row r="236" spans="1:10" ht="15">
      <c r="A236" s="395">
        <f t="shared" si="3"/>
        <v>429</v>
      </c>
      <c r="B236" s="65"/>
      <c r="C236" s="386"/>
      <c r="D236" s="63"/>
      <c r="G236" s="395">
        <f t="shared" si="4"/>
        <v>429</v>
      </c>
      <c r="H236" s="65"/>
      <c r="I236" s="386"/>
      <c r="J236" s="63"/>
    </row>
    <row r="237" spans="1:10" ht="15">
      <c r="A237" s="395">
        <f t="shared" si="3"/>
        <v>430</v>
      </c>
      <c r="B237" s="65" t="s">
        <v>273</v>
      </c>
      <c r="C237" s="386">
        <v>38867</v>
      </c>
      <c r="D237" s="63" t="s">
        <v>194</v>
      </c>
      <c r="G237" s="395">
        <f t="shared" si="4"/>
        <v>430</v>
      </c>
      <c r="H237" s="65" t="s">
        <v>273</v>
      </c>
      <c r="I237" s="386">
        <v>38867</v>
      </c>
      <c r="J237" s="63" t="s">
        <v>194</v>
      </c>
    </row>
    <row r="238" spans="1:10" ht="15">
      <c r="A238" s="395">
        <f t="shared" si="3"/>
        <v>431</v>
      </c>
      <c r="B238" s="65" t="s">
        <v>442</v>
      </c>
      <c r="C238" s="386">
        <v>39624</v>
      </c>
      <c r="D238" s="63" t="s">
        <v>194</v>
      </c>
      <c r="G238" s="395">
        <f t="shared" si="4"/>
        <v>431</v>
      </c>
      <c r="H238" s="65" t="s">
        <v>442</v>
      </c>
      <c r="I238" s="386">
        <v>39624</v>
      </c>
      <c r="J238" s="63" t="s">
        <v>194</v>
      </c>
    </row>
    <row r="239" spans="1:10" ht="15">
      <c r="A239" s="395">
        <f t="shared" si="3"/>
        <v>432</v>
      </c>
      <c r="B239" s="3" t="s">
        <v>274</v>
      </c>
      <c r="C239" s="396">
        <v>39341</v>
      </c>
      <c r="D239" s="63" t="s">
        <v>194</v>
      </c>
      <c r="G239" s="395">
        <f t="shared" si="4"/>
        <v>432</v>
      </c>
      <c r="H239" s="3" t="s">
        <v>274</v>
      </c>
      <c r="I239" s="396">
        <v>39341</v>
      </c>
      <c r="J239" s="63" t="s">
        <v>194</v>
      </c>
    </row>
    <row r="240" spans="1:10" ht="15">
      <c r="A240" s="395">
        <f t="shared" si="3"/>
        <v>433</v>
      </c>
      <c r="B240" s="65" t="s">
        <v>443</v>
      </c>
      <c r="C240" s="386">
        <v>38828</v>
      </c>
      <c r="D240" s="63" t="s">
        <v>194</v>
      </c>
      <c r="G240" s="395">
        <f t="shared" si="4"/>
        <v>433</v>
      </c>
      <c r="H240" s="65" t="s">
        <v>443</v>
      </c>
      <c r="I240" s="386">
        <v>38828</v>
      </c>
      <c r="J240" s="63" t="s">
        <v>194</v>
      </c>
    </row>
    <row r="241" spans="1:10" ht="15">
      <c r="A241" s="395">
        <f t="shared" si="3"/>
        <v>434</v>
      </c>
      <c r="B241" s="65" t="s">
        <v>276</v>
      </c>
      <c r="C241" s="386">
        <v>38875</v>
      </c>
      <c r="D241" s="63" t="s">
        <v>194</v>
      </c>
      <c r="G241" s="395">
        <f t="shared" si="4"/>
        <v>434</v>
      </c>
      <c r="H241" s="65" t="s">
        <v>276</v>
      </c>
      <c r="I241" s="386">
        <v>38875</v>
      </c>
      <c r="J241" s="63" t="s">
        <v>194</v>
      </c>
    </row>
    <row r="242" spans="1:10" ht="15">
      <c r="A242" s="395">
        <f t="shared" si="3"/>
        <v>435</v>
      </c>
      <c r="B242" s="65" t="s">
        <v>444</v>
      </c>
      <c r="C242" s="386">
        <v>39108</v>
      </c>
      <c r="D242" s="63" t="s">
        <v>194</v>
      </c>
      <c r="G242" s="395">
        <f t="shared" si="4"/>
        <v>435</v>
      </c>
      <c r="H242" s="65" t="s">
        <v>444</v>
      </c>
      <c r="I242" s="386">
        <v>39108</v>
      </c>
      <c r="J242" s="63" t="s">
        <v>194</v>
      </c>
    </row>
    <row r="243" spans="1:10" ht="15">
      <c r="A243" s="395">
        <f t="shared" si="3"/>
        <v>436</v>
      </c>
      <c r="B243" s="65" t="s">
        <v>445</v>
      </c>
      <c r="C243" s="386">
        <v>39374</v>
      </c>
      <c r="D243" s="63" t="s">
        <v>194</v>
      </c>
      <c r="G243" s="395">
        <f t="shared" si="4"/>
        <v>436</v>
      </c>
      <c r="H243" s="65" t="s">
        <v>445</v>
      </c>
      <c r="I243" s="386">
        <v>39374</v>
      </c>
      <c r="J243" s="63" t="s">
        <v>194</v>
      </c>
    </row>
    <row r="244" spans="1:10" ht="15">
      <c r="A244" s="395">
        <f t="shared" si="3"/>
        <v>437</v>
      </c>
      <c r="B244" s="65" t="s">
        <v>446</v>
      </c>
      <c r="C244" s="386">
        <v>38649</v>
      </c>
      <c r="D244" s="63" t="s">
        <v>194</v>
      </c>
      <c r="G244" s="395">
        <f t="shared" si="4"/>
        <v>437</v>
      </c>
      <c r="H244" s="65" t="s">
        <v>446</v>
      </c>
      <c r="I244" s="386">
        <v>38649</v>
      </c>
      <c r="J244" s="63" t="s">
        <v>194</v>
      </c>
    </row>
    <row r="245" spans="1:10" ht="15">
      <c r="A245" s="395">
        <f t="shared" si="3"/>
        <v>438</v>
      </c>
      <c r="B245" s="65" t="s">
        <v>277</v>
      </c>
      <c r="C245" s="386">
        <v>38946</v>
      </c>
      <c r="D245" s="63" t="s">
        <v>194</v>
      </c>
      <c r="G245" s="395">
        <f t="shared" si="4"/>
        <v>438</v>
      </c>
      <c r="H245" s="65" t="s">
        <v>277</v>
      </c>
      <c r="I245" s="386">
        <v>38946</v>
      </c>
      <c r="J245" s="63" t="s">
        <v>194</v>
      </c>
    </row>
    <row r="246" spans="1:10" ht="15">
      <c r="A246" s="395">
        <f t="shared" si="3"/>
        <v>439</v>
      </c>
      <c r="B246" s="65" t="s">
        <v>447</v>
      </c>
      <c r="C246" s="386">
        <v>39106</v>
      </c>
      <c r="D246" s="63" t="s">
        <v>194</v>
      </c>
      <c r="G246" s="395">
        <f t="shared" si="4"/>
        <v>439</v>
      </c>
      <c r="H246" s="65" t="s">
        <v>447</v>
      </c>
      <c r="I246" s="386">
        <v>39106</v>
      </c>
      <c r="J246" s="63" t="s">
        <v>194</v>
      </c>
    </row>
    <row r="247" spans="1:10" ht="15">
      <c r="A247" s="395">
        <f t="shared" si="3"/>
        <v>440</v>
      </c>
      <c r="B247" s="65" t="s">
        <v>448</v>
      </c>
      <c r="C247" s="386">
        <v>38714</v>
      </c>
      <c r="D247" s="63" t="s">
        <v>194</v>
      </c>
      <c r="G247" s="395">
        <f t="shared" si="4"/>
        <v>440</v>
      </c>
      <c r="H247" s="65" t="s">
        <v>448</v>
      </c>
      <c r="I247" s="386">
        <v>38714</v>
      </c>
      <c r="J247" s="63" t="s">
        <v>194</v>
      </c>
    </row>
    <row r="248" spans="1:10" ht="15">
      <c r="A248" s="395">
        <f t="shared" si="3"/>
        <v>441</v>
      </c>
      <c r="B248" s="65" t="s">
        <v>278</v>
      </c>
      <c r="C248" s="386">
        <v>38894</v>
      </c>
      <c r="D248" s="63" t="s">
        <v>194</v>
      </c>
      <c r="G248" s="395">
        <f t="shared" si="4"/>
        <v>441</v>
      </c>
      <c r="H248" s="65" t="s">
        <v>278</v>
      </c>
      <c r="I248" s="386">
        <v>38894</v>
      </c>
      <c r="J248" s="63" t="s">
        <v>194</v>
      </c>
    </row>
    <row r="249" spans="1:10" ht="15">
      <c r="A249" s="395">
        <f t="shared" si="3"/>
        <v>442</v>
      </c>
      <c r="B249" s="65"/>
      <c r="C249" s="386"/>
      <c r="D249" s="63"/>
      <c r="G249" s="395">
        <f t="shared" si="4"/>
        <v>442</v>
      </c>
      <c r="H249" s="65"/>
      <c r="I249" s="386"/>
      <c r="J249" s="63"/>
    </row>
    <row r="250" spans="1:10" ht="15">
      <c r="A250" s="395">
        <f t="shared" si="3"/>
        <v>443</v>
      </c>
      <c r="B250" s="65"/>
      <c r="C250" s="386"/>
      <c r="D250" s="63"/>
      <c r="G250" s="395">
        <f t="shared" si="4"/>
        <v>443</v>
      </c>
      <c r="H250" s="65"/>
      <c r="I250" s="386"/>
      <c r="J250" s="63"/>
    </row>
    <row r="251" spans="1:10" ht="15">
      <c r="A251" s="395">
        <f t="shared" si="3"/>
        <v>444</v>
      </c>
      <c r="B251" s="65"/>
      <c r="C251" s="386"/>
      <c r="D251" s="63"/>
      <c r="G251" s="395">
        <f t="shared" si="4"/>
        <v>444</v>
      </c>
      <c r="H251" s="65"/>
      <c r="I251" s="386"/>
      <c r="J251" s="63"/>
    </row>
    <row r="252" spans="1:10" ht="15">
      <c r="A252" s="395">
        <f t="shared" si="3"/>
        <v>445</v>
      </c>
      <c r="B252" s="65"/>
      <c r="C252" s="386"/>
      <c r="D252" s="63"/>
      <c r="G252" s="395">
        <f t="shared" si="4"/>
        <v>445</v>
      </c>
      <c r="H252" s="65"/>
      <c r="I252" s="386"/>
      <c r="J252" s="63"/>
    </row>
    <row r="253" spans="1:10" ht="15">
      <c r="A253" s="395">
        <f t="shared" si="3"/>
        <v>446</v>
      </c>
      <c r="B253" s="65"/>
      <c r="C253" s="386"/>
      <c r="D253" s="63"/>
      <c r="G253" s="395">
        <f t="shared" si="4"/>
        <v>446</v>
      </c>
      <c r="H253" s="65"/>
      <c r="I253" s="386"/>
      <c r="J253" s="63"/>
    </row>
    <row r="254" spans="1:10" ht="15">
      <c r="A254" s="395">
        <f t="shared" si="3"/>
        <v>447</v>
      </c>
      <c r="B254" s="65"/>
      <c r="C254" s="386"/>
      <c r="D254" s="63"/>
      <c r="G254" s="395">
        <f t="shared" si="4"/>
        <v>447</v>
      </c>
      <c r="H254" s="65"/>
      <c r="I254" s="386"/>
      <c r="J254" s="63"/>
    </row>
    <row r="255" spans="1:10" ht="15">
      <c r="A255" s="395">
        <f t="shared" si="3"/>
        <v>448</v>
      </c>
      <c r="B255" s="15"/>
      <c r="C255" s="386"/>
      <c r="D255" s="6"/>
      <c r="G255" s="395">
        <f t="shared" si="4"/>
        <v>448</v>
      </c>
      <c r="H255" s="15"/>
      <c r="I255" s="386"/>
      <c r="J255" s="6"/>
    </row>
    <row r="256" spans="1:10" ht="15">
      <c r="A256" s="395">
        <f t="shared" si="3"/>
        <v>449</v>
      </c>
      <c r="B256" s="15"/>
      <c r="C256" s="386"/>
      <c r="D256" s="6"/>
      <c r="G256" s="395">
        <f t="shared" si="4"/>
        <v>449</v>
      </c>
      <c r="H256" s="15"/>
      <c r="I256" s="386"/>
      <c r="J256" s="6"/>
    </row>
    <row r="257" spans="1:10" ht="15">
      <c r="A257" s="395">
        <f t="shared" si="3"/>
        <v>450</v>
      </c>
      <c r="B257" s="15" t="s">
        <v>449</v>
      </c>
      <c r="C257" s="386">
        <v>37965</v>
      </c>
      <c r="D257" s="6" t="s">
        <v>188</v>
      </c>
      <c r="G257" s="395">
        <f t="shared" si="4"/>
        <v>450</v>
      </c>
      <c r="H257" s="15" t="s">
        <v>449</v>
      </c>
      <c r="I257" s="386">
        <v>37965</v>
      </c>
      <c r="J257" s="6" t="s">
        <v>188</v>
      </c>
    </row>
    <row r="258" spans="1:10" ht="15">
      <c r="A258" s="395">
        <f t="shared" si="3"/>
        <v>451</v>
      </c>
      <c r="B258" s="65" t="s">
        <v>190</v>
      </c>
      <c r="C258" s="386">
        <v>38072</v>
      </c>
      <c r="D258" s="63" t="s">
        <v>188</v>
      </c>
      <c r="G258" s="395">
        <f t="shared" si="4"/>
        <v>451</v>
      </c>
      <c r="H258" s="65" t="s">
        <v>190</v>
      </c>
      <c r="I258" s="386">
        <v>38072</v>
      </c>
      <c r="J258" s="63" t="s">
        <v>188</v>
      </c>
    </row>
    <row r="259" spans="1:10" ht="15">
      <c r="A259" s="395">
        <f t="shared" si="3"/>
        <v>452</v>
      </c>
      <c r="B259" s="65" t="s">
        <v>450</v>
      </c>
      <c r="C259" s="386">
        <v>38286</v>
      </c>
      <c r="D259" s="63" t="s">
        <v>188</v>
      </c>
      <c r="G259" s="395">
        <f t="shared" si="4"/>
        <v>452</v>
      </c>
      <c r="H259" s="65" t="s">
        <v>450</v>
      </c>
      <c r="I259" s="386">
        <v>38286</v>
      </c>
      <c r="J259" s="63" t="s">
        <v>188</v>
      </c>
    </row>
    <row r="260" spans="1:10" ht="15">
      <c r="A260" s="395">
        <f t="shared" si="3"/>
        <v>453</v>
      </c>
      <c r="B260" s="65" t="s">
        <v>279</v>
      </c>
      <c r="C260" s="386">
        <v>38040</v>
      </c>
      <c r="D260" s="63" t="s">
        <v>188</v>
      </c>
      <c r="G260" s="395">
        <f t="shared" si="4"/>
        <v>453</v>
      </c>
      <c r="H260" s="65" t="s">
        <v>279</v>
      </c>
      <c r="I260" s="386">
        <v>38040</v>
      </c>
      <c r="J260" s="63" t="s">
        <v>188</v>
      </c>
    </row>
    <row r="261" spans="1:10" ht="15">
      <c r="A261" s="395">
        <f t="shared" si="3"/>
        <v>454</v>
      </c>
      <c r="B261" s="65" t="s">
        <v>283</v>
      </c>
      <c r="C261" s="386">
        <v>38357</v>
      </c>
      <c r="D261" s="63" t="s">
        <v>188</v>
      </c>
      <c r="G261" s="395">
        <f t="shared" si="4"/>
        <v>454</v>
      </c>
      <c r="H261" s="65" t="s">
        <v>283</v>
      </c>
      <c r="I261" s="386">
        <v>38357</v>
      </c>
      <c r="J261" s="63" t="s">
        <v>188</v>
      </c>
    </row>
    <row r="262" spans="1:10" ht="15">
      <c r="A262" s="395">
        <f t="shared" si="3"/>
        <v>455</v>
      </c>
      <c r="B262" s="65" t="s">
        <v>285</v>
      </c>
      <c r="C262" s="386">
        <v>38581</v>
      </c>
      <c r="D262" s="63" t="s">
        <v>188</v>
      </c>
      <c r="G262" s="395">
        <f t="shared" si="4"/>
        <v>455</v>
      </c>
      <c r="H262" s="65" t="s">
        <v>285</v>
      </c>
      <c r="I262" s="386">
        <v>38581</v>
      </c>
      <c r="J262" s="63" t="s">
        <v>188</v>
      </c>
    </row>
    <row r="263" spans="1:10" ht="15">
      <c r="A263" s="395">
        <f t="shared" si="3"/>
        <v>456</v>
      </c>
      <c r="B263" s="65" t="s">
        <v>286</v>
      </c>
      <c r="C263" s="386">
        <v>38587</v>
      </c>
      <c r="D263" s="63" t="s">
        <v>188</v>
      </c>
      <c r="G263" s="395">
        <f t="shared" si="4"/>
        <v>456</v>
      </c>
      <c r="H263" s="65" t="s">
        <v>286</v>
      </c>
      <c r="I263" s="386">
        <v>38587</v>
      </c>
      <c r="J263" s="63" t="s">
        <v>188</v>
      </c>
    </row>
    <row r="264" spans="1:10" ht="15">
      <c r="A264" s="395">
        <f t="shared" si="3"/>
        <v>457</v>
      </c>
      <c r="B264" s="65" t="s">
        <v>451</v>
      </c>
      <c r="C264" s="386">
        <v>38135</v>
      </c>
      <c r="D264" s="63" t="s">
        <v>188</v>
      </c>
      <c r="G264" s="395">
        <f t="shared" si="4"/>
        <v>457</v>
      </c>
      <c r="H264" s="65" t="s">
        <v>451</v>
      </c>
      <c r="I264" s="386">
        <v>38135</v>
      </c>
      <c r="J264" s="63" t="s">
        <v>188</v>
      </c>
    </row>
    <row r="265" spans="1:10" ht="15">
      <c r="A265" s="395">
        <f t="shared" si="3"/>
        <v>458</v>
      </c>
      <c r="B265" s="65" t="s">
        <v>452</v>
      </c>
      <c r="C265" s="386">
        <v>38039</v>
      </c>
      <c r="D265" s="63" t="s">
        <v>188</v>
      </c>
      <c r="G265" s="395">
        <f t="shared" si="4"/>
        <v>458</v>
      </c>
      <c r="H265" s="65" t="s">
        <v>452</v>
      </c>
      <c r="I265" s="386">
        <v>38039</v>
      </c>
      <c r="J265" s="63" t="s">
        <v>188</v>
      </c>
    </row>
    <row r="266" spans="1:10" ht="15">
      <c r="A266" s="395">
        <f t="shared" si="3"/>
        <v>459</v>
      </c>
      <c r="B266" s="65" t="s">
        <v>288</v>
      </c>
      <c r="C266" s="386">
        <v>38333</v>
      </c>
      <c r="D266" s="63" t="s">
        <v>188</v>
      </c>
      <c r="G266" s="395">
        <f t="shared" si="4"/>
        <v>459</v>
      </c>
      <c r="H266" s="65" t="s">
        <v>288</v>
      </c>
      <c r="I266" s="386">
        <v>38333</v>
      </c>
      <c r="J266" s="63" t="s">
        <v>188</v>
      </c>
    </row>
    <row r="267" spans="1:10" ht="15">
      <c r="A267" s="395">
        <f t="shared" si="3"/>
        <v>460</v>
      </c>
      <c r="B267" s="65" t="s">
        <v>289</v>
      </c>
      <c r="C267" s="386">
        <v>38250</v>
      </c>
      <c r="D267" s="63" t="s">
        <v>188</v>
      </c>
      <c r="G267" s="395">
        <f t="shared" si="4"/>
        <v>460</v>
      </c>
      <c r="H267" s="65" t="s">
        <v>289</v>
      </c>
      <c r="I267" s="386">
        <v>38250</v>
      </c>
      <c r="J267" s="63" t="s">
        <v>188</v>
      </c>
    </row>
    <row r="268" spans="1:10" ht="15">
      <c r="A268" s="395">
        <f t="shared" si="3"/>
        <v>461</v>
      </c>
      <c r="B268" s="65" t="s">
        <v>453</v>
      </c>
      <c r="C268" s="386">
        <v>37988</v>
      </c>
      <c r="D268" s="63" t="s">
        <v>188</v>
      </c>
      <c r="G268" s="395">
        <f t="shared" si="4"/>
        <v>461</v>
      </c>
      <c r="H268" s="65" t="s">
        <v>453</v>
      </c>
      <c r="I268" s="386">
        <v>37988</v>
      </c>
      <c r="J268" s="63" t="s">
        <v>188</v>
      </c>
    </row>
    <row r="269" spans="1:10" ht="15">
      <c r="A269" s="395">
        <f t="shared" si="3"/>
        <v>462</v>
      </c>
      <c r="B269" s="65" t="s">
        <v>454</v>
      </c>
      <c r="C269" s="386">
        <v>38578</v>
      </c>
      <c r="D269" s="63" t="s">
        <v>188</v>
      </c>
      <c r="G269" s="395">
        <f t="shared" si="4"/>
        <v>462</v>
      </c>
      <c r="H269" s="65" t="s">
        <v>454</v>
      </c>
      <c r="I269" s="386">
        <v>38578</v>
      </c>
      <c r="J269" s="63" t="s">
        <v>188</v>
      </c>
    </row>
    <row r="270" spans="1:10" ht="15">
      <c r="A270" s="395">
        <f t="shared" si="3"/>
        <v>463</v>
      </c>
      <c r="B270" s="397" t="s">
        <v>280</v>
      </c>
      <c r="C270" s="396">
        <v>37883</v>
      </c>
      <c r="D270" s="398" t="s">
        <v>188</v>
      </c>
      <c r="G270" s="395">
        <f t="shared" si="4"/>
        <v>463</v>
      </c>
      <c r="H270" s="397" t="s">
        <v>280</v>
      </c>
      <c r="I270" s="396">
        <v>37883</v>
      </c>
      <c r="J270" s="398" t="s">
        <v>188</v>
      </c>
    </row>
    <row r="271" spans="1:10" ht="15">
      <c r="A271" s="395">
        <f t="shared" si="3"/>
        <v>464</v>
      </c>
      <c r="B271" s="65" t="s">
        <v>455</v>
      </c>
      <c r="C271" s="386">
        <v>38290</v>
      </c>
      <c r="D271" s="63" t="s">
        <v>188</v>
      </c>
      <c r="G271" s="395">
        <f t="shared" si="4"/>
        <v>464</v>
      </c>
      <c r="H271" s="65" t="s">
        <v>455</v>
      </c>
      <c r="I271" s="386">
        <v>38290</v>
      </c>
      <c r="J271" s="63" t="s">
        <v>188</v>
      </c>
    </row>
    <row r="272" spans="1:10" ht="15">
      <c r="A272" s="395">
        <f t="shared" si="3"/>
        <v>465</v>
      </c>
      <c r="B272" s="65" t="s">
        <v>291</v>
      </c>
      <c r="C272" s="386">
        <v>38415</v>
      </c>
      <c r="D272" s="63" t="s">
        <v>188</v>
      </c>
      <c r="G272" s="395">
        <f t="shared" si="4"/>
        <v>465</v>
      </c>
      <c r="H272" s="65" t="s">
        <v>291</v>
      </c>
      <c r="I272" s="386">
        <v>38415</v>
      </c>
      <c r="J272" s="63" t="s">
        <v>188</v>
      </c>
    </row>
    <row r="273" spans="1:10" ht="15">
      <c r="A273" s="395">
        <f t="shared" si="3"/>
        <v>466</v>
      </c>
      <c r="B273" s="65" t="s">
        <v>456</v>
      </c>
      <c r="C273" s="386">
        <v>38092</v>
      </c>
      <c r="D273" s="63" t="s">
        <v>188</v>
      </c>
      <c r="G273" s="395">
        <f t="shared" si="4"/>
        <v>466</v>
      </c>
      <c r="H273" s="65" t="s">
        <v>456</v>
      </c>
      <c r="I273" s="386">
        <v>38092</v>
      </c>
      <c r="J273" s="63" t="s">
        <v>188</v>
      </c>
    </row>
    <row r="274" spans="1:10" ht="15">
      <c r="A274" s="395">
        <f t="shared" si="3"/>
        <v>467</v>
      </c>
      <c r="B274" s="65" t="s">
        <v>457</v>
      </c>
      <c r="C274" s="386">
        <v>38196</v>
      </c>
      <c r="D274" s="63" t="s">
        <v>188</v>
      </c>
      <c r="G274" s="395">
        <f t="shared" si="4"/>
        <v>467</v>
      </c>
      <c r="H274" s="65" t="s">
        <v>457</v>
      </c>
      <c r="I274" s="386">
        <v>38196</v>
      </c>
      <c r="J274" s="63" t="s">
        <v>188</v>
      </c>
    </row>
    <row r="275" spans="1:10" ht="15">
      <c r="A275" s="395">
        <f t="shared" si="3"/>
        <v>468</v>
      </c>
      <c r="B275" s="65"/>
      <c r="C275" s="386"/>
      <c r="D275" s="63"/>
      <c r="G275" s="395">
        <f t="shared" si="4"/>
        <v>468</v>
      </c>
      <c r="H275" s="65"/>
      <c r="I275" s="386"/>
      <c r="J275" s="63"/>
    </row>
    <row r="276" spans="1:10" ht="15">
      <c r="A276" s="395">
        <f t="shared" si="3"/>
        <v>469</v>
      </c>
      <c r="B276" s="65"/>
      <c r="C276" s="386"/>
      <c r="D276" s="63"/>
      <c r="G276" s="395">
        <f t="shared" si="4"/>
        <v>469</v>
      </c>
      <c r="H276" s="65"/>
      <c r="I276" s="386"/>
      <c r="J276" s="63"/>
    </row>
    <row r="277" spans="1:10" ht="15">
      <c r="A277" s="395">
        <f t="shared" si="3"/>
        <v>470</v>
      </c>
      <c r="B277" s="65" t="s">
        <v>458</v>
      </c>
      <c r="C277" s="386">
        <v>37853</v>
      </c>
      <c r="D277" s="63" t="s">
        <v>189</v>
      </c>
      <c r="G277" s="395">
        <f t="shared" si="4"/>
        <v>470</v>
      </c>
      <c r="H277" s="65" t="s">
        <v>458</v>
      </c>
      <c r="I277" s="386">
        <v>37853</v>
      </c>
      <c r="J277" s="63" t="s">
        <v>189</v>
      </c>
    </row>
    <row r="278" spans="1:10" ht="15">
      <c r="A278" s="395">
        <f t="shared" si="3"/>
        <v>471</v>
      </c>
      <c r="B278" s="65" t="s">
        <v>224</v>
      </c>
      <c r="C278" s="386">
        <v>37576</v>
      </c>
      <c r="D278" s="63" t="s">
        <v>189</v>
      </c>
      <c r="G278" s="395">
        <f t="shared" si="4"/>
        <v>471</v>
      </c>
      <c r="H278" s="65" t="s">
        <v>224</v>
      </c>
      <c r="I278" s="386">
        <v>37576</v>
      </c>
      <c r="J278" s="63" t="s">
        <v>189</v>
      </c>
    </row>
    <row r="279" spans="1:10" ht="15">
      <c r="A279" s="395">
        <f t="shared" si="3"/>
        <v>472</v>
      </c>
      <c r="B279" s="65" t="s">
        <v>459</v>
      </c>
      <c r="C279" s="386">
        <v>37140</v>
      </c>
      <c r="D279" s="63" t="s">
        <v>189</v>
      </c>
      <c r="G279" s="395">
        <f t="shared" si="4"/>
        <v>472</v>
      </c>
      <c r="H279" s="65" t="s">
        <v>459</v>
      </c>
      <c r="I279" s="386">
        <v>37140</v>
      </c>
      <c r="J279" s="63" t="s">
        <v>189</v>
      </c>
    </row>
    <row r="280" spans="1:10" ht="15">
      <c r="A280" s="395">
        <f aca="true" t="shared" si="5" ref="A280:A306">A279+1</f>
        <v>473</v>
      </c>
      <c r="B280" s="65" t="s">
        <v>460</v>
      </c>
      <c r="C280" s="386">
        <v>37694</v>
      </c>
      <c r="D280" s="63" t="s">
        <v>189</v>
      </c>
      <c r="G280" s="395">
        <f aca="true" t="shared" si="6" ref="G280:G306">G279+1</f>
        <v>473</v>
      </c>
      <c r="H280" s="65" t="s">
        <v>460</v>
      </c>
      <c r="I280" s="386">
        <v>37694</v>
      </c>
      <c r="J280" s="63" t="s">
        <v>189</v>
      </c>
    </row>
    <row r="281" spans="1:10" ht="15">
      <c r="A281" s="395">
        <f t="shared" si="5"/>
        <v>474</v>
      </c>
      <c r="B281" s="65"/>
      <c r="C281" s="386"/>
      <c r="D281" s="63"/>
      <c r="G281" s="395">
        <f t="shared" si="6"/>
        <v>474</v>
      </c>
      <c r="H281" s="65"/>
      <c r="I281" s="386"/>
      <c r="J281" s="63"/>
    </row>
    <row r="282" spans="1:10" ht="15">
      <c r="A282" s="395">
        <f t="shared" si="5"/>
        <v>475</v>
      </c>
      <c r="B282" s="65" t="s">
        <v>461</v>
      </c>
      <c r="C282" s="386">
        <v>39346</v>
      </c>
      <c r="D282" s="63" t="s">
        <v>191</v>
      </c>
      <c r="G282" s="395">
        <f t="shared" si="6"/>
        <v>475</v>
      </c>
      <c r="H282" s="65" t="s">
        <v>461</v>
      </c>
      <c r="I282" s="386">
        <v>39346</v>
      </c>
      <c r="J282" s="63" t="s">
        <v>191</v>
      </c>
    </row>
    <row r="283" spans="1:10" ht="15">
      <c r="A283" s="395">
        <f t="shared" si="5"/>
        <v>476</v>
      </c>
      <c r="B283" s="65" t="s">
        <v>281</v>
      </c>
      <c r="C283" s="386">
        <v>38612</v>
      </c>
      <c r="D283" s="63" t="s">
        <v>191</v>
      </c>
      <c r="G283" s="395">
        <f t="shared" si="6"/>
        <v>476</v>
      </c>
      <c r="H283" s="65" t="s">
        <v>281</v>
      </c>
      <c r="I283" s="386">
        <v>38612</v>
      </c>
      <c r="J283" s="63" t="s">
        <v>191</v>
      </c>
    </row>
    <row r="284" spans="1:10" ht="15">
      <c r="A284" s="395">
        <f t="shared" si="5"/>
        <v>477</v>
      </c>
      <c r="B284" s="65" t="s">
        <v>462</v>
      </c>
      <c r="C284" s="386">
        <v>39192</v>
      </c>
      <c r="D284" s="63" t="s">
        <v>191</v>
      </c>
      <c r="G284" s="395">
        <f t="shared" si="6"/>
        <v>477</v>
      </c>
      <c r="H284" s="65" t="s">
        <v>462</v>
      </c>
      <c r="I284" s="386">
        <v>39192</v>
      </c>
      <c r="J284" s="63" t="s">
        <v>191</v>
      </c>
    </row>
    <row r="285" spans="1:10" ht="15">
      <c r="A285" s="395">
        <f t="shared" si="5"/>
        <v>478</v>
      </c>
      <c r="B285" s="65" t="s">
        <v>463</v>
      </c>
      <c r="C285" s="386">
        <v>39469</v>
      </c>
      <c r="D285" s="63" t="s">
        <v>191</v>
      </c>
      <c r="G285" s="395">
        <f t="shared" si="6"/>
        <v>478</v>
      </c>
      <c r="H285" s="65" t="s">
        <v>463</v>
      </c>
      <c r="I285" s="386">
        <v>39469</v>
      </c>
      <c r="J285" s="63" t="s">
        <v>191</v>
      </c>
    </row>
    <row r="286" spans="1:10" ht="15">
      <c r="A286" s="395">
        <f t="shared" si="5"/>
        <v>479</v>
      </c>
      <c r="B286" s="65" t="s">
        <v>464</v>
      </c>
      <c r="C286" s="386">
        <v>38969</v>
      </c>
      <c r="D286" s="63" t="s">
        <v>191</v>
      </c>
      <c r="G286" s="395">
        <f t="shared" si="6"/>
        <v>479</v>
      </c>
      <c r="H286" s="65" t="s">
        <v>464</v>
      </c>
      <c r="I286" s="386">
        <v>38969</v>
      </c>
      <c r="J286" s="63" t="s">
        <v>191</v>
      </c>
    </row>
    <row r="287" spans="1:10" ht="15">
      <c r="A287" s="395">
        <f t="shared" si="5"/>
        <v>480</v>
      </c>
      <c r="B287" s="65" t="s">
        <v>282</v>
      </c>
      <c r="C287" s="386">
        <v>38908</v>
      </c>
      <c r="D287" s="63" t="s">
        <v>191</v>
      </c>
      <c r="G287" s="395">
        <f t="shared" si="6"/>
        <v>480</v>
      </c>
      <c r="H287" s="65" t="s">
        <v>282</v>
      </c>
      <c r="I287" s="386">
        <v>38908</v>
      </c>
      <c r="J287" s="63" t="s">
        <v>191</v>
      </c>
    </row>
    <row r="288" spans="1:10" ht="15">
      <c r="A288" s="395">
        <f t="shared" si="5"/>
        <v>481</v>
      </c>
      <c r="B288" s="65" t="s">
        <v>284</v>
      </c>
      <c r="C288" s="386">
        <v>39226</v>
      </c>
      <c r="D288" s="63" t="s">
        <v>191</v>
      </c>
      <c r="G288" s="395">
        <f t="shared" si="6"/>
        <v>481</v>
      </c>
      <c r="H288" s="65" t="s">
        <v>284</v>
      </c>
      <c r="I288" s="386">
        <v>39226</v>
      </c>
      <c r="J288" s="63" t="s">
        <v>191</v>
      </c>
    </row>
    <row r="289" spans="1:10" ht="15">
      <c r="A289" s="395">
        <f t="shared" si="5"/>
        <v>482</v>
      </c>
      <c r="B289" s="65" t="s">
        <v>465</v>
      </c>
      <c r="C289" s="386">
        <v>39351</v>
      </c>
      <c r="D289" s="63" t="s">
        <v>191</v>
      </c>
      <c r="G289" s="395">
        <f t="shared" si="6"/>
        <v>482</v>
      </c>
      <c r="H289" s="65" t="s">
        <v>465</v>
      </c>
      <c r="I289" s="386">
        <v>39351</v>
      </c>
      <c r="J289" s="63" t="s">
        <v>191</v>
      </c>
    </row>
    <row r="290" spans="1:10" ht="15">
      <c r="A290" s="395">
        <f t="shared" si="5"/>
        <v>483</v>
      </c>
      <c r="B290" s="65" t="s">
        <v>287</v>
      </c>
      <c r="C290" s="386">
        <v>38846</v>
      </c>
      <c r="D290" s="63" t="s">
        <v>191</v>
      </c>
      <c r="G290" s="395">
        <f t="shared" si="6"/>
        <v>483</v>
      </c>
      <c r="H290" s="65" t="s">
        <v>287</v>
      </c>
      <c r="I290" s="386">
        <v>38846</v>
      </c>
      <c r="J290" s="63" t="s">
        <v>191</v>
      </c>
    </row>
    <row r="291" spans="1:10" ht="15">
      <c r="A291" s="395">
        <f t="shared" si="5"/>
        <v>484</v>
      </c>
      <c r="B291" s="65" t="s">
        <v>466</v>
      </c>
      <c r="C291" s="386">
        <v>39280</v>
      </c>
      <c r="D291" s="63" t="s">
        <v>191</v>
      </c>
      <c r="G291" s="395">
        <f t="shared" si="6"/>
        <v>484</v>
      </c>
      <c r="H291" s="65" t="s">
        <v>466</v>
      </c>
      <c r="I291" s="386">
        <v>39280</v>
      </c>
      <c r="J291" s="63" t="s">
        <v>191</v>
      </c>
    </row>
    <row r="292" spans="1:10" ht="15">
      <c r="A292" s="395">
        <f t="shared" si="5"/>
        <v>485</v>
      </c>
      <c r="B292" s="65" t="s">
        <v>467</v>
      </c>
      <c r="C292" s="386">
        <v>39520</v>
      </c>
      <c r="D292" s="63" t="s">
        <v>191</v>
      </c>
      <c r="G292" s="395">
        <f t="shared" si="6"/>
        <v>485</v>
      </c>
      <c r="H292" s="65" t="s">
        <v>467</v>
      </c>
      <c r="I292" s="386">
        <v>39520</v>
      </c>
      <c r="J292" s="63" t="s">
        <v>191</v>
      </c>
    </row>
    <row r="293" spans="1:10" ht="15">
      <c r="A293" s="395">
        <f t="shared" si="5"/>
        <v>486</v>
      </c>
      <c r="B293" s="65" t="s">
        <v>468</v>
      </c>
      <c r="C293" s="386">
        <v>38673</v>
      </c>
      <c r="D293" s="63" t="s">
        <v>191</v>
      </c>
      <c r="G293" s="395">
        <f t="shared" si="6"/>
        <v>486</v>
      </c>
      <c r="H293" s="65" t="s">
        <v>468</v>
      </c>
      <c r="I293" s="386">
        <v>38673</v>
      </c>
      <c r="J293" s="63" t="s">
        <v>191</v>
      </c>
    </row>
    <row r="294" spans="1:10" ht="15">
      <c r="A294" s="395">
        <f t="shared" si="5"/>
        <v>487</v>
      </c>
      <c r="B294" s="65" t="s">
        <v>290</v>
      </c>
      <c r="C294" s="386">
        <v>38907</v>
      </c>
      <c r="D294" s="63" t="s">
        <v>191</v>
      </c>
      <c r="G294" s="395">
        <f t="shared" si="6"/>
        <v>487</v>
      </c>
      <c r="H294" s="65" t="s">
        <v>290</v>
      </c>
      <c r="I294" s="386">
        <v>38907</v>
      </c>
      <c r="J294" s="63" t="s">
        <v>191</v>
      </c>
    </row>
    <row r="295" spans="1:10" ht="15">
      <c r="A295" s="395">
        <f t="shared" si="5"/>
        <v>488</v>
      </c>
      <c r="B295" s="65" t="s">
        <v>469</v>
      </c>
      <c r="C295" s="386">
        <v>39050</v>
      </c>
      <c r="D295" s="63" t="s">
        <v>191</v>
      </c>
      <c r="G295" s="395">
        <f t="shared" si="6"/>
        <v>488</v>
      </c>
      <c r="H295" s="65" t="s">
        <v>469</v>
      </c>
      <c r="I295" s="386">
        <v>39050</v>
      </c>
      <c r="J295" s="63" t="s">
        <v>191</v>
      </c>
    </row>
    <row r="296" spans="1:10" ht="15">
      <c r="A296" s="395">
        <f t="shared" si="5"/>
        <v>489</v>
      </c>
      <c r="B296" s="65" t="s">
        <v>470</v>
      </c>
      <c r="C296" s="386">
        <v>38989</v>
      </c>
      <c r="D296" s="63" t="s">
        <v>191</v>
      </c>
      <c r="G296" s="395">
        <f t="shared" si="6"/>
        <v>489</v>
      </c>
      <c r="H296" s="65" t="s">
        <v>470</v>
      </c>
      <c r="I296" s="386">
        <v>38989</v>
      </c>
      <c r="J296" s="63" t="s">
        <v>191</v>
      </c>
    </row>
    <row r="297" spans="1:10" ht="15">
      <c r="A297" s="395">
        <f t="shared" si="5"/>
        <v>490</v>
      </c>
      <c r="B297" s="65" t="s">
        <v>292</v>
      </c>
      <c r="C297" s="386">
        <v>38702</v>
      </c>
      <c r="D297" s="63" t="s">
        <v>191</v>
      </c>
      <c r="G297" s="395">
        <f t="shared" si="6"/>
        <v>490</v>
      </c>
      <c r="H297" s="65" t="s">
        <v>292</v>
      </c>
      <c r="I297" s="386">
        <v>38702</v>
      </c>
      <c r="J297" s="63" t="s">
        <v>191</v>
      </c>
    </row>
    <row r="298" spans="1:10" ht="15">
      <c r="A298" s="395">
        <f t="shared" si="5"/>
        <v>491</v>
      </c>
      <c r="B298" s="65" t="s">
        <v>471</v>
      </c>
      <c r="C298" s="386">
        <v>38839</v>
      </c>
      <c r="D298" s="63" t="s">
        <v>191</v>
      </c>
      <c r="G298" s="395">
        <f t="shared" si="6"/>
        <v>491</v>
      </c>
      <c r="H298" s="65" t="s">
        <v>471</v>
      </c>
      <c r="I298" s="386">
        <v>38839</v>
      </c>
      <c r="J298" s="63" t="s">
        <v>191</v>
      </c>
    </row>
    <row r="299" spans="1:10" ht="15">
      <c r="A299" s="395">
        <f t="shared" si="5"/>
        <v>492</v>
      </c>
      <c r="B299" s="65" t="s">
        <v>472</v>
      </c>
      <c r="C299" s="386">
        <v>39154</v>
      </c>
      <c r="D299" s="63" t="s">
        <v>191</v>
      </c>
      <c r="G299" s="395">
        <f t="shared" si="6"/>
        <v>492</v>
      </c>
      <c r="H299" s="65" t="s">
        <v>472</v>
      </c>
      <c r="I299" s="386">
        <v>39154</v>
      </c>
      <c r="J299" s="63" t="s">
        <v>191</v>
      </c>
    </row>
    <row r="300" spans="1:10" ht="15">
      <c r="A300" s="395">
        <f t="shared" si="5"/>
        <v>493</v>
      </c>
      <c r="B300" s="65"/>
      <c r="C300" s="386"/>
      <c r="D300" s="63"/>
      <c r="G300" s="395">
        <f t="shared" si="6"/>
        <v>493</v>
      </c>
      <c r="H300" s="65"/>
      <c r="I300" s="386"/>
      <c r="J300" s="63"/>
    </row>
    <row r="301" spans="1:10" ht="15">
      <c r="A301" s="395">
        <f t="shared" si="5"/>
        <v>494</v>
      </c>
      <c r="B301" s="65"/>
      <c r="C301" s="386"/>
      <c r="D301" s="63"/>
      <c r="G301" s="395">
        <f t="shared" si="6"/>
        <v>494</v>
      </c>
      <c r="H301" s="65"/>
      <c r="I301" s="386"/>
      <c r="J301" s="63"/>
    </row>
    <row r="302" spans="1:10" ht="15">
      <c r="A302" s="395">
        <f t="shared" si="5"/>
        <v>495</v>
      </c>
      <c r="B302" s="65"/>
      <c r="C302" s="386"/>
      <c r="D302" s="63"/>
      <c r="G302" s="395">
        <f t="shared" si="6"/>
        <v>495</v>
      </c>
      <c r="H302" s="65"/>
      <c r="I302" s="386"/>
      <c r="J302" s="63"/>
    </row>
    <row r="303" spans="1:10" ht="15">
      <c r="A303" s="395">
        <f t="shared" si="5"/>
        <v>496</v>
      </c>
      <c r="B303" s="65"/>
      <c r="C303" s="386"/>
      <c r="D303" s="63"/>
      <c r="G303" s="395">
        <f t="shared" si="6"/>
        <v>496</v>
      </c>
      <c r="H303" s="65"/>
      <c r="I303" s="386"/>
      <c r="J303" s="63"/>
    </row>
    <row r="304" spans="1:10" ht="15">
      <c r="A304" s="395">
        <f t="shared" si="5"/>
        <v>497</v>
      </c>
      <c r="B304" s="15"/>
      <c r="C304" s="386"/>
      <c r="D304" s="6"/>
      <c r="G304" s="395">
        <f t="shared" si="6"/>
        <v>497</v>
      </c>
      <c r="H304" s="15"/>
      <c r="I304" s="386"/>
      <c r="J304" s="6"/>
    </row>
    <row r="305" spans="1:10" ht="15">
      <c r="A305" s="395">
        <f t="shared" si="5"/>
        <v>498</v>
      </c>
      <c r="B305" s="15"/>
      <c r="C305" s="386"/>
      <c r="D305" s="6"/>
      <c r="G305" s="395">
        <f t="shared" si="6"/>
        <v>498</v>
      </c>
      <c r="H305" s="15"/>
      <c r="I305" s="386"/>
      <c r="J305" s="6"/>
    </row>
    <row r="306" spans="1:10" ht="15">
      <c r="A306" s="395">
        <f t="shared" si="5"/>
        <v>499</v>
      </c>
      <c r="B306" s="15"/>
      <c r="C306" s="386"/>
      <c r="D306" s="6"/>
      <c r="G306" s="395">
        <f t="shared" si="6"/>
        <v>499</v>
      </c>
      <c r="H306" s="15"/>
      <c r="I306" s="386"/>
      <c r="J306" s="6"/>
    </row>
    <row r="307" spans="1:10" ht="15">
      <c r="A307" s="393">
        <v>500</v>
      </c>
      <c r="B307" s="65"/>
      <c r="C307" s="386"/>
      <c r="D307" s="63"/>
      <c r="G307" s="393">
        <v>500</v>
      </c>
      <c r="H307" s="65"/>
      <c r="I307" s="386"/>
      <c r="J307" s="63"/>
    </row>
    <row r="308" spans="1:10" ht="15">
      <c r="A308" s="393">
        <v>501</v>
      </c>
      <c r="B308" s="65"/>
      <c r="C308" s="386"/>
      <c r="D308" s="63"/>
      <c r="G308" s="393">
        <v>501</v>
      </c>
      <c r="H308" s="65"/>
      <c r="I308" s="386"/>
      <c r="J308" s="63"/>
    </row>
    <row r="309" spans="1:10" ht="15">
      <c r="A309" s="393">
        <v>502</v>
      </c>
      <c r="B309" s="65"/>
      <c r="C309" s="386"/>
      <c r="D309" s="63"/>
      <c r="G309" s="393">
        <v>502</v>
      </c>
      <c r="H309" s="65"/>
      <c r="I309" s="386"/>
      <c r="J309" s="63"/>
    </row>
    <row r="310" spans="1:10" ht="15">
      <c r="A310" s="393">
        <v>503</v>
      </c>
      <c r="B310" s="65"/>
      <c r="C310" s="386"/>
      <c r="D310" s="63"/>
      <c r="G310" s="393">
        <v>503</v>
      </c>
      <c r="H310" s="65"/>
      <c r="I310" s="386"/>
      <c r="J310" s="63"/>
    </row>
    <row r="311" spans="1:10" ht="15">
      <c r="A311" s="393">
        <v>504</v>
      </c>
      <c r="B311" s="65"/>
      <c r="C311" s="386"/>
      <c r="D311" s="63"/>
      <c r="G311" s="393">
        <v>504</v>
      </c>
      <c r="H311" s="65"/>
      <c r="I311" s="386"/>
      <c r="J311" s="63"/>
    </row>
    <row r="312" spans="1:10" ht="15">
      <c r="A312" s="393">
        <v>505</v>
      </c>
      <c r="B312" s="65"/>
      <c r="C312" s="386"/>
      <c r="D312" s="63"/>
      <c r="G312" s="393">
        <v>505</v>
      </c>
      <c r="H312" s="65"/>
      <c r="I312" s="386"/>
      <c r="J312" s="63"/>
    </row>
    <row r="313" spans="1:10" ht="15">
      <c r="A313" s="393">
        <v>506</v>
      </c>
      <c r="B313" s="65"/>
      <c r="C313" s="386"/>
      <c r="D313" s="63"/>
      <c r="G313" s="393">
        <v>506</v>
      </c>
      <c r="H313" s="65"/>
      <c r="I313" s="386"/>
      <c r="J313" s="63"/>
    </row>
    <row r="314" spans="1:10" ht="15">
      <c r="A314" s="393">
        <v>507</v>
      </c>
      <c r="B314" s="65"/>
      <c r="C314" s="386"/>
      <c r="D314" s="63"/>
      <c r="G314" s="393">
        <v>507</v>
      </c>
      <c r="H314" s="65"/>
      <c r="I314" s="386"/>
      <c r="J314" s="63"/>
    </row>
    <row r="315" spans="1:10" ht="15">
      <c r="A315" s="393">
        <v>508</v>
      </c>
      <c r="B315" s="65"/>
      <c r="C315" s="386"/>
      <c r="D315" s="63"/>
      <c r="G315" s="393">
        <v>508</v>
      </c>
      <c r="H315" s="65"/>
      <c r="I315" s="386"/>
      <c r="J315" s="63"/>
    </row>
    <row r="316" spans="1:10" ht="15">
      <c r="A316" s="393">
        <v>509</v>
      </c>
      <c r="B316" s="65"/>
      <c r="C316" s="386"/>
      <c r="D316" s="63"/>
      <c r="G316" s="393">
        <v>509</v>
      </c>
      <c r="H316" s="65"/>
      <c r="I316" s="386"/>
      <c r="J316" s="63"/>
    </row>
    <row r="317" spans="1:10" ht="15">
      <c r="A317" s="393">
        <v>510</v>
      </c>
      <c r="B317" s="65"/>
      <c r="C317" s="386"/>
      <c r="D317" s="274"/>
      <c r="G317" s="393">
        <v>510</v>
      </c>
      <c r="H317" s="65"/>
      <c r="I317" s="386"/>
      <c r="J317" s="274"/>
    </row>
    <row r="318" spans="1:10" ht="15">
      <c r="A318" s="393">
        <v>511</v>
      </c>
      <c r="B318" s="65"/>
      <c r="C318" s="386"/>
      <c r="D318" s="63"/>
      <c r="G318" s="393">
        <v>511</v>
      </c>
      <c r="H318" s="65"/>
      <c r="I318" s="386"/>
      <c r="J318" s="63"/>
    </row>
    <row r="319" spans="1:10" ht="15">
      <c r="A319" s="393">
        <v>512</v>
      </c>
      <c r="B319" s="65"/>
      <c r="C319" s="386"/>
      <c r="D319" s="63"/>
      <c r="G319" s="393">
        <v>512</v>
      </c>
      <c r="H319" s="65"/>
      <c r="I319" s="386"/>
      <c r="J319" s="63"/>
    </row>
    <row r="320" spans="1:10" ht="15">
      <c r="A320" s="393">
        <v>513</v>
      </c>
      <c r="B320" s="65"/>
      <c r="C320" s="386"/>
      <c r="D320" s="63"/>
      <c r="G320" s="393">
        <v>513</v>
      </c>
      <c r="H320" s="65"/>
      <c r="I320" s="386"/>
      <c r="J320" s="63"/>
    </row>
    <row r="321" spans="1:10" ht="15">
      <c r="A321" s="393">
        <v>514</v>
      </c>
      <c r="B321" s="65"/>
      <c r="C321" s="386"/>
      <c r="D321" s="63"/>
      <c r="G321" s="393">
        <v>514</v>
      </c>
      <c r="H321" s="65"/>
      <c r="I321" s="386"/>
      <c r="J321" s="63"/>
    </row>
    <row r="322" spans="1:10" ht="15">
      <c r="A322" s="393">
        <v>515</v>
      </c>
      <c r="B322" s="65"/>
      <c r="C322" s="386"/>
      <c r="D322" s="63"/>
      <c r="G322" s="393">
        <v>515</v>
      </c>
      <c r="H322" s="65"/>
      <c r="I322" s="386"/>
      <c r="J322" s="63"/>
    </row>
    <row r="323" spans="1:10" ht="15">
      <c r="A323" s="393">
        <v>516</v>
      </c>
      <c r="B323" s="65"/>
      <c r="C323" s="386"/>
      <c r="D323" s="63"/>
      <c r="G323" s="393">
        <v>516</v>
      </c>
      <c r="H323" s="65"/>
      <c r="I323" s="386"/>
      <c r="J323" s="63"/>
    </row>
    <row r="324" spans="1:10" ht="15">
      <c r="A324" s="393">
        <v>517</v>
      </c>
      <c r="B324" s="65"/>
      <c r="C324" s="386"/>
      <c r="D324" s="63"/>
      <c r="G324" s="393">
        <v>517</v>
      </c>
      <c r="H324" s="65"/>
      <c r="I324" s="386"/>
      <c r="J324" s="63"/>
    </row>
    <row r="325" spans="1:10" ht="15">
      <c r="A325" s="393">
        <v>518</v>
      </c>
      <c r="B325" s="65"/>
      <c r="C325" s="386"/>
      <c r="D325" s="63"/>
      <c r="G325" s="393">
        <v>518</v>
      </c>
      <c r="H325" s="65"/>
      <c r="I325" s="386"/>
      <c r="J325" s="63"/>
    </row>
    <row r="326" spans="1:10" ht="15">
      <c r="A326" s="394">
        <v>519</v>
      </c>
      <c r="B326" s="65"/>
      <c r="C326" s="386"/>
      <c r="D326" s="63"/>
      <c r="G326" s="394">
        <v>519</v>
      </c>
      <c r="H326" s="65"/>
      <c r="I326" s="386"/>
      <c r="J326" s="63"/>
    </row>
    <row r="327" spans="1:10" ht="15">
      <c r="A327" s="393">
        <v>520</v>
      </c>
      <c r="B327" s="65"/>
      <c r="C327" s="386"/>
      <c r="D327" s="63"/>
      <c r="G327" s="393">
        <v>520</v>
      </c>
      <c r="H327" s="65"/>
      <c r="I327" s="386"/>
      <c r="J327" s="63"/>
    </row>
    <row r="328" spans="1:10" ht="15">
      <c r="A328" s="393">
        <v>521</v>
      </c>
      <c r="B328" s="65"/>
      <c r="C328" s="386"/>
      <c r="D328" s="63"/>
      <c r="G328" s="393">
        <v>521</v>
      </c>
      <c r="H328" s="65"/>
      <c r="I328" s="386"/>
      <c r="J328" s="63"/>
    </row>
    <row r="329" spans="1:10" ht="15">
      <c r="A329" s="393">
        <v>522</v>
      </c>
      <c r="B329" s="65"/>
      <c r="C329" s="386"/>
      <c r="D329" s="63"/>
      <c r="G329" s="393">
        <v>522</v>
      </c>
      <c r="H329" s="65"/>
      <c r="I329" s="386"/>
      <c r="J329" s="63"/>
    </row>
    <row r="330" spans="1:10" ht="15">
      <c r="A330" s="393">
        <v>523</v>
      </c>
      <c r="B330" s="65"/>
      <c r="C330" s="386"/>
      <c r="D330" s="63"/>
      <c r="G330" s="393">
        <v>523</v>
      </c>
      <c r="H330" s="65"/>
      <c r="I330" s="386"/>
      <c r="J330" s="63"/>
    </row>
    <row r="331" spans="1:10" ht="15">
      <c r="A331" s="393">
        <v>524</v>
      </c>
      <c r="B331" s="65"/>
      <c r="C331" s="386"/>
      <c r="D331" s="63"/>
      <c r="G331" s="393">
        <v>524</v>
      </c>
      <c r="H331" s="65"/>
      <c r="I331" s="386"/>
      <c r="J331" s="63"/>
    </row>
    <row r="332" spans="1:10" ht="15">
      <c r="A332" s="393">
        <v>525</v>
      </c>
      <c r="B332" s="65"/>
      <c r="C332" s="386"/>
      <c r="D332" s="63"/>
      <c r="G332" s="393">
        <v>525</v>
      </c>
      <c r="H332" s="65"/>
      <c r="I332" s="386"/>
      <c r="J332" s="63"/>
    </row>
    <row r="333" spans="1:10" ht="15">
      <c r="A333" s="393">
        <v>526</v>
      </c>
      <c r="B333" s="65"/>
      <c r="C333" s="386"/>
      <c r="D333" s="63"/>
      <c r="G333" s="393">
        <v>526</v>
      </c>
      <c r="H333" s="65"/>
      <c r="I333" s="386"/>
      <c r="J333" s="63"/>
    </row>
    <row r="334" spans="1:10" ht="15">
      <c r="A334" s="393">
        <v>527</v>
      </c>
      <c r="B334" s="65"/>
      <c r="C334" s="386"/>
      <c r="D334" s="63"/>
      <c r="G334" s="393">
        <v>527</v>
      </c>
      <c r="H334" s="65"/>
      <c r="I334" s="386"/>
      <c r="J334" s="63"/>
    </row>
    <row r="335" spans="1:10" ht="15">
      <c r="A335" s="393">
        <v>528</v>
      </c>
      <c r="B335" s="65"/>
      <c r="C335" s="386"/>
      <c r="D335" s="63"/>
      <c r="G335" s="393">
        <v>528</v>
      </c>
      <c r="H335" s="65"/>
      <c r="I335" s="386"/>
      <c r="J335" s="63"/>
    </row>
    <row r="336" spans="1:10" ht="15">
      <c r="A336" s="393">
        <v>529</v>
      </c>
      <c r="B336" s="65"/>
      <c r="C336" s="386"/>
      <c r="D336" s="63"/>
      <c r="G336" s="393">
        <v>529</v>
      </c>
      <c r="H336" s="65"/>
      <c r="I336" s="386"/>
      <c r="J336" s="63"/>
    </row>
    <row r="337" spans="1:10" ht="15">
      <c r="A337" s="393">
        <v>530</v>
      </c>
      <c r="B337" s="65"/>
      <c r="C337" s="386"/>
      <c r="D337" s="63"/>
      <c r="G337" s="393">
        <v>530</v>
      </c>
      <c r="H337" s="65"/>
      <c r="I337" s="386"/>
      <c r="J337" s="63"/>
    </row>
    <row r="338" spans="1:10" ht="15">
      <c r="A338" s="393">
        <v>531</v>
      </c>
      <c r="B338" s="65"/>
      <c r="C338" s="386"/>
      <c r="D338" s="63"/>
      <c r="G338" s="393">
        <v>531</v>
      </c>
      <c r="H338" s="65"/>
      <c r="I338" s="386"/>
      <c r="J338" s="63"/>
    </row>
    <row r="339" spans="1:10" ht="15">
      <c r="A339" s="393">
        <v>532</v>
      </c>
      <c r="B339" s="65"/>
      <c r="C339" s="386"/>
      <c r="D339" s="63"/>
      <c r="G339" s="393">
        <v>532</v>
      </c>
      <c r="H339" s="65"/>
      <c r="I339" s="386"/>
      <c r="J339" s="63"/>
    </row>
    <row r="340" spans="1:10" ht="15">
      <c r="A340" s="393">
        <v>533</v>
      </c>
      <c r="B340" s="65"/>
      <c r="C340" s="386"/>
      <c r="D340" s="63"/>
      <c r="G340" s="393">
        <v>533</v>
      </c>
      <c r="H340" s="65"/>
      <c r="I340" s="386"/>
      <c r="J340" s="63"/>
    </row>
    <row r="341" spans="1:10" ht="15">
      <c r="A341" s="393">
        <v>534</v>
      </c>
      <c r="B341" s="65" t="s">
        <v>415</v>
      </c>
      <c r="C341" s="386"/>
      <c r="D341" s="63" t="s">
        <v>195</v>
      </c>
      <c r="G341" s="393">
        <v>534</v>
      </c>
      <c r="H341" s="65" t="s">
        <v>415</v>
      </c>
      <c r="I341" s="386"/>
      <c r="J341" s="63" t="s">
        <v>195</v>
      </c>
    </row>
    <row r="342" spans="1:10" ht="15">
      <c r="A342" s="393">
        <v>535</v>
      </c>
      <c r="B342" s="65" t="s">
        <v>416</v>
      </c>
      <c r="C342" s="386"/>
      <c r="D342" s="63"/>
      <c r="G342" s="393">
        <v>535</v>
      </c>
      <c r="H342" s="65" t="s">
        <v>416</v>
      </c>
      <c r="I342" s="386"/>
      <c r="J342" s="63"/>
    </row>
    <row r="343" spans="1:10" ht="15">
      <c r="A343" s="393">
        <v>536</v>
      </c>
      <c r="B343" s="65" t="s">
        <v>417</v>
      </c>
      <c r="C343" s="386"/>
      <c r="D343" s="63"/>
      <c r="G343" s="393">
        <v>536</v>
      </c>
      <c r="H343" s="65" t="s">
        <v>417</v>
      </c>
      <c r="I343" s="386"/>
      <c r="J343" s="63"/>
    </row>
    <row r="344" spans="1:10" ht="15">
      <c r="A344" s="393">
        <v>537</v>
      </c>
      <c r="B344" s="65" t="s">
        <v>418</v>
      </c>
      <c r="C344" s="386"/>
      <c r="D344" s="63"/>
      <c r="G344" s="393">
        <v>537</v>
      </c>
      <c r="H344" s="65" t="s">
        <v>418</v>
      </c>
      <c r="I344" s="386"/>
      <c r="J344" s="63"/>
    </row>
    <row r="345" spans="1:10" ht="15">
      <c r="A345" s="393">
        <v>538</v>
      </c>
      <c r="B345" s="65" t="s">
        <v>419</v>
      </c>
      <c r="C345" s="386"/>
      <c r="D345" s="63"/>
      <c r="G345" s="393">
        <v>538</v>
      </c>
      <c r="H345" s="65" t="s">
        <v>419</v>
      </c>
      <c r="I345" s="386"/>
      <c r="J345" s="63"/>
    </row>
    <row r="346" spans="1:10" ht="15">
      <c r="A346" s="393">
        <v>539</v>
      </c>
      <c r="B346" s="65" t="s">
        <v>420</v>
      </c>
      <c r="C346" s="386"/>
      <c r="D346" s="63"/>
      <c r="G346" s="393">
        <v>539</v>
      </c>
      <c r="H346" s="65" t="s">
        <v>420</v>
      </c>
      <c r="I346" s="386"/>
      <c r="J346" s="63"/>
    </row>
    <row r="347" spans="1:10" ht="15">
      <c r="A347" s="393">
        <v>540</v>
      </c>
      <c r="B347" s="65"/>
      <c r="C347" s="386"/>
      <c r="D347" s="63"/>
      <c r="G347" s="393">
        <v>540</v>
      </c>
      <c r="H347" s="65"/>
      <c r="I347" s="386"/>
      <c r="J347" s="63"/>
    </row>
    <row r="348" spans="1:10" ht="15">
      <c r="A348" s="393">
        <v>541</v>
      </c>
      <c r="B348" s="65"/>
      <c r="C348" s="386"/>
      <c r="D348" s="63"/>
      <c r="G348" s="393">
        <v>541</v>
      </c>
      <c r="H348" s="65"/>
      <c r="I348" s="386"/>
      <c r="J348" s="63"/>
    </row>
    <row r="349" spans="1:10" ht="15">
      <c r="A349" s="393">
        <v>542</v>
      </c>
      <c r="B349" s="65"/>
      <c r="C349" s="386"/>
      <c r="D349" s="63"/>
      <c r="G349" s="393">
        <v>542</v>
      </c>
      <c r="H349" s="65"/>
      <c r="I349" s="386"/>
      <c r="J349" s="63"/>
    </row>
    <row r="350" spans="1:10" ht="15">
      <c r="A350" s="393">
        <v>543</v>
      </c>
      <c r="B350" s="65"/>
      <c r="C350" s="386"/>
      <c r="D350" s="63"/>
      <c r="G350" s="393">
        <v>543</v>
      </c>
      <c r="H350" s="65"/>
      <c r="I350" s="386"/>
      <c r="J350" s="63"/>
    </row>
    <row r="351" spans="1:10" ht="15">
      <c r="A351" s="393">
        <v>544</v>
      </c>
      <c r="B351" s="65"/>
      <c r="C351" s="386"/>
      <c r="D351" s="63"/>
      <c r="G351" s="393">
        <v>544</v>
      </c>
      <c r="H351" s="65"/>
      <c r="I351" s="386"/>
      <c r="J351" s="63"/>
    </row>
    <row r="352" spans="1:10" ht="15">
      <c r="A352" s="393">
        <v>545</v>
      </c>
      <c r="B352" s="65"/>
      <c r="C352" s="386"/>
      <c r="D352" s="63"/>
      <c r="G352" s="393">
        <v>545</v>
      </c>
      <c r="H352" s="65"/>
      <c r="I352" s="386"/>
      <c r="J352" s="63"/>
    </row>
    <row r="353" spans="1:10" ht="15">
      <c r="A353" s="393">
        <v>546</v>
      </c>
      <c r="B353" s="65" t="s">
        <v>421</v>
      </c>
      <c r="C353" s="386"/>
      <c r="D353" s="63" t="s">
        <v>196</v>
      </c>
      <c r="G353" s="393">
        <v>546</v>
      </c>
      <c r="H353" s="65" t="s">
        <v>421</v>
      </c>
      <c r="I353" s="386"/>
      <c r="J353" s="63" t="s">
        <v>196</v>
      </c>
    </row>
    <row r="354" spans="1:10" ht="15">
      <c r="A354" s="393">
        <v>547</v>
      </c>
      <c r="B354" s="65" t="s">
        <v>422</v>
      </c>
      <c r="C354" s="386"/>
      <c r="D354" s="63"/>
      <c r="G354" s="393">
        <v>547</v>
      </c>
      <c r="H354" s="65" t="s">
        <v>422</v>
      </c>
      <c r="I354" s="386"/>
      <c r="J354" s="63"/>
    </row>
    <row r="355" spans="1:10" ht="15">
      <c r="A355" s="393">
        <v>548</v>
      </c>
      <c r="B355" s="15" t="s">
        <v>423</v>
      </c>
      <c r="C355" s="386"/>
      <c r="D355" s="6"/>
      <c r="G355" s="393">
        <v>548</v>
      </c>
      <c r="H355" s="15" t="s">
        <v>423</v>
      </c>
      <c r="I355" s="386"/>
      <c r="J355" s="6"/>
    </row>
    <row r="356" spans="1:10" ht="15">
      <c r="A356" s="393">
        <v>549</v>
      </c>
      <c r="B356" s="15" t="s">
        <v>424</v>
      </c>
      <c r="C356" s="386"/>
      <c r="D356" s="6"/>
      <c r="G356" s="393">
        <v>549</v>
      </c>
      <c r="H356" s="15" t="s">
        <v>424</v>
      </c>
      <c r="I356" s="386"/>
      <c r="J356" s="6"/>
    </row>
    <row r="357" spans="1:10" ht="15">
      <c r="A357" s="393">
        <v>550</v>
      </c>
      <c r="B357" s="15" t="s">
        <v>425</v>
      </c>
      <c r="C357" s="386"/>
      <c r="D357" s="6"/>
      <c r="G357" s="393">
        <v>550</v>
      </c>
      <c r="H357" s="15" t="s">
        <v>425</v>
      </c>
      <c r="I357" s="386"/>
      <c r="J357" s="6"/>
    </row>
    <row r="358" spans="1:10" ht="15">
      <c r="A358" s="393">
        <f>A308+50</f>
        <v>551</v>
      </c>
      <c r="B358" s="65"/>
      <c r="C358" s="386"/>
      <c r="D358" s="63"/>
      <c r="G358" s="393">
        <f>G308+50</f>
        <v>551</v>
      </c>
      <c r="H358" s="65"/>
      <c r="I358" s="386"/>
      <c r="J358" s="63"/>
    </row>
    <row r="359" spans="1:10" ht="15">
      <c r="A359" s="393">
        <f>A358+1</f>
        <v>552</v>
      </c>
      <c r="B359" s="65"/>
      <c r="C359" s="386"/>
      <c r="D359" s="63"/>
      <c r="G359" s="393">
        <f>G358+1</f>
        <v>552</v>
      </c>
      <c r="H359" s="65"/>
      <c r="I359" s="386"/>
      <c r="J359" s="63"/>
    </row>
    <row r="360" spans="1:10" ht="15">
      <c r="A360" s="393">
        <f aca="true" t="shared" si="7" ref="A360:A406">A359+1</f>
        <v>553</v>
      </c>
      <c r="B360" s="65"/>
      <c r="C360" s="386"/>
      <c r="D360" s="63"/>
      <c r="G360" s="393">
        <f aca="true" t="shared" si="8" ref="G360:G406">G359+1</f>
        <v>553</v>
      </c>
      <c r="H360" s="65"/>
      <c r="I360" s="386"/>
      <c r="J360" s="63"/>
    </row>
    <row r="361" spans="1:10" ht="15">
      <c r="A361" s="393">
        <f t="shared" si="7"/>
        <v>554</v>
      </c>
      <c r="B361" s="65"/>
      <c r="C361" s="386"/>
      <c r="D361" s="63"/>
      <c r="G361" s="393">
        <f t="shared" si="8"/>
        <v>554</v>
      </c>
      <c r="H361" s="65"/>
      <c r="I361" s="386"/>
      <c r="J361" s="63"/>
    </row>
    <row r="362" spans="1:10" ht="15">
      <c r="A362" s="393">
        <f t="shared" si="7"/>
        <v>555</v>
      </c>
      <c r="B362" s="65"/>
      <c r="C362" s="386"/>
      <c r="D362" s="63"/>
      <c r="G362" s="393">
        <f t="shared" si="8"/>
        <v>555</v>
      </c>
      <c r="H362" s="65"/>
      <c r="I362" s="386"/>
      <c r="J362" s="63"/>
    </row>
    <row r="363" spans="1:10" ht="15">
      <c r="A363" s="393">
        <f t="shared" si="7"/>
        <v>556</v>
      </c>
      <c r="B363" s="65"/>
      <c r="C363" s="386"/>
      <c r="D363" s="63"/>
      <c r="G363" s="393">
        <f t="shared" si="8"/>
        <v>556</v>
      </c>
      <c r="H363" s="65"/>
      <c r="I363" s="386"/>
      <c r="J363" s="63"/>
    </row>
    <row r="364" spans="1:10" ht="15">
      <c r="A364" s="393">
        <f t="shared" si="7"/>
        <v>557</v>
      </c>
      <c r="B364" s="65"/>
      <c r="C364" s="386"/>
      <c r="D364" s="63"/>
      <c r="G364" s="393">
        <f t="shared" si="8"/>
        <v>557</v>
      </c>
      <c r="H364" s="65"/>
      <c r="I364" s="386"/>
      <c r="J364" s="63"/>
    </row>
    <row r="365" spans="1:10" ht="15">
      <c r="A365" s="393">
        <f t="shared" si="7"/>
        <v>558</v>
      </c>
      <c r="B365" s="65" t="s">
        <v>302</v>
      </c>
      <c r="C365" s="386"/>
      <c r="D365" s="63" t="s">
        <v>197</v>
      </c>
      <c r="G365" s="393">
        <f t="shared" si="8"/>
        <v>558</v>
      </c>
      <c r="H365" s="65" t="s">
        <v>302</v>
      </c>
      <c r="I365" s="386"/>
      <c r="J365" s="63" t="s">
        <v>197</v>
      </c>
    </row>
    <row r="366" spans="1:10" ht="15">
      <c r="A366" s="393">
        <f t="shared" si="7"/>
        <v>559</v>
      </c>
      <c r="B366" s="65"/>
      <c r="C366" s="386"/>
      <c r="D366" s="63"/>
      <c r="G366" s="393">
        <f t="shared" si="8"/>
        <v>559</v>
      </c>
      <c r="H366" s="65"/>
      <c r="I366" s="386"/>
      <c r="J366" s="63"/>
    </row>
    <row r="367" spans="1:10" ht="15">
      <c r="A367" s="393">
        <f t="shared" si="7"/>
        <v>560</v>
      </c>
      <c r="B367" s="65"/>
      <c r="C367" s="386"/>
      <c r="D367" s="63"/>
      <c r="G367" s="393">
        <f t="shared" si="8"/>
        <v>560</v>
      </c>
      <c r="H367" s="65"/>
      <c r="I367" s="386"/>
      <c r="J367" s="63"/>
    </row>
    <row r="368" spans="1:10" ht="15">
      <c r="A368" s="393">
        <f t="shared" si="7"/>
        <v>561</v>
      </c>
      <c r="B368" s="65"/>
      <c r="C368" s="386"/>
      <c r="D368" s="63"/>
      <c r="G368" s="393">
        <f t="shared" si="8"/>
        <v>561</v>
      </c>
      <c r="H368" s="65"/>
      <c r="I368" s="386"/>
      <c r="J368" s="63"/>
    </row>
    <row r="369" spans="1:10" ht="15">
      <c r="A369" s="393">
        <f t="shared" si="7"/>
        <v>562</v>
      </c>
      <c r="B369" s="65"/>
      <c r="C369" s="386"/>
      <c r="D369" s="63"/>
      <c r="G369" s="393">
        <f t="shared" si="8"/>
        <v>562</v>
      </c>
      <c r="H369" s="65"/>
      <c r="I369" s="386"/>
      <c r="J369" s="63"/>
    </row>
    <row r="370" spans="1:10" ht="15">
      <c r="A370" s="393">
        <f t="shared" si="7"/>
        <v>563</v>
      </c>
      <c r="B370" s="65" t="s">
        <v>426</v>
      </c>
      <c r="C370" s="386"/>
      <c r="D370" s="63"/>
      <c r="G370" s="393">
        <f t="shared" si="8"/>
        <v>563</v>
      </c>
      <c r="H370" s="65" t="s">
        <v>426</v>
      </c>
      <c r="I370" s="386"/>
      <c r="J370" s="63"/>
    </row>
    <row r="371" spans="1:10" ht="15">
      <c r="A371" s="393">
        <f t="shared" si="7"/>
        <v>564</v>
      </c>
      <c r="B371" s="65" t="s">
        <v>427</v>
      </c>
      <c r="C371" s="386"/>
      <c r="D371" s="63"/>
      <c r="G371" s="393">
        <f t="shared" si="8"/>
        <v>564</v>
      </c>
      <c r="H371" s="65" t="s">
        <v>427</v>
      </c>
      <c r="I371" s="386"/>
      <c r="J371" s="63"/>
    </row>
    <row r="372" spans="1:10" ht="15">
      <c r="A372" s="393">
        <f t="shared" si="7"/>
        <v>565</v>
      </c>
      <c r="B372" s="65" t="s">
        <v>428</v>
      </c>
      <c r="C372" s="386"/>
      <c r="D372" s="63"/>
      <c r="G372" s="393">
        <f t="shared" si="8"/>
        <v>565</v>
      </c>
      <c r="H372" s="65" t="s">
        <v>428</v>
      </c>
      <c r="I372" s="386"/>
      <c r="J372" s="63"/>
    </row>
    <row r="373" spans="1:10" ht="15">
      <c r="A373" s="393">
        <f t="shared" si="7"/>
        <v>566</v>
      </c>
      <c r="B373" s="65" t="s">
        <v>297</v>
      </c>
      <c r="C373" s="386"/>
      <c r="D373" s="63"/>
      <c r="G373" s="393">
        <f t="shared" si="8"/>
        <v>566</v>
      </c>
      <c r="H373" s="65" t="s">
        <v>297</v>
      </c>
      <c r="I373" s="386"/>
      <c r="J373" s="63"/>
    </row>
    <row r="374" spans="1:10" ht="15">
      <c r="A374" s="393">
        <f t="shared" si="7"/>
        <v>567</v>
      </c>
      <c r="B374" s="65" t="s">
        <v>300</v>
      </c>
      <c r="C374" s="386"/>
      <c r="D374" s="63"/>
      <c r="G374" s="393">
        <f t="shared" si="8"/>
        <v>567</v>
      </c>
      <c r="H374" s="65" t="s">
        <v>300</v>
      </c>
      <c r="I374" s="386"/>
      <c r="J374" s="63"/>
    </row>
    <row r="375" spans="1:10" ht="15">
      <c r="A375" s="393">
        <f t="shared" si="7"/>
        <v>568</v>
      </c>
      <c r="B375" s="65" t="s">
        <v>296</v>
      </c>
      <c r="C375" s="386"/>
      <c r="D375" s="63"/>
      <c r="G375" s="393">
        <f t="shared" si="8"/>
        <v>568</v>
      </c>
      <c r="H375" s="65" t="s">
        <v>296</v>
      </c>
      <c r="I375" s="386"/>
      <c r="J375" s="63"/>
    </row>
    <row r="376" spans="1:10" ht="15">
      <c r="A376" s="393">
        <f t="shared" si="7"/>
        <v>569</v>
      </c>
      <c r="B376" s="65" t="s">
        <v>304</v>
      </c>
      <c r="C376" s="386"/>
      <c r="D376" s="63"/>
      <c r="G376" s="393">
        <f t="shared" si="8"/>
        <v>569</v>
      </c>
      <c r="H376" s="65" t="s">
        <v>304</v>
      </c>
      <c r="I376" s="386"/>
      <c r="J376" s="63"/>
    </row>
    <row r="377" spans="1:10" ht="15">
      <c r="A377" s="393">
        <f t="shared" si="7"/>
        <v>570</v>
      </c>
      <c r="B377" s="65"/>
      <c r="C377" s="386"/>
      <c r="D377" s="63"/>
      <c r="G377" s="393">
        <f t="shared" si="8"/>
        <v>570</v>
      </c>
      <c r="H377" s="65"/>
      <c r="I377" s="386"/>
      <c r="J377" s="63"/>
    </row>
    <row r="378" spans="1:10" ht="15">
      <c r="A378" s="393">
        <f t="shared" si="7"/>
        <v>571</v>
      </c>
      <c r="B378" s="65"/>
      <c r="C378" s="386"/>
      <c r="D378" s="63"/>
      <c r="G378" s="393">
        <f t="shared" si="8"/>
        <v>571</v>
      </c>
      <c r="H378" s="65"/>
      <c r="I378" s="386"/>
      <c r="J378" s="63"/>
    </row>
    <row r="379" spans="1:10" ht="15">
      <c r="A379" s="393">
        <f t="shared" si="7"/>
        <v>572</v>
      </c>
      <c r="B379" s="65"/>
      <c r="C379" s="386"/>
      <c r="D379" s="63"/>
      <c r="G379" s="393">
        <f t="shared" si="8"/>
        <v>572</v>
      </c>
      <c r="H379" s="65"/>
      <c r="I379" s="386"/>
      <c r="J379" s="63"/>
    </row>
    <row r="380" spans="1:10" ht="15">
      <c r="A380" s="393">
        <f t="shared" si="7"/>
        <v>573</v>
      </c>
      <c r="B380" s="65"/>
      <c r="C380" s="386"/>
      <c r="D380" s="63"/>
      <c r="G380" s="393">
        <f t="shared" si="8"/>
        <v>573</v>
      </c>
      <c r="H380" s="65"/>
      <c r="I380" s="386"/>
      <c r="J380" s="63"/>
    </row>
    <row r="381" spans="1:10" ht="15">
      <c r="A381" s="393">
        <f t="shared" si="7"/>
        <v>574</v>
      </c>
      <c r="B381" s="65"/>
      <c r="C381" s="386"/>
      <c r="D381" s="63"/>
      <c r="G381" s="393">
        <f t="shared" si="8"/>
        <v>574</v>
      </c>
      <c r="H381" s="65"/>
      <c r="I381" s="386"/>
      <c r="J381" s="63"/>
    </row>
    <row r="382" spans="1:10" ht="15">
      <c r="A382" s="393">
        <f t="shared" si="7"/>
        <v>575</v>
      </c>
      <c r="B382" s="65"/>
      <c r="C382" s="386"/>
      <c r="D382" s="63"/>
      <c r="G382" s="393">
        <f t="shared" si="8"/>
        <v>575</v>
      </c>
      <c r="H382" s="65"/>
      <c r="I382" s="386"/>
      <c r="J382" s="63"/>
    </row>
    <row r="383" spans="1:10" ht="15">
      <c r="A383" s="393">
        <f t="shared" si="7"/>
        <v>576</v>
      </c>
      <c r="B383" s="65" t="s">
        <v>295</v>
      </c>
      <c r="C383" s="386"/>
      <c r="D383" s="63" t="s">
        <v>198</v>
      </c>
      <c r="G383" s="393">
        <f t="shared" si="8"/>
        <v>576</v>
      </c>
      <c r="H383" s="65" t="s">
        <v>295</v>
      </c>
      <c r="I383" s="386"/>
      <c r="J383" s="63" t="s">
        <v>198</v>
      </c>
    </row>
    <row r="384" spans="1:10" ht="15">
      <c r="A384" s="393">
        <f t="shared" si="7"/>
        <v>577</v>
      </c>
      <c r="B384" s="65" t="s">
        <v>294</v>
      </c>
      <c r="C384" s="386"/>
      <c r="D384" s="63"/>
      <c r="G384" s="393">
        <f t="shared" si="8"/>
        <v>577</v>
      </c>
      <c r="H384" s="65" t="s">
        <v>294</v>
      </c>
      <c r="I384" s="386"/>
      <c r="J384" s="63"/>
    </row>
    <row r="385" spans="1:10" ht="15">
      <c r="A385" s="393">
        <f t="shared" si="7"/>
        <v>578</v>
      </c>
      <c r="B385" s="65" t="s">
        <v>293</v>
      </c>
      <c r="C385" s="386"/>
      <c r="D385" s="63"/>
      <c r="G385" s="393">
        <f t="shared" si="8"/>
        <v>578</v>
      </c>
      <c r="H385" s="65" t="s">
        <v>293</v>
      </c>
      <c r="I385" s="386"/>
      <c r="J385" s="63"/>
    </row>
    <row r="386" spans="1:10" ht="15">
      <c r="A386" s="393">
        <f t="shared" si="7"/>
        <v>579</v>
      </c>
      <c r="B386" s="65" t="s">
        <v>429</v>
      </c>
      <c r="C386" s="386"/>
      <c r="D386" s="63"/>
      <c r="G386" s="393">
        <f t="shared" si="8"/>
        <v>579</v>
      </c>
      <c r="H386" s="65" t="s">
        <v>429</v>
      </c>
      <c r="I386" s="386"/>
      <c r="J386" s="63"/>
    </row>
    <row r="387" spans="1:10" ht="15">
      <c r="A387" s="393">
        <f t="shared" si="7"/>
        <v>580</v>
      </c>
      <c r="B387" s="65"/>
      <c r="C387" s="386"/>
      <c r="D387" s="63"/>
      <c r="G387" s="393">
        <f t="shared" si="8"/>
        <v>580</v>
      </c>
      <c r="H387" s="65"/>
      <c r="I387" s="386"/>
      <c r="J387" s="63"/>
    </row>
    <row r="388" spans="1:10" ht="15">
      <c r="A388" s="393">
        <f t="shared" si="7"/>
        <v>581</v>
      </c>
      <c r="B388" s="65"/>
      <c r="C388" s="386"/>
      <c r="D388" s="63"/>
      <c r="G388" s="393">
        <f t="shared" si="8"/>
        <v>581</v>
      </c>
      <c r="H388" s="65"/>
      <c r="I388" s="386"/>
      <c r="J388" s="63"/>
    </row>
    <row r="389" spans="1:10" ht="15">
      <c r="A389" s="393">
        <f t="shared" si="7"/>
        <v>582</v>
      </c>
      <c r="B389" s="65"/>
      <c r="C389" s="386"/>
      <c r="D389" s="63"/>
      <c r="G389" s="393">
        <f t="shared" si="8"/>
        <v>582</v>
      </c>
      <c r="H389" s="65"/>
      <c r="I389" s="386"/>
      <c r="J389" s="63"/>
    </row>
    <row r="390" spans="1:10" ht="15">
      <c r="A390" s="393">
        <f t="shared" si="7"/>
        <v>583</v>
      </c>
      <c r="B390" s="65"/>
      <c r="C390" s="386"/>
      <c r="D390" s="63"/>
      <c r="G390" s="393">
        <f t="shared" si="8"/>
        <v>583</v>
      </c>
      <c r="H390" s="65"/>
      <c r="I390" s="386"/>
      <c r="J390" s="63"/>
    </row>
    <row r="391" spans="1:10" ht="15">
      <c r="A391" s="393">
        <f t="shared" si="7"/>
        <v>584</v>
      </c>
      <c r="B391" s="65" t="s">
        <v>299</v>
      </c>
      <c r="C391" s="386"/>
      <c r="D391" s="63" t="s">
        <v>199</v>
      </c>
      <c r="G391" s="393">
        <f t="shared" si="8"/>
        <v>584</v>
      </c>
      <c r="H391" s="65" t="s">
        <v>299</v>
      </c>
      <c r="I391" s="386"/>
      <c r="J391" s="63" t="s">
        <v>199</v>
      </c>
    </row>
    <row r="392" spans="1:10" ht="15">
      <c r="A392" s="393">
        <f t="shared" si="7"/>
        <v>585</v>
      </c>
      <c r="B392" s="65"/>
      <c r="C392" s="386"/>
      <c r="D392" s="63"/>
      <c r="G392" s="393">
        <f t="shared" si="8"/>
        <v>585</v>
      </c>
      <c r="H392" s="65"/>
      <c r="I392" s="386"/>
      <c r="J392" s="63"/>
    </row>
    <row r="393" spans="1:10" ht="15">
      <c r="A393" s="393">
        <f t="shared" si="7"/>
        <v>586</v>
      </c>
      <c r="B393" s="65" t="s">
        <v>568</v>
      </c>
      <c r="C393" s="386"/>
      <c r="D393" s="63"/>
      <c r="G393" s="393">
        <f t="shared" si="8"/>
        <v>586</v>
      </c>
      <c r="H393" s="65" t="s">
        <v>305</v>
      </c>
      <c r="I393" s="386"/>
      <c r="J393" s="63"/>
    </row>
    <row r="394" spans="1:10" ht="15">
      <c r="A394" s="393">
        <f t="shared" si="7"/>
        <v>587</v>
      </c>
      <c r="B394" s="65" t="s">
        <v>567</v>
      </c>
      <c r="C394" s="386"/>
      <c r="D394" s="63"/>
      <c r="G394" s="393">
        <f t="shared" si="8"/>
        <v>587</v>
      </c>
      <c r="H394" s="65" t="s">
        <v>301</v>
      </c>
      <c r="I394" s="386"/>
      <c r="J394" s="63"/>
    </row>
    <row r="395" spans="1:10" ht="15">
      <c r="A395" s="393">
        <f t="shared" si="7"/>
        <v>588</v>
      </c>
      <c r="B395" s="65" t="s">
        <v>566</v>
      </c>
      <c r="C395" s="386"/>
      <c r="D395" s="63"/>
      <c r="G395" s="393">
        <f t="shared" si="8"/>
        <v>588</v>
      </c>
      <c r="H395" s="65" t="s">
        <v>298</v>
      </c>
      <c r="I395" s="386"/>
      <c r="J395" s="63"/>
    </row>
    <row r="396" spans="1:10" ht="15">
      <c r="A396" s="393">
        <f t="shared" si="7"/>
        <v>589</v>
      </c>
      <c r="B396" s="65" t="s">
        <v>565</v>
      </c>
      <c r="C396" s="386"/>
      <c r="D396" s="63"/>
      <c r="G396" s="393">
        <f t="shared" si="8"/>
        <v>589</v>
      </c>
      <c r="H396" s="65" t="s">
        <v>306</v>
      </c>
      <c r="I396" s="386"/>
      <c r="J396" s="63"/>
    </row>
    <row r="397" spans="1:10" ht="15">
      <c r="A397" s="393">
        <f t="shared" si="7"/>
        <v>590</v>
      </c>
      <c r="B397" s="65" t="s">
        <v>473</v>
      </c>
      <c r="C397" s="386"/>
      <c r="D397" s="63"/>
      <c r="G397" s="393">
        <f t="shared" si="8"/>
        <v>590</v>
      </c>
      <c r="H397" s="65" t="s">
        <v>303</v>
      </c>
      <c r="I397" s="386"/>
      <c r="J397" s="63"/>
    </row>
    <row r="398" spans="1:10" ht="15">
      <c r="A398" s="393">
        <f t="shared" si="7"/>
        <v>591</v>
      </c>
      <c r="B398" s="65"/>
      <c r="C398" s="386"/>
      <c r="D398" s="63"/>
      <c r="G398" s="393">
        <f t="shared" si="8"/>
        <v>591</v>
      </c>
      <c r="H398" s="65"/>
      <c r="I398" s="386"/>
      <c r="J398" s="63"/>
    </row>
    <row r="399" spans="1:10" ht="15">
      <c r="A399" s="393">
        <f t="shared" si="7"/>
        <v>592</v>
      </c>
      <c r="B399" s="65"/>
      <c r="C399" s="386"/>
      <c r="D399" s="63"/>
      <c r="G399" s="393">
        <f t="shared" si="8"/>
        <v>592</v>
      </c>
      <c r="H399" s="65"/>
      <c r="I399" s="386"/>
      <c r="J399" s="63"/>
    </row>
    <row r="400" spans="1:10" ht="15">
      <c r="A400" s="393">
        <f t="shared" si="7"/>
        <v>593</v>
      </c>
      <c r="B400" s="65"/>
      <c r="C400" s="386"/>
      <c r="D400" s="63"/>
      <c r="G400" s="393">
        <f t="shared" si="8"/>
        <v>593</v>
      </c>
      <c r="H400" s="65"/>
      <c r="I400" s="386"/>
      <c r="J400" s="63"/>
    </row>
    <row r="401" spans="1:10" ht="15">
      <c r="A401" s="393">
        <f t="shared" si="7"/>
        <v>594</v>
      </c>
      <c r="B401" s="65"/>
      <c r="C401" s="386"/>
      <c r="D401" s="63"/>
      <c r="G401" s="393">
        <f t="shared" si="8"/>
        <v>594</v>
      </c>
      <c r="H401" s="65"/>
      <c r="I401" s="386"/>
      <c r="J401" s="63"/>
    </row>
    <row r="402" spans="1:10" ht="15">
      <c r="A402" s="393">
        <f t="shared" si="7"/>
        <v>595</v>
      </c>
      <c r="B402" s="65"/>
      <c r="C402" s="386"/>
      <c r="D402" s="63"/>
      <c r="G402" s="393">
        <f t="shared" si="8"/>
        <v>595</v>
      </c>
      <c r="H402" s="65"/>
      <c r="I402" s="386"/>
      <c r="J402" s="63"/>
    </row>
    <row r="403" spans="1:10" ht="15">
      <c r="A403" s="393">
        <f t="shared" si="7"/>
        <v>596</v>
      </c>
      <c r="B403" s="65" t="s">
        <v>433</v>
      </c>
      <c r="C403" s="386"/>
      <c r="D403" s="63" t="s">
        <v>200</v>
      </c>
      <c r="G403" s="393">
        <f t="shared" si="8"/>
        <v>596</v>
      </c>
      <c r="H403" s="65" t="s">
        <v>430</v>
      </c>
      <c r="I403" s="386"/>
      <c r="J403" s="63" t="s">
        <v>200</v>
      </c>
    </row>
    <row r="404" spans="1:10" ht="15">
      <c r="A404" s="393">
        <f t="shared" si="7"/>
        <v>597</v>
      </c>
      <c r="B404" s="15" t="s">
        <v>432</v>
      </c>
      <c r="C404" s="386"/>
      <c r="D404" s="6"/>
      <c r="G404" s="393">
        <f t="shared" si="8"/>
        <v>597</v>
      </c>
      <c r="H404" s="15" t="s">
        <v>431</v>
      </c>
      <c r="I404" s="386"/>
      <c r="J404" s="6"/>
    </row>
    <row r="405" spans="1:10" ht="15">
      <c r="A405" s="393">
        <f t="shared" si="7"/>
        <v>598</v>
      </c>
      <c r="B405" s="15"/>
      <c r="C405" s="386"/>
      <c r="D405" s="6"/>
      <c r="G405" s="393">
        <f t="shared" si="8"/>
        <v>598</v>
      </c>
      <c r="H405" s="15"/>
      <c r="I405" s="386"/>
      <c r="J405" s="6"/>
    </row>
    <row r="406" spans="1:10" ht="15">
      <c r="A406" s="393">
        <f t="shared" si="7"/>
        <v>599</v>
      </c>
      <c r="B406" s="15"/>
      <c r="C406" s="386"/>
      <c r="D406" s="6"/>
      <c r="G406" s="393">
        <f t="shared" si="8"/>
        <v>599</v>
      </c>
      <c r="H406" s="15"/>
      <c r="I406" s="386"/>
      <c r="J406" s="6"/>
    </row>
    <row r="407" spans="1:10" ht="15">
      <c r="A407" s="391">
        <v>600</v>
      </c>
      <c r="B407" s="65" t="s">
        <v>345</v>
      </c>
      <c r="C407" s="386" t="s">
        <v>307</v>
      </c>
      <c r="D407" s="63" t="s">
        <v>200</v>
      </c>
      <c r="G407" s="391">
        <v>600</v>
      </c>
      <c r="H407" s="65" t="s">
        <v>345</v>
      </c>
      <c r="I407" s="386" t="s">
        <v>307</v>
      </c>
      <c r="J407" s="63" t="s">
        <v>200</v>
      </c>
    </row>
    <row r="408" spans="1:10" ht="15">
      <c r="A408" s="391">
        <v>601</v>
      </c>
      <c r="B408" s="65" t="s">
        <v>346</v>
      </c>
      <c r="C408" s="386" t="s">
        <v>347</v>
      </c>
      <c r="D408" s="63" t="s">
        <v>200</v>
      </c>
      <c r="G408" s="391">
        <v>601</v>
      </c>
      <c r="H408" s="65" t="s">
        <v>346</v>
      </c>
      <c r="I408" s="386" t="s">
        <v>347</v>
      </c>
      <c r="J408" s="63" t="s">
        <v>200</v>
      </c>
    </row>
    <row r="409" spans="1:10" ht="15">
      <c r="A409" s="391">
        <v>602</v>
      </c>
      <c r="B409" s="65" t="s">
        <v>44</v>
      </c>
      <c r="C409" s="386" t="s">
        <v>322</v>
      </c>
      <c r="D409" s="63" t="s">
        <v>200</v>
      </c>
      <c r="G409" s="391">
        <v>602</v>
      </c>
      <c r="H409" s="65" t="s">
        <v>44</v>
      </c>
      <c r="I409" s="386" t="s">
        <v>322</v>
      </c>
      <c r="J409" s="63" t="s">
        <v>200</v>
      </c>
    </row>
    <row r="410" spans="1:10" ht="15">
      <c r="A410" s="391">
        <v>603</v>
      </c>
      <c r="B410" s="65" t="s">
        <v>318</v>
      </c>
      <c r="C410" s="386" t="s">
        <v>319</v>
      </c>
      <c r="D410" s="63" t="s">
        <v>200</v>
      </c>
      <c r="G410" s="391">
        <v>603</v>
      </c>
      <c r="H410" s="65" t="s">
        <v>318</v>
      </c>
      <c r="I410" s="386" t="s">
        <v>319</v>
      </c>
      <c r="J410" s="63" t="s">
        <v>200</v>
      </c>
    </row>
    <row r="411" spans="1:10" ht="15">
      <c r="A411" s="391">
        <v>604</v>
      </c>
      <c r="B411" s="65" t="s">
        <v>348</v>
      </c>
      <c r="C411" s="386" t="s">
        <v>349</v>
      </c>
      <c r="D411" s="63" t="s">
        <v>200</v>
      </c>
      <c r="G411" s="391">
        <v>604</v>
      </c>
      <c r="H411" s="65" t="s">
        <v>348</v>
      </c>
      <c r="I411" s="386" t="s">
        <v>349</v>
      </c>
      <c r="J411" s="63" t="s">
        <v>200</v>
      </c>
    </row>
    <row r="412" spans="1:10" ht="15">
      <c r="A412" s="391">
        <v>605</v>
      </c>
      <c r="B412" s="65" t="s">
        <v>308</v>
      </c>
      <c r="C412" s="386" t="s">
        <v>309</v>
      </c>
      <c r="D412" s="63" t="s">
        <v>200</v>
      </c>
      <c r="G412" s="391">
        <v>605</v>
      </c>
      <c r="H412" s="65" t="s">
        <v>308</v>
      </c>
      <c r="I412" s="386" t="s">
        <v>309</v>
      </c>
      <c r="J412" s="63" t="s">
        <v>200</v>
      </c>
    </row>
    <row r="413" spans="1:10" ht="15">
      <c r="A413" s="391">
        <v>606</v>
      </c>
      <c r="B413" s="65" t="s">
        <v>310</v>
      </c>
      <c r="C413" s="386" t="s">
        <v>311</v>
      </c>
      <c r="D413" s="63" t="s">
        <v>200</v>
      </c>
      <c r="G413" s="391">
        <v>606</v>
      </c>
      <c r="H413" s="65" t="s">
        <v>310</v>
      </c>
      <c r="I413" s="386" t="s">
        <v>311</v>
      </c>
      <c r="J413" s="63" t="s">
        <v>200</v>
      </c>
    </row>
    <row r="414" spans="1:10" ht="15">
      <c r="A414" s="391">
        <v>607</v>
      </c>
      <c r="B414" s="65" t="s">
        <v>320</v>
      </c>
      <c r="C414" s="386" t="s">
        <v>321</v>
      </c>
      <c r="D414" s="63" t="s">
        <v>200</v>
      </c>
      <c r="G414" s="391">
        <v>607</v>
      </c>
      <c r="H414" s="65" t="s">
        <v>320</v>
      </c>
      <c r="I414" s="386" t="s">
        <v>321</v>
      </c>
      <c r="J414" s="63" t="s">
        <v>200</v>
      </c>
    </row>
    <row r="415" spans="1:10" ht="15">
      <c r="A415" s="391">
        <v>608</v>
      </c>
      <c r="B415" s="65"/>
      <c r="C415" s="386"/>
      <c r="D415" s="63"/>
      <c r="G415" s="391">
        <v>608</v>
      </c>
      <c r="H415" s="65"/>
      <c r="I415" s="386"/>
      <c r="J415" s="63"/>
    </row>
    <row r="416" spans="1:10" ht="15">
      <c r="A416" s="391">
        <v>609</v>
      </c>
      <c r="B416" s="65"/>
      <c r="C416" s="386"/>
      <c r="D416" s="63"/>
      <c r="G416" s="391">
        <v>609</v>
      </c>
      <c r="H416" s="65"/>
      <c r="I416" s="386"/>
      <c r="J416" s="63"/>
    </row>
    <row r="417" spans="1:10" ht="15">
      <c r="A417" s="391">
        <v>610</v>
      </c>
      <c r="B417" s="65"/>
      <c r="C417" s="386"/>
      <c r="D417" s="274"/>
      <c r="G417" s="391">
        <v>610</v>
      </c>
      <c r="H417" s="65"/>
      <c r="I417" s="386"/>
      <c r="J417" s="274"/>
    </row>
    <row r="418" spans="1:10" ht="15">
      <c r="A418" s="391">
        <v>611</v>
      </c>
      <c r="B418" s="65"/>
      <c r="C418" s="386"/>
      <c r="D418" s="63"/>
      <c r="G418" s="391">
        <v>611</v>
      </c>
      <c r="H418" s="65"/>
      <c r="I418" s="386"/>
      <c r="J418" s="63"/>
    </row>
    <row r="419" spans="1:10" ht="15">
      <c r="A419" s="391">
        <v>612</v>
      </c>
      <c r="B419" s="65"/>
      <c r="C419" s="386"/>
      <c r="D419" s="63"/>
      <c r="G419" s="391">
        <v>612</v>
      </c>
      <c r="H419" s="65"/>
      <c r="I419" s="386"/>
      <c r="J419" s="63"/>
    </row>
    <row r="420" spans="1:10" ht="15">
      <c r="A420" s="391">
        <v>613</v>
      </c>
      <c r="B420" s="65"/>
      <c r="C420" s="386"/>
      <c r="D420" s="63"/>
      <c r="G420" s="391">
        <v>613</v>
      </c>
      <c r="H420" s="65"/>
      <c r="I420" s="386"/>
      <c r="J420" s="63"/>
    </row>
    <row r="421" spans="1:10" ht="15">
      <c r="A421" s="391">
        <v>614</v>
      </c>
      <c r="B421" s="65"/>
      <c r="C421" s="386"/>
      <c r="D421" s="63"/>
      <c r="G421" s="391">
        <v>614</v>
      </c>
      <c r="H421" s="65"/>
      <c r="I421" s="386"/>
      <c r="J421" s="63"/>
    </row>
    <row r="422" spans="1:10" ht="15">
      <c r="A422" s="391">
        <v>615</v>
      </c>
      <c r="B422" s="65" t="s">
        <v>350</v>
      </c>
      <c r="C422" s="386" t="s">
        <v>351</v>
      </c>
      <c r="D422" s="63" t="s">
        <v>194</v>
      </c>
      <c r="G422" s="391">
        <v>615</v>
      </c>
      <c r="H422" s="65" t="s">
        <v>350</v>
      </c>
      <c r="I422" s="386" t="s">
        <v>351</v>
      </c>
      <c r="J422" s="63" t="s">
        <v>352</v>
      </c>
    </row>
    <row r="423" spans="1:10" ht="15">
      <c r="A423" s="391">
        <v>616</v>
      </c>
      <c r="B423" s="65" t="s">
        <v>353</v>
      </c>
      <c r="C423" s="386" t="s">
        <v>354</v>
      </c>
      <c r="D423" s="63" t="s">
        <v>194</v>
      </c>
      <c r="G423" s="391">
        <v>616</v>
      </c>
      <c r="H423" s="65" t="s">
        <v>353</v>
      </c>
      <c r="I423" s="386" t="s">
        <v>354</v>
      </c>
      <c r="J423" s="63" t="s">
        <v>352</v>
      </c>
    </row>
    <row r="424" spans="1:10" ht="15">
      <c r="A424" s="391">
        <v>617</v>
      </c>
      <c r="B424" s="65" t="s">
        <v>355</v>
      </c>
      <c r="C424" s="386" t="s">
        <v>356</v>
      </c>
      <c r="D424" s="63" t="s">
        <v>196</v>
      </c>
      <c r="G424" s="391">
        <v>617</v>
      </c>
      <c r="H424" s="65" t="s">
        <v>355</v>
      </c>
      <c r="I424" s="386" t="s">
        <v>356</v>
      </c>
      <c r="J424" s="63" t="s">
        <v>196</v>
      </c>
    </row>
    <row r="425" spans="1:10" ht="15">
      <c r="A425" s="391">
        <v>618</v>
      </c>
      <c r="B425" s="65" t="s">
        <v>357</v>
      </c>
      <c r="C425" s="386" t="s">
        <v>356</v>
      </c>
      <c r="D425" s="63" t="s">
        <v>196</v>
      </c>
      <c r="G425" s="391">
        <v>618</v>
      </c>
      <c r="H425" s="65" t="s">
        <v>357</v>
      </c>
      <c r="I425" s="386" t="s">
        <v>356</v>
      </c>
      <c r="J425" s="63" t="s">
        <v>196</v>
      </c>
    </row>
    <row r="426" spans="1:10" ht="15">
      <c r="A426" s="392">
        <v>619</v>
      </c>
      <c r="B426" s="65" t="s">
        <v>323</v>
      </c>
      <c r="C426" s="386" t="s">
        <v>358</v>
      </c>
      <c r="D426" s="63" t="s">
        <v>196</v>
      </c>
      <c r="G426" s="392">
        <v>619</v>
      </c>
      <c r="H426" s="65" t="s">
        <v>323</v>
      </c>
      <c r="I426" s="386" t="s">
        <v>358</v>
      </c>
      <c r="J426" s="63" t="s">
        <v>196</v>
      </c>
    </row>
    <row r="427" spans="1:10" ht="15">
      <c r="A427" s="391">
        <v>620</v>
      </c>
      <c r="B427" s="65" t="s">
        <v>359</v>
      </c>
      <c r="C427" s="386" t="s">
        <v>360</v>
      </c>
      <c r="D427" s="63" t="s">
        <v>196</v>
      </c>
      <c r="G427" s="391">
        <v>620</v>
      </c>
      <c r="H427" s="65" t="s">
        <v>359</v>
      </c>
      <c r="I427" s="386" t="s">
        <v>360</v>
      </c>
      <c r="J427" s="63" t="s">
        <v>196</v>
      </c>
    </row>
    <row r="428" spans="1:10" ht="15">
      <c r="A428" s="391">
        <v>621</v>
      </c>
      <c r="B428" s="65" t="s">
        <v>324</v>
      </c>
      <c r="C428" s="386" t="s">
        <v>325</v>
      </c>
      <c r="D428" s="63" t="s">
        <v>196</v>
      </c>
      <c r="G428" s="391">
        <v>621</v>
      </c>
      <c r="H428" s="65" t="s">
        <v>324</v>
      </c>
      <c r="I428" s="386" t="s">
        <v>325</v>
      </c>
      <c r="J428" s="63" t="s">
        <v>196</v>
      </c>
    </row>
    <row r="429" spans="1:10" ht="15">
      <c r="A429" s="391">
        <v>622</v>
      </c>
      <c r="B429" s="65" t="s">
        <v>361</v>
      </c>
      <c r="C429" s="386" t="s">
        <v>362</v>
      </c>
      <c r="D429" s="63" t="s">
        <v>196</v>
      </c>
      <c r="G429" s="391">
        <v>622</v>
      </c>
      <c r="H429" s="65" t="s">
        <v>361</v>
      </c>
      <c r="I429" s="386" t="s">
        <v>362</v>
      </c>
      <c r="J429" s="63" t="s">
        <v>196</v>
      </c>
    </row>
    <row r="430" spans="1:10" ht="15">
      <c r="A430" s="391">
        <v>623</v>
      </c>
      <c r="B430" s="65" t="s">
        <v>363</v>
      </c>
      <c r="C430" s="386" t="s">
        <v>364</v>
      </c>
      <c r="D430" s="63" t="s">
        <v>196</v>
      </c>
      <c r="G430" s="391">
        <v>623</v>
      </c>
      <c r="H430" s="65" t="s">
        <v>363</v>
      </c>
      <c r="I430" s="386" t="s">
        <v>364</v>
      </c>
      <c r="J430" s="63" t="s">
        <v>196</v>
      </c>
    </row>
    <row r="431" spans="1:10" ht="15">
      <c r="A431" s="391">
        <v>624</v>
      </c>
      <c r="B431" s="65" t="s">
        <v>365</v>
      </c>
      <c r="C431" s="386" t="s">
        <v>366</v>
      </c>
      <c r="D431" s="63" t="s">
        <v>196</v>
      </c>
      <c r="G431" s="391">
        <v>624</v>
      </c>
      <c r="H431" s="65" t="s">
        <v>365</v>
      </c>
      <c r="I431" s="386" t="s">
        <v>366</v>
      </c>
      <c r="J431" s="63" t="s">
        <v>196</v>
      </c>
    </row>
    <row r="432" spans="1:10" ht="15">
      <c r="A432" s="391">
        <v>625</v>
      </c>
      <c r="B432" s="65"/>
      <c r="C432" s="386"/>
      <c r="D432" s="63"/>
      <c r="G432" s="391">
        <v>625</v>
      </c>
      <c r="H432" s="65"/>
      <c r="I432" s="386"/>
      <c r="J432" s="63"/>
    </row>
    <row r="433" spans="1:10" ht="15">
      <c r="A433" s="391">
        <v>626</v>
      </c>
      <c r="B433" s="65"/>
      <c r="C433" s="386"/>
      <c r="D433" s="63"/>
      <c r="G433" s="391">
        <v>626</v>
      </c>
      <c r="H433" s="65"/>
      <c r="I433" s="386"/>
      <c r="J433" s="63"/>
    </row>
    <row r="434" spans="1:10" ht="15">
      <c r="A434" s="391">
        <v>627</v>
      </c>
      <c r="B434" s="65"/>
      <c r="C434" s="386"/>
      <c r="D434" s="63"/>
      <c r="G434" s="391">
        <v>627</v>
      </c>
      <c r="H434" s="65"/>
      <c r="I434" s="386"/>
      <c r="J434" s="63"/>
    </row>
    <row r="435" spans="1:10" ht="15">
      <c r="A435" s="391">
        <v>628</v>
      </c>
      <c r="B435" s="65"/>
      <c r="C435" s="386"/>
      <c r="D435" s="63"/>
      <c r="G435" s="391">
        <v>628</v>
      </c>
      <c r="H435" s="65"/>
      <c r="I435" s="386"/>
      <c r="J435" s="63"/>
    </row>
    <row r="436" spans="1:10" ht="15">
      <c r="A436" s="391">
        <v>629</v>
      </c>
      <c r="B436" s="65"/>
      <c r="C436" s="386"/>
      <c r="D436" s="63"/>
      <c r="G436" s="391">
        <v>629</v>
      </c>
      <c r="H436" s="65"/>
      <c r="I436" s="386"/>
      <c r="J436" s="63"/>
    </row>
    <row r="437" spans="1:10" ht="15">
      <c r="A437" s="391">
        <v>630</v>
      </c>
      <c r="B437" s="65"/>
      <c r="C437" s="386"/>
      <c r="D437" s="63"/>
      <c r="G437" s="391">
        <v>630</v>
      </c>
      <c r="H437" s="65"/>
      <c r="I437" s="386"/>
      <c r="J437" s="63"/>
    </row>
    <row r="438" spans="1:10" ht="15">
      <c r="A438" s="391">
        <v>631</v>
      </c>
      <c r="B438" s="65"/>
      <c r="C438" s="386"/>
      <c r="D438" s="63"/>
      <c r="G438" s="391">
        <v>631</v>
      </c>
      <c r="H438" s="65"/>
      <c r="I438" s="386"/>
      <c r="J438" s="63"/>
    </row>
    <row r="439" spans="1:10" ht="15">
      <c r="A439" s="391">
        <v>632</v>
      </c>
      <c r="B439" s="65"/>
      <c r="C439" s="386"/>
      <c r="D439" s="63"/>
      <c r="G439" s="391">
        <v>632</v>
      </c>
      <c r="H439" s="65"/>
      <c r="I439" s="386"/>
      <c r="J439" s="63"/>
    </row>
    <row r="440" spans="1:10" ht="15">
      <c r="A440" s="391">
        <v>633</v>
      </c>
      <c r="B440" s="65"/>
      <c r="C440" s="386"/>
      <c r="D440" s="63"/>
      <c r="G440" s="391">
        <v>633</v>
      </c>
      <c r="H440" s="65"/>
      <c r="I440" s="386"/>
      <c r="J440" s="63"/>
    </row>
    <row r="441" spans="1:10" ht="15">
      <c r="A441" s="391">
        <v>634</v>
      </c>
      <c r="B441" s="65"/>
      <c r="C441" s="386"/>
      <c r="D441" s="63"/>
      <c r="G441" s="391">
        <v>634</v>
      </c>
      <c r="H441" s="65"/>
      <c r="I441" s="386"/>
      <c r="J441" s="63"/>
    </row>
    <row r="442" spans="1:10" ht="15">
      <c r="A442" s="391">
        <v>635</v>
      </c>
      <c r="B442" s="65"/>
      <c r="C442" s="386"/>
      <c r="D442" s="63"/>
      <c r="G442" s="391">
        <v>635</v>
      </c>
      <c r="H442" s="65"/>
      <c r="I442" s="386"/>
      <c r="J442" s="63"/>
    </row>
    <row r="443" spans="1:10" ht="15">
      <c r="A443" s="391">
        <v>636</v>
      </c>
      <c r="B443" s="65"/>
      <c r="C443" s="386"/>
      <c r="D443" s="63"/>
      <c r="G443" s="391">
        <v>636</v>
      </c>
      <c r="H443" s="65"/>
      <c r="I443" s="386"/>
      <c r="J443" s="63"/>
    </row>
    <row r="444" spans="1:10" ht="15">
      <c r="A444" s="391">
        <v>637</v>
      </c>
      <c r="B444" s="65"/>
      <c r="C444" s="386"/>
      <c r="D444" s="63"/>
      <c r="G444" s="391">
        <v>637</v>
      </c>
      <c r="H444" s="65"/>
      <c r="I444" s="386"/>
      <c r="J444" s="63"/>
    </row>
    <row r="445" spans="1:10" ht="15">
      <c r="A445" s="391">
        <v>638</v>
      </c>
      <c r="B445" s="65" t="s">
        <v>327</v>
      </c>
      <c r="C445" s="386" t="s">
        <v>367</v>
      </c>
      <c r="D445" s="63" t="s">
        <v>198</v>
      </c>
      <c r="G445" s="391">
        <v>638</v>
      </c>
      <c r="H445" s="65" t="s">
        <v>327</v>
      </c>
      <c r="I445" s="386" t="s">
        <v>367</v>
      </c>
      <c r="J445" s="63" t="s">
        <v>198</v>
      </c>
    </row>
    <row r="446" spans="1:10" ht="15">
      <c r="A446" s="391">
        <v>639</v>
      </c>
      <c r="B446" s="65" t="s">
        <v>326</v>
      </c>
      <c r="C446" s="386" t="s">
        <v>368</v>
      </c>
      <c r="D446" s="63" t="s">
        <v>198</v>
      </c>
      <c r="G446" s="391">
        <v>639</v>
      </c>
      <c r="H446" s="65" t="s">
        <v>326</v>
      </c>
      <c r="I446" s="386" t="s">
        <v>368</v>
      </c>
      <c r="J446" s="63" t="s">
        <v>198</v>
      </c>
    </row>
    <row r="447" spans="1:10" ht="15">
      <c r="A447" s="391">
        <v>640</v>
      </c>
      <c r="B447" s="65" t="s">
        <v>201</v>
      </c>
      <c r="C447" s="386" t="s">
        <v>202</v>
      </c>
      <c r="D447" s="63" t="s">
        <v>198</v>
      </c>
      <c r="G447" s="391">
        <v>640</v>
      </c>
      <c r="H447" s="65" t="s">
        <v>201</v>
      </c>
      <c r="I447" s="386" t="s">
        <v>202</v>
      </c>
      <c r="J447" s="63" t="s">
        <v>198</v>
      </c>
    </row>
    <row r="448" spans="1:10" ht="15">
      <c r="A448" s="391">
        <v>641</v>
      </c>
      <c r="B448" s="65" t="s">
        <v>315</v>
      </c>
      <c r="C448" s="386" t="s">
        <v>316</v>
      </c>
      <c r="D448" s="63" t="s">
        <v>198</v>
      </c>
      <c r="G448" s="391">
        <v>641</v>
      </c>
      <c r="H448" s="65" t="s">
        <v>315</v>
      </c>
      <c r="I448" s="386" t="s">
        <v>316</v>
      </c>
      <c r="J448" s="63" t="s">
        <v>198</v>
      </c>
    </row>
    <row r="449" spans="1:10" ht="15">
      <c r="A449" s="391">
        <v>642</v>
      </c>
      <c r="B449" s="65" t="s">
        <v>317</v>
      </c>
      <c r="C449" s="386" t="s">
        <v>369</v>
      </c>
      <c r="D449" s="63" t="s">
        <v>198</v>
      </c>
      <c r="G449" s="391">
        <v>642</v>
      </c>
      <c r="H449" s="65" t="s">
        <v>317</v>
      </c>
      <c r="I449" s="386" t="s">
        <v>369</v>
      </c>
      <c r="J449" s="63" t="s">
        <v>198</v>
      </c>
    </row>
    <row r="450" spans="1:10" ht="15">
      <c r="A450" s="391">
        <v>643</v>
      </c>
      <c r="B450" s="65" t="s">
        <v>314</v>
      </c>
      <c r="C450" s="386" t="s">
        <v>370</v>
      </c>
      <c r="D450" s="63" t="s">
        <v>198</v>
      </c>
      <c r="G450" s="391">
        <v>643</v>
      </c>
      <c r="H450" s="65" t="s">
        <v>314</v>
      </c>
      <c r="I450" s="386" t="s">
        <v>370</v>
      </c>
      <c r="J450" s="63" t="s">
        <v>198</v>
      </c>
    </row>
    <row r="451" spans="1:10" ht="15">
      <c r="A451" s="391">
        <v>644</v>
      </c>
      <c r="B451" s="65" t="s">
        <v>371</v>
      </c>
      <c r="C451" s="386" t="s">
        <v>372</v>
      </c>
      <c r="D451" s="63" t="s">
        <v>198</v>
      </c>
      <c r="G451" s="391">
        <v>644</v>
      </c>
      <c r="H451" s="65" t="s">
        <v>371</v>
      </c>
      <c r="I451" s="386" t="s">
        <v>372</v>
      </c>
      <c r="J451" s="63" t="s">
        <v>198</v>
      </c>
    </row>
    <row r="452" spans="1:10" ht="15">
      <c r="A452" s="391">
        <v>645</v>
      </c>
      <c r="B452" s="65" t="s">
        <v>373</v>
      </c>
      <c r="C452" s="386"/>
      <c r="D452" s="63" t="s">
        <v>198</v>
      </c>
      <c r="G452" s="391">
        <v>645</v>
      </c>
      <c r="H452" s="65" t="s">
        <v>373</v>
      </c>
      <c r="I452" s="386"/>
      <c r="J452" s="63" t="s">
        <v>198</v>
      </c>
    </row>
    <row r="453" spans="1:10" ht="15">
      <c r="A453" s="391">
        <v>646</v>
      </c>
      <c r="B453" s="65" t="s">
        <v>312</v>
      </c>
      <c r="C453" s="386" t="s">
        <v>313</v>
      </c>
      <c r="D453" s="63" t="s">
        <v>198</v>
      </c>
      <c r="G453" s="391">
        <v>646</v>
      </c>
      <c r="H453" s="65" t="s">
        <v>312</v>
      </c>
      <c r="I453" s="386" t="s">
        <v>313</v>
      </c>
      <c r="J453" s="63" t="s">
        <v>198</v>
      </c>
    </row>
    <row r="454" spans="1:10" ht="15">
      <c r="A454" s="391">
        <v>647</v>
      </c>
      <c r="B454" s="65"/>
      <c r="C454" s="386"/>
      <c r="D454" s="63"/>
      <c r="G454" s="391">
        <v>647</v>
      </c>
      <c r="H454" s="65"/>
      <c r="I454" s="386"/>
      <c r="J454" s="63"/>
    </row>
    <row r="455" spans="1:10" ht="15">
      <c r="A455" s="391">
        <v>648</v>
      </c>
      <c r="B455" s="15"/>
      <c r="C455" s="386"/>
      <c r="D455" s="6"/>
      <c r="G455" s="391">
        <v>648</v>
      </c>
      <c r="H455" s="15"/>
      <c r="I455" s="386"/>
      <c r="J455" s="6"/>
    </row>
    <row r="456" spans="1:10" ht="15">
      <c r="A456" s="391">
        <v>649</v>
      </c>
      <c r="B456" s="15"/>
      <c r="C456" s="386"/>
      <c r="D456" s="6"/>
      <c r="G456" s="391">
        <v>649</v>
      </c>
      <c r="H456" s="15"/>
      <c r="I456" s="386"/>
      <c r="J456" s="6"/>
    </row>
    <row r="457" spans="1:10" ht="15">
      <c r="A457" s="391">
        <v>650</v>
      </c>
      <c r="B457" s="15" t="s">
        <v>374</v>
      </c>
      <c r="C457" s="386"/>
      <c r="D457" s="6" t="s">
        <v>199</v>
      </c>
      <c r="G457" s="391">
        <v>650</v>
      </c>
      <c r="H457" s="15" t="s">
        <v>374</v>
      </c>
      <c r="I457" s="386"/>
      <c r="J457" s="6" t="s">
        <v>199</v>
      </c>
    </row>
    <row r="458" spans="1:10" ht="15">
      <c r="A458" s="391">
        <f>A408+50</f>
        <v>651</v>
      </c>
      <c r="B458" s="65" t="s">
        <v>375</v>
      </c>
      <c r="C458" s="386" t="s">
        <v>376</v>
      </c>
      <c r="D458" s="63" t="s">
        <v>199</v>
      </c>
      <c r="G458" s="391">
        <f>G408+50</f>
        <v>651</v>
      </c>
      <c r="H458" s="65" t="s">
        <v>375</v>
      </c>
      <c r="I458" s="386" t="s">
        <v>376</v>
      </c>
      <c r="J458" s="63" t="s">
        <v>199</v>
      </c>
    </row>
    <row r="459" spans="1:10" ht="15">
      <c r="A459" s="391">
        <f>A458+1</f>
        <v>652</v>
      </c>
      <c r="B459" s="65" t="s">
        <v>377</v>
      </c>
      <c r="C459" s="386" t="s">
        <v>378</v>
      </c>
      <c r="D459" s="63" t="s">
        <v>199</v>
      </c>
      <c r="G459" s="391">
        <f>G458+1</f>
        <v>652</v>
      </c>
      <c r="H459" s="65" t="s">
        <v>377</v>
      </c>
      <c r="I459" s="386" t="s">
        <v>378</v>
      </c>
      <c r="J459" s="63" t="s">
        <v>199</v>
      </c>
    </row>
    <row r="460" spans="1:10" ht="15">
      <c r="A460" s="391">
        <f aca="true" t="shared" si="9" ref="A460:A506">A459+1</f>
        <v>653</v>
      </c>
      <c r="B460" s="65" t="s">
        <v>337</v>
      </c>
      <c r="C460" s="386" t="s">
        <v>338</v>
      </c>
      <c r="D460" s="63" t="s">
        <v>199</v>
      </c>
      <c r="G460" s="391">
        <f aca="true" t="shared" si="10" ref="G460:G506">G459+1</f>
        <v>653</v>
      </c>
      <c r="H460" s="65" t="s">
        <v>337</v>
      </c>
      <c r="I460" s="386" t="s">
        <v>338</v>
      </c>
      <c r="J460" s="63" t="s">
        <v>199</v>
      </c>
    </row>
    <row r="461" spans="1:10" ht="15">
      <c r="A461" s="391">
        <f t="shared" si="9"/>
        <v>654</v>
      </c>
      <c r="B461" s="65" t="s">
        <v>206</v>
      </c>
      <c r="C461" s="386" t="s">
        <v>379</v>
      </c>
      <c r="D461" s="63" t="s">
        <v>199</v>
      </c>
      <c r="G461" s="391">
        <f t="shared" si="10"/>
        <v>654</v>
      </c>
      <c r="H461" s="65" t="s">
        <v>206</v>
      </c>
      <c r="I461" s="386" t="s">
        <v>379</v>
      </c>
      <c r="J461" s="63" t="s">
        <v>199</v>
      </c>
    </row>
    <row r="462" spans="1:10" ht="15">
      <c r="A462" s="391">
        <f t="shared" si="9"/>
        <v>655</v>
      </c>
      <c r="B462" s="65" t="s">
        <v>328</v>
      </c>
      <c r="C462" s="386" t="s">
        <v>329</v>
      </c>
      <c r="D462" s="63" t="s">
        <v>199</v>
      </c>
      <c r="G462" s="391">
        <f t="shared" si="10"/>
        <v>655</v>
      </c>
      <c r="H462" s="65" t="s">
        <v>328</v>
      </c>
      <c r="I462" s="386" t="s">
        <v>329</v>
      </c>
      <c r="J462" s="63" t="s">
        <v>199</v>
      </c>
    </row>
    <row r="463" spans="1:10" ht="15">
      <c r="A463" s="391">
        <f t="shared" si="9"/>
        <v>656</v>
      </c>
      <c r="B463" s="65" t="s">
        <v>205</v>
      </c>
      <c r="C463" s="386" t="s">
        <v>330</v>
      </c>
      <c r="D463" s="63" t="s">
        <v>199</v>
      </c>
      <c r="G463" s="391">
        <f t="shared" si="10"/>
        <v>656</v>
      </c>
      <c r="H463" s="65" t="s">
        <v>205</v>
      </c>
      <c r="I463" s="386" t="s">
        <v>330</v>
      </c>
      <c r="J463" s="63" t="s">
        <v>199</v>
      </c>
    </row>
    <row r="464" spans="1:10" ht="15">
      <c r="A464" s="391">
        <f t="shared" si="9"/>
        <v>657</v>
      </c>
      <c r="B464" s="65" t="s">
        <v>43</v>
      </c>
      <c r="C464" s="386" t="s">
        <v>204</v>
      </c>
      <c r="D464" s="63" t="s">
        <v>199</v>
      </c>
      <c r="G464" s="391">
        <f t="shared" si="10"/>
        <v>657</v>
      </c>
      <c r="H464" s="65" t="s">
        <v>43</v>
      </c>
      <c r="I464" s="386" t="s">
        <v>204</v>
      </c>
      <c r="J464" s="63" t="s">
        <v>199</v>
      </c>
    </row>
    <row r="465" spans="1:10" ht="15">
      <c r="A465" s="391">
        <f t="shared" si="9"/>
        <v>658</v>
      </c>
      <c r="B465" s="65" t="s">
        <v>42</v>
      </c>
      <c r="C465" s="386" t="s">
        <v>203</v>
      </c>
      <c r="D465" s="63" t="s">
        <v>199</v>
      </c>
      <c r="G465" s="391">
        <f t="shared" si="10"/>
        <v>658</v>
      </c>
      <c r="H465" s="65" t="s">
        <v>42</v>
      </c>
      <c r="I465" s="386" t="s">
        <v>203</v>
      </c>
      <c r="J465" s="63" t="s">
        <v>199</v>
      </c>
    </row>
    <row r="466" spans="1:10" ht="15">
      <c r="A466" s="391">
        <f t="shared" si="9"/>
        <v>659</v>
      </c>
      <c r="B466" s="65" t="s">
        <v>380</v>
      </c>
      <c r="C466" s="386"/>
      <c r="D466" s="63" t="s">
        <v>199</v>
      </c>
      <c r="G466" s="391">
        <f t="shared" si="10"/>
        <v>659</v>
      </c>
      <c r="H466" s="65" t="s">
        <v>380</v>
      </c>
      <c r="I466" s="386"/>
      <c r="J466" s="63" t="s">
        <v>199</v>
      </c>
    </row>
    <row r="467" spans="1:10" ht="15">
      <c r="A467" s="391">
        <f t="shared" si="9"/>
        <v>660</v>
      </c>
      <c r="B467" s="65" t="s">
        <v>381</v>
      </c>
      <c r="C467" s="386"/>
      <c r="D467" s="63" t="s">
        <v>199</v>
      </c>
      <c r="G467" s="391">
        <f t="shared" si="10"/>
        <v>660</v>
      </c>
      <c r="H467" s="65" t="s">
        <v>381</v>
      </c>
      <c r="I467" s="386"/>
      <c r="J467" s="63" t="s">
        <v>199</v>
      </c>
    </row>
    <row r="468" spans="1:10" ht="15">
      <c r="A468" s="391">
        <f t="shared" si="9"/>
        <v>661</v>
      </c>
      <c r="B468" s="65" t="s">
        <v>332</v>
      </c>
      <c r="C468" s="386" t="s">
        <v>382</v>
      </c>
      <c r="D468" s="63" t="s">
        <v>199</v>
      </c>
      <c r="G468" s="391">
        <f t="shared" si="10"/>
        <v>661</v>
      </c>
      <c r="H468" s="65" t="s">
        <v>332</v>
      </c>
      <c r="I468" s="386" t="s">
        <v>382</v>
      </c>
      <c r="J468" s="63" t="s">
        <v>199</v>
      </c>
    </row>
    <row r="469" spans="1:10" ht="15">
      <c r="A469" s="391">
        <f t="shared" si="9"/>
        <v>662</v>
      </c>
      <c r="B469" s="65"/>
      <c r="C469" s="386"/>
      <c r="D469" s="63"/>
      <c r="G469" s="391">
        <f t="shared" si="10"/>
        <v>662</v>
      </c>
      <c r="H469" s="65"/>
      <c r="I469" s="386"/>
      <c r="J469" s="63"/>
    </row>
    <row r="470" spans="1:10" ht="15">
      <c r="A470" s="391">
        <f t="shared" si="9"/>
        <v>663</v>
      </c>
      <c r="B470" s="65"/>
      <c r="C470" s="386"/>
      <c r="D470" s="63"/>
      <c r="G470" s="391">
        <f t="shared" si="10"/>
        <v>663</v>
      </c>
      <c r="H470" s="65"/>
      <c r="I470" s="386"/>
      <c r="J470" s="63"/>
    </row>
    <row r="471" spans="1:10" ht="15">
      <c r="A471" s="391">
        <f t="shared" si="9"/>
        <v>664</v>
      </c>
      <c r="B471" s="65"/>
      <c r="C471" s="386"/>
      <c r="D471" s="63"/>
      <c r="G471" s="391">
        <f t="shared" si="10"/>
        <v>664</v>
      </c>
      <c r="H471" s="65"/>
      <c r="I471" s="386"/>
      <c r="J471" s="63"/>
    </row>
    <row r="472" spans="1:10" ht="15">
      <c r="A472" s="391">
        <f t="shared" si="9"/>
        <v>665</v>
      </c>
      <c r="B472" s="65"/>
      <c r="C472" s="386"/>
      <c r="D472" s="63"/>
      <c r="G472" s="391">
        <f t="shared" si="10"/>
        <v>665</v>
      </c>
      <c r="H472" s="65"/>
      <c r="I472" s="386"/>
      <c r="J472" s="63"/>
    </row>
    <row r="473" spans="1:10" ht="15">
      <c r="A473" s="391">
        <f t="shared" si="9"/>
        <v>666</v>
      </c>
      <c r="B473" s="65"/>
      <c r="C473" s="386"/>
      <c r="D473" s="63"/>
      <c r="G473" s="391">
        <f t="shared" si="10"/>
        <v>666</v>
      </c>
      <c r="H473" s="65"/>
      <c r="I473" s="386"/>
      <c r="J473" s="63"/>
    </row>
    <row r="474" spans="1:10" ht="15">
      <c r="A474" s="391">
        <f t="shared" si="9"/>
        <v>667</v>
      </c>
      <c r="B474" s="65" t="s">
        <v>383</v>
      </c>
      <c r="C474" s="386" t="s">
        <v>384</v>
      </c>
      <c r="D474" s="63" t="s">
        <v>195</v>
      </c>
      <c r="G474" s="391">
        <f t="shared" si="10"/>
        <v>667</v>
      </c>
      <c r="H474" s="65" t="s">
        <v>383</v>
      </c>
      <c r="I474" s="386" t="s">
        <v>384</v>
      </c>
      <c r="J474" s="63" t="s">
        <v>195</v>
      </c>
    </row>
    <row r="475" spans="1:10" ht="15">
      <c r="A475" s="391">
        <f t="shared" si="9"/>
        <v>668</v>
      </c>
      <c r="B475" s="65" t="s">
        <v>385</v>
      </c>
      <c r="C475" s="386" t="s">
        <v>386</v>
      </c>
      <c r="D475" s="63" t="s">
        <v>195</v>
      </c>
      <c r="G475" s="391">
        <f t="shared" si="10"/>
        <v>668</v>
      </c>
      <c r="H475" s="65" t="s">
        <v>385</v>
      </c>
      <c r="I475" s="386" t="s">
        <v>386</v>
      </c>
      <c r="J475" s="63" t="s">
        <v>195</v>
      </c>
    </row>
    <row r="476" spans="1:10" ht="15">
      <c r="A476" s="391">
        <f t="shared" si="9"/>
        <v>669</v>
      </c>
      <c r="B476" s="65" t="s">
        <v>387</v>
      </c>
      <c r="C476" s="386" t="s">
        <v>388</v>
      </c>
      <c r="D476" s="63" t="s">
        <v>195</v>
      </c>
      <c r="G476" s="391">
        <f t="shared" si="10"/>
        <v>669</v>
      </c>
      <c r="H476" s="65" t="s">
        <v>387</v>
      </c>
      <c r="I476" s="386" t="s">
        <v>388</v>
      </c>
      <c r="J476" s="63" t="s">
        <v>195</v>
      </c>
    </row>
    <row r="477" spans="1:10" ht="15">
      <c r="A477" s="391">
        <f t="shared" si="9"/>
        <v>670</v>
      </c>
      <c r="B477" s="65" t="s">
        <v>389</v>
      </c>
      <c r="C477" s="386" t="s">
        <v>390</v>
      </c>
      <c r="D477" s="63" t="s">
        <v>195</v>
      </c>
      <c r="G477" s="391">
        <f t="shared" si="10"/>
        <v>670</v>
      </c>
      <c r="H477" s="65" t="s">
        <v>389</v>
      </c>
      <c r="I477" s="386" t="s">
        <v>390</v>
      </c>
      <c r="J477" s="63" t="s">
        <v>195</v>
      </c>
    </row>
    <row r="478" spans="1:10" ht="15">
      <c r="A478" s="391">
        <f t="shared" si="9"/>
        <v>671</v>
      </c>
      <c r="B478" s="65" t="s">
        <v>391</v>
      </c>
      <c r="C478" s="386" t="s">
        <v>392</v>
      </c>
      <c r="D478" s="63" t="s">
        <v>195</v>
      </c>
      <c r="G478" s="391">
        <f t="shared" si="10"/>
        <v>671</v>
      </c>
      <c r="H478" s="65" t="s">
        <v>391</v>
      </c>
      <c r="I478" s="386" t="s">
        <v>392</v>
      </c>
      <c r="J478" s="63" t="s">
        <v>195</v>
      </c>
    </row>
    <row r="479" spans="1:10" ht="15">
      <c r="A479" s="391">
        <f t="shared" si="9"/>
        <v>672</v>
      </c>
      <c r="B479" s="65" t="s">
        <v>393</v>
      </c>
      <c r="C479" s="386" t="s">
        <v>394</v>
      </c>
      <c r="D479" s="63" t="s">
        <v>195</v>
      </c>
      <c r="G479" s="391">
        <f t="shared" si="10"/>
        <v>672</v>
      </c>
      <c r="H479" s="65" t="s">
        <v>393</v>
      </c>
      <c r="I479" s="386" t="s">
        <v>394</v>
      </c>
      <c r="J479" s="63" t="s">
        <v>195</v>
      </c>
    </row>
    <row r="480" spans="1:10" ht="15">
      <c r="A480" s="391">
        <f t="shared" si="9"/>
        <v>673</v>
      </c>
      <c r="B480" s="65" t="s">
        <v>395</v>
      </c>
      <c r="C480" s="386" t="s">
        <v>396</v>
      </c>
      <c r="D480" s="63" t="s">
        <v>195</v>
      </c>
      <c r="G480" s="391">
        <f t="shared" si="10"/>
        <v>673</v>
      </c>
      <c r="H480" s="65" t="s">
        <v>395</v>
      </c>
      <c r="I480" s="386" t="s">
        <v>396</v>
      </c>
      <c r="J480" s="63" t="s">
        <v>195</v>
      </c>
    </row>
    <row r="481" spans="1:10" ht="15">
      <c r="A481" s="391">
        <f t="shared" si="9"/>
        <v>674</v>
      </c>
      <c r="B481" s="65" t="s">
        <v>397</v>
      </c>
      <c r="C481" s="386" t="s">
        <v>398</v>
      </c>
      <c r="D481" s="63" t="s">
        <v>195</v>
      </c>
      <c r="G481" s="391">
        <f t="shared" si="10"/>
        <v>674</v>
      </c>
      <c r="H481" s="65" t="s">
        <v>397</v>
      </c>
      <c r="I481" s="386" t="s">
        <v>398</v>
      </c>
      <c r="J481" s="63" t="s">
        <v>195</v>
      </c>
    </row>
    <row r="482" spans="1:10" ht="15">
      <c r="A482" s="391">
        <f t="shared" si="9"/>
        <v>675</v>
      </c>
      <c r="B482" s="65" t="s">
        <v>399</v>
      </c>
      <c r="C482" s="386" t="s">
        <v>400</v>
      </c>
      <c r="D482" s="63" t="s">
        <v>195</v>
      </c>
      <c r="G482" s="391">
        <f t="shared" si="10"/>
        <v>675</v>
      </c>
      <c r="H482" s="65" t="s">
        <v>399</v>
      </c>
      <c r="I482" s="386" t="s">
        <v>400</v>
      </c>
      <c r="J482" s="63" t="s">
        <v>195</v>
      </c>
    </row>
    <row r="483" spans="1:10" ht="15">
      <c r="A483" s="391">
        <f t="shared" si="9"/>
        <v>676</v>
      </c>
      <c r="B483" s="65" t="s">
        <v>401</v>
      </c>
      <c r="C483" s="386" t="s">
        <v>402</v>
      </c>
      <c r="D483" s="63" t="s">
        <v>195</v>
      </c>
      <c r="G483" s="391">
        <f t="shared" si="10"/>
        <v>676</v>
      </c>
      <c r="H483" s="65" t="s">
        <v>401</v>
      </c>
      <c r="I483" s="386" t="s">
        <v>402</v>
      </c>
      <c r="J483" s="63" t="s">
        <v>195</v>
      </c>
    </row>
    <row r="484" spans="1:10" ht="15">
      <c r="A484" s="391">
        <f t="shared" si="9"/>
        <v>677</v>
      </c>
      <c r="B484" s="65"/>
      <c r="C484" s="386"/>
      <c r="D484" s="63"/>
      <c r="G484" s="391">
        <f t="shared" si="10"/>
        <v>677</v>
      </c>
      <c r="H484" s="65"/>
      <c r="I484" s="386"/>
      <c r="J484" s="63"/>
    </row>
    <row r="485" spans="1:10" ht="15">
      <c r="A485" s="391">
        <f t="shared" si="9"/>
        <v>678</v>
      </c>
      <c r="B485" s="65"/>
      <c r="C485" s="386"/>
      <c r="D485" s="63"/>
      <c r="G485" s="391">
        <f t="shared" si="10"/>
        <v>678</v>
      </c>
      <c r="H485" s="65"/>
      <c r="I485" s="386"/>
      <c r="J485" s="63"/>
    </row>
    <row r="486" spans="1:10" ht="15">
      <c r="A486" s="391">
        <f t="shared" si="9"/>
        <v>679</v>
      </c>
      <c r="B486" s="65"/>
      <c r="C486" s="386"/>
      <c r="D486" s="63"/>
      <c r="G486" s="391">
        <f t="shared" si="10"/>
        <v>679</v>
      </c>
      <c r="H486" s="65"/>
      <c r="I486" s="386"/>
      <c r="J486" s="63"/>
    </row>
    <row r="487" spans="1:10" ht="15">
      <c r="A487" s="391">
        <v>680</v>
      </c>
      <c r="B487" s="65"/>
      <c r="C487" s="386"/>
      <c r="D487" s="63"/>
      <c r="G487" s="391">
        <v>680</v>
      </c>
      <c r="H487" s="65"/>
      <c r="I487" s="386"/>
      <c r="J487" s="63"/>
    </row>
    <row r="488" spans="1:10" ht="15">
      <c r="A488" s="391">
        <v>681</v>
      </c>
      <c r="B488" s="65"/>
      <c r="C488" s="386"/>
      <c r="D488" s="63"/>
      <c r="G488" s="391">
        <v>681</v>
      </c>
      <c r="H488" s="65"/>
      <c r="I488" s="386"/>
      <c r="J488" s="63"/>
    </row>
    <row r="489" spans="1:10" ht="15">
      <c r="A489" s="391">
        <f t="shared" si="9"/>
        <v>682</v>
      </c>
      <c r="B489" s="65"/>
      <c r="C489" s="386"/>
      <c r="D489" s="63"/>
      <c r="G489" s="391">
        <f t="shared" si="10"/>
        <v>682</v>
      </c>
      <c r="H489" s="65"/>
      <c r="I489" s="386"/>
      <c r="J489" s="63"/>
    </row>
    <row r="490" spans="1:10" ht="15">
      <c r="A490" s="391">
        <f t="shared" si="9"/>
        <v>683</v>
      </c>
      <c r="B490" s="65"/>
      <c r="C490" s="386"/>
      <c r="D490" s="63"/>
      <c r="G490" s="391">
        <f t="shared" si="10"/>
        <v>683</v>
      </c>
      <c r="H490" s="65"/>
      <c r="I490" s="386"/>
      <c r="J490" s="63"/>
    </row>
    <row r="491" spans="1:10" ht="15">
      <c r="A491" s="391">
        <f t="shared" si="9"/>
        <v>684</v>
      </c>
      <c r="B491" s="65"/>
      <c r="C491" s="386"/>
      <c r="D491" s="63"/>
      <c r="G491" s="391">
        <f t="shared" si="10"/>
        <v>684</v>
      </c>
      <c r="H491" s="65"/>
      <c r="I491" s="386"/>
      <c r="J491" s="63"/>
    </row>
    <row r="492" spans="1:10" ht="15">
      <c r="A492" s="391">
        <f t="shared" si="9"/>
        <v>685</v>
      </c>
      <c r="B492" s="65"/>
      <c r="C492" s="386"/>
      <c r="D492" s="63"/>
      <c r="G492" s="391">
        <f t="shared" si="10"/>
        <v>685</v>
      </c>
      <c r="H492" s="65"/>
      <c r="I492" s="386"/>
      <c r="J492" s="63"/>
    </row>
    <row r="493" spans="1:10" ht="15">
      <c r="A493" s="391">
        <f t="shared" si="9"/>
        <v>686</v>
      </c>
      <c r="B493" s="65" t="s">
        <v>403</v>
      </c>
      <c r="C493" s="386" t="s">
        <v>404</v>
      </c>
      <c r="D493" s="63" t="s">
        <v>197</v>
      </c>
      <c r="G493" s="391">
        <f t="shared" si="10"/>
        <v>686</v>
      </c>
      <c r="H493" s="65" t="s">
        <v>403</v>
      </c>
      <c r="I493" s="386" t="s">
        <v>404</v>
      </c>
      <c r="J493" s="63" t="s">
        <v>197</v>
      </c>
    </row>
    <row r="494" spans="1:10" ht="15">
      <c r="A494" s="391">
        <f t="shared" si="9"/>
        <v>687</v>
      </c>
      <c r="B494" s="65" t="s">
        <v>343</v>
      </c>
      <c r="C494" s="386" t="s">
        <v>344</v>
      </c>
      <c r="D494" s="63" t="s">
        <v>197</v>
      </c>
      <c r="G494" s="391">
        <f t="shared" si="10"/>
        <v>687</v>
      </c>
      <c r="H494" s="65" t="s">
        <v>343</v>
      </c>
      <c r="I494" s="386" t="s">
        <v>344</v>
      </c>
      <c r="J494" s="63" t="s">
        <v>197</v>
      </c>
    </row>
    <row r="495" spans="1:10" ht="15">
      <c r="A495" s="391">
        <f t="shared" si="9"/>
        <v>688</v>
      </c>
      <c r="B495" s="65" t="s">
        <v>208</v>
      </c>
      <c r="C495" s="386" t="s">
        <v>209</v>
      </c>
      <c r="D495" s="63" t="s">
        <v>197</v>
      </c>
      <c r="G495" s="391">
        <f t="shared" si="10"/>
        <v>688</v>
      </c>
      <c r="H495" s="65" t="s">
        <v>208</v>
      </c>
      <c r="I495" s="386" t="s">
        <v>209</v>
      </c>
      <c r="J495" s="63" t="s">
        <v>197</v>
      </c>
    </row>
    <row r="496" spans="1:10" ht="15">
      <c r="A496" s="391">
        <f t="shared" si="9"/>
        <v>689</v>
      </c>
      <c r="B496" s="65" t="s">
        <v>207</v>
      </c>
      <c r="C496" s="386" t="s">
        <v>331</v>
      </c>
      <c r="D496" s="63" t="s">
        <v>197</v>
      </c>
      <c r="G496" s="391">
        <f t="shared" si="10"/>
        <v>689</v>
      </c>
      <c r="H496" s="65" t="s">
        <v>207</v>
      </c>
      <c r="I496" s="386" t="s">
        <v>331</v>
      </c>
      <c r="J496" s="63" t="s">
        <v>197</v>
      </c>
    </row>
    <row r="497" spans="1:10" ht="15">
      <c r="A497" s="391">
        <f t="shared" si="9"/>
        <v>690</v>
      </c>
      <c r="B497" s="65" t="s">
        <v>340</v>
      </c>
      <c r="C497" s="386" t="s">
        <v>405</v>
      </c>
      <c r="D497" s="63" t="s">
        <v>197</v>
      </c>
      <c r="G497" s="391">
        <f t="shared" si="10"/>
        <v>690</v>
      </c>
      <c r="H497" s="65" t="s">
        <v>340</v>
      </c>
      <c r="I497" s="386" t="s">
        <v>405</v>
      </c>
      <c r="J497" s="63" t="s">
        <v>197</v>
      </c>
    </row>
    <row r="498" spans="1:10" ht="15">
      <c r="A498" s="391">
        <f t="shared" si="9"/>
        <v>691</v>
      </c>
      <c r="B498" s="65" t="s">
        <v>341</v>
      </c>
      <c r="C498" s="386" t="s">
        <v>342</v>
      </c>
      <c r="D498" s="63" t="s">
        <v>197</v>
      </c>
      <c r="G498" s="391">
        <f t="shared" si="10"/>
        <v>691</v>
      </c>
      <c r="H498" s="65" t="s">
        <v>341</v>
      </c>
      <c r="I498" s="386" t="s">
        <v>342</v>
      </c>
      <c r="J498" s="63" t="s">
        <v>197</v>
      </c>
    </row>
    <row r="499" spans="1:10" ht="15">
      <c r="A499" s="391">
        <f t="shared" si="9"/>
        <v>692</v>
      </c>
      <c r="B499" s="65" t="s">
        <v>335</v>
      </c>
      <c r="C499" s="386" t="s">
        <v>336</v>
      </c>
      <c r="D499" s="63" t="s">
        <v>197</v>
      </c>
      <c r="G499" s="391">
        <f t="shared" si="10"/>
        <v>692</v>
      </c>
      <c r="H499" s="65" t="s">
        <v>335</v>
      </c>
      <c r="I499" s="386" t="s">
        <v>336</v>
      </c>
      <c r="J499" s="63" t="s">
        <v>197</v>
      </c>
    </row>
    <row r="500" spans="1:10" ht="15">
      <c r="A500" s="391">
        <f t="shared" si="9"/>
        <v>693</v>
      </c>
      <c r="B500" s="65" t="s">
        <v>406</v>
      </c>
      <c r="C500" s="386" t="s">
        <v>407</v>
      </c>
      <c r="D500" s="63" t="s">
        <v>197</v>
      </c>
      <c r="G500" s="391">
        <f t="shared" si="10"/>
        <v>693</v>
      </c>
      <c r="H500" s="65" t="s">
        <v>406</v>
      </c>
      <c r="I500" s="386" t="s">
        <v>407</v>
      </c>
      <c r="J500" s="63" t="s">
        <v>197</v>
      </c>
    </row>
    <row r="501" spans="1:10" ht="15">
      <c r="A501" s="391">
        <f t="shared" si="9"/>
        <v>694</v>
      </c>
      <c r="B501" s="65" t="s">
        <v>333</v>
      </c>
      <c r="C501" s="386" t="s">
        <v>334</v>
      </c>
      <c r="D501" s="63" t="s">
        <v>197</v>
      </c>
      <c r="G501" s="391">
        <f t="shared" si="10"/>
        <v>694</v>
      </c>
      <c r="H501" s="65" t="s">
        <v>333</v>
      </c>
      <c r="I501" s="386" t="s">
        <v>334</v>
      </c>
      <c r="J501" s="63" t="s">
        <v>197</v>
      </c>
    </row>
    <row r="502" spans="1:10" ht="15">
      <c r="A502" s="391">
        <f t="shared" si="9"/>
        <v>695</v>
      </c>
      <c r="B502" s="65" t="s">
        <v>408</v>
      </c>
      <c r="C502" s="386" t="s">
        <v>334</v>
      </c>
      <c r="D502" s="63" t="s">
        <v>197</v>
      </c>
      <c r="G502" s="391">
        <f t="shared" si="10"/>
        <v>695</v>
      </c>
      <c r="H502" s="65" t="s">
        <v>408</v>
      </c>
      <c r="I502" s="386" t="s">
        <v>334</v>
      </c>
      <c r="J502" s="63" t="s">
        <v>197</v>
      </c>
    </row>
    <row r="503" spans="1:10" ht="15">
      <c r="A503" s="391">
        <f t="shared" si="9"/>
        <v>696</v>
      </c>
      <c r="B503" s="65" t="s">
        <v>339</v>
      </c>
      <c r="C503" s="386" t="s">
        <v>409</v>
      </c>
      <c r="D503" s="63" t="s">
        <v>197</v>
      </c>
      <c r="G503" s="391">
        <f t="shared" si="10"/>
        <v>696</v>
      </c>
      <c r="H503" s="65" t="s">
        <v>339</v>
      </c>
      <c r="I503" s="386" t="s">
        <v>409</v>
      </c>
      <c r="J503" s="63" t="s">
        <v>197</v>
      </c>
    </row>
    <row r="504" spans="1:10" ht="15">
      <c r="A504" s="391">
        <f t="shared" si="9"/>
        <v>697</v>
      </c>
      <c r="B504" s="15"/>
      <c r="C504" s="386"/>
      <c r="D504" s="6"/>
      <c r="G504" s="391">
        <f t="shared" si="10"/>
        <v>697</v>
      </c>
      <c r="H504" s="15"/>
      <c r="I504" s="386"/>
      <c r="J504" s="6"/>
    </row>
    <row r="505" spans="1:10" ht="15">
      <c r="A505" s="391">
        <f t="shared" si="9"/>
        <v>698</v>
      </c>
      <c r="B505" s="15"/>
      <c r="C505" s="386"/>
      <c r="D505" s="6"/>
      <c r="G505" s="391">
        <f t="shared" si="10"/>
        <v>698</v>
      </c>
      <c r="H505" s="15"/>
      <c r="I505" s="386"/>
      <c r="J505" s="6"/>
    </row>
    <row r="506" spans="1:10" ht="15">
      <c r="A506" s="391">
        <f t="shared" si="9"/>
        <v>699</v>
      </c>
      <c r="B506" s="15"/>
      <c r="C506" s="386"/>
      <c r="D506" s="6"/>
      <c r="G506" s="391">
        <f t="shared" si="10"/>
        <v>699</v>
      </c>
      <c r="H506" s="15"/>
      <c r="I506" s="386"/>
      <c r="J506" s="6"/>
    </row>
  </sheetData>
  <sheetProtection/>
  <conditionalFormatting sqref="A1:A6 A507:A65536">
    <cfRule type="cellIs" priority="23" dxfId="2" operator="between" stopIfTrue="1">
      <formula>500</formula>
      <formula>599</formula>
    </cfRule>
    <cfRule type="cellIs" priority="24" dxfId="4" operator="between" stopIfTrue="1">
      <formula>300</formula>
      <formula>399</formula>
    </cfRule>
    <cfRule type="cellIs" priority="25" dxfId="183" operator="between" stopIfTrue="1">
      <formula>600</formula>
      <formula>699</formula>
    </cfRule>
  </conditionalFormatting>
  <conditionalFormatting sqref="D1:D6 D507:D65536">
    <cfRule type="cellIs" priority="26" dxfId="182" operator="equal" stopIfTrue="1">
      <formula>"U11"</formula>
    </cfRule>
    <cfRule type="cellIs" priority="27" dxfId="181" operator="equal" stopIfTrue="1">
      <formula>"U13"</formula>
    </cfRule>
  </conditionalFormatting>
  <conditionalFormatting sqref="G1:G6">
    <cfRule type="cellIs" priority="18" dxfId="2" operator="between" stopIfTrue="1">
      <formula>500</formula>
      <formula>599</formula>
    </cfRule>
    <cfRule type="cellIs" priority="19" dxfId="4" operator="between" stopIfTrue="1">
      <formula>300</formula>
      <formula>399</formula>
    </cfRule>
    <cfRule type="cellIs" priority="20" dxfId="183" operator="between" stopIfTrue="1">
      <formula>600</formula>
      <formula>699</formula>
    </cfRule>
  </conditionalFormatting>
  <conditionalFormatting sqref="J1:J6">
    <cfRule type="cellIs" priority="21" dxfId="182" operator="equal" stopIfTrue="1">
      <formula>"U11"</formula>
    </cfRule>
    <cfRule type="cellIs" priority="22" dxfId="181" operator="equal" stopIfTrue="1">
      <formula>"U13"</formula>
    </cfRule>
  </conditionalFormatting>
  <conditionalFormatting sqref="H118:H121">
    <cfRule type="cellIs" priority="10" dxfId="173" operator="equal" stopIfTrue="1">
      <formula>""</formula>
    </cfRule>
  </conditionalFormatting>
  <conditionalFormatting sqref="H122">
    <cfRule type="cellIs" priority="9" dxfId="173" operator="equal" stopIfTrue="1">
      <formula>""</formula>
    </cfRule>
  </conditionalFormatting>
  <conditionalFormatting sqref="H123">
    <cfRule type="cellIs" priority="8" dxfId="173" operator="equal" stopIfTrue="1">
      <formula>""</formula>
    </cfRule>
  </conditionalFormatting>
  <conditionalFormatting sqref="H124">
    <cfRule type="cellIs" priority="7" dxfId="173" operator="equal" stopIfTrue="1">
      <formula>""</formula>
    </cfRule>
  </conditionalFormatting>
  <conditionalFormatting sqref="H125:H126">
    <cfRule type="cellIs" priority="6" dxfId="173" operator="equal" stopIfTrue="1">
      <formula>""</formula>
    </cfRule>
  </conditionalFormatting>
  <conditionalFormatting sqref="H127">
    <cfRule type="cellIs" priority="5" dxfId="173" operator="equal" stopIfTrue="1">
      <formula>""</formula>
    </cfRule>
  </conditionalFormatting>
  <conditionalFormatting sqref="B101:C101">
    <cfRule type="cellIs" priority="3" dxfId="173" operator="equal" stopIfTrue="1">
      <formula>0</formula>
    </cfRule>
  </conditionalFormatting>
  <conditionalFormatting sqref="H101:I101">
    <cfRule type="cellIs" priority="2" dxfId="173" operator="equal" stopIfTrue="1">
      <formula>0</formula>
    </cfRule>
  </conditionalFormatting>
  <conditionalFormatting sqref="B131">
    <cfRule type="cellIs" priority="1" dxfId="172" operator="equal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4" customWidth="1"/>
    <col min="2" max="2" width="14.7109375" style="14" customWidth="1"/>
    <col min="3" max="3" width="23.00390625" style="3" customWidth="1"/>
    <col min="4" max="8" width="7.140625" style="4" customWidth="1"/>
    <col min="9" max="9" width="7.57421875" style="4" customWidth="1"/>
    <col min="10" max="10" width="2.140625" style="3" customWidth="1"/>
    <col min="11" max="11" width="5.28125" style="3" customWidth="1"/>
    <col min="12" max="12" width="13.140625" style="3" customWidth="1"/>
    <col min="13" max="13" width="23.421875" style="3" customWidth="1"/>
    <col min="14" max="18" width="6.421875" style="3" customWidth="1"/>
    <col min="19" max="19" width="6.8515625" style="3" customWidth="1"/>
    <col min="20" max="16384" width="9.140625" style="3" customWidth="1"/>
  </cols>
  <sheetData>
    <row r="1" spans="1:19" ht="24.75" customHeight="1">
      <c r="A1" s="501" t="s">
        <v>0</v>
      </c>
      <c r="B1" s="502" t="s">
        <v>586</v>
      </c>
      <c r="C1" s="502" t="s">
        <v>220</v>
      </c>
      <c r="D1" s="503" t="s">
        <v>45</v>
      </c>
      <c r="E1" s="503" t="s">
        <v>1</v>
      </c>
      <c r="F1" s="503" t="s">
        <v>2</v>
      </c>
      <c r="G1" s="503" t="s">
        <v>3</v>
      </c>
      <c r="H1" s="504" t="s">
        <v>4</v>
      </c>
      <c r="I1" s="505" t="s">
        <v>227</v>
      </c>
      <c r="K1" s="35" t="s">
        <v>0</v>
      </c>
      <c r="L1" s="510" t="s">
        <v>587</v>
      </c>
      <c r="M1" s="510" t="s">
        <v>220</v>
      </c>
      <c r="N1" s="511" t="s">
        <v>45</v>
      </c>
      <c r="O1" s="511" t="s">
        <v>1</v>
      </c>
      <c r="P1" s="511" t="s">
        <v>2</v>
      </c>
      <c r="Q1" s="511" t="s">
        <v>3</v>
      </c>
      <c r="R1" s="512" t="s">
        <v>4</v>
      </c>
      <c r="S1" s="513" t="s">
        <v>227</v>
      </c>
    </row>
    <row r="2" spans="1:19" ht="15.75">
      <c r="A2" s="514">
        <v>6</v>
      </c>
      <c r="B2" s="378" t="s">
        <v>230</v>
      </c>
      <c r="C2" s="509" t="s">
        <v>7</v>
      </c>
      <c r="D2" s="544">
        <v>99.4</v>
      </c>
      <c r="E2" s="544"/>
      <c r="F2" s="544"/>
      <c r="G2" s="544"/>
      <c r="H2" s="544"/>
      <c r="I2" s="39">
        <f aca="true" t="shared" si="0" ref="I2:I16">MIN(D2:H2)</f>
        <v>99.4</v>
      </c>
      <c r="K2" s="514">
        <v>6</v>
      </c>
      <c r="L2" s="378" t="s">
        <v>230</v>
      </c>
      <c r="M2" s="509" t="s">
        <v>7</v>
      </c>
      <c r="N2" s="338">
        <v>94.3</v>
      </c>
      <c r="O2" s="338"/>
      <c r="P2" s="338"/>
      <c r="Q2" s="338"/>
      <c r="R2" s="338"/>
      <c r="S2" s="39">
        <f aca="true" t="shared" si="1" ref="S2:S16">MIN(N2:R2)</f>
        <v>94.3</v>
      </c>
    </row>
    <row r="3" spans="1:19" ht="19.5" customHeight="1">
      <c r="A3" s="377">
        <v>3</v>
      </c>
      <c r="B3" s="378" t="s">
        <v>230</v>
      </c>
      <c r="C3" s="379" t="s">
        <v>6</v>
      </c>
      <c r="D3" s="544">
        <v>99.6</v>
      </c>
      <c r="E3" s="544"/>
      <c r="F3" s="544"/>
      <c r="G3" s="544"/>
      <c r="H3" s="544"/>
      <c r="I3" s="39">
        <f t="shared" si="0"/>
        <v>99.6</v>
      </c>
      <c r="K3" s="376">
        <v>1</v>
      </c>
      <c r="L3" s="378" t="s">
        <v>230</v>
      </c>
      <c r="M3" s="380" t="s">
        <v>10</v>
      </c>
      <c r="N3" s="353">
        <v>97.5</v>
      </c>
      <c r="O3" s="353"/>
      <c r="P3" s="353"/>
      <c r="Q3" s="353"/>
      <c r="R3" s="353"/>
      <c r="S3" s="354">
        <f t="shared" si="1"/>
        <v>97.5</v>
      </c>
    </row>
    <row r="4" spans="1:19" ht="15.75">
      <c r="A4" s="562">
        <v>5</v>
      </c>
      <c r="B4" s="378" t="s">
        <v>230</v>
      </c>
      <c r="C4" s="379" t="s">
        <v>8</v>
      </c>
      <c r="D4" s="544">
        <v>103</v>
      </c>
      <c r="E4" s="544"/>
      <c r="F4" s="544"/>
      <c r="G4" s="544"/>
      <c r="H4" s="544"/>
      <c r="I4" s="39">
        <f t="shared" si="0"/>
        <v>103</v>
      </c>
      <c r="K4" s="377">
        <v>3</v>
      </c>
      <c r="L4" s="378" t="s">
        <v>230</v>
      </c>
      <c r="M4" s="379" t="s">
        <v>6</v>
      </c>
      <c r="N4" s="338">
        <v>99.4</v>
      </c>
      <c r="O4" s="338"/>
      <c r="P4" s="338"/>
      <c r="Q4" s="338"/>
      <c r="R4" s="338"/>
      <c r="S4" s="39">
        <f t="shared" si="1"/>
        <v>99.4</v>
      </c>
    </row>
    <row r="5" spans="1:19" ht="18" customHeight="1">
      <c r="A5" s="376">
        <v>1</v>
      </c>
      <c r="B5" s="378" t="s">
        <v>230</v>
      </c>
      <c r="C5" s="380" t="s">
        <v>10</v>
      </c>
      <c r="D5" s="544">
        <v>103.7</v>
      </c>
      <c r="E5" s="544"/>
      <c r="F5" s="544"/>
      <c r="G5" s="544"/>
      <c r="H5" s="544"/>
      <c r="I5" s="354">
        <f t="shared" si="0"/>
        <v>103.7</v>
      </c>
      <c r="K5" s="346">
        <v>4</v>
      </c>
      <c r="L5" s="378" t="s">
        <v>230</v>
      </c>
      <c r="M5" s="65" t="s">
        <v>9</v>
      </c>
      <c r="N5" s="338">
        <v>99.4</v>
      </c>
      <c r="O5" s="338"/>
      <c r="P5" s="338"/>
      <c r="Q5" s="338"/>
      <c r="R5" s="338"/>
      <c r="S5" s="39">
        <f t="shared" si="1"/>
        <v>99.4</v>
      </c>
    </row>
    <row r="6" spans="1:19" ht="16.5" thickBot="1">
      <c r="A6" s="563">
        <v>4</v>
      </c>
      <c r="B6" s="383" t="s">
        <v>230</v>
      </c>
      <c r="C6" s="568" t="s">
        <v>9</v>
      </c>
      <c r="D6" s="545">
        <v>106</v>
      </c>
      <c r="E6" s="545"/>
      <c r="F6" s="545"/>
      <c r="G6" s="545"/>
      <c r="H6" s="545"/>
      <c r="I6" s="385">
        <f t="shared" si="0"/>
        <v>106</v>
      </c>
      <c r="K6" s="382">
        <v>5</v>
      </c>
      <c r="L6" s="383" t="s">
        <v>230</v>
      </c>
      <c r="M6" s="384" t="s">
        <v>8</v>
      </c>
      <c r="N6" s="341">
        <v>101.2</v>
      </c>
      <c r="O6" s="341"/>
      <c r="P6" s="341"/>
      <c r="Q6" s="341"/>
      <c r="R6" s="341"/>
      <c r="S6" s="385">
        <f t="shared" si="1"/>
        <v>101.2</v>
      </c>
    </row>
    <row r="7" spans="1:19" ht="15.75">
      <c r="A7" s="564">
        <v>1</v>
      </c>
      <c r="B7" s="522" t="s">
        <v>584</v>
      </c>
      <c r="C7" s="523" t="s">
        <v>10</v>
      </c>
      <c r="D7" s="546"/>
      <c r="E7" s="546"/>
      <c r="F7" s="546"/>
      <c r="G7" s="546"/>
      <c r="H7" s="546"/>
      <c r="I7" s="499">
        <f t="shared" si="0"/>
        <v>0</v>
      </c>
      <c r="K7" s="558">
        <v>3</v>
      </c>
      <c r="L7" s="522" t="s">
        <v>584</v>
      </c>
      <c r="M7" s="561" t="s">
        <v>6</v>
      </c>
      <c r="N7" s="337"/>
      <c r="O7" s="337"/>
      <c r="P7" s="337"/>
      <c r="Q7" s="337"/>
      <c r="R7" s="337"/>
      <c r="S7" s="499">
        <f t="shared" si="1"/>
        <v>0</v>
      </c>
    </row>
    <row r="8" spans="1:19" s="323" customFormat="1" ht="18" customHeight="1">
      <c r="A8" s="514">
        <v>6</v>
      </c>
      <c r="B8" s="369" t="s">
        <v>584</v>
      </c>
      <c r="C8" s="509" t="s">
        <v>7</v>
      </c>
      <c r="D8" s="544">
        <v>106.5</v>
      </c>
      <c r="E8" s="544"/>
      <c r="F8" s="544"/>
      <c r="G8" s="544"/>
      <c r="H8" s="544"/>
      <c r="I8" s="39">
        <f t="shared" si="0"/>
        <v>106.5</v>
      </c>
      <c r="K8" s="514">
        <v>6</v>
      </c>
      <c r="L8" s="369" t="s">
        <v>584</v>
      </c>
      <c r="M8" s="509" t="s">
        <v>7</v>
      </c>
      <c r="N8" s="338">
        <v>104.1</v>
      </c>
      <c r="O8" s="338"/>
      <c r="P8" s="338"/>
      <c r="Q8" s="338"/>
      <c r="R8" s="338"/>
      <c r="S8" s="39">
        <f t="shared" si="1"/>
        <v>104.1</v>
      </c>
    </row>
    <row r="9" spans="1:19" ht="15.75">
      <c r="A9" s="377">
        <v>3</v>
      </c>
      <c r="B9" s="369" t="s">
        <v>584</v>
      </c>
      <c r="C9" s="65" t="s">
        <v>6</v>
      </c>
      <c r="D9" s="544">
        <v>109</v>
      </c>
      <c r="E9" s="544"/>
      <c r="F9" s="544"/>
      <c r="G9" s="544"/>
      <c r="H9" s="544"/>
      <c r="I9" s="39">
        <f t="shared" si="0"/>
        <v>109</v>
      </c>
      <c r="K9" s="559">
        <v>1</v>
      </c>
      <c r="L9" s="369" t="s">
        <v>584</v>
      </c>
      <c r="M9" s="379" t="s">
        <v>10</v>
      </c>
      <c r="N9" s="338">
        <v>107.1</v>
      </c>
      <c r="O9" s="338"/>
      <c r="P9" s="338"/>
      <c r="Q9" s="338"/>
      <c r="R9" s="338"/>
      <c r="S9" s="39">
        <f t="shared" si="1"/>
        <v>107.1</v>
      </c>
    </row>
    <row r="10" spans="1:19" ht="15.75">
      <c r="A10" s="562">
        <v>5</v>
      </c>
      <c r="B10" s="369" t="s">
        <v>584</v>
      </c>
      <c r="C10" s="379" t="s">
        <v>8</v>
      </c>
      <c r="D10" s="544">
        <v>119.2</v>
      </c>
      <c r="E10" s="544"/>
      <c r="F10" s="544"/>
      <c r="G10" s="544"/>
      <c r="H10" s="544"/>
      <c r="I10" s="39">
        <f t="shared" si="0"/>
        <v>119.2</v>
      </c>
      <c r="K10" s="515">
        <v>4</v>
      </c>
      <c r="L10" s="369" t="s">
        <v>584</v>
      </c>
      <c r="M10" s="380" t="s">
        <v>9</v>
      </c>
      <c r="N10" s="353">
        <v>108.1</v>
      </c>
      <c r="O10" s="353"/>
      <c r="P10" s="353"/>
      <c r="Q10" s="353"/>
      <c r="R10" s="353"/>
      <c r="S10" s="39">
        <f t="shared" si="1"/>
        <v>108.1</v>
      </c>
    </row>
    <row r="11" spans="1:19" ht="16.5" thickBot="1">
      <c r="A11" s="565">
        <v>4</v>
      </c>
      <c r="B11" s="524" t="s">
        <v>584</v>
      </c>
      <c r="C11" s="569" t="s">
        <v>9</v>
      </c>
      <c r="D11" s="547">
        <v>120.8</v>
      </c>
      <c r="E11" s="547"/>
      <c r="F11" s="547"/>
      <c r="G11" s="547"/>
      <c r="H11" s="547"/>
      <c r="I11" s="40">
        <f t="shared" si="0"/>
        <v>120.8</v>
      </c>
      <c r="K11" s="560">
        <v>5</v>
      </c>
      <c r="L11" s="524" t="s">
        <v>584</v>
      </c>
      <c r="M11" s="525" t="s">
        <v>8</v>
      </c>
      <c r="N11" s="339">
        <v>108.7</v>
      </c>
      <c r="O11" s="339"/>
      <c r="P11" s="339"/>
      <c r="Q11" s="339"/>
      <c r="R11" s="339"/>
      <c r="S11" s="40">
        <f t="shared" si="1"/>
        <v>108.7</v>
      </c>
    </row>
    <row r="12" spans="1:19" s="323" customFormat="1" ht="18.75" customHeight="1">
      <c r="A12" s="566">
        <v>6</v>
      </c>
      <c r="B12" s="520" t="s">
        <v>585</v>
      </c>
      <c r="C12" s="570" t="s">
        <v>7</v>
      </c>
      <c r="D12" s="548">
        <v>78.7</v>
      </c>
      <c r="E12" s="548"/>
      <c r="F12" s="548"/>
      <c r="G12" s="548"/>
      <c r="H12" s="548"/>
      <c r="I12" s="381">
        <f t="shared" si="0"/>
        <v>78.7</v>
      </c>
      <c r="K12" s="519">
        <v>5</v>
      </c>
      <c r="L12" s="520" t="s">
        <v>585</v>
      </c>
      <c r="M12" s="521" t="s">
        <v>8</v>
      </c>
      <c r="N12" s="340"/>
      <c r="O12" s="340"/>
      <c r="P12" s="340"/>
      <c r="Q12" s="340"/>
      <c r="R12" s="340"/>
      <c r="S12" s="381">
        <f t="shared" si="1"/>
        <v>0</v>
      </c>
    </row>
    <row r="13" spans="1:19" ht="15.75" customHeight="1">
      <c r="A13" s="559">
        <v>1</v>
      </c>
      <c r="B13" s="370" t="s">
        <v>585</v>
      </c>
      <c r="C13" s="509" t="s">
        <v>10</v>
      </c>
      <c r="D13" s="544">
        <v>82.9</v>
      </c>
      <c r="E13" s="544"/>
      <c r="F13" s="544"/>
      <c r="G13" s="544"/>
      <c r="H13" s="544"/>
      <c r="I13" s="39">
        <f t="shared" si="0"/>
        <v>82.9</v>
      </c>
      <c r="K13" s="514">
        <v>6</v>
      </c>
      <c r="L13" s="370" t="s">
        <v>585</v>
      </c>
      <c r="M13" s="509" t="s">
        <v>7</v>
      </c>
      <c r="N13" s="338">
        <v>72.6</v>
      </c>
      <c r="O13" s="338"/>
      <c r="P13" s="338"/>
      <c r="Q13" s="338"/>
      <c r="R13" s="338"/>
      <c r="S13" s="39">
        <f t="shared" si="1"/>
        <v>72.6</v>
      </c>
    </row>
    <row r="14" spans="1:19" ht="15.75">
      <c r="A14" s="562">
        <v>5</v>
      </c>
      <c r="B14" s="370" t="s">
        <v>585</v>
      </c>
      <c r="C14" s="379" t="s">
        <v>8</v>
      </c>
      <c r="D14" s="544">
        <v>83.7</v>
      </c>
      <c r="E14" s="544"/>
      <c r="F14" s="544"/>
      <c r="G14" s="544"/>
      <c r="H14" s="544"/>
      <c r="I14" s="39">
        <f t="shared" si="0"/>
        <v>83.7</v>
      </c>
      <c r="K14" s="377">
        <v>3</v>
      </c>
      <c r="L14" s="370" t="s">
        <v>585</v>
      </c>
      <c r="M14" s="379" t="s">
        <v>6</v>
      </c>
      <c r="N14" s="338">
        <v>78</v>
      </c>
      <c r="O14" s="338"/>
      <c r="P14" s="338"/>
      <c r="Q14" s="338"/>
      <c r="R14" s="338"/>
      <c r="S14" s="39">
        <f t="shared" si="1"/>
        <v>78</v>
      </c>
    </row>
    <row r="15" spans="1:19" ht="15.75">
      <c r="A15" s="377">
        <v>3</v>
      </c>
      <c r="B15" s="370" t="s">
        <v>585</v>
      </c>
      <c r="C15" s="379" t="s">
        <v>6</v>
      </c>
      <c r="D15" s="544">
        <v>85.2</v>
      </c>
      <c r="E15" s="544"/>
      <c r="F15" s="544"/>
      <c r="G15" s="544"/>
      <c r="H15" s="544"/>
      <c r="I15" s="39">
        <f t="shared" si="0"/>
        <v>85.2</v>
      </c>
      <c r="K15" s="346">
        <v>4</v>
      </c>
      <c r="L15" s="370" t="s">
        <v>585</v>
      </c>
      <c r="M15" s="65" t="s">
        <v>9</v>
      </c>
      <c r="N15" s="338">
        <v>79.2</v>
      </c>
      <c r="O15" s="338"/>
      <c r="P15" s="338"/>
      <c r="Q15" s="338"/>
      <c r="R15" s="338"/>
      <c r="S15" s="39">
        <f t="shared" si="1"/>
        <v>79.2</v>
      </c>
    </row>
    <row r="16" spans="1:19" ht="16.5" thickBot="1">
      <c r="A16" s="567">
        <v>4</v>
      </c>
      <c r="B16" s="517" t="s">
        <v>585</v>
      </c>
      <c r="C16" s="87" t="s">
        <v>9</v>
      </c>
      <c r="D16" s="547">
        <v>88.9</v>
      </c>
      <c r="E16" s="547"/>
      <c r="F16" s="547"/>
      <c r="G16" s="547"/>
      <c r="H16" s="547"/>
      <c r="I16" s="40">
        <f t="shared" si="0"/>
        <v>88.9</v>
      </c>
      <c r="K16" s="516">
        <v>1</v>
      </c>
      <c r="L16" s="517" t="s">
        <v>585</v>
      </c>
      <c r="M16" s="518" t="s">
        <v>10</v>
      </c>
      <c r="N16" s="339">
        <v>84.8</v>
      </c>
      <c r="O16" s="339"/>
      <c r="P16" s="339"/>
      <c r="Q16" s="339"/>
      <c r="R16" s="339"/>
      <c r="S16" s="40">
        <f t="shared" si="1"/>
        <v>84.8</v>
      </c>
    </row>
    <row r="17" spans="1:19" ht="16.5" thickBot="1">
      <c r="A17" s="31">
        <v>558</v>
      </c>
      <c r="B17" s="295" t="s">
        <v>87</v>
      </c>
      <c r="C17" s="6" t="str">
        <f>LOOKUP(A17,Name!A$1:B981)</f>
        <v>ISLA CRAMERI</v>
      </c>
      <c r="D17" s="360">
        <v>2.06</v>
      </c>
      <c r="E17" s="360"/>
      <c r="F17" s="360"/>
      <c r="G17" s="360"/>
      <c r="H17" s="360"/>
      <c r="I17" s="372">
        <f aca="true" t="shared" si="2" ref="I17:I32">MAX(D17:H17)</f>
        <v>2.06</v>
      </c>
      <c r="K17" s="308">
        <v>129</v>
      </c>
      <c r="L17" s="506" t="s">
        <v>87</v>
      </c>
      <c r="M17" s="309" t="str">
        <f>LOOKUP(K17,Name!A$1:B1014)</f>
        <v>Tyrique Grant-Fagan</v>
      </c>
      <c r="N17" s="507">
        <v>2.09</v>
      </c>
      <c r="O17" s="507"/>
      <c r="P17" s="507"/>
      <c r="Q17" s="507"/>
      <c r="R17" s="507"/>
      <c r="S17" s="508">
        <f aca="true" t="shared" si="3" ref="S17:S32">MAX(N17:R17)</f>
        <v>2.09</v>
      </c>
    </row>
    <row r="18" spans="1:19" ht="15.75">
      <c r="A18" s="31">
        <v>175</v>
      </c>
      <c r="B18" s="295" t="s">
        <v>87</v>
      </c>
      <c r="C18" s="6" t="str">
        <f>LOOKUP(A18,Name!A$1:B980)</f>
        <v>Freya Liddington</v>
      </c>
      <c r="D18" s="360">
        <v>2.18</v>
      </c>
      <c r="E18" s="360"/>
      <c r="F18" s="360"/>
      <c r="G18" s="360"/>
      <c r="H18" s="360"/>
      <c r="I18" s="372">
        <f t="shared" si="2"/>
        <v>2.18</v>
      </c>
      <c r="K18" s="31">
        <v>640</v>
      </c>
      <c r="L18" s="506" t="s">
        <v>87</v>
      </c>
      <c r="M18" s="6" t="str">
        <f>LOOKUP(K18,Name!A$1:B1013)</f>
        <v>Will Sands</v>
      </c>
      <c r="N18" s="12">
        <v>2.12</v>
      </c>
      <c r="O18" s="12"/>
      <c r="P18" s="12"/>
      <c r="Q18" s="12"/>
      <c r="R18" s="12"/>
      <c r="S18" s="372">
        <f t="shared" si="3"/>
        <v>2.12</v>
      </c>
    </row>
    <row r="19" spans="1:19" ht="15.75">
      <c r="A19" s="31">
        <v>170</v>
      </c>
      <c r="B19" s="296" t="s">
        <v>88</v>
      </c>
      <c r="C19" s="6" t="str">
        <f>LOOKUP(A19,Name!A$1:B985)</f>
        <v>Maddy Hughes</v>
      </c>
      <c r="D19" s="360">
        <v>6.38</v>
      </c>
      <c r="E19" s="360"/>
      <c r="F19" s="360"/>
      <c r="G19" s="360"/>
      <c r="H19" s="360"/>
      <c r="I19" s="372">
        <f t="shared" si="2"/>
        <v>6.38</v>
      </c>
      <c r="K19" s="31">
        <v>643</v>
      </c>
      <c r="L19" s="296" t="s">
        <v>88</v>
      </c>
      <c r="M19" s="6" t="str">
        <f>LOOKUP(K19,Name!A$1:B1018)</f>
        <v>Oliver Durowse</v>
      </c>
      <c r="N19" s="360">
        <v>7.12</v>
      </c>
      <c r="O19" s="360"/>
      <c r="P19" s="360"/>
      <c r="Q19" s="360"/>
      <c r="R19" s="360"/>
      <c r="S19" s="372">
        <f t="shared" si="3"/>
        <v>7.12</v>
      </c>
    </row>
    <row r="20" spans="1:19" ht="15.75">
      <c r="A20" s="31">
        <v>567</v>
      </c>
      <c r="B20" s="296" t="s">
        <v>88</v>
      </c>
      <c r="C20" s="6" t="str">
        <f>LOOKUP(A20,Name!A$1:B984)</f>
        <v>AMY COOK</v>
      </c>
      <c r="D20" s="360">
        <v>7.56</v>
      </c>
      <c r="E20" s="360"/>
      <c r="F20" s="360"/>
      <c r="G20" s="360"/>
      <c r="H20" s="360"/>
      <c r="I20" s="372">
        <f t="shared" si="2"/>
        <v>7.56</v>
      </c>
      <c r="K20" s="31">
        <v>300</v>
      </c>
      <c r="L20" s="296" t="s">
        <v>88</v>
      </c>
      <c r="M20" s="6" t="str">
        <f>LOOKUP(K20,Name!A$1:B1017)</f>
        <v>Deago Archer-Jackson</v>
      </c>
      <c r="N20" s="360">
        <v>7.26</v>
      </c>
      <c r="O20" s="360"/>
      <c r="P20" s="360"/>
      <c r="Q20" s="360"/>
      <c r="R20" s="360"/>
      <c r="S20" s="372">
        <f t="shared" si="3"/>
        <v>7.26</v>
      </c>
    </row>
    <row r="21" spans="1:19" ht="15.75">
      <c r="A21" s="31">
        <v>352</v>
      </c>
      <c r="B21" s="350" t="s">
        <v>228</v>
      </c>
      <c r="C21" s="6" t="str">
        <f>LOOKUP(A21,Name!A$1:B983)</f>
        <v>Maya Whitehouse</v>
      </c>
      <c r="D21" s="554">
        <v>72</v>
      </c>
      <c r="E21" s="554"/>
      <c r="F21" s="554"/>
      <c r="G21" s="554"/>
      <c r="H21" s="554"/>
      <c r="I21" s="555">
        <f t="shared" si="2"/>
        <v>72</v>
      </c>
      <c r="K21" s="31">
        <v>638</v>
      </c>
      <c r="L21" s="350" t="s">
        <v>228</v>
      </c>
      <c r="M21" s="6" t="str">
        <f>LOOKUP(K21,Name!A$1:B1015)</f>
        <v>James Lund</v>
      </c>
      <c r="N21" s="554">
        <v>81</v>
      </c>
      <c r="O21" s="554"/>
      <c r="P21" s="554"/>
      <c r="Q21" s="554"/>
      <c r="R21" s="554"/>
      <c r="S21" s="555">
        <f t="shared" si="3"/>
        <v>81</v>
      </c>
    </row>
    <row r="22" spans="1:19" ht="15.75">
      <c r="A22" s="31">
        <v>693</v>
      </c>
      <c r="B22" s="350" t="s">
        <v>228</v>
      </c>
      <c r="C22" s="6" t="str">
        <f>LOOKUP(A22,Name!A$1:B982)</f>
        <v>Emily Annandale</v>
      </c>
      <c r="D22" s="554">
        <v>80</v>
      </c>
      <c r="E22" s="554"/>
      <c r="F22" s="554"/>
      <c r="G22" s="554"/>
      <c r="H22" s="554"/>
      <c r="I22" s="555">
        <f t="shared" si="2"/>
        <v>80</v>
      </c>
      <c r="K22" s="31">
        <v>642</v>
      </c>
      <c r="L22" s="350" t="s">
        <v>228</v>
      </c>
      <c r="M22" s="6" t="str">
        <f>LOOKUP(K22,Name!A$1:B1016)</f>
        <v>Ben Steele</v>
      </c>
      <c r="N22" s="554">
        <v>81</v>
      </c>
      <c r="O22" s="554"/>
      <c r="P22" s="554"/>
      <c r="Q22" s="554"/>
      <c r="R22" s="554"/>
      <c r="S22" s="555">
        <f t="shared" si="3"/>
        <v>81</v>
      </c>
    </row>
    <row r="23" spans="1:19" ht="15.75">
      <c r="A23" s="31">
        <v>558</v>
      </c>
      <c r="B23" s="104" t="s">
        <v>99</v>
      </c>
      <c r="C23" s="6" t="str">
        <f>LOOKUP(A23,Name!A$1:B987)</f>
        <v>ISLA CRAMERI</v>
      </c>
      <c r="D23" s="360">
        <v>6.24</v>
      </c>
      <c r="E23" s="360"/>
      <c r="F23" s="360"/>
      <c r="G23" s="360"/>
      <c r="H23" s="360"/>
      <c r="I23" s="372">
        <f t="shared" si="2"/>
        <v>6.24</v>
      </c>
      <c r="K23" s="31">
        <v>404</v>
      </c>
      <c r="L23" s="104" t="s">
        <v>99</v>
      </c>
      <c r="M23" s="6" t="str">
        <f>LOOKUP(K23,Name!A$1:B1020)</f>
        <v>Zachariah Howe</v>
      </c>
      <c r="N23" s="360">
        <v>6.16</v>
      </c>
      <c r="O23" s="360"/>
      <c r="P23" s="360"/>
      <c r="Q23" s="360"/>
      <c r="R23" s="360"/>
      <c r="S23" s="372">
        <f t="shared" si="3"/>
        <v>6.16</v>
      </c>
    </row>
    <row r="24" spans="1:19" ht="15.75">
      <c r="A24" s="31">
        <v>183</v>
      </c>
      <c r="B24" s="104" t="s">
        <v>99</v>
      </c>
      <c r="C24" s="6" t="str">
        <f>LOOKUP(A24,Name!A$1:B986)</f>
        <v>Rhianna Mallee</v>
      </c>
      <c r="D24" s="360">
        <v>6.34</v>
      </c>
      <c r="E24" s="360"/>
      <c r="F24" s="360"/>
      <c r="G24" s="360"/>
      <c r="H24" s="360"/>
      <c r="I24" s="372">
        <f t="shared" si="2"/>
        <v>6.34</v>
      </c>
      <c r="K24" s="31">
        <v>638</v>
      </c>
      <c r="L24" s="104" t="s">
        <v>99</v>
      </c>
      <c r="M24" s="6" t="str">
        <f>LOOKUP(K24,Name!A$1:B1019)</f>
        <v>James Lund</v>
      </c>
      <c r="N24" s="360">
        <v>6.88</v>
      </c>
      <c r="O24" s="360"/>
      <c r="P24" s="360"/>
      <c r="Q24" s="360"/>
      <c r="R24" s="360"/>
      <c r="S24" s="372">
        <f t="shared" si="3"/>
        <v>6.88</v>
      </c>
    </row>
    <row r="25" spans="1:19" ht="15.75">
      <c r="A25" s="31">
        <v>175</v>
      </c>
      <c r="B25" s="355" t="s">
        <v>90</v>
      </c>
      <c r="C25" s="6" t="str">
        <f>LOOKUP(A25,Name!A$1:B989)</f>
        <v>Freya Liddington</v>
      </c>
      <c r="D25" s="556">
        <v>52</v>
      </c>
      <c r="E25" s="556"/>
      <c r="F25" s="554"/>
      <c r="G25" s="554"/>
      <c r="H25" s="554"/>
      <c r="I25" s="555">
        <f t="shared" si="2"/>
        <v>52</v>
      </c>
      <c r="K25" s="31">
        <v>638</v>
      </c>
      <c r="L25" s="355" t="s">
        <v>90</v>
      </c>
      <c r="M25" s="6" t="str">
        <f>LOOKUP(K25,Name!A$1:B1022)</f>
        <v>James Lund</v>
      </c>
      <c r="N25" s="556">
        <v>53</v>
      </c>
      <c r="O25" s="556"/>
      <c r="P25" s="554"/>
      <c r="Q25" s="554"/>
      <c r="R25" s="554"/>
      <c r="S25" s="555">
        <f t="shared" si="3"/>
        <v>53</v>
      </c>
    </row>
    <row r="26" spans="1:19" ht="15.75">
      <c r="A26" s="31">
        <v>689</v>
      </c>
      <c r="B26" s="355" t="s">
        <v>90</v>
      </c>
      <c r="C26" s="6" t="str">
        <f>LOOKUP(A26,Name!A$1:B988)</f>
        <v>Freya Harding</v>
      </c>
      <c r="D26" s="556">
        <v>57</v>
      </c>
      <c r="E26" s="556"/>
      <c r="F26" s="554"/>
      <c r="G26" s="554"/>
      <c r="H26" s="554"/>
      <c r="I26" s="555">
        <f t="shared" si="2"/>
        <v>57</v>
      </c>
      <c r="K26" s="31">
        <v>643</v>
      </c>
      <c r="L26" s="355" t="s">
        <v>90</v>
      </c>
      <c r="M26" s="6" t="str">
        <f>LOOKUP(K26,Name!A$1:B1021)</f>
        <v>Oliver Durowse</v>
      </c>
      <c r="N26" s="556">
        <v>62</v>
      </c>
      <c r="O26" s="556"/>
      <c r="P26" s="554"/>
      <c r="Q26" s="554"/>
      <c r="R26" s="554"/>
      <c r="S26" s="555">
        <f t="shared" si="3"/>
        <v>62</v>
      </c>
    </row>
    <row r="27" spans="1:19" ht="15.75">
      <c r="A27" s="31">
        <v>175</v>
      </c>
      <c r="B27" s="104" t="s">
        <v>588</v>
      </c>
      <c r="C27" s="6" t="str">
        <f>LOOKUP(A27,Name!A$1:B990)</f>
        <v>Freya Liddington</v>
      </c>
      <c r="D27" s="544">
        <v>24.5</v>
      </c>
      <c r="E27" s="544"/>
      <c r="F27" s="549"/>
      <c r="G27" s="549"/>
      <c r="H27" s="549"/>
      <c r="I27" s="550">
        <f t="shared" si="2"/>
        <v>24.5</v>
      </c>
      <c r="K27" s="31">
        <v>643</v>
      </c>
      <c r="L27" s="104" t="s">
        <v>588</v>
      </c>
      <c r="M27" s="6" t="str">
        <f>LOOKUP(K27,Name!A$1:B1023)</f>
        <v>Oliver Durowse</v>
      </c>
      <c r="N27" s="544">
        <v>23.1</v>
      </c>
      <c r="O27" s="544"/>
      <c r="P27" s="549"/>
      <c r="Q27" s="549"/>
      <c r="R27" s="549"/>
      <c r="S27" s="550">
        <f t="shared" si="3"/>
        <v>23.1</v>
      </c>
    </row>
    <row r="28" spans="1:19" ht="15.75">
      <c r="A28" s="31">
        <v>688</v>
      </c>
      <c r="B28" s="104" t="s">
        <v>588</v>
      </c>
      <c r="C28" s="6" t="str">
        <f>LOOKUP(A28,Name!A$1:B991)</f>
        <v>Charlotte Cappendell</v>
      </c>
      <c r="D28" s="544">
        <v>25.2</v>
      </c>
      <c r="E28" s="544"/>
      <c r="F28" s="549"/>
      <c r="G28" s="549"/>
      <c r="H28" s="549"/>
      <c r="I28" s="550">
        <f t="shared" si="2"/>
        <v>25.2</v>
      </c>
      <c r="K28" s="31">
        <v>300</v>
      </c>
      <c r="L28" s="104" t="s">
        <v>588</v>
      </c>
      <c r="M28" s="6" t="str">
        <f>LOOKUP(K28,Name!A$1:B1024)</f>
        <v>Deago Archer-Jackson</v>
      </c>
      <c r="N28" s="544">
        <v>23.6</v>
      </c>
      <c r="O28" s="544"/>
      <c r="P28" s="549"/>
      <c r="Q28" s="549"/>
      <c r="R28" s="549"/>
      <c r="S28" s="550">
        <f t="shared" si="3"/>
        <v>23.6</v>
      </c>
    </row>
    <row r="29" spans="1:19" ht="15.75">
      <c r="A29" s="31">
        <v>361</v>
      </c>
      <c r="B29" s="348" t="s">
        <v>589</v>
      </c>
      <c r="C29" s="6" t="str">
        <f>LOOKUP(A29,Name!A$1:B993)</f>
        <v>Sophia Deans</v>
      </c>
      <c r="D29" s="549">
        <v>51</v>
      </c>
      <c r="E29" s="549"/>
      <c r="F29" s="549"/>
      <c r="G29" s="549"/>
      <c r="H29" s="549"/>
      <c r="I29" s="551">
        <f t="shared" si="2"/>
        <v>51</v>
      </c>
      <c r="K29" s="31">
        <v>124</v>
      </c>
      <c r="L29" s="348" t="s">
        <v>589</v>
      </c>
      <c r="M29" s="6" t="str">
        <f>LOOKUP(K29,Name!A$1:B1025)</f>
        <v>Daniel Olatundun</v>
      </c>
      <c r="N29" s="549">
        <v>47.4</v>
      </c>
      <c r="O29" s="549"/>
      <c r="P29" s="549"/>
      <c r="Q29" s="549"/>
      <c r="R29" s="549"/>
      <c r="S29" s="550">
        <f t="shared" si="3"/>
        <v>47.4</v>
      </c>
    </row>
    <row r="30" spans="1:19" ht="15.75">
      <c r="A30" s="31">
        <v>180</v>
      </c>
      <c r="B30" s="348" t="s">
        <v>589</v>
      </c>
      <c r="C30" s="6" t="str">
        <f>LOOKUP(A30,Name!A$1:B992)</f>
        <v>Isabel Male</v>
      </c>
      <c r="D30" s="549">
        <v>52.1</v>
      </c>
      <c r="E30" s="549"/>
      <c r="F30" s="549"/>
      <c r="G30" s="549"/>
      <c r="H30" s="549"/>
      <c r="I30" s="551">
        <f t="shared" si="2"/>
        <v>52.1</v>
      </c>
      <c r="K30" s="31">
        <v>644</v>
      </c>
      <c r="L30" s="348" t="s">
        <v>589</v>
      </c>
      <c r="M30" s="6" t="str">
        <f>LOOKUP(K30,Name!A$1:B1026)</f>
        <v>Cameron Caines</v>
      </c>
      <c r="N30" s="549">
        <v>50.3</v>
      </c>
      <c r="O30" s="549"/>
      <c r="P30" s="549"/>
      <c r="Q30" s="549"/>
      <c r="R30" s="549"/>
      <c r="S30" s="550">
        <f t="shared" si="3"/>
        <v>50.3</v>
      </c>
    </row>
    <row r="31" spans="1:19" ht="15.75">
      <c r="A31" s="31">
        <v>692</v>
      </c>
      <c r="B31" s="349" t="s">
        <v>590</v>
      </c>
      <c r="C31" s="6" t="str">
        <f>LOOKUP(A31,Name!A$1:B994)</f>
        <v>Lily Saxon</v>
      </c>
      <c r="D31" s="549">
        <v>81.5</v>
      </c>
      <c r="E31" s="549"/>
      <c r="F31" s="549"/>
      <c r="G31" s="549"/>
      <c r="H31" s="549"/>
      <c r="I31" s="551">
        <f t="shared" si="2"/>
        <v>81.5</v>
      </c>
      <c r="K31" s="31">
        <v>645</v>
      </c>
      <c r="L31" s="349" t="s">
        <v>590</v>
      </c>
      <c r="M31" s="6" t="str">
        <f>LOOKUP(K31,Name!A$1:B1020)</f>
        <v>Henry Faizey</v>
      </c>
      <c r="N31" s="549">
        <v>83</v>
      </c>
      <c r="O31" s="549"/>
      <c r="P31" s="549"/>
      <c r="Q31" s="549"/>
      <c r="R31" s="549"/>
      <c r="S31" s="550">
        <f t="shared" si="3"/>
        <v>83</v>
      </c>
    </row>
    <row r="32" spans="1:19" ht="16.5" thickBot="1">
      <c r="A32" s="32">
        <v>569</v>
      </c>
      <c r="B32" s="500" t="s">
        <v>590</v>
      </c>
      <c r="C32" s="33" t="str">
        <f>LOOKUP(A32,Name!A$1:B995)</f>
        <v>ABI HAMER</v>
      </c>
      <c r="D32" s="553">
        <v>86.5</v>
      </c>
      <c r="E32" s="553"/>
      <c r="F32" s="553"/>
      <c r="G32" s="553"/>
      <c r="H32" s="553"/>
      <c r="I32" s="552">
        <f t="shared" si="2"/>
        <v>86.5</v>
      </c>
      <c r="K32" s="32">
        <v>126</v>
      </c>
      <c r="L32" s="349" t="s">
        <v>590</v>
      </c>
      <c r="M32" s="33" t="str">
        <f>LOOKUP(K32,Name!A$1:B1021)</f>
        <v>Jack Wakefield</v>
      </c>
      <c r="N32" s="553">
        <v>85.2</v>
      </c>
      <c r="O32" s="553"/>
      <c r="P32" s="553"/>
      <c r="Q32" s="553"/>
      <c r="R32" s="553"/>
      <c r="S32" s="557">
        <f t="shared" si="3"/>
        <v>85.2</v>
      </c>
    </row>
    <row r="33" spans="1:19" ht="16.5" thickBot="1">
      <c r="A33" s="539" t="s">
        <v>0</v>
      </c>
      <c r="B33" s="540" t="s">
        <v>592</v>
      </c>
      <c r="C33" s="540" t="s">
        <v>220</v>
      </c>
      <c r="D33" s="541" t="s">
        <v>45</v>
      </c>
      <c r="E33" s="541" t="s">
        <v>1</v>
      </c>
      <c r="F33" s="541" t="s">
        <v>2</v>
      </c>
      <c r="G33" s="541" t="s">
        <v>3</v>
      </c>
      <c r="H33" s="542" t="s">
        <v>4</v>
      </c>
      <c r="I33" s="543" t="s">
        <v>227</v>
      </c>
      <c r="K33" s="534" t="s">
        <v>0</v>
      </c>
      <c r="L33" s="535" t="s">
        <v>591</v>
      </c>
      <c r="M33" s="535" t="s">
        <v>220</v>
      </c>
      <c r="N33" s="536" t="s">
        <v>45</v>
      </c>
      <c r="O33" s="536" t="s">
        <v>1</v>
      </c>
      <c r="P33" s="536" t="s">
        <v>2</v>
      </c>
      <c r="Q33" s="536" t="s">
        <v>3</v>
      </c>
      <c r="R33" s="537" t="s">
        <v>4</v>
      </c>
      <c r="S33" s="538" t="s">
        <v>227</v>
      </c>
    </row>
  </sheetData>
  <sheetProtection/>
  <conditionalFormatting sqref="A34:B65536 K1:L16">
    <cfRule type="cellIs" priority="54" dxfId="4" operator="between" stopIfTrue="1">
      <formula>300</formula>
      <formula>399</formula>
    </cfRule>
    <cfRule type="cellIs" priority="55" dxfId="3" operator="between" stopIfTrue="1">
      <formula>600</formula>
      <formula>699</formula>
    </cfRule>
    <cfRule type="cellIs" priority="56" dxfId="2" operator="between" stopIfTrue="1">
      <formula>500</formula>
      <formula>599</formula>
    </cfRule>
  </conditionalFormatting>
  <conditionalFormatting sqref="K17:K32 K19:L20 K23:L26">
    <cfRule type="cellIs" priority="57" dxfId="89" operator="between" stopIfTrue="1">
      <formula>300</formula>
      <formula>399</formula>
    </cfRule>
    <cfRule type="cellIs" priority="58" dxfId="88" operator="between" stopIfTrue="1">
      <formula>600</formula>
      <formula>699</formula>
    </cfRule>
    <cfRule type="cellIs" priority="59" dxfId="2" operator="between" stopIfTrue="1">
      <formula>500</formula>
      <formula>599</formula>
    </cfRule>
  </conditionalFormatting>
  <conditionalFormatting sqref="A34:A65536 K17:K32">
    <cfRule type="cellIs" priority="52" dxfId="42" operator="between">
      <formula>99</formula>
      <formula>199.5</formula>
    </cfRule>
    <cfRule type="cellIs" priority="53" dxfId="85" operator="between">
      <formula>400</formula>
      <formula>499.5</formula>
    </cfRule>
  </conditionalFormatting>
  <conditionalFormatting sqref="K1:K16">
    <cfRule type="cellIs" priority="48" dxfId="71" operator="between">
      <formula>99</formula>
      <formula>199</formula>
    </cfRule>
  </conditionalFormatting>
  <conditionalFormatting sqref="L17:L18">
    <cfRule type="cellIs" priority="45" dxfId="4" operator="between" stopIfTrue="1">
      <formula>300</formula>
      <formula>399</formula>
    </cfRule>
    <cfRule type="cellIs" priority="46" dxfId="3" operator="between" stopIfTrue="1">
      <formula>600</formula>
      <formula>699</formula>
    </cfRule>
    <cfRule type="cellIs" priority="47" dxfId="2" operator="between" stopIfTrue="1">
      <formula>500</formula>
      <formula>599</formula>
    </cfRule>
  </conditionalFormatting>
  <conditionalFormatting sqref="L21:L22">
    <cfRule type="cellIs" priority="42" dxfId="4" operator="between" stopIfTrue="1">
      <formula>300</formula>
      <formula>399</formula>
    </cfRule>
    <cfRule type="cellIs" priority="43" dxfId="3" operator="between" stopIfTrue="1">
      <formula>600</formula>
      <formula>699</formula>
    </cfRule>
    <cfRule type="cellIs" priority="44" dxfId="2" operator="between" stopIfTrue="1">
      <formula>500</formula>
      <formula>599</formula>
    </cfRule>
  </conditionalFormatting>
  <conditionalFormatting sqref="L31:L32">
    <cfRule type="cellIs" priority="39" dxfId="4" operator="between" stopIfTrue="1">
      <formula>300</formula>
      <formula>399</formula>
    </cfRule>
    <cfRule type="cellIs" priority="40" dxfId="3" operator="between" stopIfTrue="1">
      <formula>600</formula>
      <formula>699</formula>
    </cfRule>
    <cfRule type="cellIs" priority="41" dxfId="2" operator="between" stopIfTrue="1">
      <formula>500</formula>
      <formula>599</formula>
    </cfRule>
  </conditionalFormatting>
  <conditionalFormatting sqref="L27:L30">
    <cfRule type="cellIs" priority="36" dxfId="4" operator="between" stopIfTrue="1">
      <formula>300</formula>
      <formula>399</formula>
    </cfRule>
    <cfRule type="cellIs" priority="37" dxfId="3" operator="between" stopIfTrue="1">
      <formula>600</formula>
      <formula>699</formula>
    </cfRule>
    <cfRule type="cellIs" priority="38" dxfId="2" operator="between" stopIfTrue="1">
      <formula>500</formula>
      <formula>599</formula>
    </cfRule>
  </conditionalFormatting>
  <conditionalFormatting sqref="K33:L33">
    <cfRule type="cellIs" priority="33" dxfId="4" operator="between" stopIfTrue="1">
      <formula>300</formula>
      <formula>399</formula>
    </cfRule>
    <cfRule type="cellIs" priority="34" dxfId="3" operator="between" stopIfTrue="1">
      <formula>600</formula>
      <formula>699</formula>
    </cfRule>
    <cfRule type="cellIs" priority="35" dxfId="2" operator="between" stopIfTrue="1">
      <formula>500</formula>
      <formula>599</formula>
    </cfRule>
  </conditionalFormatting>
  <conditionalFormatting sqref="K33">
    <cfRule type="cellIs" priority="32" dxfId="71" operator="between">
      <formula>99</formula>
      <formula>199</formula>
    </cfRule>
  </conditionalFormatting>
  <conditionalFormatting sqref="A17:A18 A21:A22 A27:A32 A19:B20 A23:B26">
    <cfRule type="cellIs" priority="29" dxfId="89" operator="between" stopIfTrue="1">
      <formula>300</formula>
      <formula>399</formula>
    </cfRule>
    <cfRule type="cellIs" priority="30" dxfId="88" operator="between" stopIfTrue="1">
      <formula>600</formula>
      <formula>699</formula>
    </cfRule>
    <cfRule type="cellIs" priority="31" dxfId="2" operator="between" stopIfTrue="1">
      <formula>500</formula>
      <formula>599</formula>
    </cfRule>
  </conditionalFormatting>
  <conditionalFormatting sqref="A17:A32">
    <cfRule type="cellIs" priority="27" dxfId="42" operator="between">
      <formula>99</formula>
      <formula>199.5</formula>
    </cfRule>
    <cfRule type="cellIs" priority="28" dxfId="85" operator="between">
      <formula>400</formula>
      <formula>499.5</formula>
    </cfRule>
  </conditionalFormatting>
  <conditionalFormatting sqref="B17:B18">
    <cfRule type="cellIs" priority="24" dxfId="4" operator="between" stopIfTrue="1">
      <formula>300</formula>
      <formula>399</formula>
    </cfRule>
    <cfRule type="cellIs" priority="25" dxfId="3" operator="between" stopIfTrue="1">
      <formula>600</formula>
      <formula>699</formula>
    </cfRule>
    <cfRule type="cellIs" priority="26" dxfId="2" operator="between" stopIfTrue="1">
      <formula>500</formula>
      <formula>599</formula>
    </cfRule>
  </conditionalFormatting>
  <conditionalFormatting sqref="B21:B22">
    <cfRule type="cellIs" priority="21" dxfId="4" operator="between" stopIfTrue="1">
      <formula>300</formula>
      <formula>399</formula>
    </cfRule>
    <cfRule type="cellIs" priority="22" dxfId="3" operator="between" stopIfTrue="1">
      <formula>600</formula>
      <formula>699</formula>
    </cfRule>
    <cfRule type="cellIs" priority="23" dxfId="2" operator="between" stopIfTrue="1">
      <formula>500</formula>
      <formula>599</formula>
    </cfRule>
  </conditionalFormatting>
  <conditionalFormatting sqref="A33:B33">
    <cfRule type="cellIs" priority="12" dxfId="4" operator="between" stopIfTrue="1">
      <formula>300</formula>
      <formula>399</formula>
    </cfRule>
    <cfRule type="cellIs" priority="13" dxfId="3" operator="between" stopIfTrue="1">
      <formula>600</formula>
      <formula>699</formula>
    </cfRule>
    <cfRule type="cellIs" priority="14" dxfId="2" operator="between" stopIfTrue="1">
      <formula>500</formula>
      <formula>599</formula>
    </cfRule>
  </conditionalFormatting>
  <conditionalFormatting sqref="A33">
    <cfRule type="cellIs" priority="11" dxfId="71" operator="between">
      <formula>99</formula>
      <formula>199</formula>
    </cfRule>
  </conditionalFormatting>
  <conditionalFormatting sqref="A1:B16">
    <cfRule type="cellIs" priority="8" dxfId="4" operator="between" stopIfTrue="1">
      <formula>300</formula>
      <formula>399</formula>
    </cfRule>
    <cfRule type="cellIs" priority="9" dxfId="3" operator="between" stopIfTrue="1">
      <formula>600</formula>
      <formula>699</formula>
    </cfRule>
    <cfRule type="cellIs" priority="10" dxfId="2" operator="between" stopIfTrue="1">
      <formula>500</formula>
      <formula>599</formula>
    </cfRule>
  </conditionalFormatting>
  <conditionalFormatting sqref="A1:A16">
    <cfRule type="cellIs" priority="7" dxfId="71" operator="between">
      <formula>99</formula>
      <formula>199</formula>
    </cfRule>
  </conditionalFormatting>
  <conditionalFormatting sqref="B31:B32">
    <cfRule type="cellIs" priority="4" dxfId="4" operator="between" stopIfTrue="1">
      <formula>300</formula>
      <formula>399</formula>
    </cfRule>
    <cfRule type="cellIs" priority="5" dxfId="3" operator="between" stopIfTrue="1">
      <formula>600</formula>
      <formula>699</formula>
    </cfRule>
    <cfRule type="cellIs" priority="6" dxfId="2" operator="between" stopIfTrue="1">
      <formula>500</formula>
      <formula>599</formula>
    </cfRule>
  </conditionalFormatting>
  <conditionalFormatting sqref="B27:B30">
    <cfRule type="cellIs" priority="1" dxfId="4" operator="between" stopIfTrue="1">
      <formula>300</formula>
      <formula>399</formula>
    </cfRule>
    <cfRule type="cellIs" priority="2" dxfId="3" operator="between" stopIfTrue="1">
      <formula>600</formula>
      <formula>699</formula>
    </cfRule>
    <cfRule type="cellIs" priority="3" dxfId="2" operator="between" stopIfTrue="1">
      <formula>500</formula>
      <formula>599</formula>
    </cfRule>
  </conditionalFormatting>
  <printOptions horizontalCentered="1"/>
  <pageMargins left="0.7480314960629921" right="0.7480314960629921" top="0.8661417322834646" bottom="0.7874015748031497" header="0.5118110236220472" footer="0.5118110236220472"/>
  <pageSetup fitToHeight="1" fitToWidth="1" horizontalDpi="300" verticalDpi="300" orientation="portrait" paperSize="9" scale="52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20.57421875" style="0" customWidth="1"/>
    <col min="3" max="7" width="6.8515625" style="448" customWidth="1"/>
    <col min="8" max="8" width="7.28125" style="448" customWidth="1"/>
    <col min="9" max="9" width="5.8515625" style="0" customWidth="1"/>
    <col min="10" max="10" width="6.28125" style="0" customWidth="1"/>
    <col min="11" max="11" width="20.57421875" style="0" customWidth="1"/>
    <col min="12" max="16" width="6.8515625" style="448" customWidth="1"/>
    <col min="17" max="17" width="6.28125" style="448" customWidth="1"/>
  </cols>
  <sheetData>
    <row r="1" spans="1:17" ht="25.5" customHeight="1">
      <c r="A1" s="24" t="s">
        <v>0</v>
      </c>
      <c r="B1" s="25" t="s">
        <v>569</v>
      </c>
      <c r="C1" s="446" t="s">
        <v>45</v>
      </c>
      <c r="D1" s="446" t="s">
        <v>1</v>
      </c>
      <c r="E1" s="446" t="s">
        <v>2</v>
      </c>
      <c r="F1" s="446" t="s">
        <v>3</v>
      </c>
      <c r="G1" s="446" t="s">
        <v>4</v>
      </c>
      <c r="H1" s="26" t="s">
        <v>225</v>
      </c>
      <c r="J1" s="24" t="s">
        <v>0</v>
      </c>
      <c r="K1" s="25" t="s">
        <v>570</v>
      </c>
      <c r="L1" s="446" t="s">
        <v>45</v>
      </c>
      <c r="M1" s="446" t="s">
        <v>1</v>
      </c>
      <c r="N1" s="446" t="s">
        <v>2</v>
      </c>
      <c r="O1" s="446" t="s">
        <v>3</v>
      </c>
      <c r="P1" s="446" t="s">
        <v>4</v>
      </c>
      <c r="Q1" s="26" t="s">
        <v>225</v>
      </c>
    </row>
    <row r="2" spans="1:17" ht="15.75">
      <c r="A2" s="13">
        <v>164</v>
      </c>
      <c r="B2" s="6" t="str">
        <f>LOOKUP(A2,Name!A1:B2383)</f>
        <v>Erin O'Byrne</v>
      </c>
      <c r="C2" s="351">
        <v>4</v>
      </c>
      <c r="D2" s="351"/>
      <c r="E2" s="351"/>
      <c r="F2" s="351"/>
      <c r="G2" s="351"/>
      <c r="H2" s="447">
        <f aca="true" t="shared" si="0" ref="H2:H26">MAX(C2:G2)</f>
        <v>4</v>
      </c>
      <c r="J2" s="13">
        <v>675</v>
      </c>
      <c r="K2" s="48" t="str">
        <f>LOOKUP(J2,Name!A7:B512)</f>
        <v>Cora Reilly</v>
      </c>
      <c r="L2" s="351">
        <v>47</v>
      </c>
      <c r="M2" s="351"/>
      <c r="N2" s="351"/>
      <c r="O2" s="351"/>
      <c r="P2" s="351"/>
      <c r="Q2" s="9">
        <f aca="true" t="shared" si="1" ref="Q2:Q13">MAX(L2:P2)</f>
        <v>47</v>
      </c>
    </row>
    <row r="3" spans="1:17" ht="15.75">
      <c r="A3" s="13">
        <v>163</v>
      </c>
      <c r="B3" s="6" t="str">
        <f>LOOKUP(A3,Name!A2:B2384)</f>
        <v>Martha Wood</v>
      </c>
      <c r="C3" s="351">
        <v>6</v>
      </c>
      <c r="D3" s="351"/>
      <c r="E3" s="351"/>
      <c r="F3" s="351"/>
      <c r="G3" s="351"/>
      <c r="H3" s="447">
        <f t="shared" si="0"/>
        <v>6</v>
      </c>
      <c r="J3" s="13">
        <v>674</v>
      </c>
      <c r="K3" s="6" t="str">
        <f>LOOKUP(J3,Name!A8:B513)</f>
        <v>Sophie Wadsworth</v>
      </c>
      <c r="L3" s="351">
        <v>34</v>
      </c>
      <c r="M3" s="351"/>
      <c r="N3" s="351"/>
      <c r="O3" s="351"/>
      <c r="P3" s="351"/>
      <c r="Q3" s="9">
        <f t="shared" si="1"/>
        <v>34</v>
      </c>
    </row>
    <row r="4" spans="1:17" ht="15.75">
      <c r="A4" s="13">
        <v>488</v>
      </c>
      <c r="B4" s="6" t="str">
        <f>LOOKUP(A4,Name!A3:B2385)</f>
        <v>Poppy Oliarnyk</v>
      </c>
      <c r="C4" s="351">
        <v>8</v>
      </c>
      <c r="D4" s="351"/>
      <c r="E4" s="351"/>
      <c r="F4" s="351"/>
      <c r="G4" s="351"/>
      <c r="H4" s="9">
        <f t="shared" si="0"/>
        <v>8</v>
      </c>
      <c r="J4" s="13">
        <v>534</v>
      </c>
      <c r="K4" s="6" t="str">
        <f>LOOKUP(J4,Name!A5:B510)</f>
        <v>RUBY COLDWELL</v>
      </c>
      <c r="L4" s="351">
        <v>32</v>
      </c>
      <c r="M4" s="351"/>
      <c r="N4" s="351"/>
      <c r="O4" s="351"/>
      <c r="P4" s="351"/>
      <c r="Q4" s="9">
        <f t="shared" si="1"/>
        <v>32</v>
      </c>
    </row>
    <row r="5" spans="1:17" ht="15.75">
      <c r="A5" s="13">
        <v>476</v>
      </c>
      <c r="B5" s="6" t="str">
        <f>LOOKUP(A5,Name!A4:B2386)</f>
        <v>Charlie-Ann Baird</v>
      </c>
      <c r="C5" s="351">
        <v>15</v>
      </c>
      <c r="D5" s="351"/>
      <c r="E5" s="351"/>
      <c r="F5" s="351"/>
      <c r="G5" s="351"/>
      <c r="H5" s="9">
        <f t="shared" si="0"/>
        <v>15</v>
      </c>
      <c r="J5" s="13">
        <v>537</v>
      </c>
      <c r="K5" s="6" t="str">
        <f>LOOKUP(J5,Name!A6:B511)</f>
        <v>KIRSTEN MCLAREN</v>
      </c>
      <c r="L5" s="351">
        <v>30</v>
      </c>
      <c r="M5" s="351"/>
      <c r="N5" s="351"/>
      <c r="O5" s="351"/>
      <c r="P5" s="351"/>
      <c r="Q5" s="9">
        <f t="shared" si="1"/>
        <v>30</v>
      </c>
    </row>
    <row r="6" spans="1:17" ht="15.75">
      <c r="A6" s="13">
        <v>535</v>
      </c>
      <c r="B6" s="6" t="str">
        <f>LOOKUP(A6,Name!A5:B2387)</f>
        <v>MOLLY TAUNTON</v>
      </c>
      <c r="C6" s="351">
        <v>11</v>
      </c>
      <c r="D6" s="351"/>
      <c r="E6" s="351"/>
      <c r="F6" s="351"/>
      <c r="G6" s="351"/>
      <c r="H6" s="9">
        <f t="shared" si="0"/>
        <v>11</v>
      </c>
      <c r="J6" s="13">
        <v>486</v>
      </c>
      <c r="K6" s="6" t="str">
        <f>LOOKUP(J6,Name!A3:B508)</f>
        <v>Emma Jones</v>
      </c>
      <c r="L6" s="351">
        <v>25</v>
      </c>
      <c r="M6" s="351"/>
      <c r="N6" s="351"/>
      <c r="O6" s="351"/>
      <c r="P6" s="351"/>
      <c r="Q6" s="9">
        <f t="shared" si="1"/>
        <v>25</v>
      </c>
    </row>
    <row r="7" spans="1:17" ht="15.75">
      <c r="A7" s="13">
        <v>536</v>
      </c>
      <c r="B7" s="6" t="str">
        <f>LOOKUP(A7,Name!A6:B2388)</f>
        <v>FREYA COLE</v>
      </c>
      <c r="C7" s="351">
        <v>7</v>
      </c>
      <c r="D7" s="351"/>
      <c r="E7" s="351"/>
      <c r="F7" s="351"/>
      <c r="G7" s="351"/>
      <c r="H7" s="9">
        <f t="shared" si="0"/>
        <v>7</v>
      </c>
      <c r="J7" s="13">
        <v>482</v>
      </c>
      <c r="K7" s="6" t="str">
        <f>LOOKUP(J7,Name!A4:B509)</f>
        <v>Penny Cross </v>
      </c>
      <c r="L7" s="351">
        <v>25</v>
      </c>
      <c r="M7" s="351"/>
      <c r="N7" s="351"/>
      <c r="O7" s="351"/>
      <c r="P7" s="351"/>
      <c r="Q7" s="9">
        <f t="shared" si="1"/>
        <v>25</v>
      </c>
    </row>
    <row r="8" spans="1:17" ht="15.75">
      <c r="A8" s="13">
        <v>669</v>
      </c>
      <c r="B8" s="6" t="str">
        <f>LOOKUP(A8,Name!A7:B2389)</f>
        <v>Grace Jones</v>
      </c>
      <c r="C8" s="351">
        <v>12</v>
      </c>
      <c r="D8" s="351"/>
      <c r="E8" s="351"/>
      <c r="F8" s="351"/>
      <c r="G8" s="351"/>
      <c r="H8" s="9">
        <f t="shared" si="0"/>
        <v>12</v>
      </c>
      <c r="J8" s="13">
        <v>161</v>
      </c>
      <c r="K8" s="6" t="str">
        <f>LOOKUP(J8,Name!A2:B507)</f>
        <v>Olivia Straw</v>
      </c>
      <c r="L8" s="351">
        <v>20</v>
      </c>
      <c r="M8" s="351"/>
      <c r="N8" s="351"/>
      <c r="O8" s="351"/>
      <c r="P8" s="351"/>
      <c r="Q8" s="447">
        <f t="shared" si="1"/>
        <v>20</v>
      </c>
    </row>
    <row r="9" spans="1:17" ht="15.75">
      <c r="A9" s="13">
        <v>674</v>
      </c>
      <c r="B9" s="6" t="str">
        <f>LOOKUP(A9,Name!A8:B2390)</f>
        <v>Sophie Wadsworth</v>
      </c>
      <c r="C9" s="351">
        <v>11</v>
      </c>
      <c r="D9" s="351"/>
      <c r="E9" s="351"/>
      <c r="F9" s="351"/>
      <c r="G9" s="351"/>
      <c r="H9" s="9">
        <f t="shared" si="0"/>
        <v>11</v>
      </c>
      <c r="J9" s="13">
        <v>168</v>
      </c>
      <c r="K9" s="6" t="str">
        <f>LOOKUP(J9,Name!A1:B506)</f>
        <v>Sammie Wakefield</v>
      </c>
      <c r="L9" s="351">
        <v>14</v>
      </c>
      <c r="M9" s="351"/>
      <c r="N9" s="351"/>
      <c r="O9" s="351"/>
      <c r="P9" s="351"/>
      <c r="Q9" s="447">
        <f t="shared" si="1"/>
        <v>14</v>
      </c>
    </row>
    <row r="10" spans="1:17" ht="15.75">
      <c r="A10" s="13"/>
      <c r="B10" s="6" t="e">
        <f>LOOKUP(A10,Name!A9:B2391)</f>
        <v>#N/A</v>
      </c>
      <c r="C10" s="351"/>
      <c r="D10" s="351"/>
      <c r="E10" s="351"/>
      <c r="F10" s="351"/>
      <c r="G10" s="351"/>
      <c r="H10" s="9">
        <f t="shared" si="0"/>
        <v>0</v>
      </c>
      <c r="J10" s="13"/>
      <c r="K10" s="6" t="e">
        <f>LOOKUP(J10,Name!A9:B514)</f>
        <v>#N/A</v>
      </c>
      <c r="L10" s="351"/>
      <c r="M10" s="351"/>
      <c r="N10" s="351"/>
      <c r="O10" s="351"/>
      <c r="P10" s="351"/>
      <c r="Q10" s="9">
        <f t="shared" si="1"/>
        <v>0</v>
      </c>
    </row>
    <row r="11" spans="1:17" ht="15.75">
      <c r="A11" s="13"/>
      <c r="B11" s="6" t="e">
        <f>LOOKUP(A11,Name!A10:B2392)</f>
        <v>#N/A</v>
      </c>
      <c r="C11" s="351"/>
      <c r="D11" s="351"/>
      <c r="E11" s="351"/>
      <c r="F11" s="351"/>
      <c r="G11" s="351"/>
      <c r="H11" s="9">
        <f t="shared" si="0"/>
        <v>0</v>
      </c>
      <c r="J11" s="13"/>
      <c r="K11" s="6" t="e">
        <f>LOOKUP(J11,Name!A10:B515)</f>
        <v>#N/A</v>
      </c>
      <c r="L11" s="351"/>
      <c r="M11" s="351"/>
      <c r="N11" s="351"/>
      <c r="O11" s="351"/>
      <c r="P11" s="351"/>
      <c r="Q11" s="9">
        <f t="shared" si="1"/>
        <v>0</v>
      </c>
    </row>
    <row r="12" spans="1:17" ht="15.75">
      <c r="A12" s="13"/>
      <c r="B12" s="6" t="e">
        <f>LOOKUP(A12,Name!A11:B2393)</f>
        <v>#N/A</v>
      </c>
      <c r="C12" s="351"/>
      <c r="D12" s="351"/>
      <c r="E12" s="351"/>
      <c r="F12" s="351"/>
      <c r="G12" s="351"/>
      <c r="H12" s="9">
        <f t="shared" si="0"/>
        <v>0</v>
      </c>
      <c r="J12" s="13"/>
      <c r="K12" s="6" t="e">
        <f>LOOKUP(J12,Name!A11:B516)</f>
        <v>#N/A</v>
      </c>
      <c r="L12" s="351"/>
      <c r="M12" s="351"/>
      <c r="N12" s="351"/>
      <c r="O12" s="351"/>
      <c r="P12" s="351"/>
      <c r="Q12" s="9">
        <f t="shared" si="1"/>
        <v>0</v>
      </c>
    </row>
    <row r="13" spans="1:17" ht="15.75">
      <c r="A13" s="13"/>
      <c r="B13" s="6" t="e">
        <f>LOOKUP(A13,Name!A12:B2394)</f>
        <v>#N/A</v>
      </c>
      <c r="C13" s="351"/>
      <c r="D13" s="351"/>
      <c r="E13" s="351"/>
      <c r="F13" s="351"/>
      <c r="G13" s="351"/>
      <c r="H13" s="9">
        <f t="shared" si="0"/>
        <v>0</v>
      </c>
      <c r="J13" s="13"/>
      <c r="K13" s="6" t="e">
        <f>LOOKUP(J13,Name!A12:B517)</f>
        <v>#N/A</v>
      </c>
      <c r="L13" s="351"/>
      <c r="M13" s="351"/>
      <c r="N13" s="351"/>
      <c r="O13" s="351"/>
      <c r="P13" s="351"/>
      <c r="Q13" s="9">
        <f t="shared" si="1"/>
        <v>0</v>
      </c>
    </row>
    <row r="14" spans="1:17" ht="16.5" thickBot="1">
      <c r="A14" s="13"/>
      <c r="B14" s="6"/>
      <c r="C14" s="351"/>
      <c r="D14" s="351"/>
      <c r="E14" s="351"/>
      <c r="F14" s="351"/>
      <c r="G14" s="351"/>
      <c r="H14" s="9"/>
      <c r="J14" s="13"/>
      <c r="K14" s="6"/>
      <c r="L14" s="351"/>
      <c r="M14" s="351"/>
      <c r="N14" s="351"/>
      <c r="O14" s="351"/>
      <c r="P14" s="351"/>
      <c r="Q14" s="9"/>
    </row>
    <row r="15" spans="1:17" ht="18.75" customHeight="1">
      <c r="A15" s="449" t="s">
        <v>0</v>
      </c>
      <c r="B15" s="450" t="s">
        <v>571</v>
      </c>
      <c r="C15" s="451" t="s">
        <v>45</v>
      </c>
      <c r="D15" s="451" t="s">
        <v>1</v>
      </c>
      <c r="E15" s="451" t="s">
        <v>2</v>
      </c>
      <c r="F15" s="451" t="s">
        <v>3</v>
      </c>
      <c r="G15" s="451" t="s">
        <v>4</v>
      </c>
      <c r="H15" s="452" t="s">
        <v>225</v>
      </c>
      <c r="J15" s="453" t="s">
        <v>0</v>
      </c>
      <c r="K15" s="454" t="s">
        <v>572</v>
      </c>
      <c r="L15" s="456" t="s">
        <v>45</v>
      </c>
      <c r="M15" s="456" t="s">
        <v>1</v>
      </c>
      <c r="N15" s="456" t="s">
        <v>2</v>
      </c>
      <c r="O15" s="456" t="s">
        <v>3</v>
      </c>
      <c r="P15" s="456" t="s">
        <v>4</v>
      </c>
      <c r="Q15" s="455" t="s">
        <v>225</v>
      </c>
    </row>
    <row r="16" spans="1:17" ht="15.75">
      <c r="A16" s="13">
        <v>114</v>
      </c>
      <c r="B16" s="6" t="str">
        <f>LOOKUP(A16,Name!A13:B2395)</f>
        <v>Scott Randall</v>
      </c>
      <c r="C16" s="351"/>
      <c r="D16" s="351"/>
      <c r="E16" s="351"/>
      <c r="F16" s="351"/>
      <c r="G16" s="351"/>
      <c r="H16" s="9">
        <f t="shared" si="0"/>
        <v>0</v>
      </c>
      <c r="J16" s="13">
        <v>111</v>
      </c>
      <c r="K16" s="48" t="str">
        <f>LOOKUP(J16,Name!A13:B518)</f>
        <v>Cameron Taye Harris</v>
      </c>
      <c r="L16" s="351">
        <v>37</v>
      </c>
      <c r="M16" s="351"/>
      <c r="N16" s="351"/>
      <c r="O16" s="351"/>
      <c r="P16" s="351"/>
      <c r="Q16" s="9">
        <f aca="true" t="shared" si="2" ref="Q16:Q26">MAX(L16:P16)</f>
        <v>37</v>
      </c>
    </row>
    <row r="17" spans="1:17" ht="15.75">
      <c r="A17" s="13">
        <v>120</v>
      </c>
      <c r="B17" s="6" t="str">
        <f>LOOKUP(A17,Name!A14:B2396)</f>
        <v>Joseph Newman</v>
      </c>
      <c r="C17" s="351"/>
      <c r="D17" s="351"/>
      <c r="E17" s="351"/>
      <c r="F17" s="351"/>
      <c r="G17" s="351"/>
      <c r="H17" s="9">
        <f t="shared" si="0"/>
        <v>0</v>
      </c>
      <c r="J17" s="22">
        <v>620</v>
      </c>
      <c r="K17" s="6" t="str">
        <f>LOOKUP(J17,Name!A22:B527)</f>
        <v>Robbie Gemmill</v>
      </c>
      <c r="L17" s="351">
        <v>36</v>
      </c>
      <c r="M17" s="351"/>
      <c r="N17" s="351"/>
      <c r="O17" s="351"/>
      <c r="P17" s="351"/>
      <c r="Q17" s="9">
        <f t="shared" si="2"/>
        <v>36</v>
      </c>
    </row>
    <row r="18" spans="1:17" ht="15.75">
      <c r="A18" s="13">
        <v>401</v>
      </c>
      <c r="B18" s="6" t="str">
        <f>LOOKUP(A18,Name!A15:B2397)</f>
        <v>Riordan Cox</v>
      </c>
      <c r="C18" s="351"/>
      <c r="D18" s="351"/>
      <c r="E18" s="351"/>
      <c r="F18" s="351"/>
      <c r="G18" s="351"/>
      <c r="H18" s="9">
        <f t="shared" si="0"/>
        <v>0</v>
      </c>
      <c r="J18" s="13">
        <v>546</v>
      </c>
      <c r="K18" s="6" t="str">
        <f>LOOKUP(J18,Name!A20:B525)</f>
        <v>JACOB WILLIAMS</v>
      </c>
      <c r="L18" s="351">
        <v>29</v>
      </c>
      <c r="M18" s="351"/>
      <c r="N18" s="351"/>
      <c r="O18" s="351"/>
      <c r="P18" s="351"/>
      <c r="Q18" s="9">
        <f t="shared" si="2"/>
        <v>29</v>
      </c>
    </row>
    <row r="19" spans="1:17" ht="15.75">
      <c r="A19" s="13">
        <v>437</v>
      </c>
      <c r="B19" s="6" t="str">
        <f>LOOKUP(A19,Name!A16:B2398)</f>
        <v>Amar Singh Palak</v>
      </c>
      <c r="C19" s="351"/>
      <c r="D19" s="351"/>
      <c r="E19" s="351"/>
      <c r="F19" s="351"/>
      <c r="G19" s="351"/>
      <c r="H19" s="9">
        <f t="shared" si="0"/>
        <v>0</v>
      </c>
      <c r="J19" s="22">
        <v>619</v>
      </c>
      <c r="K19" s="6" t="str">
        <f>LOOKUP(J19,Name!A21:B526)</f>
        <v>Malachi Christopher</v>
      </c>
      <c r="L19" s="351">
        <v>28</v>
      </c>
      <c r="M19" s="351"/>
      <c r="N19" s="351"/>
      <c r="O19" s="351"/>
      <c r="P19" s="351"/>
      <c r="Q19" s="9">
        <f t="shared" si="2"/>
        <v>28</v>
      </c>
    </row>
    <row r="20" spans="1:17" ht="15.75">
      <c r="A20" s="13">
        <v>547</v>
      </c>
      <c r="B20" s="6" t="str">
        <f>LOOKUP(A20,Name!A17:B2399)</f>
        <v>OLIVER ASTON</v>
      </c>
      <c r="C20" s="351"/>
      <c r="D20" s="351"/>
      <c r="E20" s="351"/>
      <c r="F20" s="351"/>
      <c r="G20" s="351"/>
      <c r="H20" s="9">
        <f t="shared" si="0"/>
        <v>0</v>
      </c>
      <c r="J20" s="13">
        <v>115</v>
      </c>
      <c r="K20" s="6" t="str">
        <f>LOOKUP(J20,Name!A16:B521)</f>
        <v>Ethan Cook</v>
      </c>
      <c r="L20" s="351">
        <v>27</v>
      </c>
      <c r="M20" s="351"/>
      <c r="N20" s="351"/>
      <c r="O20" s="351"/>
      <c r="P20" s="351"/>
      <c r="Q20" s="9">
        <f t="shared" si="2"/>
        <v>27</v>
      </c>
    </row>
    <row r="21" spans="1:17" ht="15.75">
      <c r="A21" s="322">
        <v>548</v>
      </c>
      <c r="B21" s="6" t="str">
        <f>LOOKUP(A21,Name!A18:B2400)</f>
        <v>TOBY WOOTON</v>
      </c>
      <c r="C21" s="374"/>
      <c r="D21" s="374"/>
      <c r="E21" s="374"/>
      <c r="F21" s="374"/>
      <c r="G21" s="374"/>
      <c r="H21" s="324">
        <f t="shared" si="0"/>
        <v>0</v>
      </c>
      <c r="J21" s="322">
        <v>434</v>
      </c>
      <c r="K21" s="6" t="str">
        <f>LOOKUP(J21,Name!A18:B523)</f>
        <v>Thomas Harris</v>
      </c>
      <c r="L21" s="374">
        <v>21</v>
      </c>
      <c r="M21" s="374"/>
      <c r="N21" s="374"/>
      <c r="O21" s="374"/>
      <c r="P21" s="374"/>
      <c r="Q21" s="324">
        <f t="shared" si="2"/>
        <v>21</v>
      </c>
    </row>
    <row r="22" spans="1:17" ht="15.75">
      <c r="A22" s="13">
        <v>623</v>
      </c>
      <c r="B22" s="6" t="str">
        <f>LOOKUP(A22,Name!A19:B2401)</f>
        <v>William Jameson</v>
      </c>
      <c r="C22" s="351"/>
      <c r="D22" s="351"/>
      <c r="E22" s="351"/>
      <c r="F22" s="351"/>
      <c r="G22" s="351"/>
      <c r="H22" s="9">
        <f t="shared" si="0"/>
        <v>0</v>
      </c>
      <c r="J22" s="13">
        <v>550</v>
      </c>
      <c r="K22" s="6" t="str">
        <f>LOOKUP(J22,Name!A19:B524)</f>
        <v>TOM REID</v>
      </c>
      <c r="L22" s="351">
        <v>21</v>
      </c>
      <c r="M22" s="351"/>
      <c r="N22" s="351"/>
      <c r="O22" s="351"/>
      <c r="P22" s="351"/>
      <c r="Q22" s="9">
        <f t="shared" si="2"/>
        <v>21</v>
      </c>
    </row>
    <row r="23" spans="1:17" ht="15.75">
      <c r="A23" s="13">
        <v>617</v>
      </c>
      <c r="B23" s="6" t="str">
        <f>LOOKUP(A23,Name!A20:B2402)</f>
        <v>Joseph Atkins</v>
      </c>
      <c r="C23" s="351"/>
      <c r="D23" s="351"/>
      <c r="E23" s="351"/>
      <c r="F23" s="351"/>
      <c r="G23" s="351"/>
      <c r="H23" s="9">
        <f t="shared" si="0"/>
        <v>0</v>
      </c>
      <c r="J23" s="13">
        <v>436</v>
      </c>
      <c r="K23" s="6" t="str">
        <f>LOOKUP(J23,Name!A17:B522)</f>
        <v>Ajit Singh Palak</v>
      </c>
      <c r="L23" s="351">
        <v>16</v>
      </c>
      <c r="M23" s="351"/>
      <c r="N23" s="351"/>
      <c r="O23" s="351"/>
      <c r="P23" s="351"/>
      <c r="Q23" s="9">
        <f t="shared" si="2"/>
        <v>16</v>
      </c>
    </row>
    <row r="24" spans="1:17" ht="15.75">
      <c r="A24" s="22"/>
      <c r="B24" s="6" t="e">
        <f>LOOKUP(A24,Name!A21:B2403)</f>
        <v>#N/A</v>
      </c>
      <c r="C24" s="351"/>
      <c r="D24" s="351"/>
      <c r="E24" s="351"/>
      <c r="F24" s="351"/>
      <c r="G24" s="351"/>
      <c r="H24" s="9">
        <f t="shared" si="0"/>
        <v>0</v>
      </c>
      <c r="J24" s="13">
        <v>104</v>
      </c>
      <c r="K24" s="6" t="e">
        <f>LOOKUP(J24,Name!A14:B519)</f>
        <v>#N/A</v>
      </c>
      <c r="L24" s="351">
        <v>13</v>
      </c>
      <c r="M24" s="351"/>
      <c r="N24" s="351"/>
      <c r="O24" s="351"/>
      <c r="P24" s="351"/>
      <c r="Q24" s="9">
        <f t="shared" si="2"/>
        <v>13</v>
      </c>
    </row>
    <row r="25" spans="1:17" ht="15.75">
      <c r="A25" s="22"/>
      <c r="B25" s="6" t="e">
        <f>LOOKUP(A25,Name!A22:B2404)</f>
        <v>#N/A</v>
      </c>
      <c r="C25" s="351"/>
      <c r="D25" s="351"/>
      <c r="E25" s="351"/>
      <c r="F25" s="351"/>
      <c r="G25" s="351"/>
      <c r="H25" s="9">
        <f t="shared" si="0"/>
        <v>0</v>
      </c>
      <c r="J25" s="13">
        <v>113</v>
      </c>
      <c r="K25" s="6" t="str">
        <f>LOOKUP(J25,Name!A15:B520)</f>
        <v>Daniel Pitt</v>
      </c>
      <c r="L25" s="351">
        <v>9</v>
      </c>
      <c r="M25" s="351"/>
      <c r="N25" s="351"/>
      <c r="O25" s="351"/>
      <c r="P25" s="351"/>
      <c r="Q25" s="9">
        <f t="shared" si="2"/>
        <v>9</v>
      </c>
    </row>
    <row r="26" spans="1:17" ht="15.75">
      <c r="A26" s="13"/>
      <c r="B26" s="6" t="e">
        <f>LOOKUP(A26,Name!A23:B2405)</f>
        <v>#N/A</v>
      </c>
      <c r="C26" s="351"/>
      <c r="D26" s="351"/>
      <c r="E26" s="351"/>
      <c r="F26" s="351"/>
      <c r="G26" s="351"/>
      <c r="H26" s="9">
        <f t="shared" si="0"/>
        <v>0</v>
      </c>
      <c r="J26" s="13"/>
      <c r="K26" s="6" t="e">
        <f>LOOKUP(J26,Name!A23:B528)</f>
        <v>#N/A</v>
      </c>
      <c r="L26" s="351"/>
      <c r="M26" s="351"/>
      <c r="N26" s="351"/>
      <c r="O26" s="351"/>
      <c r="P26" s="351"/>
      <c r="Q26" s="9">
        <f t="shared" si="2"/>
        <v>0</v>
      </c>
    </row>
  </sheetData>
  <sheetProtection/>
  <conditionalFormatting sqref="J1:J14 J16:J26">
    <cfRule type="cellIs" priority="18" dxfId="4" operator="between" stopIfTrue="1">
      <formula>300</formula>
      <formula>399</formula>
    </cfRule>
    <cfRule type="cellIs" priority="19" dxfId="3" operator="between" stopIfTrue="1">
      <formula>600</formula>
      <formula>699</formula>
    </cfRule>
    <cfRule type="cellIs" priority="20" dxfId="2" operator="between" stopIfTrue="1">
      <formula>500</formula>
      <formula>599</formula>
    </cfRule>
  </conditionalFormatting>
  <conditionalFormatting sqref="J1:J14 J16:J26">
    <cfRule type="cellIs" priority="16" dxfId="1" operator="between">
      <formula>399.8</formula>
      <formula>499.3</formula>
    </cfRule>
    <cfRule type="cellIs" priority="17" dxfId="0" operator="between">
      <formula>99</formula>
      <formula>199.5</formula>
    </cfRule>
  </conditionalFormatting>
  <conditionalFormatting sqref="A1:A14 A16:A26">
    <cfRule type="cellIs" priority="13" dxfId="4" operator="between" stopIfTrue="1">
      <formula>300</formula>
      <formula>399</formula>
    </cfRule>
    <cfRule type="cellIs" priority="14" dxfId="3" operator="between" stopIfTrue="1">
      <formula>600</formula>
      <formula>699</formula>
    </cfRule>
    <cfRule type="cellIs" priority="15" dxfId="2" operator="between" stopIfTrue="1">
      <formula>500</formula>
      <formula>599</formula>
    </cfRule>
  </conditionalFormatting>
  <conditionalFormatting sqref="A1:A14 A16:A26">
    <cfRule type="cellIs" priority="11" dxfId="1" operator="between">
      <formula>399.8</formula>
      <formula>499.3</formula>
    </cfRule>
    <cfRule type="cellIs" priority="12" dxfId="0" operator="between">
      <formula>99</formula>
      <formula>199.5</formula>
    </cfRule>
  </conditionalFormatting>
  <conditionalFormatting sqref="A15">
    <cfRule type="cellIs" priority="8" dxfId="4" operator="between" stopIfTrue="1">
      <formula>300</formula>
      <formula>399</formula>
    </cfRule>
    <cfRule type="cellIs" priority="9" dxfId="3" operator="between" stopIfTrue="1">
      <formula>600</formula>
      <formula>699</formula>
    </cfRule>
    <cfRule type="cellIs" priority="10" dxfId="2" operator="between" stopIfTrue="1">
      <formula>500</formula>
      <formula>599</formula>
    </cfRule>
  </conditionalFormatting>
  <conditionalFormatting sqref="A15">
    <cfRule type="cellIs" priority="6" dxfId="1" operator="between">
      <formula>399.8</formula>
      <formula>499.3</formula>
    </cfRule>
    <cfRule type="cellIs" priority="7" dxfId="0" operator="between">
      <formula>99</formula>
      <formula>199.5</formula>
    </cfRule>
  </conditionalFormatting>
  <conditionalFormatting sqref="J15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J15">
    <cfRule type="cellIs" priority="1" dxfId="1" operator="between">
      <formula>399.8</formula>
      <formula>499.3</formula>
    </cfRule>
    <cfRule type="cellIs" priority="2" dxfId="0" operator="between">
      <formula>99</formula>
      <formula>199.5</formula>
    </cfRule>
  </conditionalFormatting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298" customWidth="1"/>
    <col min="2" max="2" width="24.57421875" style="2" customWidth="1"/>
    <col min="3" max="3" width="7.140625" style="0" customWidth="1"/>
    <col min="4" max="7" width="5.7109375" style="2" customWidth="1"/>
    <col min="8" max="8" width="7.00390625" style="2" customWidth="1"/>
    <col min="9" max="9" width="5.57421875" style="2" customWidth="1"/>
    <col min="10" max="10" width="4.8515625" style="327" customWidth="1"/>
    <col min="11" max="11" width="5.7109375" style="2" customWidth="1"/>
    <col min="12" max="12" width="24.57421875" style="0" customWidth="1"/>
    <col min="13" max="18" width="8.00390625" style="0" customWidth="1"/>
    <col min="19" max="19" width="6.28125" style="0" customWidth="1"/>
  </cols>
  <sheetData>
    <row r="1" spans="1:19" s="1" customFormat="1" ht="15.75">
      <c r="A1" s="442" t="s">
        <v>0</v>
      </c>
      <c r="B1" s="443" t="s">
        <v>563</v>
      </c>
      <c r="C1" s="444" t="s">
        <v>45</v>
      </c>
      <c r="D1" s="444" t="s">
        <v>1</v>
      </c>
      <c r="E1" s="444" t="s">
        <v>2</v>
      </c>
      <c r="F1" s="444" t="s">
        <v>3</v>
      </c>
      <c r="G1" s="444" t="s">
        <v>4</v>
      </c>
      <c r="H1" s="445" t="s">
        <v>11</v>
      </c>
      <c r="I1" s="445"/>
      <c r="J1" s="347"/>
      <c r="K1" s="438" t="s">
        <v>0</v>
      </c>
      <c r="L1" s="438" t="s">
        <v>564</v>
      </c>
      <c r="M1" s="439" t="s">
        <v>45</v>
      </c>
      <c r="N1" s="439" t="s">
        <v>1</v>
      </c>
      <c r="O1" s="439" t="s">
        <v>2</v>
      </c>
      <c r="P1" s="439" t="s">
        <v>3</v>
      </c>
      <c r="Q1" s="439" t="s">
        <v>4</v>
      </c>
      <c r="R1" s="440" t="s">
        <v>11</v>
      </c>
      <c r="S1" s="441"/>
    </row>
    <row r="2" spans="1:19" ht="15.75">
      <c r="A2" s="13">
        <v>602</v>
      </c>
      <c r="B2" s="437" t="str">
        <f>LOOKUP(A2,Name!A$1:B747)</f>
        <v>Max Vernon</v>
      </c>
      <c r="C2" s="363">
        <v>118</v>
      </c>
      <c r="D2" s="312"/>
      <c r="E2" s="312"/>
      <c r="F2" s="312"/>
      <c r="G2" s="312"/>
      <c r="H2" s="533">
        <f aca="true" t="shared" si="0" ref="H2:H34">SUM(C2:G2)</f>
        <v>118</v>
      </c>
      <c r="I2" s="371"/>
      <c r="J2" s="327">
        <v>1</v>
      </c>
      <c r="K2" s="326">
        <v>589</v>
      </c>
      <c r="L2" s="232" t="str">
        <f>LOOKUP(K2,Name!A$1:B1759)</f>
        <v>Lucy Wheeler</v>
      </c>
      <c r="M2" s="311">
        <v>118</v>
      </c>
      <c r="N2" s="312"/>
      <c r="O2" s="312"/>
      <c r="P2" s="312"/>
      <c r="Q2" s="312"/>
      <c r="R2" s="361">
        <f aca="true" t="shared" si="1" ref="R2:R34">SUM(M2:Q2)</f>
        <v>118</v>
      </c>
      <c r="S2" s="312"/>
    </row>
    <row r="3" spans="1:19" ht="15.75">
      <c r="A3" s="13">
        <v>607</v>
      </c>
      <c r="B3" s="6" t="str">
        <f>LOOKUP(A3,Name!A$1:B758)</f>
        <v>Adam Visram-Cipolletta</v>
      </c>
      <c r="C3" s="312">
        <v>114</v>
      </c>
      <c r="D3" s="312"/>
      <c r="E3" s="312"/>
      <c r="F3" s="312"/>
      <c r="G3" s="312"/>
      <c r="H3" s="325">
        <f t="shared" si="0"/>
        <v>114</v>
      </c>
      <c r="I3" s="371"/>
      <c r="J3" s="327">
        <v>2</v>
      </c>
      <c r="K3" s="326">
        <v>472</v>
      </c>
      <c r="L3" s="6" t="str">
        <f>LOOKUP(K3,Name!A$1:B1770)</f>
        <v>Iris Oliarnyk</v>
      </c>
      <c r="M3" s="312">
        <v>117</v>
      </c>
      <c r="N3" s="312"/>
      <c r="O3" s="312"/>
      <c r="P3" s="312"/>
      <c r="Q3" s="312"/>
      <c r="R3" s="311">
        <f t="shared" si="1"/>
        <v>117</v>
      </c>
      <c r="S3" s="312"/>
    </row>
    <row r="4" spans="1:19" ht="15.75">
      <c r="A4" s="13">
        <v>601</v>
      </c>
      <c r="B4" s="6" t="str">
        <f>LOOKUP(A4,Name!A$1:B761)</f>
        <v>Jamie Russell</v>
      </c>
      <c r="C4" s="312">
        <v>113</v>
      </c>
      <c r="D4" s="312"/>
      <c r="E4" s="312"/>
      <c r="F4" s="312"/>
      <c r="G4" s="312"/>
      <c r="H4" s="325">
        <f t="shared" si="0"/>
        <v>113</v>
      </c>
      <c r="I4" s="371"/>
      <c r="J4" s="327">
        <v>3</v>
      </c>
      <c r="K4" s="326">
        <v>372</v>
      </c>
      <c r="L4" s="6" t="str">
        <f>LOOKUP(K4,Name!A$1:B1747)</f>
        <v>Lauren Bowman</v>
      </c>
      <c r="M4" s="313">
        <v>113</v>
      </c>
      <c r="N4" s="313"/>
      <c r="O4" s="313"/>
      <c r="P4" s="312"/>
      <c r="Q4" s="313"/>
      <c r="R4" s="311">
        <f t="shared" si="1"/>
        <v>113</v>
      </c>
      <c r="S4" s="312"/>
    </row>
    <row r="5" spans="1:19" ht="15.75">
      <c r="A5" s="13">
        <v>597</v>
      </c>
      <c r="B5" s="6" t="str">
        <f>LOOKUP(A5,Name!A$1:B753)</f>
        <v>Tim Li</v>
      </c>
      <c r="C5" s="312">
        <v>102</v>
      </c>
      <c r="D5" s="312"/>
      <c r="E5" s="312"/>
      <c r="F5" s="312"/>
      <c r="G5" s="312"/>
      <c r="H5" s="325">
        <f t="shared" si="0"/>
        <v>102</v>
      </c>
      <c r="I5" s="371"/>
      <c r="J5" s="327">
        <v>4</v>
      </c>
      <c r="K5" s="326">
        <v>653</v>
      </c>
      <c r="L5" s="6" t="str">
        <f>LOOKUP(K5,Name!A$1:B1748)</f>
        <v>Kaili Woodward</v>
      </c>
      <c r="M5" s="312">
        <v>105</v>
      </c>
      <c r="N5" s="312"/>
      <c r="O5" s="312"/>
      <c r="P5" s="312"/>
      <c r="Q5" s="312"/>
      <c r="R5" s="311">
        <f t="shared" si="1"/>
        <v>105</v>
      </c>
      <c r="S5" s="312"/>
    </row>
    <row r="6" spans="1:19" ht="15.75">
      <c r="A6" s="13">
        <v>142</v>
      </c>
      <c r="B6" s="364" t="str">
        <f>LOOKUP(A6,Name!A$1:B750)</f>
        <v>James Ward</v>
      </c>
      <c r="C6" s="312">
        <v>100</v>
      </c>
      <c r="D6" s="312"/>
      <c r="E6" s="312"/>
      <c r="F6" s="312"/>
      <c r="G6" s="312"/>
      <c r="H6" s="365">
        <f t="shared" si="0"/>
        <v>100</v>
      </c>
      <c r="I6" s="371"/>
      <c r="J6" s="327">
        <v>5</v>
      </c>
      <c r="K6" s="326">
        <v>586</v>
      </c>
      <c r="L6" s="6" t="str">
        <f>LOOKUP(K6,Name!A$1:B1750)</f>
        <v>Lauren Swindel</v>
      </c>
      <c r="M6" s="312">
        <v>104</v>
      </c>
      <c r="N6" s="312"/>
      <c r="O6" s="312"/>
      <c r="P6" s="313"/>
      <c r="Q6" s="312"/>
      <c r="R6" s="311">
        <f t="shared" si="1"/>
        <v>104</v>
      </c>
      <c r="S6" s="312"/>
    </row>
    <row r="7" spans="1:19" ht="15.75">
      <c r="A7" s="13">
        <v>321</v>
      </c>
      <c r="B7" s="6" t="str">
        <f>LOOKUP(A7,Name!A$1:B739)</f>
        <v>Ben Harrington</v>
      </c>
      <c r="C7" s="312">
        <v>100</v>
      </c>
      <c r="D7" s="312"/>
      <c r="E7" s="312"/>
      <c r="F7" s="313"/>
      <c r="G7" s="313"/>
      <c r="H7" s="325">
        <f t="shared" si="0"/>
        <v>100</v>
      </c>
      <c r="I7" s="371"/>
      <c r="J7" s="327">
        <v>6</v>
      </c>
      <c r="K7" s="326">
        <v>370</v>
      </c>
      <c r="L7" s="6" t="str">
        <f>LOOKUP(K7,Name!A$1:B1746)</f>
        <v>Eve Greenway</v>
      </c>
      <c r="M7" s="312">
        <v>102</v>
      </c>
      <c r="N7" s="312"/>
      <c r="O7" s="312"/>
      <c r="P7" s="312"/>
      <c r="Q7" s="312"/>
      <c r="R7" s="311">
        <f t="shared" si="1"/>
        <v>102</v>
      </c>
      <c r="S7" s="312"/>
    </row>
    <row r="8" spans="1:19" ht="15.75">
      <c r="A8" s="13">
        <v>323</v>
      </c>
      <c r="B8" s="6" t="str">
        <f>LOOKUP(A8,Name!A$1:B742)</f>
        <v>Lewis McKeown</v>
      </c>
      <c r="C8" s="312">
        <v>100</v>
      </c>
      <c r="D8" s="312"/>
      <c r="E8" s="312"/>
      <c r="F8" s="312"/>
      <c r="G8" s="312"/>
      <c r="H8" s="325">
        <f t="shared" si="0"/>
        <v>100</v>
      </c>
      <c r="I8" s="371"/>
      <c r="J8" s="327">
        <f>J7+1</f>
        <v>7</v>
      </c>
      <c r="K8" s="326">
        <v>658</v>
      </c>
      <c r="L8" s="6" t="str">
        <f>LOOKUP(K8,Name!A$1:B1751)</f>
        <v>Mary Takwoingi</v>
      </c>
      <c r="M8" s="312">
        <v>102</v>
      </c>
      <c r="N8" s="312"/>
      <c r="O8" s="312"/>
      <c r="P8" s="313"/>
      <c r="Q8" s="313"/>
      <c r="R8" s="311">
        <f t="shared" si="1"/>
        <v>102</v>
      </c>
      <c r="S8" s="312"/>
    </row>
    <row r="9" spans="1:19" ht="15.75">
      <c r="A9" s="13">
        <v>324</v>
      </c>
      <c r="B9" s="6" t="str">
        <f>LOOKUP(A9,Name!A$1:B754)</f>
        <v>Kyle Boden</v>
      </c>
      <c r="C9" s="312">
        <v>99</v>
      </c>
      <c r="D9" s="312"/>
      <c r="E9" s="312"/>
      <c r="F9" s="312"/>
      <c r="G9" s="312"/>
      <c r="H9" s="325">
        <f t="shared" si="0"/>
        <v>99</v>
      </c>
      <c r="I9" s="371"/>
      <c r="J9" s="327">
        <f aca="true" t="shared" si="2" ref="J9:J34">J8+1</f>
        <v>8</v>
      </c>
      <c r="K9" s="326">
        <v>654</v>
      </c>
      <c r="L9" s="6" t="str">
        <f>LOOKUP(K9,Name!A$1:B1762)</f>
        <v>Ania Gahan</v>
      </c>
      <c r="M9" s="312">
        <v>102</v>
      </c>
      <c r="N9" s="312"/>
      <c r="O9" s="312"/>
      <c r="P9" s="312"/>
      <c r="Q9" s="312"/>
      <c r="R9" s="311">
        <f t="shared" si="1"/>
        <v>102</v>
      </c>
      <c r="S9" s="312"/>
    </row>
    <row r="10" spans="1:19" s="1" customFormat="1" ht="15.75">
      <c r="A10" s="13">
        <v>596</v>
      </c>
      <c r="B10" s="6" t="str">
        <f>LOOKUP(A10,Name!A$1:B749)</f>
        <v>Dan Cartwright</v>
      </c>
      <c r="C10" s="312">
        <v>98</v>
      </c>
      <c r="D10" s="312"/>
      <c r="E10" s="312"/>
      <c r="F10" s="312"/>
      <c r="G10" s="312"/>
      <c r="H10" s="325">
        <f t="shared" si="0"/>
        <v>98</v>
      </c>
      <c r="I10" s="371"/>
      <c r="J10" s="327">
        <f t="shared" si="2"/>
        <v>9</v>
      </c>
      <c r="K10" s="326">
        <v>397</v>
      </c>
      <c r="L10" s="6" t="str">
        <f>LOOKUP(K10,Name!A$1:B1755)</f>
        <v>Chenee Taylor</v>
      </c>
      <c r="M10" s="313">
        <v>95</v>
      </c>
      <c r="N10" s="313"/>
      <c r="O10" s="313"/>
      <c r="P10" s="313"/>
      <c r="Q10" s="313"/>
      <c r="R10" s="311">
        <f t="shared" si="1"/>
        <v>95</v>
      </c>
      <c r="S10" s="312"/>
    </row>
    <row r="11" spans="1:19" ht="15.75">
      <c r="A11" s="13">
        <v>606</v>
      </c>
      <c r="B11" s="6" t="str">
        <f>LOOKUP(A11,Name!A$1:B757)</f>
        <v>James Lee</v>
      </c>
      <c r="C11" s="312">
        <v>98</v>
      </c>
      <c r="D11" s="312"/>
      <c r="E11" s="312"/>
      <c r="F11" s="312"/>
      <c r="G11" s="312"/>
      <c r="H11" s="325">
        <f t="shared" si="0"/>
        <v>98</v>
      </c>
      <c r="I11" s="371"/>
      <c r="J11" s="327">
        <f t="shared" si="2"/>
        <v>10</v>
      </c>
      <c r="K11" s="326">
        <v>656</v>
      </c>
      <c r="L11" s="6" t="str">
        <f>LOOKUP(K11,Name!A$1:B1752)</f>
        <v>Tanith Cox</v>
      </c>
      <c r="M11" s="313">
        <v>88</v>
      </c>
      <c r="N11" s="313"/>
      <c r="O11" s="313"/>
      <c r="P11" s="313"/>
      <c r="Q11" s="313"/>
      <c r="R11" s="311">
        <f t="shared" si="1"/>
        <v>88</v>
      </c>
      <c r="S11" s="312"/>
    </row>
    <row r="12" spans="1:19" ht="15.75">
      <c r="A12" s="13">
        <v>322</v>
      </c>
      <c r="B12" s="6" t="str">
        <f>LOOKUP(A12,Name!A$1:B748)</f>
        <v>Trey Buchanan</v>
      </c>
      <c r="C12" s="312">
        <v>97</v>
      </c>
      <c r="D12" s="312"/>
      <c r="E12" s="312"/>
      <c r="F12" s="312"/>
      <c r="G12" s="312"/>
      <c r="H12" s="325">
        <f t="shared" si="0"/>
        <v>97</v>
      </c>
      <c r="I12" s="371"/>
      <c r="J12" s="327">
        <f t="shared" si="2"/>
        <v>11</v>
      </c>
      <c r="K12" s="326">
        <v>186</v>
      </c>
      <c r="L12" s="6" t="str">
        <f>LOOKUP(K12,Name!A$1:B1757)</f>
        <v>Emma Cavendish-Tribe</v>
      </c>
      <c r="M12" s="312">
        <v>86</v>
      </c>
      <c r="N12" s="312"/>
      <c r="O12" s="312"/>
      <c r="P12" s="312"/>
      <c r="Q12" s="312"/>
      <c r="R12" s="311">
        <f t="shared" si="1"/>
        <v>86</v>
      </c>
      <c r="S12" s="312"/>
    </row>
    <row r="13" spans="1:19" ht="15.75">
      <c r="A13" s="13">
        <v>604</v>
      </c>
      <c r="B13" s="6" t="str">
        <f>LOOKUP(A13,Name!A$1:B744)</f>
        <v>Jack Wynne-Jones</v>
      </c>
      <c r="C13" s="312">
        <v>88</v>
      </c>
      <c r="D13" s="312"/>
      <c r="E13" s="312"/>
      <c r="F13" s="312"/>
      <c r="G13" s="312"/>
      <c r="H13" s="325">
        <f t="shared" si="0"/>
        <v>88</v>
      </c>
      <c r="I13" s="371"/>
      <c r="J13" s="327">
        <f t="shared" si="2"/>
        <v>12</v>
      </c>
      <c r="K13" s="326">
        <v>471</v>
      </c>
      <c r="L13" s="6" t="str">
        <f>LOOKUP(K13,Name!A$1:B1769)</f>
        <v>Carrie Gordon</v>
      </c>
      <c r="M13" s="312">
        <v>86</v>
      </c>
      <c r="N13" s="312"/>
      <c r="O13" s="312"/>
      <c r="P13" s="312"/>
      <c r="Q13" s="312"/>
      <c r="R13" s="311">
        <f t="shared" si="1"/>
        <v>86</v>
      </c>
      <c r="S13" s="312"/>
    </row>
    <row r="14" spans="1:19" ht="15.75">
      <c r="A14" s="13">
        <v>140</v>
      </c>
      <c r="B14" s="6" t="str">
        <f>LOOKUP(A14,Name!A$1:B753)</f>
        <v>Connor Race</v>
      </c>
      <c r="C14" s="312">
        <v>85</v>
      </c>
      <c r="D14" s="312"/>
      <c r="E14" s="312"/>
      <c r="F14" s="312"/>
      <c r="G14" s="312"/>
      <c r="H14" s="325">
        <f t="shared" si="0"/>
        <v>85</v>
      </c>
      <c r="I14" s="371"/>
      <c r="J14" s="327">
        <f t="shared" si="2"/>
        <v>13</v>
      </c>
      <c r="K14" s="326">
        <v>187</v>
      </c>
      <c r="L14" s="6" t="str">
        <f>LOOKUP(K14,Name!A$1:B1760)</f>
        <v>Isobel Millington</v>
      </c>
      <c r="M14" s="312">
        <v>81</v>
      </c>
      <c r="N14" s="312"/>
      <c r="O14" s="312"/>
      <c r="P14" s="312"/>
      <c r="Q14" s="312"/>
      <c r="R14" s="311">
        <f t="shared" si="1"/>
        <v>81</v>
      </c>
      <c r="S14" s="312"/>
    </row>
    <row r="15" spans="1:19" ht="15.75">
      <c r="A15" s="13">
        <v>603</v>
      </c>
      <c r="B15" s="6" t="str">
        <f>LOOKUP(A15,Name!A$1:B760)</f>
        <v>Ben Clarke</v>
      </c>
      <c r="C15" s="312">
        <v>84</v>
      </c>
      <c r="D15" s="312"/>
      <c r="E15" s="312"/>
      <c r="F15" s="312"/>
      <c r="G15" s="312"/>
      <c r="H15" s="325">
        <f t="shared" si="0"/>
        <v>84</v>
      </c>
      <c r="I15" s="371"/>
      <c r="J15" s="327">
        <f t="shared" si="2"/>
        <v>14</v>
      </c>
      <c r="K15" s="326">
        <v>371</v>
      </c>
      <c r="L15" s="6" t="str">
        <f>LOOKUP(K15,Name!A$1:B1749)</f>
        <v>Amber Dunkley-Darby</v>
      </c>
      <c r="M15" s="313">
        <v>80</v>
      </c>
      <c r="N15" s="313"/>
      <c r="O15" s="313"/>
      <c r="P15" s="312"/>
      <c r="Q15" s="313"/>
      <c r="R15" s="311">
        <f t="shared" si="1"/>
        <v>80</v>
      </c>
      <c r="S15" s="312"/>
    </row>
    <row r="16" spans="1:19" ht="15.75">
      <c r="A16" s="13">
        <v>139</v>
      </c>
      <c r="B16" s="6" t="str">
        <f>LOOKUP(A16,Name!A$1:B754)</f>
        <v>David Iliffe</v>
      </c>
      <c r="C16" s="312">
        <v>78</v>
      </c>
      <c r="D16" s="312"/>
      <c r="E16" s="312"/>
      <c r="F16" s="312"/>
      <c r="G16" s="312"/>
      <c r="H16" s="325">
        <f t="shared" si="0"/>
        <v>78</v>
      </c>
      <c r="I16" s="371"/>
      <c r="J16" s="327">
        <f t="shared" si="2"/>
        <v>15</v>
      </c>
      <c r="K16" s="326">
        <v>660</v>
      </c>
      <c r="L16" s="6" t="str">
        <f>LOOKUP(K16,Name!A$1:B1768)</f>
        <v>Alina Malik</v>
      </c>
      <c r="M16" s="312">
        <v>80</v>
      </c>
      <c r="N16" s="312"/>
      <c r="O16" s="312"/>
      <c r="P16" s="312"/>
      <c r="Q16" s="312"/>
      <c r="R16" s="311">
        <f t="shared" si="1"/>
        <v>80</v>
      </c>
      <c r="S16" s="312"/>
    </row>
    <row r="17" spans="1:19" ht="15.75">
      <c r="A17" s="13">
        <v>422</v>
      </c>
      <c r="B17" s="6" t="str">
        <f>LOOKUP(A17,Name!A$1:B745)</f>
        <v>Adam Parsons</v>
      </c>
      <c r="C17" s="312">
        <v>78</v>
      </c>
      <c r="D17" s="312"/>
      <c r="E17" s="312"/>
      <c r="F17" s="312"/>
      <c r="G17" s="312"/>
      <c r="H17" s="325">
        <f t="shared" si="0"/>
        <v>78</v>
      </c>
      <c r="I17" s="371"/>
      <c r="J17" s="327">
        <f t="shared" si="2"/>
        <v>16</v>
      </c>
      <c r="K17" s="326">
        <v>652</v>
      </c>
      <c r="L17" s="6" t="str">
        <f>LOOKUP(K17,Name!A$1:B1745)</f>
        <v>Amy Gemmill</v>
      </c>
      <c r="M17" s="312">
        <v>75</v>
      </c>
      <c r="N17" s="312"/>
      <c r="O17" s="312"/>
      <c r="P17" s="312"/>
      <c r="Q17" s="312"/>
      <c r="R17" s="311">
        <f t="shared" si="1"/>
        <v>75</v>
      </c>
      <c r="S17" s="312"/>
    </row>
    <row r="18" spans="1:19" ht="15.75">
      <c r="A18" s="13">
        <v>141</v>
      </c>
      <c r="B18" s="6" t="str">
        <f>LOOKUP(A18,Name!A$1:B752)</f>
        <v>Matthew Parry</v>
      </c>
      <c r="C18" s="312">
        <v>70</v>
      </c>
      <c r="D18" s="312"/>
      <c r="E18" s="312"/>
      <c r="F18" s="312"/>
      <c r="G18" s="312"/>
      <c r="H18" s="325">
        <f t="shared" si="0"/>
        <v>70</v>
      </c>
      <c r="I18" s="371"/>
      <c r="J18" s="327">
        <f t="shared" si="2"/>
        <v>17</v>
      </c>
      <c r="K18" s="326">
        <v>588</v>
      </c>
      <c r="L18" s="310" t="str">
        <f>LOOKUP(K18,Name!A$1:B1764)</f>
        <v>Katie Stretton</v>
      </c>
      <c r="M18" s="312">
        <v>74</v>
      </c>
      <c r="N18" s="312"/>
      <c r="O18" s="312"/>
      <c r="P18" s="312"/>
      <c r="Q18" s="313"/>
      <c r="R18" s="311">
        <f t="shared" si="1"/>
        <v>74</v>
      </c>
      <c r="S18" s="312"/>
    </row>
    <row r="19" spans="1:19" ht="15.75">
      <c r="A19" s="13">
        <v>150</v>
      </c>
      <c r="B19" s="6" t="str">
        <f>LOOKUP(A19,Name!A$1:B767)</f>
        <v>Osiris Mynett</v>
      </c>
      <c r="C19" s="312">
        <v>70</v>
      </c>
      <c r="D19" s="312"/>
      <c r="E19" s="312"/>
      <c r="F19" s="312"/>
      <c r="G19" s="312"/>
      <c r="H19" s="325">
        <f t="shared" si="0"/>
        <v>70</v>
      </c>
      <c r="I19" s="371"/>
      <c r="J19" s="327">
        <f t="shared" si="2"/>
        <v>18</v>
      </c>
      <c r="K19" s="326">
        <v>192</v>
      </c>
      <c r="L19" s="6" t="str">
        <f>LOOKUP(K19,Name!A$1:B1753)</f>
        <v>Madeleine Shay</v>
      </c>
      <c r="M19" s="312">
        <v>70</v>
      </c>
      <c r="N19" s="312"/>
      <c r="O19" s="312"/>
      <c r="P19" s="312"/>
      <c r="Q19" s="312"/>
      <c r="R19" s="311">
        <f t="shared" si="1"/>
        <v>70</v>
      </c>
      <c r="S19" s="312"/>
    </row>
    <row r="20" spans="1:19" ht="15.75">
      <c r="A20" s="13">
        <v>421</v>
      </c>
      <c r="B20" s="6" t="str">
        <f>LOOKUP(A20,Name!A$1:B752)</f>
        <v>Aran Palmer</v>
      </c>
      <c r="C20" s="312">
        <v>67</v>
      </c>
      <c r="D20" s="312"/>
      <c r="E20" s="312"/>
      <c r="F20" s="312"/>
      <c r="G20" s="312"/>
      <c r="H20" s="325">
        <f t="shared" si="0"/>
        <v>67</v>
      </c>
      <c r="I20" s="371"/>
      <c r="J20" s="327">
        <f t="shared" si="2"/>
        <v>19</v>
      </c>
      <c r="K20" s="326">
        <v>473</v>
      </c>
      <c r="L20" s="6" t="str">
        <f>LOOKUP(K20,Name!A$1:B1771)</f>
        <v>Faye Wells</v>
      </c>
      <c r="M20" s="312">
        <v>68</v>
      </c>
      <c r="N20" s="312"/>
      <c r="O20" s="312"/>
      <c r="P20" s="312"/>
      <c r="Q20" s="312"/>
      <c r="R20" s="311">
        <f t="shared" si="1"/>
        <v>68</v>
      </c>
      <c r="S20" s="312"/>
    </row>
    <row r="21" spans="1:19" ht="15.75">
      <c r="A21" s="13">
        <v>320</v>
      </c>
      <c r="B21" s="6" t="str">
        <f>LOOKUP(A21,Name!A$1:B756)</f>
        <v>Farai Sean Mhende</v>
      </c>
      <c r="C21" s="312">
        <v>66</v>
      </c>
      <c r="D21" s="312"/>
      <c r="E21" s="312"/>
      <c r="F21" s="312"/>
      <c r="G21" s="312"/>
      <c r="H21" s="325">
        <f t="shared" si="0"/>
        <v>66</v>
      </c>
      <c r="I21" s="371"/>
      <c r="J21" s="327">
        <f t="shared" si="2"/>
        <v>20</v>
      </c>
      <c r="K21" s="326">
        <v>590</v>
      </c>
      <c r="L21" s="6" t="str">
        <f>LOOKUP(K21,Name!A$1:B1759)</f>
        <v>Hannah Evans</v>
      </c>
      <c r="M21" s="312">
        <v>64</v>
      </c>
      <c r="N21" s="312"/>
      <c r="O21" s="312"/>
      <c r="P21" s="312"/>
      <c r="Q21" s="312"/>
      <c r="R21" s="311">
        <f t="shared" si="1"/>
        <v>64</v>
      </c>
      <c r="S21" s="312"/>
    </row>
    <row r="22" spans="1:19" ht="15.75">
      <c r="A22" s="13">
        <v>149</v>
      </c>
      <c r="B22" s="6" t="str">
        <f>LOOKUP(A22,Name!A$1:B755)</f>
        <v>James Moran</v>
      </c>
      <c r="C22" s="312">
        <v>64</v>
      </c>
      <c r="D22" s="312"/>
      <c r="E22" s="312"/>
      <c r="F22" s="312"/>
      <c r="G22" s="312"/>
      <c r="H22" s="325">
        <f t="shared" si="0"/>
        <v>64</v>
      </c>
      <c r="I22" s="371"/>
      <c r="J22" s="327">
        <f t="shared" si="2"/>
        <v>21</v>
      </c>
      <c r="K22" s="326">
        <v>197</v>
      </c>
      <c r="L22" s="6" t="str">
        <f>LOOKUP(K22,Name!A$1:B1758)</f>
        <v>Jessie Cope</v>
      </c>
      <c r="M22" s="312">
        <v>61</v>
      </c>
      <c r="N22" s="312"/>
      <c r="O22" s="312"/>
      <c r="P22" s="312"/>
      <c r="Q22" s="312"/>
      <c r="R22" s="311">
        <f t="shared" si="1"/>
        <v>61</v>
      </c>
      <c r="S22" s="312"/>
    </row>
    <row r="23" spans="1:19" s="3" customFormat="1" ht="15.75">
      <c r="A23" s="13">
        <v>143</v>
      </c>
      <c r="B23" s="6" t="str">
        <f>LOOKUP(A23,Name!A$1:B749)</f>
        <v>Jack Barnes</v>
      </c>
      <c r="C23" s="312">
        <v>51</v>
      </c>
      <c r="D23" s="312"/>
      <c r="E23" s="312"/>
      <c r="F23" s="312"/>
      <c r="G23" s="312"/>
      <c r="H23" s="325">
        <f t="shared" si="0"/>
        <v>51</v>
      </c>
      <c r="I23" s="371"/>
      <c r="J23" s="327">
        <f t="shared" si="2"/>
        <v>22</v>
      </c>
      <c r="K23" s="326">
        <v>373</v>
      </c>
      <c r="L23" s="6" t="str">
        <f>LOOKUP(K23,Name!A$1:B1754)</f>
        <v>Yannick Lallemand</v>
      </c>
      <c r="M23" s="313">
        <v>60</v>
      </c>
      <c r="N23" s="313"/>
      <c r="O23" s="313"/>
      <c r="P23" s="313"/>
      <c r="Q23" s="313"/>
      <c r="R23" s="311">
        <f t="shared" si="1"/>
        <v>60</v>
      </c>
      <c r="S23" s="312"/>
    </row>
    <row r="24" spans="1:19" s="3" customFormat="1" ht="15.75">
      <c r="A24" s="13">
        <v>141</v>
      </c>
      <c r="B24" s="6" t="str">
        <f>LOOKUP(A24,Name!A$1:B759)</f>
        <v>Matthew Parry</v>
      </c>
      <c r="C24" s="312">
        <v>22</v>
      </c>
      <c r="D24" s="312"/>
      <c r="E24" s="312"/>
      <c r="F24" s="312"/>
      <c r="G24" s="312"/>
      <c r="H24" s="325">
        <f t="shared" si="0"/>
        <v>22</v>
      </c>
      <c r="I24" s="371"/>
      <c r="J24" s="327">
        <f t="shared" si="2"/>
        <v>23</v>
      </c>
      <c r="K24" s="326">
        <v>587</v>
      </c>
      <c r="L24" s="6" t="str">
        <f>LOOKUP(K24,Name!A$1:B1763)</f>
        <v>Sophie Perry</v>
      </c>
      <c r="M24" s="312">
        <v>59</v>
      </c>
      <c r="N24" s="312"/>
      <c r="O24" s="312"/>
      <c r="P24" s="312"/>
      <c r="Q24" s="312"/>
      <c r="R24" s="311">
        <f t="shared" si="1"/>
        <v>59</v>
      </c>
      <c r="S24" s="312"/>
    </row>
    <row r="25" spans="1:19" s="3" customFormat="1" ht="15.75">
      <c r="A25" s="13"/>
      <c r="B25" s="6" t="e">
        <f>LOOKUP(A25,Name!A$1:B740)</f>
        <v>#N/A</v>
      </c>
      <c r="C25" s="312"/>
      <c r="D25" s="312"/>
      <c r="E25" s="312"/>
      <c r="F25" s="312"/>
      <c r="G25" s="312"/>
      <c r="H25" s="325">
        <f t="shared" si="0"/>
        <v>0</v>
      </c>
      <c r="I25" s="371"/>
      <c r="J25" s="327">
        <f t="shared" si="2"/>
        <v>24</v>
      </c>
      <c r="K25" s="326">
        <v>375</v>
      </c>
      <c r="L25" s="6" t="str">
        <f>LOOKUP(K25,Name!A$1:B1755)</f>
        <v>Akirha Skeete-Simpson</v>
      </c>
      <c r="M25" s="312">
        <v>58</v>
      </c>
      <c r="N25" s="312"/>
      <c r="O25" s="312"/>
      <c r="P25" s="312"/>
      <c r="Q25" s="312"/>
      <c r="R25" s="311">
        <f t="shared" si="1"/>
        <v>58</v>
      </c>
      <c r="S25" s="312"/>
    </row>
    <row r="26" spans="1:19" s="3" customFormat="1" ht="15.75">
      <c r="A26" s="13"/>
      <c r="B26" s="310" t="e">
        <f>LOOKUP(A26,Name!A$1:B753)</f>
        <v>#N/A</v>
      </c>
      <c r="C26" s="312"/>
      <c r="D26" s="312"/>
      <c r="E26" s="312"/>
      <c r="F26" s="312"/>
      <c r="G26" s="312"/>
      <c r="H26" s="325">
        <f t="shared" si="0"/>
        <v>0</v>
      </c>
      <c r="I26" s="371"/>
      <c r="J26" s="327">
        <f t="shared" si="2"/>
        <v>25</v>
      </c>
      <c r="K26" s="326">
        <v>199</v>
      </c>
      <c r="L26" s="6" t="str">
        <f>LOOKUP(K26,Name!A$1:B1761)</f>
        <v>Asha Humphreys</v>
      </c>
      <c r="M26" s="312">
        <v>50</v>
      </c>
      <c r="N26" s="312"/>
      <c r="O26" s="312"/>
      <c r="P26" s="312"/>
      <c r="Q26" s="312"/>
      <c r="R26" s="311">
        <f t="shared" si="1"/>
        <v>50</v>
      </c>
      <c r="S26" s="312"/>
    </row>
    <row r="27" spans="1:19" s="3" customFormat="1" ht="15.75">
      <c r="A27" s="13"/>
      <c r="B27" s="6" t="e">
        <f>LOOKUP(A27,Name!A$1:B772)</f>
        <v>#N/A</v>
      </c>
      <c r="C27" s="312"/>
      <c r="D27" s="312"/>
      <c r="E27" s="312"/>
      <c r="F27" s="312"/>
      <c r="G27" s="312"/>
      <c r="H27" s="325">
        <f t="shared" si="0"/>
        <v>0</v>
      </c>
      <c r="I27" s="371"/>
      <c r="J27" s="327">
        <f t="shared" si="2"/>
        <v>26</v>
      </c>
      <c r="K27" s="326">
        <v>659</v>
      </c>
      <c r="L27" s="6" t="str">
        <f>LOOKUP(K27,Name!A$1:B1767)</f>
        <v>Maddy Whapples</v>
      </c>
      <c r="M27" s="312">
        <v>49</v>
      </c>
      <c r="N27" s="312"/>
      <c r="O27" s="312"/>
      <c r="P27" s="312"/>
      <c r="Q27" s="312"/>
      <c r="R27" s="311">
        <f t="shared" si="1"/>
        <v>49</v>
      </c>
      <c r="S27" s="312"/>
    </row>
    <row r="28" spans="1:19" s="3" customFormat="1" ht="15.75">
      <c r="A28" s="13"/>
      <c r="B28" s="6" t="e">
        <f>LOOKUP(A28,Name!A$1:B750)</f>
        <v>#N/A</v>
      </c>
      <c r="C28" s="312"/>
      <c r="D28" s="312"/>
      <c r="E28" s="312"/>
      <c r="F28" s="312"/>
      <c r="G28" s="312"/>
      <c r="H28" s="325">
        <f t="shared" si="0"/>
        <v>0</v>
      </c>
      <c r="I28" s="371"/>
      <c r="J28" s="327">
        <f t="shared" si="2"/>
        <v>27</v>
      </c>
      <c r="K28" s="326">
        <v>190</v>
      </c>
      <c r="L28" s="6" t="str">
        <f>LOOKUP(K28,Name!A$1:B1765)</f>
        <v>Beth Darrock</v>
      </c>
      <c r="M28" s="312">
        <v>43</v>
      </c>
      <c r="N28" s="312"/>
      <c r="O28" s="312"/>
      <c r="P28" s="312"/>
      <c r="Q28" s="312"/>
      <c r="R28" s="311">
        <f t="shared" si="1"/>
        <v>43</v>
      </c>
      <c r="S28" s="312"/>
    </row>
    <row r="29" spans="1:19" s="3" customFormat="1" ht="15.75">
      <c r="A29" s="13"/>
      <c r="B29" s="6" t="e">
        <f>LOOKUP(A29,Name!A$1:B771)</f>
        <v>#N/A</v>
      </c>
      <c r="C29" s="312"/>
      <c r="D29" s="312"/>
      <c r="E29" s="312"/>
      <c r="F29" s="312"/>
      <c r="G29" s="312"/>
      <c r="H29" s="325">
        <f t="shared" si="0"/>
        <v>0</v>
      </c>
      <c r="I29" s="371"/>
      <c r="J29" s="327">
        <f t="shared" si="2"/>
        <v>28</v>
      </c>
      <c r="K29" s="326">
        <v>661</v>
      </c>
      <c r="L29" s="6" t="str">
        <f>LOOKUP(K29,Name!A$1:B1766)</f>
        <v>Faye Moseley</v>
      </c>
      <c r="M29" s="312">
        <v>40</v>
      </c>
      <c r="N29" s="312"/>
      <c r="O29" s="312"/>
      <c r="P29" s="312"/>
      <c r="Q29" s="312"/>
      <c r="R29" s="311">
        <f t="shared" si="1"/>
        <v>40</v>
      </c>
      <c r="S29" s="312"/>
    </row>
    <row r="30" spans="1:19" s="3" customFormat="1" ht="15.75">
      <c r="A30" s="13"/>
      <c r="B30" s="6" t="e">
        <f>LOOKUP(A30,Name!A$1:B743)</f>
        <v>#N/A</v>
      </c>
      <c r="C30" s="312"/>
      <c r="D30" s="312"/>
      <c r="E30" s="312"/>
      <c r="F30" s="312"/>
      <c r="G30" s="312"/>
      <c r="H30" s="325">
        <f t="shared" si="0"/>
        <v>0</v>
      </c>
      <c r="I30" s="371"/>
      <c r="J30" s="327">
        <f t="shared" si="2"/>
        <v>29</v>
      </c>
      <c r="K30" s="326"/>
      <c r="L30" s="6" t="e">
        <f>LOOKUP(K30,Name!A$1:B1772)</f>
        <v>#N/A</v>
      </c>
      <c r="M30" s="312"/>
      <c r="N30" s="312"/>
      <c r="O30" s="312"/>
      <c r="P30" s="312"/>
      <c r="Q30" s="312"/>
      <c r="R30" s="311">
        <f t="shared" si="1"/>
        <v>0</v>
      </c>
      <c r="S30" s="312"/>
    </row>
    <row r="31" spans="1:19" s="3" customFormat="1" ht="15.75">
      <c r="A31" s="13"/>
      <c r="B31" s="6" t="e">
        <f>LOOKUP(A31,Name!A$1:B746)</f>
        <v>#N/A</v>
      </c>
      <c r="C31" s="312"/>
      <c r="D31" s="312"/>
      <c r="E31" s="312"/>
      <c r="F31" s="312"/>
      <c r="G31" s="312"/>
      <c r="H31" s="325">
        <f t="shared" si="0"/>
        <v>0</v>
      </c>
      <c r="I31" s="371"/>
      <c r="J31" s="327">
        <f t="shared" si="2"/>
        <v>30</v>
      </c>
      <c r="K31" s="326"/>
      <c r="L31" s="6" t="e">
        <f>LOOKUP(K31,Name!A$1:B1773)</f>
        <v>#N/A</v>
      </c>
      <c r="M31" s="312"/>
      <c r="N31" s="312"/>
      <c r="O31" s="312"/>
      <c r="P31" s="312"/>
      <c r="Q31" s="312"/>
      <c r="R31" s="311">
        <f t="shared" si="1"/>
        <v>0</v>
      </c>
      <c r="S31" s="312"/>
    </row>
    <row r="32" spans="1:19" s="3" customFormat="1" ht="15.75">
      <c r="A32" s="13"/>
      <c r="B32" s="6" t="e">
        <f>LOOKUP(A32,Name!A$1:B751)</f>
        <v>#N/A</v>
      </c>
      <c r="C32" s="312"/>
      <c r="D32" s="312"/>
      <c r="E32" s="312"/>
      <c r="F32" s="312"/>
      <c r="G32" s="312"/>
      <c r="H32" s="325">
        <f t="shared" si="0"/>
        <v>0</v>
      </c>
      <c r="I32" s="371"/>
      <c r="J32" s="327">
        <f t="shared" si="2"/>
        <v>31</v>
      </c>
      <c r="K32" s="326"/>
      <c r="L32" s="6" t="e">
        <f>LOOKUP(K32,Name!A$1:B1774)</f>
        <v>#N/A</v>
      </c>
      <c r="M32" s="312"/>
      <c r="N32" s="312"/>
      <c r="O32" s="312"/>
      <c r="P32" s="312"/>
      <c r="Q32" s="312"/>
      <c r="R32" s="311">
        <f t="shared" si="1"/>
        <v>0</v>
      </c>
      <c r="S32" s="312"/>
    </row>
    <row r="33" spans="1:19" s="3" customFormat="1" ht="15.75">
      <c r="A33" s="13"/>
      <c r="B33" s="6" t="e">
        <f>LOOKUP(A33,Name!A$1:B751)</f>
        <v>#N/A</v>
      </c>
      <c r="C33" s="312"/>
      <c r="D33" s="312"/>
      <c r="E33" s="312"/>
      <c r="F33" s="312"/>
      <c r="G33" s="312"/>
      <c r="H33" s="325">
        <f t="shared" si="0"/>
        <v>0</v>
      </c>
      <c r="I33" s="371"/>
      <c r="J33" s="327">
        <f t="shared" si="2"/>
        <v>32</v>
      </c>
      <c r="K33" s="326"/>
      <c r="L33" s="6" t="e">
        <f>LOOKUP(K33,Name!A$1:B1775)</f>
        <v>#N/A</v>
      </c>
      <c r="M33" s="312"/>
      <c r="N33" s="312"/>
      <c r="O33" s="312"/>
      <c r="P33" s="312"/>
      <c r="Q33" s="312"/>
      <c r="R33" s="311">
        <f t="shared" si="1"/>
        <v>0</v>
      </c>
      <c r="S33" s="312"/>
    </row>
    <row r="34" spans="1:19" s="3" customFormat="1" ht="15.75">
      <c r="A34" s="13"/>
      <c r="B34" s="6" t="e">
        <f>LOOKUP(A34,Name!A$1:B766)</f>
        <v>#N/A</v>
      </c>
      <c r="C34" s="312"/>
      <c r="D34" s="312"/>
      <c r="E34" s="312"/>
      <c r="F34" s="312"/>
      <c r="G34" s="312"/>
      <c r="H34" s="325">
        <f t="shared" si="0"/>
        <v>0</v>
      </c>
      <c r="I34" s="371"/>
      <c r="J34" s="327">
        <f t="shared" si="2"/>
        <v>33</v>
      </c>
      <c r="K34" s="326"/>
      <c r="L34" s="6" t="e">
        <f>LOOKUP(K34,Name!A$1:B1776)</f>
        <v>#N/A</v>
      </c>
      <c r="M34" s="312"/>
      <c r="N34" s="312"/>
      <c r="O34" s="312"/>
      <c r="P34" s="312"/>
      <c r="Q34" s="312"/>
      <c r="R34" s="311">
        <f t="shared" si="1"/>
        <v>0</v>
      </c>
      <c r="S34" s="312"/>
    </row>
    <row r="35" ht="13.5" thickBot="1">
      <c r="J35" s="2"/>
    </row>
    <row r="36" spans="1:18" ht="16.5" thickBot="1">
      <c r="A36" s="359" t="s">
        <v>0</v>
      </c>
      <c r="B36" s="356" t="s">
        <v>186</v>
      </c>
      <c r="C36" s="357" t="s">
        <v>45</v>
      </c>
      <c r="D36" s="357" t="s">
        <v>1</v>
      </c>
      <c r="E36" s="357" t="s">
        <v>2</v>
      </c>
      <c r="F36" s="357" t="s">
        <v>3</v>
      </c>
      <c r="G36" s="357" t="s">
        <v>4</v>
      </c>
      <c r="H36" s="358" t="s">
        <v>38</v>
      </c>
      <c r="J36" s="2"/>
      <c r="K36" s="314" t="s">
        <v>0</v>
      </c>
      <c r="L36" s="243" t="s">
        <v>182</v>
      </c>
      <c r="M36" s="230" t="s">
        <v>45</v>
      </c>
      <c r="N36" s="230" t="s">
        <v>1</v>
      </c>
      <c r="O36" s="230" t="s">
        <v>2</v>
      </c>
      <c r="P36" s="230" t="s">
        <v>3</v>
      </c>
      <c r="Q36" s="230" t="s">
        <v>4</v>
      </c>
      <c r="R36" s="231" t="s">
        <v>38</v>
      </c>
    </row>
    <row r="37" spans="1:18" ht="15.75">
      <c r="A37" s="316">
        <v>6</v>
      </c>
      <c r="B37" s="23" t="s">
        <v>185</v>
      </c>
      <c r="C37" s="532">
        <v>90.3</v>
      </c>
      <c r="D37" s="532"/>
      <c r="E37" s="532"/>
      <c r="F37" s="532"/>
      <c r="G37" s="532"/>
      <c r="H37" s="246">
        <f>MIN(C37:G37)</f>
        <v>90.3</v>
      </c>
      <c r="J37" s="2"/>
      <c r="K37" s="316">
        <v>6</v>
      </c>
      <c r="L37" s="42" t="s">
        <v>185</v>
      </c>
      <c r="M37" s="11">
        <v>99.7</v>
      </c>
      <c r="N37" s="11"/>
      <c r="O37" s="11"/>
      <c r="P37" s="11"/>
      <c r="Q37" s="11"/>
      <c r="R37" s="244">
        <f>MIN(M37:Q37)</f>
        <v>99.7</v>
      </c>
    </row>
    <row r="38" spans="1:18" ht="15.75">
      <c r="A38" s="317">
        <v>3</v>
      </c>
      <c r="B38" s="299" t="s">
        <v>6</v>
      </c>
      <c r="C38" s="11">
        <v>90.1</v>
      </c>
      <c r="D38" s="11"/>
      <c r="E38" s="11"/>
      <c r="F38" s="11"/>
      <c r="G38" s="11"/>
      <c r="H38" s="246">
        <f>MIN(C38:G38)</f>
        <v>90.1</v>
      </c>
      <c r="J38" s="2"/>
      <c r="K38" s="320">
        <v>4</v>
      </c>
      <c r="L38" s="42" t="s">
        <v>9</v>
      </c>
      <c r="M38" s="11">
        <v>99.5</v>
      </c>
      <c r="N38" s="11"/>
      <c r="O38" s="11"/>
      <c r="P38" s="11"/>
      <c r="Q38" s="11"/>
      <c r="R38" s="244">
        <f>MIN(M38:Q38)</f>
        <v>99.5</v>
      </c>
    </row>
    <row r="39" spans="1:18" ht="15.75">
      <c r="A39" s="315">
        <v>5</v>
      </c>
      <c r="B39" s="299" t="s">
        <v>8</v>
      </c>
      <c r="C39" s="11"/>
      <c r="D39" s="11"/>
      <c r="E39" s="11"/>
      <c r="F39" s="11"/>
      <c r="G39" s="11"/>
      <c r="H39" s="246">
        <f>MIN(C39:G39)</f>
        <v>0</v>
      </c>
      <c r="J39" s="2"/>
      <c r="K39" s="317">
        <v>3</v>
      </c>
      <c r="L39" s="38" t="s">
        <v>6</v>
      </c>
      <c r="M39" s="11">
        <v>95.7</v>
      </c>
      <c r="N39" s="11"/>
      <c r="O39" s="11"/>
      <c r="P39" s="11"/>
      <c r="Q39" s="11"/>
      <c r="R39" s="244">
        <f>MIN(M39:Q39)</f>
        <v>95.7</v>
      </c>
    </row>
    <row r="40" spans="1:18" ht="15.75">
      <c r="A40" s="318">
        <v>1</v>
      </c>
      <c r="B40" s="299" t="s">
        <v>10</v>
      </c>
      <c r="C40" s="11">
        <v>100.2</v>
      </c>
      <c r="D40" s="11"/>
      <c r="E40" s="11"/>
      <c r="F40" s="11"/>
      <c r="G40" s="11"/>
      <c r="H40" s="246">
        <f>MIN(C40:G40)</f>
        <v>100.2</v>
      </c>
      <c r="J40" s="2"/>
      <c r="K40" s="318">
        <v>1</v>
      </c>
      <c r="L40" s="38" t="s">
        <v>10</v>
      </c>
      <c r="M40" s="11">
        <v>107.6</v>
      </c>
      <c r="N40" s="11"/>
      <c r="O40" s="11"/>
      <c r="P40" s="11"/>
      <c r="Q40" s="11"/>
      <c r="R40" s="244">
        <f>MIN(M40:Q40)</f>
        <v>107.6</v>
      </c>
    </row>
    <row r="41" spans="1:18" ht="16.5" thickBot="1">
      <c r="A41" s="319">
        <v>4</v>
      </c>
      <c r="B41" s="300" t="s">
        <v>9</v>
      </c>
      <c r="C41" s="50"/>
      <c r="D41" s="50"/>
      <c r="E41" s="50"/>
      <c r="F41" s="50"/>
      <c r="G41" s="50"/>
      <c r="H41" s="247">
        <f>MIN(C41:G41)</f>
        <v>0</v>
      </c>
      <c r="J41" s="2"/>
      <c r="K41" s="367">
        <v>5</v>
      </c>
      <c r="L41" s="43" t="s">
        <v>8</v>
      </c>
      <c r="M41" s="50">
        <v>106.1</v>
      </c>
      <c r="N41" s="50"/>
      <c r="O41" s="50"/>
      <c r="P41" s="50"/>
      <c r="Q41" s="50"/>
      <c r="R41" s="245">
        <f>MIN(M41:Q41)</f>
        <v>106.1</v>
      </c>
    </row>
    <row r="42" spans="1:18" ht="15.75" thickBot="1">
      <c r="A42" s="3"/>
      <c r="B42" s="41"/>
      <c r="C42" s="3"/>
      <c r="D42" s="3"/>
      <c r="E42" s="3"/>
      <c r="F42" s="3"/>
      <c r="G42" s="3"/>
      <c r="H42" s="3"/>
      <c r="J42" s="2"/>
      <c r="K42" s="3"/>
      <c r="L42" s="3"/>
      <c r="M42" s="41"/>
      <c r="N42" s="41"/>
      <c r="O42" s="41"/>
      <c r="P42" s="41"/>
      <c r="Q42" s="41"/>
      <c r="R42" s="3"/>
    </row>
    <row r="43" spans="1:18" ht="15.75">
      <c r="A43" s="321" t="s">
        <v>0</v>
      </c>
      <c r="B43" s="238" t="s">
        <v>187</v>
      </c>
      <c r="C43" s="239" t="s">
        <v>45</v>
      </c>
      <c r="D43" s="239" t="s">
        <v>1</v>
      </c>
      <c r="E43" s="239" t="s">
        <v>2</v>
      </c>
      <c r="F43" s="239" t="s">
        <v>3</v>
      </c>
      <c r="G43" s="239" t="s">
        <v>4</v>
      </c>
      <c r="H43" s="249" t="s">
        <v>38</v>
      </c>
      <c r="J43" s="2"/>
      <c r="K43" s="314" t="s">
        <v>0</v>
      </c>
      <c r="L43" s="243" t="s">
        <v>181</v>
      </c>
      <c r="M43" s="230" t="s">
        <v>45</v>
      </c>
      <c r="N43" s="230" t="s">
        <v>1</v>
      </c>
      <c r="O43" s="230" t="s">
        <v>2</v>
      </c>
      <c r="P43" s="230" t="s">
        <v>3</v>
      </c>
      <c r="Q43" s="230" t="s">
        <v>4</v>
      </c>
      <c r="R43" s="231" t="s">
        <v>38</v>
      </c>
    </row>
    <row r="44" spans="1:18" ht="15.75">
      <c r="A44" s="317">
        <v>3</v>
      </c>
      <c r="B44" s="38" t="s">
        <v>6</v>
      </c>
      <c r="C44" s="11"/>
      <c r="D44" s="11"/>
      <c r="E44" s="11"/>
      <c r="F44" s="11"/>
      <c r="G44" s="11"/>
      <c r="H44" s="246">
        <f>MIN(C44:G44)</f>
        <v>0</v>
      </c>
      <c r="J44" s="2"/>
      <c r="K44" s="316">
        <v>6</v>
      </c>
      <c r="L44" s="42" t="s">
        <v>185</v>
      </c>
      <c r="M44" s="11">
        <v>102</v>
      </c>
      <c r="N44" s="11"/>
      <c r="O44" s="336"/>
      <c r="P44" s="11"/>
      <c r="Q44" s="11"/>
      <c r="R44" s="244">
        <f>MIN(M44:Q44)</f>
        <v>102</v>
      </c>
    </row>
    <row r="45" spans="1:18" ht="15.75">
      <c r="A45" s="316">
        <v>6</v>
      </c>
      <c r="B45" s="42" t="s">
        <v>185</v>
      </c>
      <c r="C45" s="11">
        <v>101.5</v>
      </c>
      <c r="D45" s="11"/>
      <c r="E45" s="11"/>
      <c r="F45" s="11"/>
      <c r="G45" s="11"/>
      <c r="H45" s="246">
        <f>MIN(C45:G45)</f>
        <v>101.5</v>
      </c>
      <c r="J45" s="2"/>
      <c r="K45" s="315">
        <v>5</v>
      </c>
      <c r="L45" s="42" t="s">
        <v>8</v>
      </c>
      <c r="M45" s="11">
        <v>101.4</v>
      </c>
      <c r="N45" s="11"/>
      <c r="O45" s="336"/>
      <c r="P45" s="336"/>
      <c r="Q45" s="336"/>
      <c r="R45" s="244">
        <f>MIN(M45:Q45)</f>
        <v>101.4</v>
      </c>
    </row>
    <row r="46" spans="1:18" ht="15.75">
      <c r="A46" s="315">
        <v>5</v>
      </c>
      <c r="B46" s="38" t="s">
        <v>8</v>
      </c>
      <c r="C46" s="11">
        <v>99.9</v>
      </c>
      <c r="D46" s="11"/>
      <c r="E46" s="11"/>
      <c r="F46" s="11"/>
      <c r="G46" s="11"/>
      <c r="H46" s="246">
        <f>MIN(C46:G46)</f>
        <v>99.9</v>
      </c>
      <c r="J46" s="2"/>
      <c r="K46" s="318">
        <v>1</v>
      </c>
      <c r="L46" s="38" t="s">
        <v>10</v>
      </c>
      <c r="M46" s="11">
        <v>114</v>
      </c>
      <c r="N46" s="11"/>
      <c r="O46" s="11"/>
      <c r="P46" s="11"/>
      <c r="Q46" s="11"/>
      <c r="R46" s="244">
        <f>MIN(M46:Q46)</f>
        <v>114</v>
      </c>
    </row>
    <row r="47" spans="1:18" ht="15.75">
      <c r="A47" s="318">
        <v>1</v>
      </c>
      <c r="B47" s="38" t="s">
        <v>10</v>
      </c>
      <c r="C47" s="11"/>
      <c r="D47" s="11"/>
      <c r="E47" s="11"/>
      <c r="F47" s="11"/>
      <c r="G47" s="11"/>
      <c r="H47" s="246">
        <f>MIN(C47:G47)</f>
        <v>0</v>
      </c>
      <c r="J47" s="2"/>
      <c r="K47" s="317">
        <v>3</v>
      </c>
      <c r="L47" s="38" t="s">
        <v>6</v>
      </c>
      <c r="M47" s="11"/>
      <c r="N47" s="11"/>
      <c r="O47" s="11"/>
      <c r="P47" s="11"/>
      <c r="Q47" s="11"/>
      <c r="R47" s="244">
        <f>MIN(M47:Q47)</f>
        <v>0</v>
      </c>
    </row>
    <row r="48" spans="1:18" ht="16.5" thickBot="1">
      <c r="A48" s="319">
        <v>4</v>
      </c>
      <c r="B48" s="43" t="s">
        <v>9</v>
      </c>
      <c r="C48" s="50">
        <v>105.7</v>
      </c>
      <c r="D48" s="50"/>
      <c r="E48" s="50"/>
      <c r="F48" s="50"/>
      <c r="G48" s="50"/>
      <c r="H48" s="247">
        <f>MIN(C48:G48)</f>
        <v>105.7</v>
      </c>
      <c r="J48" s="2"/>
      <c r="K48" s="319">
        <v>4</v>
      </c>
      <c r="L48" s="43" t="s">
        <v>9</v>
      </c>
      <c r="M48" s="50"/>
      <c r="N48" s="50"/>
      <c r="O48" s="50"/>
      <c r="P48" s="50"/>
      <c r="Q48" s="50"/>
      <c r="R48" s="245">
        <f>MIN(M48:Q48)</f>
        <v>0</v>
      </c>
    </row>
    <row r="49" ht="13.5" thickBot="1">
      <c r="J49" s="2"/>
    </row>
    <row r="50" spans="1:18" ht="31.5">
      <c r="A50" s="248" t="s">
        <v>0</v>
      </c>
      <c r="B50" s="238" t="s">
        <v>574</v>
      </c>
      <c r="C50" s="239" t="s">
        <v>45</v>
      </c>
      <c r="D50" s="239" t="s">
        <v>1</v>
      </c>
      <c r="E50" s="239" t="s">
        <v>2</v>
      </c>
      <c r="F50" s="239" t="s">
        <v>3</v>
      </c>
      <c r="G50" s="239" t="s">
        <v>4</v>
      </c>
      <c r="H50" s="249" t="s">
        <v>227</v>
      </c>
      <c r="J50" s="2"/>
      <c r="K50" s="240" t="s">
        <v>0</v>
      </c>
      <c r="L50" s="241" t="s">
        <v>575</v>
      </c>
      <c r="M50" s="230" t="s">
        <v>45</v>
      </c>
      <c r="N50" s="230" t="s">
        <v>1</v>
      </c>
      <c r="O50" s="230" t="s">
        <v>2</v>
      </c>
      <c r="P50" s="230" t="s">
        <v>3</v>
      </c>
      <c r="Q50" s="230" t="s">
        <v>4</v>
      </c>
      <c r="R50" s="242" t="s">
        <v>5</v>
      </c>
    </row>
    <row r="51" spans="1:18" ht="15.75">
      <c r="A51" s="31">
        <v>602</v>
      </c>
      <c r="B51" s="48" t="str">
        <f>LOOKUP(A51,Name!A$1:B786)</f>
        <v>Max Vernon</v>
      </c>
      <c r="C51" s="7">
        <v>21.9</v>
      </c>
      <c r="D51" s="7"/>
      <c r="E51" s="7"/>
      <c r="F51" s="7"/>
      <c r="G51" s="7"/>
      <c r="H51" s="457">
        <f>MIN(C51:G51)</f>
        <v>21.9</v>
      </c>
      <c r="I51" s="612" t="s">
        <v>573</v>
      </c>
      <c r="J51" s="613"/>
      <c r="K51" s="326">
        <v>589</v>
      </c>
      <c r="L51" s="310" t="str">
        <f>LOOKUP(K51,Name!A$1:B801)</f>
        <v>Lucy Wheeler</v>
      </c>
      <c r="M51" s="7">
        <v>23</v>
      </c>
      <c r="N51" s="7"/>
      <c r="O51" s="7"/>
      <c r="P51" s="7"/>
      <c r="Q51" s="7"/>
      <c r="R51" s="10">
        <f>MIN(M51:Q51)</f>
        <v>23</v>
      </c>
    </row>
    <row r="52" spans="1:18" ht="15.75" customHeight="1">
      <c r="A52" s="31">
        <v>324</v>
      </c>
      <c r="B52" s="48" t="str">
        <f>LOOKUP(A52,Name!A$1:B787)</f>
        <v>Kyle Boden</v>
      </c>
      <c r="C52" s="7">
        <v>22.5</v>
      </c>
      <c r="D52" s="7"/>
      <c r="E52" s="7"/>
      <c r="F52" s="7"/>
      <c r="G52" s="7"/>
      <c r="H52" s="457">
        <f>MIN(C52:G52)</f>
        <v>22.5</v>
      </c>
      <c r="I52" s="606" t="s">
        <v>573</v>
      </c>
      <c r="J52" s="607"/>
      <c r="K52" s="326">
        <v>472</v>
      </c>
      <c r="L52" s="310" t="str">
        <f>LOOKUP(K52,Name!A$1:B802)</f>
        <v>Iris Oliarnyk</v>
      </c>
      <c r="M52" s="7">
        <v>23.3</v>
      </c>
      <c r="N52" s="7"/>
      <c r="O52" s="7"/>
      <c r="P52" s="7"/>
      <c r="Q52" s="7"/>
      <c r="R52" s="10">
        <f>MIN(M52:Q52)</f>
        <v>23.3</v>
      </c>
    </row>
    <row r="53" spans="1:18" ht="15.75">
      <c r="A53" s="31">
        <v>601</v>
      </c>
      <c r="B53" s="48" t="str">
        <f>LOOKUP(A53,Name!A$1:B788)</f>
        <v>Jamie Russell</v>
      </c>
      <c r="C53" s="7">
        <v>22.5</v>
      </c>
      <c r="D53" s="7"/>
      <c r="E53" s="7"/>
      <c r="F53" s="7"/>
      <c r="G53" s="7"/>
      <c r="H53" s="457">
        <f>MIN(C53:G53)</f>
        <v>22.5</v>
      </c>
      <c r="I53" s="606" t="s">
        <v>573</v>
      </c>
      <c r="J53" s="607"/>
      <c r="K53" s="326">
        <v>372</v>
      </c>
      <c r="L53" s="310" t="str">
        <f>LOOKUP(K53,Name!A$1:B803)</f>
        <v>Lauren Bowman</v>
      </c>
      <c r="M53" s="7">
        <v>23.3</v>
      </c>
      <c r="N53" s="7"/>
      <c r="O53" s="7"/>
      <c r="P53" s="7"/>
      <c r="Q53" s="7"/>
      <c r="R53" s="10">
        <f>MIN(M53:Q53)</f>
        <v>23.3</v>
      </c>
    </row>
    <row r="54" spans="1:18" ht="15.75">
      <c r="A54" s="31">
        <v>596</v>
      </c>
      <c r="B54" s="48" t="str">
        <f>LOOKUP(A54,Name!A$1:B788)</f>
        <v>Dan Cartwright</v>
      </c>
      <c r="C54" s="7">
        <v>46.6</v>
      </c>
      <c r="D54" s="7"/>
      <c r="E54" s="7"/>
      <c r="F54" s="7"/>
      <c r="G54" s="7"/>
      <c r="H54" s="457">
        <f aca="true" t="shared" si="3" ref="H54:H62">MIN(C54:G54)</f>
        <v>46.6</v>
      </c>
      <c r="I54" s="614" t="s">
        <v>576</v>
      </c>
      <c r="J54" s="615"/>
      <c r="K54" s="326">
        <v>370</v>
      </c>
      <c r="L54" s="310" t="str">
        <f>LOOKUP(K54,Name!A$1:B803)</f>
        <v>Eve Greenway</v>
      </c>
      <c r="M54" s="7">
        <v>49.1</v>
      </c>
      <c r="N54" s="7"/>
      <c r="O54" s="7"/>
      <c r="P54" s="7"/>
      <c r="Q54" s="7"/>
      <c r="R54" s="10">
        <f aca="true" t="shared" si="4" ref="R54:R63">MIN(M54:Q54)</f>
        <v>49.1</v>
      </c>
    </row>
    <row r="55" spans="1:18" ht="15.75">
      <c r="A55" s="31">
        <v>607</v>
      </c>
      <c r="B55" s="48" t="str">
        <f>LOOKUP(A55,Name!A$1:B789)</f>
        <v>Adam Visram-Cipolletta</v>
      </c>
      <c r="C55" s="7">
        <v>47.6</v>
      </c>
      <c r="D55" s="7"/>
      <c r="E55" s="7"/>
      <c r="F55" s="7"/>
      <c r="G55" s="7"/>
      <c r="H55" s="457">
        <f t="shared" si="3"/>
        <v>47.6</v>
      </c>
      <c r="I55" s="614" t="s">
        <v>576</v>
      </c>
      <c r="J55" s="615"/>
      <c r="K55" s="326">
        <v>658</v>
      </c>
      <c r="L55" s="310" t="str">
        <f>LOOKUP(K55,Name!A$1:B804)</f>
        <v>Mary Takwoingi</v>
      </c>
      <c r="M55" s="7">
        <v>50.4</v>
      </c>
      <c r="N55" s="7"/>
      <c r="O55" s="7"/>
      <c r="P55" s="7"/>
      <c r="Q55" s="7"/>
      <c r="R55" s="10">
        <f t="shared" si="4"/>
        <v>50.4</v>
      </c>
    </row>
    <row r="56" spans="1:18" ht="15.75">
      <c r="A56" s="31">
        <v>607</v>
      </c>
      <c r="B56" s="48" t="str">
        <f>LOOKUP(A56,Name!A$1:B790)</f>
        <v>Adam Visram-Cipolletta</v>
      </c>
      <c r="C56" s="12">
        <v>7.46</v>
      </c>
      <c r="D56" s="12"/>
      <c r="E56" s="12"/>
      <c r="F56" s="12"/>
      <c r="G56" s="12"/>
      <c r="H56" s="573">
        <f t="shared" si="3"/>
        <v>7.46</v>
      </c>
      <c r="I56" s="459" t="s">
        <v>99</v>
      </c>
      <c r="J56" s="458" t="s">
        <v>577</v>
      </c>
      <c r="K56" s="13">
        <v>589</v>
      </c>
      <c r="L56" s="310" t="str">
        <f>LOOKUP(K56,Name!A$1:B805)</f>
        <v>Lucy Wheeler</v>
      </c>
      <c r="M56" s="312">
        <v>57</v>
      </c>
      <c r="N56" s="312"/>
      <c r="O56" s="312"/>
      <c r="P56" s="312"/>
      <c r="Q56" s="312"/>
      <c r="R56" s="311">
        <f t="shared" si="4"/>
        <v>57</v>
      </c>
    </row>
    <row r="57" spans="1:18" ht="15.75">
      <c r="A57" s="31">
        <v>324</v>
      </c>
      <c r="B57" s="48" t="str">
        <f>LOOKUP(A57,Name!A$1:B791)</f>
        <v>Kyle Boden</v>
      </c>
      <c r="C57" s="12">
        <v>7.2</v>
      </c>
      <c r="D57" s="12"/>
      <c r="E57" s="12"/>
      <c r="F57" s="12"/>
      <c r="G57" s="12"/>
      <c r="H57" s="573">
        <f t="shared" si="3"/>
        <v>7.2</v>
      </c>
      <c r="I57" s="459" t="s">
        <v>99</v>
      </c>
      <c r="J57" s="458" t="s">
        <v>577</v>
      </c>
      <c r="K57" s="13">
        <v>653</v>
      </c>
      <c r="L57" s="310" t="str">
        <f>LOOKUP(K57,Name!A$1:B806)</f>
        <v>Kaili Woodward</v>
      </c>
      <c r="M57" s="312">
        <v>52</v>
      </c>
      <c r="N57" s="312"/>
      <c r="O57" s="312"/>
      <c r="P57" s="312"/>
      <c r="Q57" s="312"/>
      <c r="R57" s="311">
        <f t="shared" si="4"/>
        <v>52</v>
      </c>
    </row>
    <row r="58" spans="1:18" ht="15.75">
      <c r="A58" s="31">
        <v>602</v>
      </c>
      <c r="B58" s="48" t="str">
        <f>LOOKUP(A58,Name!A$1:B792)</f>
        <v>Max Vernon</v>
      </c>
      <c r="C58" s="12">
        <v>2.44</v>
      </c>
      <c r="D58" s="12"/>
      <c r="E58" s="12"/>
      <c r="F58" s="12"/>
      <c r="G58" s="12"/>
      <c r="H58" s="574">
        <f>MIN(C58:G58)</f>
        <v>2.44</v>
      </c>
      <c r="I58" s="616" t="s">
        <v>87</v>
      </c>
      <c r="J58" s="617"/>
      <c r="K58" s="13">
        <v>472</v>
      </c>
      <c r="L58" s="310" t="str">
        <f>LOOKUP(K58,Name!A$1:B807)</f>
        <v>Iris Oliarnyk</v>
      </c>
      <c r="M58" s="12">
        <v>2.28</v>
      </c>
      <c r="N58" s="12"/>
      <c r="O58" s="12"/>
      <c r="P58" s="12"/>
      <c r="Q58" s="12"/>
      <c r="R58" s="571">
        <f t="shared" si="4"/>
        <v>2.28</v>
      </c>
    </row>
    <row r="59" spans="1:18" ht="15.75">
      <c r="A59" s="31">
        <v>601</v>
      </c>
      <c r="B59" s="48" t="str">
        <f>LOOKUP(A59,Name!A$1:B793)</f>
        <v>Jamie Russell</v>
      </c>
      <c r="C59" s="12">
        <v>2.36</v>
      </c>
      <c r="D59" s="12"/>
      <c r="E59" s="12"/>
      <c r="F59" s="12"/>
      <c r="G59" s="12"/>
      <c r="H59" s="574">
        <f t="shared" si="3"/>
        <v>2.36</v>
      </c>
      <c r="I59" s="616" t="s">
        <v>87</v>
      </c>
      <c r="J59" s="617"/>
      <c r="K59" s="13">
        <v>372</v>
      </c>
      <c r="L59" s="310" t="str">
        <f>LOOKUP(K59,Name!A$1:B808)</f>
        <v>Lauren Bowman</v>
      </c>
      <c r="M59" s="12">
        <v>2.17</v>
      </c>
      <c r="N59" s="12"/>
      <c r="O59" s="12"/>
      <c r="P59" s="12"/>
      <c r="Q59" s="12"/>
      <c r="R59" s="571">
        <f t="shared" si="4"/>
        <v>2.17</v>
      </c>
    </row>
    <row r="60" spans="1:18" ht="15.75">
      <c r="A60" s="31">
        <v>604</v>
      </c>
      <c r="B60" s="48" t="str">
        <f>LOOKUP(A60,Name!A$1:B794)</f>
        <v>Jack Wynne-Jones</v>
      </c>
      <c r="C60" s="312">
        <v>78</v>
      </c>
      <c r="D60" s="312"/>
      <c r="E60" s="312"/>
      <c r="F60" s="312"/>
      <c r="G60" s="312"/>
      <c r="H60" s="572">
        <f t="shared" si="3"/>
        <v>78</v>
      </c>
      <c r="I60" s="608" t="s">
        <v>89</v>
      </c>
      <c r="J60" s="609"/>
      <c r="K60" s="13">
        <v>586</v>
      </c>
      <c r="L60" s="310" t="str">
        <f>LOOKUP(K60,Name!A$1:B809)</f>
        <v>Lauren Swindel</v>
      </c>
      <c r="M60" s="312">
        <v>88</v>
      </c>
      <c r="N60" s="312"/>
      <c r="O60" s="312"/>
      <c r="P60" s="312"/>
      <c r="Q60" s="312"/>
      <c r="R60" s="311">
        <f t="shared" si="4"/>
        <v>88</v>
      </c>
    </row>
    <row r="61" spans="1:18" ht="15.75">
      <c r="A61" s="31">
        <v>601</v>
      </c>
      <c r="B61" s="48" t="str">
        <f>LOOKUP(A61,Name!A$1:B795)</f>
        <v>Jamie Russell</v>
      </c>
      <c r="C61" s="312">
        <v>74</v>
      </c>
      <c r="D61" s="312"/>
      <c r="E61" s="312"/>
      <c r="F61" s="312"/>
      <c r="G61" s="312"/>
      <c r="H61" s="572">
        <f t="shared" si="3"/>
        <v>74</v>
      </c>
      <c r="I61" s="608" t="s">
        <v>89</v>
      </c>
      <c r="J61" s="609"/>
      <c r="K61" s="13">
        <v>372</v>
      </c>
      <c r="L61" s="310" t="str">
        <f>LOOKUP(K61,Name!A$1:B810)</f>
        <v>Lauren Bowman</v>
      </c>
      <c r="M61" s="312">
        <v>82</v>
      </c>
      <c r="N61" s="312"/>
      <c r="O61" s="312"/>
      <c r="P61" s="312"/>
      <c r="Q61" s="312"/>
      <c r="R61" s="311">
        <f t="shared" si="4"/>
        <v>82</v>
      </c>
    </row>
    <row r="62" spans="1:18" ht="15.75">
      <c r="A62" s="31">
        <v>142</v>
      </c>
      <c r="B62" s="48" t="str">
        <f>LOOKUP(A62,Name!A$1:B796)</f>
        <v>James Ward</v>
      </c>
      <c r="C62" s="12">
        <v>9.71</v>
      </c>
      <c r="D62" s="12"/>
      <c r="E62" s="12"/>
      <c r="F62" s="12"/>
      <c r="G62" s="12"/>
      <c r="H62" s="574">
        <f t="shared" si="3"/>
        <v>9.71</v>
      </c>
      <c r="I62" s="610" t="s">
        <v>88</v>
      </c>
      <c r="J62" s="611"/>
      <c r="K62" s="13">
        <v>472</v>
      </c>
      <c r="L62" s="310" t="str">
        <f>LOOKUP(K62,Name!A$1:B811)</f>
        <v>Iris Oliarnyk</v>
      </c>
      <c r="M62" s="12">
        <v>12.89</v>
      </c>
      <c r="N62" s="12"/>
      <c r="O62" s="12"/>
      <c r="P62" s="12"/>
      <c r="Q62" s="12"/>
      <c r="R62" s="571">
        <f t="shared" si="4"/>
        <v>12.89</v>
      </c>
    </row>
    <row r="63" spans="1:18" ht="15.75">
      <c r="A63" s="31">
        <v>602</v>
      </c>
      <c r="B63" s="48" t="str">
        <f>LOOKUP(A63,Name!A$1:B797)</f>
        <v>Max Vernon</v>
      </c>
      <c r="C63" s="12">
        <v>9.41</v>
      </c>
      <c r="D63" s="12"/>
      <c r="E63" s="12"/>
      <c r="F63" s="12"/>
      <c r="G63" s="12"/>
      <c r="H63" s="574">
        <f>MIN(C63:G63)</f>
        <v>9.41</v>
      </c>
      <c r="I63" s="610" t="s">
        <v>88</v>
      </c>
      <c r="J63" s="611"/>
      <c r="K63" s="13">
        <v>589</v>
      </c>
      <c r="L63" s="310" t="str">
        <f>LOOKUP(K63,Name!A$1:B812)</f>
        <v>Lucy Wheeler</v>
      </c>
      <c r="M63" s="12">
        <v>8.86</v>
      </c>
      <c r="N63" s="12"/>
      <c r="O63" s="12"/>
      <c r="P63" s="12"/>
      <c r="Q63" s="12"/>
      <c r="R63" s="571">
        <f t="shared" si="4"/>
        <v>8.86</v>
      </c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  <row r="110" ht="12.75">
      <c r="J110" s="2"/>
    </row>
    <row r="111" ht="12.75">
      <c r="J111" s="2"/>
    </row>
    <row r="112" ht="12.75">
      <c r="J112" s="2"/>
    </row>
    <row r="113" ht="12.75">
      <c r="J113" s="2"/>
    </row>
    <row r="114" ht="12.75">
      <c r="J114" s="2"/>
    </row>
    <row r="115" ht="12.75">
      <c r="J115" s="2"/>
    </row>
    <row r="116" ht="12.75">
      <c r="J116" s="2"/>
    </row>
    <row r="117" ht="12.75">
      <c r="J117" s="2"/>
    </row>
    <row r="118" ht="12.75">
      <c r="J118" s="2"/>
    </row>
    <row r="119" ht="12.75">
      <c r="J119" s="2"/>
    </row>
    <row r="120" ht="12.75">
      <c r="J120" s="2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  <row r="150" ht="12.75">
      <c r="J150" s="2"/>
    </row>
    <row r="151" ht="12.75">
      <c r="J151" s="2"/>
    </row>
    <row r="152" ht="12.75">
      <c r="J152" s="2"/>
    </row>
    <row r="153" ht="12.75">
      <c r="J153" s="2"/>
    </row>
    <row r="154" ht="12.75">
      <c r="J154" s="2"/>
    </row>
    <row r="155" ht="12.75">
      <c r="J155" s="2"/>
    </row>
    <row r="156" ht="12.75">
      <c r="J156" s="2"/>
    </row>
    <row r="157" ht="12.75">
      <c r="J157" s="2"/>
    </row>
    <row r="158" ht="12.75">
      <c r="J158" s="2"/>
    </row>
    <row r="159" ht="12.75">
      <c r="J159" s="2"/>
    </row>
    <row r="160" ht="12.75">
      <c r="J160" s="2"/>
    </row>
    <row r="161" ht="12.75">
      <c r="J161" s="2"/>
    </row>
    <row r="162" ht="12.75">
      <c r="J162" s="2"/>
    </row>
    <row r="163" ht="12.75">
      <c r="J163" s="2"/>
    </row>
    <row r="164" ht="12.75">
      <c r="J164" s="2"/>
    </row>
    <row r="165" ht="12.75">
      <c r="J165" s="2"/>
    </row>
    <row r="166" ht="12.75">
      <c r="J166" s="2"/>
    </row>
    <row r="167" ht="12.75">
      <c r="J167" s="2"/>
    </row>
    <row r="168" ht="12.75">
      <c r="J168" s="2"/>
    </row>
    <row r="169" ht="12.75">
      <c r="J169" s="2"/>
    </row>
    <row r="170" ht="12.75">
      <c r="J170" s="2"/>
    </row>
    <row r="171" ht="12.75">
      <c r="J171" s="2"/>
    </row>
    <row r="172" ht="12.75">
      <c r="J172" s="2"/>
    </row>
    <row r="173" ht="12.75">
      <c r="J173" s="2"/>
    </row>
    <row r="174" ht="12.75">
      <c r="J174" s="2"/>
    </row>
    <row r="175" ht="12.75">
      <c r="J175" s="2"/>
    </row>
    <row r="176" ht="12.75">
      <c r="J176" s="2"/>
    </row>
    <row r="177" ht="12.75">
      <c r="J177" s="2"/>
    </row>
    <row r="178" ht="12.75">
      <c r="J178" s="2"/>
    </row>
    <row r="179" ht="12.75">
      <c r="J179" s="2"/>
    </row>
    <row r="180" ht="12.75">
      <c r="J180" s="2"/>
    </row>
    <row r="181" ht="12.75">
      <c r="J181" s="2"/>
    </row>
    <row r="182" ht="12.75">
      <c r="J182" s="2"/>
    </row>
    <row r="183" ht="12.75">
      <c r="J183" s="2"/>
    </row>
    <row r="184" ht="12.75">
      <c r="J184" s="2"/>
    </row>
    <row r="185" ht="12.75">
      <c r="J185" s="2"/>
    </row>
    <row r="186" ht="12.75">
      <c r="J186" s="2"/>
    </row>
    <row r="187" ht="12.75">
      <c r="J187" s="2"/>
    </row>
    <row r="188" ht="12.75">
      <c r="J188" s="2"/>
    </row>
    <row r="189" ht="12.75">
      <c r="J189" s="2"/>
    </row>
    <row r="190" ht="12.75">
      <c r="J190" s="2"/>
    </row>
    <row r="191" ht="12.75">
      <c r="J191" s="2"/>
    </row>
    <row r="192" ht="12.75">
      <c r="J192" s="2"/>
    </row>
    <row r="193" ht="12.75">
      <c r="J193" s="2"/>
    </row>
    <row r="194" ht="12.75">
      <c r="J194" s="2"/>
    </row>
    <row r="195" ht="12.75">
      <c r="J195" s="2"/>
    </row>
    <row r="196" ht="12.75">
      <c r="J196" s="2"/>
    </row>
    <row r="197" ht="12.75">
      <c r="J197" s="2"/>
    </row>
    <row r="198" ht="12.75">
      <c r="J198" s="2"/>
    </row>
    <row r="199" ht="12.75">
      <c r="J199" s="2"/>
    </row>
    <row r="200" ht="12.75">
      <c r="J200" s="2"/>
    </row>
    <row r="201" ht="12.75">
      <c r="J201" s="2"/>
    </row>
    <row r="202" ht="12.75">
      <c r="J202" s="2"/>
    </row>
    <row r="203" ht="12.75"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  <row r="219" ht="12.75">
      <c r="J219" s="2"/>
    </row>
    <row r="220" ht="12.75">
      <c r="J220" s="2"/>
    </row>
  </sheetData>
  <sheetProtection/>
  <mergeCells count="11">
    <mergeCell ref="I59:J59"/>
    <mergeCell ref="I53:J53"/>
    <mergeCell ref="I60:J60"/>
    <mergeCell ref="I61:J61"/>
    <mergeCell ref="I62:J62"/>
    <mergeCell ref="I63:J63"/>
    <mergeCell ref="I51:J51"/>
    <mergeCell ref="I52:J52"/>
    <mergeCell ref="I54:J54"/>
    <mergeCell ref="I55:J55"/>
    <mergeCell ref="I58:J58"/>
  </mergeCells>
  <conditionalFormatting sqref="A35 A49 A64:A65536">
    <cfRule type="cellIs" priority="44" dxfId="44" operator="between">
      <formula>600</formula>
      <formula>700</formula>
    </cfRule>
    <cfRule type="cellIs" priority="45" dxfId="43" operator="between">
      <formula>299</formula>
      <formula>399</formula>
    </cfRule>
    <cfRule type="cellIs" priority="46" dxfId="42" operator="between">
      <formula>99</formula>
      <formula>200</formula>
    </cfRule>
    <cfRule type="cellIs" priority="47" dxfId="85" operator="between">
      <formula>400</formula>
      <formula>499</formula>
    </cfRule>
  </conditionalFormatting>
  <conditionalFormatting sqref="K1:K11 A1:A11 A13:A16 K13:K34">
    <cfRule type="cellIs" priority="40" dxfId="4" operator="between" stopIfTrue="1">
      <formula>300</formula>
      <formula>399</formula>
    </cfRule>
    <cfRule type="cellIs" priority="41" dxfId="3" operator="between" stopIfTrue="1">
      <formula>600</formula>
      <formula>699</formula>
    </cfRule>
    <cfRule type="cellIs" priority="42" dxfId="2" operator="between" stopIfTrue="1">
      <formula>500</formula>
      <formula>599</formula>
    </cfRule>
  </conditionalFormatting>
  <conditionalFormatting sqref="K12 A12">
    <cfRule type="cellIs" priority="37" dxfId="4" operator="between" stopIfTrue="1">
      <formula>300</formula>
      <formula>399</formula>
    </cfRule>
    <cfRule type="cellIs" priority="38" dxfId="3" operator="between" stopIfTrue="1">
      <formula>600</formula>
      <formula>699</formula>
    </cfRule>
    <cfRule type="cellIs" priority="39" dxfId="2" operator="between" stopIfTrue="1">
      <formula>500</formula>
      <formula>599</formula>
    </cfRule>
  </conditionalFormatting>
  <conditionalFormatting sqref="A17:A34 K17:K34">
    <cfRule type="cellIs" priority="34" dxfId="4" operator="between" stopIfTrue="1">
      <formula>300</formula>
      <formula>399</formula>
    </cfRule>
    <cfRule type="cellIs" priority="35" dxfId="3" operator="between" stopIfTrue="1">
      <formula>600</formula>
      <formula>699</formula>
    </cfRule>
    <cfRule type="cellIs" priority="36" dxfId="2" operator="between" stopIfTrue="1">
      <formula>500</formula>
      <formula>599</formula>
    </cfRule>
  </conditionalFormatting>
  <conditionalFormatting sqref="A1:A34 K1:K34">
    <cfRule type="cellIs" priority="32" dxfId="1" operator="between">
      <formula>399.5</formula>
      <formula>499.5</formula>
    </cfRule>
    <cfRule type="cellIs" priority="33" dxfId="0" operator="between">
      <formula>99</formula>
      <formula>199.5</formula>
    </cfRule>
  </conditionalFormatting>
  <conditionalFormatting sqref="K36:K41 K43:K48">
    <cfRule type="cellIs" priority="29" dxfId="4" operator="between" stopIfTrue="1">
      <formula>300</formula>
      <formula>399</formula>
    </cfRule>
    <cfRule type="cellIs" priority="30" dxfId="3" operator="between" stopIfTrue="1">
      <formula>600</formula>
      <formula>699</formula>
    </cfRule>
    <cfRule type="cellIs" priority="31" dxfId="2" operator="between" stopIfTrue="1">
      <formula>500</formula>
      <formula>599</formula>
    </cfRule>
  </conditionalFormatting>
  <conditionalFormatting sqref="K36:K48">
    <cfRule type="cellIs" priority="27" dxfId="1" operator="between">
      <formula>399.5</formula>
      <formula>499.5</formula>
    </cfRule>
    <cfRule type="cellIs" priority="28" dxfId="0" operator="between">
      <formula>99</formula>
      <formula>199.5</formula>
    </cfRule>
  </conditionalFormatting>
  <conditionalFormatting sqref="K46">
    <cfRule type="cellIs" priority="25" dxfId="1" operator="between">
      <formula>399.5</formula>
      <formula>499.5</formula>
    </cfRule>
    <cfRule type="cellIs" priority="26" dxfId="0" operator="between">
      <formula>99</formula>
      <formula>199.5</formula>
    </cfRule>
  </conditionalFormatting>
  <conditionalFormatting sqref="K39">
    <cfRule type="cellIs" priority="23" dxfId="1" operator="between">
      <formula>399.5</formula>
      <formula>499.5</formula>
    </cfRule>
    <cfRule type="cellIs" priority="24" dxfId="0" operator="between">
      <formula>99</formula>
      <formula>199.5</formula>
    </cfRule>
  </conditionalFormatting>
  <conditionalFormatting sqref="A36:A41 A43:A48">
    <cfRule type="cellIs" priority="20" dxfId="4" operator="between" stopIfTrue="1">
      <formula>300</formula>
      <formula>399</formula>
    </cfRule>
    <cfRule type="cellIs" priority="21" dxfId="3" operator="between" stopIfTrue="1">
      <formula>600</formula>
      <formula>699</formula>
    </cfRule>
    <cfRule type="cellIs" priority="22" dxfId="2" operator="between" stopIfTrue="1">
      <formula>500</formula>
      <formula>599</formula>
    </cfRule>
  </conditionalFormatting>
  <conditionalFormatting sqref="A43:A48">
    <cfRule type="cellIs" priority="19" dxfId="0" operator="between">
      <formula>99</formula>
      <formula>199.5</formula>
    </cfRule>
  </conditionalFormatting>
  <conditionalFormatting sqref="K50">
    <cfRule type="cellIs" priority="16" dxfId="4" operator="between" stopIfTrue="1">
      <formula>300</formula>
      <formula>399</formula>
    </cfRule>
    <cfRule type="cellIs" priority="17" dxfId="3" operator="between" stopIfTrue="1">
      <formula>600</formula>
      <formula>699</formula>
    </cfRule>
    <cfRule type="cellIs" priority="18" dxfId="2" operator="between" stopIfTrue="1">
      <formula>500</formula>
      <formula>599</formula>
    </cfRule>
  </conditionalFormatting>
  <conditionalFormatting sqref="K50">
    <cfRule type="cellIs" priority="14" dxfId="1" operator="between">
      <formula>399.5</formula>
      <formula>499.5</formula>
    </cfRule>
    <cfRule type="cellIs" priority="15" dxfId="0" operator="between">
      <formula>99</formula>
      <formula>199.5</formula>
    </cfRule>
  </conditionalFormatting>
  <conditionalFormatting sqref="A50">
    <cfRule type="cellIs" priority="11" dxfId="4" operator="between" stopIfTrue="1">
      <formula>300</formula>
      <formula>399</formula>
    </cfRule>
    <cfRule type="cellIs" priority="12" dxfId="3" operator="between" stopIfTrue="1">
      <formula>600</formula>
      <formula>699</formula>
    </cfRule>
    <cfRule type="cellIs" priority="13" dxfId="2" operator="between" stopIfTrue="1">
      <formula>500</formula>
      <formula>599</formula>
    </cfRule>
  </conditionalFormatting>
  <conditionalFormatting sqref="A50">
    <cfRule type="cellIs" priority="10" dxfId="0" operator="between">
      <formula>99</formula>
      <formula>199.5</formula>
    </cfRule>
  </conditionalFormatting>
  <conditionalFormatting sqref="A51:A63">
    <cfRule type="cellIs" priority="7" dxfId="4" operator="between" stopIfTrue="1">
      <formula>300</formula>
      <formula>399</formula>
    </cfRule>
    <cfRule type="cellIs" priority="8" dxfId="3" operator="between" stopIfTrue="1">
      <formula>600</formula>
      <formula>699</formula>
    </cfRule>
    <cfRule type="cellIs" priority="9" dxfId="2" operator="between" stopIfTrue="1">
      <formula>500</formula>
      <formula>599</formula>
    </cfRule>
  </conditionalFormatting>
  <conditionalFormatting sqref="A51:A63">
    <cfRule type="cellIs" priority="6" dxfId="0" operator="between">
      <formula>99</formula>
      <formula>199.5</formula>
    </cfRule>
  </conditionalFormatting>
  <conditionalFormatting sqref="K51:K63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K51:K63">
    <cfRule type="cellIs" priority="1" dxfId="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  <headerFooter alignWithMargins="0">
    <oddHeader>&amp;L&amp;14Sportshall Athletics League&amp;C&amp;14Birmingham Division&amp;R&amp;14Season 2016 to 2017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5.7109375" style="3" customWidth="1"/>
    <col min="6" max="6" width="5.7109375" style="41" customWidth="1"/>
    <col min="7" max="7" width="2.140625" style="41" customWidth="1"/>
    <col min="8" max="8" width="6.00390625" style="41" customWidth="1"/>
    <col min="9" max="9" width="5.7109375" style="41" customWidth="1"/>
    <col min="10" max="10" width="23.28125" style="41" customWidth="1"/>
    <col min="11" max="11" width="8.57421875" style="41" customWidth="1"/>
    <col min="12" max="12" width="3.8515625" style="41" customWidth="1"/>
    <col min="13" max="13" width="5.28125" style="3" customWidth="1"/>
    <col min="14" max="14" width="6.00390625" style="41" customWidth="1"/>
    <col min="15" max="15" width="6.7109375" style="41" customWidth="1"/>
    <col min="16" max="16" width="24.00390625" style="3" customWidth="1"/>
    <col min="17" max="17" width="8.8515625" style="3" customWidth="1"/>
    <col min="18" max="18" width="4.140625" style="3" customWidth="1"/>
    <col min="19" max="19" width="4.57421875" style="8" customWidth="1"/>
    <col min="20" max="24" width="5.7109375" style="3" customWidth="1"/>
    <col min="25" max="25" width="5.7109375" style="41" customWidth="1"/>
    <col min="26" max="16384" width="9.140625" style="3" customWidth="1"/>
  </cols>
  <sheetData>
    <row r="1" spans="8:19" ht="16.5" thickBot="1">
      <c r="H1" s="575" t="s">
        <v>83</v>
      </c>
      <c r="I1" s="576"/>
      <c r="J1" s="576"/>
      <c r="K1" s="576"/>
      <c r="L1" s="577"/>
      <c r="M1" s="210" t="s">
        <v>134</v>
      </c>
      <c r="N1" s="97"/>
      <c r="O1" s="98"/>
      <c r="P1" s="98" t="s">
        <v>410</v>
      </c>
      <c r="Q1" s="98"/>
      <c r="R1" s="99"/>
      <c r="S1" s="101"/>
    </row>
    <row r="2" spans="1:24" ht="16.5" thickBot="1">
      <c r="A2" s="58" t="s">
        <v>49</v>
      </c>
      <c r="B2" s="59" t="s">
        <v>51</v>
      </c>
      <c r="C2" s="60" t="s">
        <v>53</v>
      </c>
      <c r="D2" s="61" t="s">
        <v>55</v>
      </c>
      <c r="E2" s="62" t="s">
        <v>57</v>
      </c>
      <c r="F2" s="102" t="s">
        <v>134</v>
      </c>
      <c r="H2" s="97"/>
      <c r="I2" s="98"/>
      <c r="J2" s="98" t="s">
        <v>84</v>
      </c>
      <c r="K2" s="98"/>
      <c r="L2" s="99"/>
      <c r="M2" s="210" t="s">
        <v>134</v>
      </c>
      <c r="N2" s="207" t="s">
        <v>73</v>
      </c>
      <c r="O2" s="86"/>
      <c r="P2" s="70" t="s">
        <v>79</v>
      </c>
      <c r="Q2" s="70"/>
      <c r="R2" s="82"/>
      <c r="S2" s="42"/>
      <c r="T2" s="58" t="s">
        <v>49</v>
      </c>
      <c r="U2" s="59" t="s">
        <v>51</v>
      </c>
      <c r="V2" s="60" t="s">
        <v>53</v>
      </c>
      <c r="W2" s="61" t="s">
        <v>55</v>
      </c>
      <c r="X2" s="62" t="s">
        <v>57</v>
      </c>
    </row>
    <row r="3" spans="1:25" ht="16.5" thickBot="1">
      <c r="A3" s="217">
        <f>SUM(A9:A64)</f>
        <v>54</v>
      </c>
      <c r="B3" s="217">
        <f>SUM(B9:B64)</f>
        <v>6</v>
      </c>
      <c r="C3" s="217">
        <f>SUM(C9:C64)</f>
        <v>32</v>
      </c>
      <c r="D3" s="217">
        <f>SUM(D9:D64)</f>
        <v>36</v>
      </c>
      <c r="E3" s="217">
        <f>SUM(E9:E64)</f>
        <v>70</v>
      </c>
      <c r="F3" s="217" t="s">
        <v>81</v>
      </c>
      <c r="H3" s="528" t="s">
        <v>214</v>
      </c>
      <c r="I3" s="100">
        <v>6</v>
      </c>
      <c r="J3" s="96" t="str">
        <f>LOOKUP(I3,Name!A$2:B1899)</f>
        <v>Solihull &amp; Small Heath</v>
      </c>
      <c r="K3" s="100">
        <f>E$5</f>
        <v>154</v>
      </c>
      <c r="L3" s="92"/>
      <c r="M3" s="210" t="s">
        <v>134</v>
      </c>
      <c r="N3" s="71">
        <v>1</v>
      </c>
      <c r="O3" s="63">
        <v>103</v>
      </c>
      <c r="P3" s="42" t="str">
        <f>LOOKUP(O3,Name!A$2:B1900)</f>
        <v>Harrison Styles</v>
      </c>
      <c r="Q3" s="159">
        <v>1.83</v>
      </c>
      <c r="R3" s="80"/>
      <c r="S3" s="42"/>
      <c r="T3" s="67">
        <f>IF(INT(O3/100)=1,Y3,0)</f>
        <v>10</v>
      </c>
      <c r="U3" s="67">
        <f>IF(INT(O3/100)=3,Y3,0)</f>
        <v>0</v>
      </c>
      <c r="V3" s="67">
        <f>IF(INT(O3/100)=4,Y3,0)</f>
        <v>0</v>
      </c>
      <c r="W3" s="67">
        <f>IF(INT(O3/100)=5,Y3,0)</f>
        <v>0</v>
      </c>
      <c r="X3" s="67">
        <f>IF(INT(O3/100)=6,Y3,0)</f>
        <v>0</v>
      </c>
      <c r="Y3" s="56">
        <v>10</v>
      </c>
    </row>
    <row r="4" spans="1:25" ht="16.5" thickBot="1">
      <c r="A4" s="217">
        <f>SUM(T2:T64)</f>
        <v>73</v>
      </c>
      <c r="B4" s="217">
        <f>SUM(U2:U64)</f>
        <v>7</v>
      </c>
      <c r="C4" s="217">
        <f>SUM(V2:V64)</f>
        <v>53</v>
      </c>
      <c r="D4" s="217">
        <f>SUM(W2:W64)</f>
        <v>19</v>
      </c>
      <c r="E4" s="217">
        <f>SUM(X2:X64)</f>
        <v>84</v>
      </c>
      <c r="F4" s="217" t="s">
        <v>142</v>
      </c>
      <c r="H4" s="528" t="s">
        <v>217</v>
      </c>
      <c r="I4" s="100">
        <v>1</v>
      </c>
      <c r="J4" s="96" t="str">
        <f>LOOKUP(I4,Name!A$2:B1895)</f>
        <v>Royal Sutton Coldfield</v>
      </c>
      <c r="K4" s="100">
        <f>A$5</f>
        <v>127</v>
      </c>
      <c r="L4" s="92"/>
      <c r="M4" s="210" t="s">
        <v>134</v>
      </c>
      <c r="N4" s="71">
        <v>2</v>
      </c>
      <c r="O4" s="63">
        <v>440</v>
      </c>
      <c r="P4" s="42" t="str">
        <f>LOOKUP(O4,Name!A$2:B1901)</f>
        <v>Shai Thompson</v>
      </c>
      <c r="Q4" s="65">
        <v>1.78</v>
      </c>
      <c r="R4" s="80"/>
      <c r="S4" s="42"/>
      <c r="T4" s="67">
        <f>IF(INT(O4/100)=1,Y4,0)</f>
        <v>0</v>
      </c>
      <c r="U4" s="67">
        <f>IF(INT(O4/100)=3,Y4,0)</f>
        <v>0</v>
      </c>
      <c r="V4" s="67">
        <f>IF(INT(O4/100)=4,Y4,0)</f>
        <v>8</v>
      </c>
      <c r="W4" s="67">
        <f>IF(INT(O4/100)=5,Y4,0)</f>
        <v>0</v>
      </c>
      <c r="X4" s="67">
        <f>IF(INT(O4/100)=6,Y4,0)</f>
        <v>0</v>
      </c>
      <c r="Y4" s="56">
        <v>8</v>
      </c>
    </row>
    <row r="5" spans="1:25" ht="16.5" thickBot="1">
      <c r="A5" s="102">
        <f>A3+A4</f>
        <v>127</v>
      </c>
      <c r="B5" s="102">
        <f>B3+B4</f>
        <v>13</v>
      </c>
      <c r="C5" s="102">
        <f>C3+C4</f>
        <v>85</v>
      </c>
      <c r="D5" s="102">
        <f>D3+D4</f>
        <v>55</v>
      </c>
      <c r="E5" s="102">
        <f>E3+E4</f>
        <v>154</v>
      </c>
      <c r="F5" s="102" t="s">
        <v>82</v>
      </c>
      <c r="H5" s="528" t="s">
        <v>218</v>
      </c>
      <c r="I5" s="100">
        <v>4</v>
      </c>
      <c r="J5" s="96" t="str">
        <f>LOOKUP(I5,Name!A$2:B1897)</f>
        <v>Halesowen C&amp;AC</v>
      </c>
      <c r="K5" s="100">
        <f>C$5</f>
        <v>85</v>
      </c>
      <c r="L5" s="92"/>
      <c r="M5" s="210" t="s">
        <v>134</v>
      </c>
      <c r="N5" s="71">
        <v>3</v>
      </c>
      <c r="O5" s="63">
        <v>617</v>
      </c>
      <c r="P5" s="42" t="str">
        <f>LOOKUP(O5,Name!A$2:B1902)</f>
        <v>Joseph Atkins</v>
      </c>
      <c r="Q5" s="159">
        <v>1.67</v>
      </c>
      <c r="R5" s="80"/>
      <c r="S5" s="42"/>
      <c r="T5" s="67">
        <f>IF(INT(O5/100)=1,Y5,0)</f>
        <v>0</v>
      </c>
      <c r="U5" s="67">
        <f>IF(INT(O5/100)=3,Y5,0)</f>
        <v>0</v>
      </c>
      <c r="V5" s="67">
        <f>IF(INT(O5/100)=4,Y5,0)</f>
        <v>0</v>
      </c>
      <c r="W5" s="67">
        <f>IF(INT(O5/100)=5,Y5,0)</f>
        <v>0</v>
      </c>
      <c r="X5" s="67">
        <f>IF(INT(O5/100)=6,Y5,0)</f>
        <v>6</v>
      </c>
      <c r="Y5" s="56">
        <v>6</v>
      </c>
    </row>
    <row r="6" spans="1:25" ht="16.5" thickBot="1">
      <c r="A6" s="41"/>
      <c r="B6" s="41"/>
      <c r="C6" s="41"/>
      <c r="D6" s="41"/>
      <c r="E6" s="41"/>
      <c r="H6" s="528" t="s">
        <v>215</v>
      </c>
      <c r="I6" s="100">
        <v>5</v>
      </c>
      <c r="J6" s="96" t="str">
        <f>LOOKUP(I6,Name!A$2:B1898)</f>
        <v>Tamworth AC</v>
      </c>
      <c r="K6" s="100">
        <f>D$5</f>
        <v>55</v>
      </c>
      <c r="L6" s="92"/>
      <c r="M6" s="210" t="s">
        <v>134</v>
      </c>
      <c r="N6" s="71">
        <v>4</v>
      </c>
      <c r="O6" s="63">
        <v>338</v>
      </c>
      <c r="P6" s="42" t="str">
        <f>LOOKUP(O6,Name!A$2:B1903)</f>
        <v>Josh O'Neill</v>
      </c>
      <c r="Q6" s="65">
        <v>1.55</v>
      </c>
      <c r="R6" s="80"/>
      <c r="S6" s="42"/>
      <c r="T6" s="67">
        <f>IF(INT(O6/100)=1,Y6,0)</f>
        <v>0</v>
      </c>
      <c r="U6" s="67">
        <f>IF(INT(O6/100)=3,Y6,0)</f>
        <v>4</v>
      </c>
      <c r="V6" s="67">
        <f>IF(INT(O6/100)=4,Y6,0)</f>
        <v>0</v>
      </c>
      <c r="W6" s="67">
        <f>IF(INT(O6/100)=5,Y6,0)</f>
        <v>0</v>
      </c>
      <c r="X6" s="67">
        <f>IF(INT(O6/100)=6,Y6,0)</f>
        <v>0</v>
      </c>
      <c r="Y6" s="56">
        <v>4</v>
      </c>
    </row>
    <row r="7" spans="8:25" ht="16.5" thickBot="1">
      <c r="H7" s="528" t="s">
        <v>216</v>
      </c>
      <c r="I7" s="100">
        <v>3</v>
      </c>
      <c r="J7" s="96" t="str">
        <f>LOOKUP(I7,Name!A$2:B1896)</f>
        <v>Birchfield Harriers</v>
      </c>
      <c r="K7" s="100">
        <f>B$5</f>
        <v>13</v>
      </c>
      <c r="L7" s="92"/>
      <c r="M7" s="210" t="s">
        <v>134</v>
      </c>
      <c r="N7" s="71">
        <v>5</v>
      </c>
      <c r="O7" s="63">
        <v>547</v>
      </c>
      <c r="P7" s="42" t="str">
        <f>LOOKUP(O7,Name!A$2:B1904)</f>
        <v>OLIVER ASTON</v>
      </c>
      <c r="Q7" s="159">
        <v>1.53</v>
      </c>
      <c r="R7" s="80"/>
      <c r="S7" s="42"/>
      <c r="T7" s="67">
        <f>IF(INT(O7/100)=1,Y7,0)</f>
        <v>0</v>
      </c>
      <c r="U7" s="67">
        <f>IF(INT(O7/100)=3,Y7,0)</f>
        <v>0</v>
      </c>
      <c r="V7" s="67">
        <f>IF(INT(O7/100)=4,Y7,0)</f>
        <v>0</v>
      </c>
      <c r="W7" s="67">
        <f>IF(INT(O7/100)=5,Y7,0)</f>
        <v>2</v>
      </c>
      <c r="X7" s="67">
        <f>IF(INT(O7/100)=6,Y7,0)</f>
        <v>0</v>
      </c>
      <c r="Y7" s="56">
        <v>2</v>
      </c>
    </row>
    <row r="8" spans="8:25" ht="16.5" thickBot="1">
      <c r="H8" s="93"/>
      <c r="I8" s="94"/>
      <c r="J8" s="94"/>
      <c r="K8" s="94"/>
      <c r="L8" s="95"/>
      <c r="M8" s="210" t="s">
        <v>134</v>
      </c>
      <c r="N8" s="79"/>
      <c r="O8" s="73"/>
      <c r="P8" s="72"/>
      <c r="Q8" s="72"/>
      <c r="R8" s="80"/>
      <c r="S8" s="42"/>
      <c r="T8" s="81"/>
      <c r="U8" s="65"/>
      <c r="V8" s="65"/>
      <c r="W8" s="65"/>
      <c r="X8" s="65"/>
      <c r="Y8" s="66" t="s">
        <v>59</v>
      </c>
    </row>
    <row r="9" spans="1:24" ht="16.5" thickBot="1">
      <c r="A9" s="58" t="s">
        <v>49</v>
      </c>
      <c r="B9" s="59" t="s">
        <v>51</v>
      </c>
      <c r="C9" s="60" t="s">
        <v>53</v>
      </c>
      <c r="D9" s="61" t="s">
        <v>55</v>
      </c>
      <c r="E9" s="62" t="s">
        <v>57</v>
      </c>
      <c r="H9" s="207" t="s">
        <v>60</v>
      </c>
      <c r="I9" s="88">
        <v>5.3</v>
      </c>
      <c r="J9" s="70" t="s">
        <v>58</v>
      </c>
      <c r="K9" s="70"/>
      <c r="L9" s="82"/>
      <c r="M9" s="210" t="s">
        <v>134</v>
      </c>
      <c r="N9" s="208" t="s">
        <v>74</v>
      </c>
      <c r="O9" s="73"/>
      <c r="P9" s="73" t="s">
        <v>80</v>
      </c>
      <c r="Q9" s="73"/>
      <c r="R9" s="80"/>
      <c r="S9" s="42"/>
      <c r="T9" s="58" t="s">
        <v>49</v>
      </c>
      <c r="U9" s="59" t="s">
        <v>51</v>
      </c>
      <c r="V9" s="60" t="s">
        <v>53</v>
      </c>
      <c r="W9" s="61" t="s">
        <v>55</v>
      </c>
      <c r="X9" s="62" t="s">
        <v>57</v>
      </c>
    </row>
    <row r="10" spans="1:25" ht="16.5" thickBot="1">
      <c r="A10" s="64">
        <f>IF(I10=1,F10,0)</f>
        <v>0</v>
      </c>
      <c r="B10" s="64">
        <f>IF(I10=3,F10,0)</f>
        <v>0</v>
      </c>
      <c r="C10" s="64">
        <f>IF(I10=4,F10,0)</f>
        <v>0</v>
      </c>
      <c r="D10" s="64">
        <f>IF(I10=5,F10,0)</f>
        <v>0</v>
      </c>
      <c r="E10" s="64">
        <f>IF(I10=6,F10,0)</f>
        <v>10</v>
      </c>
      <c r="F10" s="68">
        <v>10</v>
      </c>
      <c r="H10" s="89">
        <v>1</v>
      </c>
      <c r="I10" s="63">
        <v>6</v>
      </c>
      <c r="J10" s="42" t="str">
        <f>LOOKUP(I10,Name!A$2:B1901)</f>
        <v>Solihull &amp; Small Heath</v>
      </c>
      <c r="K10" s="151">
        <v>82.8</v>
      </c>
      <c r="L10" s="80"/>
      <c r="M10" s="210" t="s">
        <v>134</v>
      </c>
      <c r="N10" s="71">
        <v>1</v>
      </c>
      <c r="O10" s="63">
        <v>619</v>
      </c>
      <c r="P10" s="42" t="str">
        <f>LOOKUP(O10,Name!A$2:B1907)</f>
        <v>Malachi Christopher</v>
      </c>
      <c r="Q10" s="65">
        <v>1.63</v>
      </c>
      <c r="R10" s="80"/>
      <c r="S10" s="42"/>
      <c r="T10" s="67">
        <f>IF(INT(O10/100)=1,Y10,0)</f>
        <v>0</v>
      </c>
      <c r="U10" s="67">
        <f>IF(INT(O10/100)=3,Y10,0)</f>
        <v>0</v>
      </c>
      <c r="V10" s="67">
        <f>IF(INT(O10/100)=4,Y10,0)</f>
        <v>0</v>
      </c>
      <c r="W10" s="67">
        <f>IF(INT(O10/100)=5,Y10,0)</f>
        <v>0</v>
      </c>
      <c r="X10" s="67">
        <f>IF(INT(O10/100)=6,Y10,0)</f>
        <v>10</v>
      </c>
      <c r="Y10" s="56">
        <v>10</v>
      </c>
    </row>
    <row r="11" spans="1:25" ht="16.5" thickBot="1">
      <c r="A11" s="64">
        <f>IF(I11=1,F11,0)</f>
        <v>8</v>
      </c>
      <c r="B11" s="64">
        <f>IF(I11=3,F11,0)</f>
        <v>0</v>
      </c>
      <c r="C11" s="64">
        <f>IF(I11=4,F11,0)</f>
        <v>0</v>
      </c>
      <c r="D11" s="64">
        <f>IF(I11=5,F11,0)</f>
        <v>0</v>
      </c>
      <c r="E11" s="64">
        <f>IF(I11=6,F11,0)</f>
        <v>0</v>
      </c>
      <c r="F11" s="68">
        <v>8</v>
      </c>
      <c r="H11" s="89">
        <v>2</v>
      </c>
      <c r="I11" s="63">
        <v>1</v>
      </c>
      <c r="J11" s="42" t="str">
        <f>LOOKUP(I11,Name!A$2:B1902)</f>
        <v>Royal Sutton Coldfield</v>
      </c>
      <c r="K11" s="151">
        <v>82.9</v>
      </c>
      <c r="L11" s="80"/>
      <c r="M11" s="210" t="s">
        <v>134</v>
      </c>
      <c r="N11" s="71">
        <v>2</v>
      </c>
      <c r="O11" s="63">
        <v>101</v>
      </c>
      <c r="P11" s="42" t="str">
        <f>LOOKUP(O11,Name!A$2:B1908)</f>
        <v>Jayden Humphreys</v>
      </c>
      <c r="Q11" s="65">
        <v>1.58</v>
      </c>
      <c r="R11" s="80"/>
      <c r="S11" s="42"/>
      <c r="T11" s="67">
        <f>IF(INT(O11/100)=1,Y11,0)</f>
        <v>8</v>
      </c>
      <c r="U11" s="67">
        <f>IF(INT(O11/100)=3,Y11,0)</f>
        <v>0</v>
      </c>
      <c r="V11" s="67">
        <f>IF(INT(O11/100)=4,Y11,0)</f>
        <v>0</v>
      </c>
      <c r="W11" s="67">
        <f>IF(INT(O11/100)=5,Y11,0)</f>
        <v>0</v>
      </c>
      <c r="X11" s="67">
        <f>IF(INT(O11/100)=6,Y11,0)</f>
        <v>0</v>
      </c>
      <c r="Y11" s="56">
        <v>8</v>
      </c>
    </row>
    <row r="12" spans="1:25" ht="16.5" thickBot="1">
      <c r="A12" s="64">
        <f>IF(I12=1,F12,0)</f>
        <v>0</v>
      </c>
      <c r="B12" s="64">
        <f>IF(I12=3,F12,0)</f>
        <v>0</v>
      </c>
      <c r="C12" s="64">
        <f>IF(I12=4,F12,0)</f>
        <v>6</v>
      </c>
      <c r="D12" s="64">
        <f>IF(I12=5,F12,0)</f>
        <v>0</v>
      </c>
      <c r="E12" s="64">
        <f>IF(I12=6,F12,0)</f>
        <v>0</v>
      </c>
      <c r="F12" s="68">
        <v>6</v>
      </c>
      <c r="H12" s="89">
        <v>3</v>
      </c>
      <c r="I12" s="63">
        <v>4</v>
      </c>
      <c r="J12" s="42" t="str">
        <f>LOOKUP(I12,Name!A$2:B1903)</f>
        <v>Halesowen C&amp;AC</v>
      </c>
      <c r="K12" s="151">
        <v>95.4</v>
      </c>
      <c r="L12" s="80"/>
      <c r="M12" s="210" t="s">
        <v>134</v>
      </c>
      <c r="N12" s="71">
        <v>3</v>
      </c>
      <c r="O12" s="63">
        <v>435</v>
      </c>
      <c r="P12" s="42" t="str">
        <f>LOOKUP(O12,Name!A$2:B1909)</f>
        <v>William Jenks</v>
      </c>
      <c r="Q12" s="65">
        <v>1.29</v>
      </c>
      <c r="R12" s="80"/>
      <c r="S12" s="42"/>
      <c r="T12" s="67">
        <f>IF(INT(O12/100)=1,Y12,0)</f>
        <v>0</v>
      </c>
      <c r="U12" s="67">
        <f>IF(INT(O12/100)=3,Y12,0)</f>
        <v>0</v>
      </c>
      <c r="V12" s="67">
        <f>IF(INT(O12/100)=4,Y12,0)</f>
        <v>6</v>
      </c>
      <c r="W12" s="67">
        <f>IF(INT(O12/100)=5,Y12,0)</f>
        <v>0</v>
      </c>
      <c r="X12" s="67">
        <f>IF(INT(O12/100)=6,Y12,0)</f>
        <v>0</v>
      </c>
      <c r="Y12" s="56">
        <v>6</v>
      </c>
    </row>
    <row r="13" spans="1:25" ht="16.5" thickBot="1">
      <c r="A13" s="64">
        <f>IF(I13=1,F13,0)</f>
        <v>0</v>
      </c>
      <c r="B13" s="64">
        <f>IF(I13=3,F13,0)</f>
        <v>0</v>
      </c>
      <c r="C13" s="64">
        <f>IF(I13=4,F13,0)</f>
        <v>0</v>
      </c>
      <c r="D13" s="64">
        <f>IF(I13=5,F13,0)</f>
        <v>0</v>
      </c>
      <c r="E13" s="64">
        <f>IF(I13=6,F13,0)</f>
        <v>0</v>
      </c>
      <c r="F13" s="68">
        <v>4</v>
      </c>
      <c r="H13" s="89">
        <v>4</v>
      </c>
      <c r="I13" s="63"/>
      <c r="J13" s="42" t="e">
        <f>LOOKUP(I13,Name!A$2:B1904)</f>
        <v>#N/A</v>
      </c>
      <c r="K13" s="151"/>
      <c r="L13" s="80"/>
      <c r="M13" s="210" t="s">
        <v>134</v>
      </c>
      <c r="N13" s="71">
        <v>4</v>
      </c>
      <c r="O13" s="63"/>
      <c r="P13" s="42" t="e">
        <f>LOOKUP(O13,Name!A$2:B1910)</f>
        <v>#N/A</v>
      </c>
      <c r="Q13" s="65"/>
      <c r="R13" s="80"/>
      <c r="S13" s="42"/>
      <c r="T13" s="67">
        <f>IF(INT(O13/100)=1,Y13,0)</f>
        <v>0</v>
      </c>
      <c r="U13" s="67">
        <f>IF(INT(O13/100)=3,Y13,0)</f>
        <v>0</v>
      </c>
      <c r="V13" s="67">
        <f>IF(INT(O13/100)=4,Y13,0)</f>
        <v>0</v>
      </c>
      <c r="W13" s="67">
        <f>IF(INT(O13/100)=5,Y13,0)</f>
        <v>0</v>
      </c>
      <c r="X13" s="67">
        <f>IF(INT(O13/100)=6,Y13,0)</f>
        <v>0</v>
      </c>
      <c r="Y13" s="56">
        <v>4</v>
      </c>
    </row>
    <row r="14" spans="1:25" ht="16.5" thickBot="1">
      <c r="A14" s="64">
        <f>IF(I14=1,F14,0)</f>
        <v>0</v>
      </c>
      <c r="B14" s="64">
        <f>IF(I14=3,F14,0)</f>
        <v>0</v>
      </c>
      <c r="C14" s="64">
        <f>IF(I14=4,F14,0)</f>
        <v>0</v>
      </c>
      <c r="D14" s="64">
        <f>IF(I14=5,F14,0)</f>
        <v>0</v>
      </c>
      <c r="E14" s="64">
        <f>IF(I14=6,F14,0)</f>
        <v>0</v>
      </c>
      <c r="F14" s="68">
        <v>2</v>
      </c>
      <c r="H14" s="89">
        <v>5</v>
      </c>
      <c r="I14" s="63"/>
      <c r="J14" s="42" t="e">
        <f>LOOKUP(I14,Name!A$2:B1905)</f>
        <v>#N/A</v>
      </c>
      <c r="K14" s="151"/>
      <c r="L14" s="80"/>
      <c r="M14" s="210" t="s">
        <v>134</v>
      </c>
      <c r="N14" s="71">
        <v>5</v>
      </c>
      <c r="O14" s="63"/>
      <c r="P14" s="42" t="e">
        <f>LOOKUP(O14,Name!A$2:B1911)</f>
        <v>#N/A</v>
      </c>
      <c r="Q14" s="65"/>
      <c r="R14" s="80"/>
      <c r="S14" s="42"/>
      <c r="T14" s="67">
        <f>IF(INT(O14/100)=1,Y14,0)</f>
        <v>0</v>
      </c>
      <c r="U14" s="67">
        <f>IF(INT(O14/100)=3,Y14,0)</f>
        <v>0</v>
      </c>
      <c r="V14" s="67">
        <f>IF(INT(O14/100)=4,Y14,0)</f>
        <v>0</v>
      </c>
      <c r="W14" s="67">
        <f>IF(INT(O14/100)=5,Y14,0)</f>
        <v>0</v>
      </c>
      <c r="X14" s="67">
        <f>IF(INT(O14/100)=6,Y14,0)</f>
        <v>0</v>
      </c>
      <c r="Y14" s="56">
        <v>2</v>
      </c>
    </row>
    <row r="15" spans="1:25" ht="16.5" thickBot="1">
      <c r="A15" s="65"/>
      <c r="B15" s="65"/>
      <c r="C15" s="65"/>
      <c r="D15" s="65"/>
      <c r="E15" s="65"/>
      <c r="F15" s="66" t="s">
        <v>59</v>
      </c>
      <c r="H15" s="79"/>
      <c r="I15" s="73"/>
      <c r="J15" s="72"/>
      <c r="K15" s="287"/>
      <c r="L15" s="80"/>
      <c r="M15" s="210" t="s">
        <v>134</v>
      </c>
      <c r="N15" s="83"/>
      <c r="O15" s="84"/>
      <c r="P15" s="77"/>
      <c r="Q15" s="77"/>
      <c r="R15" s="85"/>
      <c r="S15" s="42"/>
      <c r="T15" s="81"/>
      <c r="U15" s="65"/>
      <c r="V15" s="65"/>
      <c r="W15" s="65"/>
      <c r="X15" s="65"/>
      <c r="Y15" s="66" t="s">
        <v>59</v>
      </c>
    </row>
    <row r="16" spans="1:24" ht="16.5" thickBot="1">
      <c r="A16" s="58" t="s">
        <v>49</v>
      </c>
      <c r="B16" s="59" t="s">
        <v>51</v>
      </c>
      <c r="C16" s="60" t="s">
        <v>53</v>
      </c>
      <c r="D16" s="61" t="s">
        <v>55</v>
      </c>
      <c r="E16" s="62" t="s">
        <v>57</v>
      </c>
      <c r="H16" s="208" t="s">
        <v>61</v>
      </c>
      <c r="I16" s="78">
        <v>5.4</v>
      </c>
      <c r="J16" s="73" t="s">
        <v>63</v>
      </c>
      <c r="K16" s="288"/>
      <c r="L16" s="80"/>
      <c r="M16" s="210" t="s">
        <v>134</v>
      </c>
      <c r="N16" s="207" t="s">
        <v>125</v>
      </c>
      <c r="O16" s="86"/>
      <c r="P16" s="70" t="s">
        <v>117</v>
      </c>
      <c r="Q16" s="70"/>
      <c r="R16" s="82"/>
      <c r="S16" s="42"/>
      <c r="T16" s="58" t="s">
        <v>49</v>
      </c>
      <c r="U16" s="59" t="s">
        <v>51</v>
      </c>
      <c r="V16" s="60" t="s">
        <v>53</v>
      </c>
      <c r="W16" s="61" t="s">
        <v>55</v>
      </c>
      <c r="X16" s="62" t="s">
        <v>57</v>
      </c>
    </row>
    <row r="17" spans="1:25" ht="16.5" thickBot="1">
      <c r="A17" s="64">
        <f>IF(INT(I17/100)=1,F17,0)</f>
        <v>0</v>
      </c>
      <c r="B17" s="64">
        <f>IF(INT(I17/100)=3,F17,0)</f>
        <v>0</v>
      </c>
      <c r="C17" s="64">
        <f>IF(INT(I17/100)=4,F17,0)</f>
        <v>0</v>
      </c>
      <c r="D17" s="64">
        <f>IF(INT(I17/100)=5,F17,0)</f>
        <v>0</v>
      </c>
      <c r="E17" s="64">
        <f>IF(INT(I17/100)=6,F17,0)</f>
        <v>0</v>
      </c>
      <c r="F17" s="68">
        <v>10</v>
      </c>
      <c r="H17" s="89">
        <v>1</v>
      </c>
      <c r="I17" s="63">
        <v>5</v>
      </c>
      <c r="J17" s="42" t="str">
        <f>LOOKUP(I17,Name!A$2:B1907)</f>
        <v>Tamworth AC</v>
      </c>
      <c r="K17" s="151">
        <v>12.5</v>
      </c>
      <c r="L17" s="80"/>
      <c r="M17" s="210" t="s">
        <v>134</v>
      </c>
      <c r="N17" s="71">
        <v>1</v>
      </c>
      <c r="O17" s="63">
        <v>620</v>
      </c>
      <c r="P17" s="42" t="str">
        <f>LOOKUP(O17,Name!A$2:B1914)</f>
        <v>Robbie Gemmill</v>
      </c>
      <c r="Q17" s="159">
        <v>5.98</v>
      </c>
      <c r="R17" s="80"/>
      <c r="S17" s="42"/>
      <c r="T17" s="67">
        <f>IF(INT(O17/100)=1,Y17,0)</f>
        <v>0</v>
      </c>
      <c r="U17" s="67">
        <f>IF(INT(O17/100)=3,Y17,0)</f>
        <v>0</v>
      </c>
      <c r="V17" s="67">
        <f>IF(INT(O17/100)=4,Y17,0)</f>
        <v>0</v>
      </c>
      <c r="W17" s="67">
        <f>IF(INT(O17/100)=5,Y17,0)</f>
        <v>0</v>
      </c>
      <c r="X17" s="67">
        <f>IF(INT(O17/100)=6,Y17,0)</f>
        <v>10</v>
      </c>
      <c r="Y17" s="56">
        <v>10</v>
      </c>
    </row>
    <row r="18" spans="1:25" ht="16.5" thickBot="1">
      <c r="A18" s="64">
        <f>IF(INT(I18/100)=1,F18,0)</f>
        <v>0</v>
      </c>
      <c r="B18" s="64">
        <f>IF(INT(I18/100)=3,F18,0)</f>
        <v>0</v>
      </c>
      <c r="C18" s="64">
        <f>IF(INT(I18/100)=4,F18,0)</f>
        <v>0</v>
      </c>
      <c r="D18" s="64">
        <f>IF(INT(I18/100)=5,F18,0)</f>
        <v>0</v>
      </c>
      <c r="E18" s="64">
        <f>IF(INT(I18/100)=6,F18,0)</f>
        <v>0</v>
      </c>
      <c r="F18" s="68">
        <v>8</v>
      </c>
      <c r="H18" s="89">
        <v>2</v>
      </c>
      <c r="I18" s="63">
        <v>6</v>
      </c>
      <c r="J18" s="42" t="str">
        <f>LOOKUP(I18,Name!A$2:B1908)</f>
        <v>Solihull &amp; Small Heath</v>
      </c>
      <c r="K18" s="151">
        <v>12.6</v>
      </c>
      <c r="L18" s="80"/>
      <c r="M18" s="210" t="s">
        <v>134</v>
      </c>
      <c r="N18" s="71">
        <v>2</v>
      </c>
      <c r="O18" s="63">
        <v>103</v>
      </c>
      <c r="P18" s="42" t="str">
        <f>LOOKUP(O18,Name!A$2:B1915)</f>
        <v>Harrison Styles</v>
      </c>
      <c r="Q18" s="159">
        <v>5.3</v>
      </c>
      <c r="R18" s="80"/>
      <c r="S18" s="42"/>
      <c r="T18" s="67">
        <f>IF(INT(O18/100)=1,Y18,0)</f>
        <v>8</v>
      </c>
      <c r="U18" s="67">
        <f>IF(INT(O18/100)=3,Y18,0)</f>
        <v>0</v>
      </c>
      <c r="V18" s="67">
        <f>IF(INT(O18/100)=4,Y18,0)</f>
        <v>0</v>
      </c>
      <c r="W18" s="67">
        <f>IF(INT(O18/100)=5,Y18,0)</f>
        <v>0</v>
      </c>
      <c r="X18" s="67">
        <f>IF(INT(O18/100)=6,Y18,0)</f>
        <v>0</v>
      </c>
      <c r="Y18" s="56">
        <v>8</v>
      </c>
    </row>
    <row r="19" spans="1:25" ht="16.5" thickBot="1">
      <c r="A19" s="64">
        <f>IF(INT(I19/100)=1,F19,0)</f>
        <v>0</v>
      </c>
      <c r="B19" s="64">
        <f>IF(INT(I19/100)=3,F19,0)</f>
        <v>0</v>
      </c>
      <c r="C19" s="64">
        <f>IF(INT(I19/100)=4,F19,0)</f>
        <v>0</v>
      </c>
      <c r="D19" s="64">
        <f>IF(INT(I19/100)=5,F19,0)</f>
        <v>0</v>
      </c>
      <c r="E19" s="64">
        <f>IF(INT(I19/100)=6,F19,0)</f>
        <v>0</v>
      </c>
      <c r="F19" s="68">
        <v>6</v>
      </c>
      <c r="H19" s="89">
        <v>3</v>
      </c>
      <c r="I19" s="63">
        <v>4</v>
      </c>
      <c r="J19" s="42" t="str">
        <f>LOOKUP(I19,Name!A$2:B1909)</f>
        <v>Halesowen C&amp;AC</v>
      </c>
      <c r="K19" s="151">
        <v>12.8</v>
      </c>
      <c r="L19" s="80"/>
      <c r="M19" s="210" t="s">
        <v>134</v>
      </c>
      <c r="N19" s="71">
        <v>3</v>
      </c>
      <c r="O19" s="63">
        <v>434</v>
      </c>
      <c r="P19" s="42" t="str">
        <f>LOOKUP(O19,Name!A$2:B1916)</f>
        <v>Thomas Harris</v>
      </c>
      <c r="Q19" s="65">
        <v>4.62</v>
      </c>
      <c r="R19" s="80"/>
      <c r="S19" s="42"/>
      <c r="T19" s="67">
        <f>IF(INT(O19/100)=1,Y19,0)</f>
        <v>0</v>
      </c>
      <c r="U19" s="67">
        <f>IF(INT(O19/100)=3,Y19,0)</f>
        <v>0</v>
      </c>
      <c r="V19" s="67">
        <f>IF(INT(O19/100)=4,Y19,0)</f>
        <v>6</v>
      </c>
      <c r="W19" s="67">
        <f>IF(INT(O19/100)=5,Y19,0)</f>
        <v>0</v>
      </c>
      <c r="X19" s="67">
        <f>IF(INT(O19/100)=6,Y19,0)</f>
        <v>0</v>
      </c>
      <c r="Y19" s="56">
        <v>6</v>
      </c>
    </row>
    <row r="20" spans="1:25" ht="16.5" thickBot="1">
      <c r="A20" s="64">
        <f>IF(INT(I20/100)=1,F20,0)</f>
        <v>0</v>
      </c>
      <c r="B20" s="64">
        <f>IF(INT(I20/100)=3,F20,0)</f>
        <v>0</v>
      </c>
      <c r="C20" s="64">
        <f>IF(INT(I20/100)=4,F20,0)</f>
        <v>0</v>
      </c>
      <c r="D20" s="64">
        <f>IF(INT(I20/100)=5,F20,0)</f>
        <v>0</v>
      </c>
      <c r="E20" s="64">
        <f>IF(INT(I20/100)=6,F20,0)</f>
        <v>0</v>
      </c>
      <c r="F20" s="68">
        <v>4</v>
      </c>
      <c r="H20" s="89">
        <v>4</v>
      </c>
      <c r="I20" s="63">
        <v>1</v>
      </c>
      <c r="J20" s="42" t="str">
        <f>LOOKUP(I20,Name!A$2:B1910)</f>
        <v>Royal Sutton Coldfield</v>
      </c>
      <c r="K20" s="151">
        <v>13</v>
      </c>
      <c r="L20" s="80"/>
      <c r="M20" s="210" t="s">
        <v>134</v>
      </c>
      <c r="N20" s="71">
        <v>4</v>
      </c>
      <c r="O20" s="63"/>
      <c r="P20" s="42" t="e">
        <f>LOOKUP(O20,Name!A$2:B1917)</f>
        <v>#N/A</v>
      </c>
      <c r="Q20" s="159"/>
      <c r="R20" s="80"/>
      <c r="S20" s="42"/>
      <c r="T20" s="67">
        <f>IF(INT(O20/100)=1,Y20,0)</f>
        <v>0</v>
      </c>
      <c r="U20" s="67">
        <f>IF(INT(O20/100)=3,Y20,0)</f>
        <v>0</v>
      </c>
      <c r="V20" s="67">
        <f>IF(INT(O20/100)=4,Y20,0)</f>
        <v>0</v>
      </c>
      <c r="W20" s="67">
        <f>IF(INT(O20/100)=5,Y20,0)</f>
        <v>0</v>
      </c>
      <c r="X20" s="67">
        <f>IF(INT(O20/100)=6,Y20,0)</f>
        <v>0</v>
      </c>
      <c r="Y20" s="56">
        <v>4</v>
      </c>
    </row>
    <row r="21" spans="1:25" ht="16.5" thickBot="1">
      <c r="A21" s="64">
        <f>IF(INT(I21/100)=1,F21,0)</f>
        <v>0</v>
      </c>
      <c r="B21" s="64">
        <f>IF(INT(I21/100)=3,F21,0)</f>
        <v>0</v>
      </c>
      <c r="C21" s="64">
        <f>IF(INT(I21/100)=4,F21,0)</f>
        <v>0</v>
      </c>
      <c r="D21" s="64">
        <f>IF(INT(I21/100)=5,F21,0)</f>
        <v>0</v>
      </c>
      <c r="E21" s="64">
        <f>IF(INT(I21/100)=6,F21,0)</f>
        <v>0</v>
      </c>
      <c r="F21" s="68">
        <v>2</v>
      </c>
      <c r="H21" s="89">
        <v>5</v>
      </c>
      <c r="I21" s="63">
        <v>3</v>
      </c>
      <c r="J21" s="42" t="str">
        <f>LOOKUP(I21,Name!A$2:B1911)</f>
        <v>Birchfield Harriers</v>
      </c>
      <c r="K21" s="151">
        <v>14.7</v>
      </c>
      <c r="L21" s="80"/>
      <c r="M21" s="210" t="s">
        <v>134</v>
      </c>
      <c r="N21" s="71">
        <v>5</v>
      </c>
      <c r="O21" s="63"/>
      <c r="P21" s="42" t="e">
        <f>LOOKUP(O21,Name!A$2:B1918)</f>
        <v>#N/A</v>
      </c>
      <c r="Q21" s="159"/>
      <c r="R21" s="80"/>
      <c r="S21" s="42"/>
      <c r="T21" s="67">
        <f>IF(INT(O21/100)=1,Y21,0)</f>
        <v>0</v>
      </c>
      <c r="U21" s="67">
        <f>IF(INT(O21/100)=3,Y21,0)</f>
        <v>0</v>
      </c>
      <c r="V21" s="67">
        <f>IF(INT(O21/100)=4,Y21,0)</f>
        <v>0</v>
      </c>
      <c r="W21" s="67">
        <f>IF(INT(O21/100)=5,Y21,0)</f>
        <v>0</v>
      </c>
      <c r="X21" s="67">
        <f>IF(INT(O21/100)=6,Y21,0)</f>
        <v>0</v>
      </c>
      <c r="Y21" s="56">
        <v>2</v>
      </c>
    </row>
    <row r="22" spans="1:25" ht="16.5" thickBot="1">
      <c r="A22" s="65"/>
      <c r="B22" s="65"/>
      <c r="C22" s="65"/>
      <c r="D22" s="65"/>
      <c r="E22" s="65"/>
      <c r="F22" s="66" t="s">
        <v>59</v>
      </c>
      <c r="H22" s="79"/>
      <c r="I22" s="73"/>
      <c r="J22" s="72"/>
      <c r="K22" s="287"/>
      <c r="L22" s="80"/>
      <c r="M22" s="210" t="s">
        <v>134</v>
      </c>
      <c r="N22" s="79"/>
      <c r="O22" s="73"/>
      <c r="P22" s="72"/>
      <c r="Q22" s="72"/>
      <c r="R22" s="80"/>
      <c r="S22" s="42"/>
      <c r="T22" s="81"/>
      <c r="U22" s="65"/>
      <c r="V22" s="65"/>
      <c r="W22" s="65"/>
      <c r="X22" s="65"/>
      <c r="Y22" s="66" t="s">
        <v>59</v>
      </c>
    </row>
    <row r="23" spans="1:24" ht="16.5" thickBot="1">
      <c r="A23" s="58" t="s">
        <v>49</v>
      </c>
      <c r="B23" s="59" t="s">
        <v>51</v>
      </c>
      <c r="C23" s="60" t="s">
        <v>53</v>
      </c>
      <c r="D23" s="61" t="s">
        <v>55</v>
      </c>
      <c r="E23" s="62" t="s">
        <v>57</v>
      </c>
      <c r="H23" s="208" t="s">
        <v>62</v>
      </c>
      <c r="I23" s="78">
        <v>5.4</v>
      </c>
      <c r="J23" s="73" t="s">
        <v>64</v>
      </c>
      <c r="K23" s="288"/>
      <c r="L23" s="80"/>
      <c r="M23" s="210" t="s">
        <v>134</v>
      </c>
      <c r="N23" s="208" t="s">
        <v>126</v>
      </c>
      <c r="O23" s="73"/>
      <c r="P23" s="73" t="s">
        <v>120</v>
      </c>
      <c r="Q23" s="73"/>
      <c r="R23" s="80"/>
      <c r="S23" s="42"/>
      <c r="T23" s="58" t="s">
        <v>49</v>
      </c>
      <c r="U23" s="59" t="s">
        <v>51</v>
      </c>
      <c r="V23" s="60" t="s">
        <v>53</v>
      </c>
      <c r="W23" s="61" t="s">
        <v>55</v>
      </c>
      <c r="X23" s="62" t="s">
        <v>57</v>
      </c>
    </row>
    <row r="24" spans="1:25" ht="16.5" thickBot="1">
      <c r="A24" s="64">
        <f>IF(I24=1,F24,0)</f>
        <v>0</v>
      </c>
      <c r="B24" s="64">
        <f>IF(I24=3,F24,0)</f>
        <v>0</v>
      </c>
      <c r="C24" s="64">
        <f>IF(I24=4,F24,0)</f>
        <v>0</v>
      </c>
      <c r="D24" s="64">
        <f>IF(I24=5,F24,0)</f>
        <v>0</v>
      </c>
      <c r="E24" s="64">
        <f>IF(I24=6,F24,0)</f>
        <v>10</v>
      </c>
      <c r="F24" s="68">
        <v>10</v>
      </c>
      <c r="H24" s="89">
        <v>1</v>
      </c>
      <c r="I24" s="63">
        <v>6</v>
      </c>
      <c r="J24" s="42" t="str">
        <f>LOOKUP(I24,Name!A$2:B1914)</f>
        <v>Solihull &amp; Small Heath</v>
      </c>
      <c r="K24" s="151">
        <v>25.6</v>
      </c>
      <c r="L24" s="80"/>
      <c r="M24" s="210" t="s">
        <v>134</v>
      </c>
      <c r="N24" s="71">
        <v>1</v>
      </c>
      <c r="O24" s="63">
        <v>616</v>
      </c>
      <c r="P24" s="42" t="str">
        <f>LOOKUP(O24,Name!A$2:B1921)</f>
        <v>Jack O'Leary</v>
      </c>
      <c r="Q24" s="159">
        <v>5.16</v>
      </c>
      <c r="R24" s="80"/>
      <c r="S24" s="42"/>
      <c r="T24" s="67">
        <f>IF(INT(O24/100)=1,Y24,0)</f>
        <v>0</v>
      </c>
      <c r="U24" s="67">
        <f>IF(INT(O24/100)=3,Y24,0)</f>
        <v>0</v>
      </c>
      <c r="V24" s="67">
        <f>IF(INT(O24/100)=4,Y24,0)</f>
        <v>0</v>
      </c>
      <c r="W24" s="67">
        <f>IF(INT(O24/100)=5,Y24,0)</f>
        <v>0</v>
      </c>
      <c r="X24" s="67">
        <f>IF(INT(O24/100)=6,Y24,0)</f>
        <v>10</v>
      </c>
      <c r="Y24" s="56">
        <v>10</v>
      </c>
    </row>
    <row r="25" spans="1:25" ht="16.5" thickBot="1">
      <c r="A25" s="64">
        <f>IF(I25=1,F25,0)</f>
        <v>8</v>
      </c>
      <c r="B25" s="64">
        <f>IF(I25=3,F25,0)</f>
        <v>0</v>
      </c>
      <c r="C25" s="64">
        <f>IF(I25=4,F25,0)</f>
        <v>0</v>
      </c>
      <c r="D25" s="64">
        <f>IF(I25=5,F25,0)</f>
        <v>0</v>
      </c>
      <c r="E25" s="64">
        <f>IF(I25=6,F25,0)</f>
        <v>0</v>
      </c>
      <c r="F25" s="68">
        <v>8</v>
      </c>
      <c r="H25" s="89">
        <v>2</v>
      </c>
      <c r="I25" s="63">
        <v>1</v>
      </c>
      <c r="J25" s="42" t="str">
        <f>LOOKUP(I25,Name!A$2:B1915)</f>
        <v>Royal Sutton Coldfield</v>
      </c>
      <c r="K25" s="151">
        <v>26.1</v>
      </c>
      <c r="L25" s="80"/>
      <c r="M25" s="210" t="s">
        <v>134</v>
      </c>
      <c r="N25" s="71">
        <v>2</v>
      </c>
      <c r="O25" s="63">
        <v>105</v>
      </c>
      <c r="P25" s="42" t="str">
        <f>LOOKUP(O25,Name!A$2:B1922)</f>
        <v>Ewan Atlan</v>
      </c>
      <c r="Q25" s="159">
        <v>4.98</v>
      </c>
      <c r="R25" s="80"/>
      <c r="S25" s="42"/>
      <c r="T25" s="67">
        <f>IF(INT(O25/100)=1,Y25,0)</f>
        <v>8</v>
      </c>
      <c r="U25" s="67">
        <f>IF(INT(O25/100)=3,Y25,0)</f>
        <v>0</v>
      </c>
      <c r="V25" s="67">
        <f>IF(INT(O25/100)=4,Y25,0)</f>
        <v>0</v>
      </c>
      <c r="W25" s="67">
        <f>IF(INT(O25/100)=5,Y25,0)</f>
        <v>0</v>
      </c>
      <c r="X25" s="67">
        <f>IF(INT(O25/100)=6,Y25,0)</f>
        <v>0</v>
      </c>
      <c r="Y25" s="56">
        <v>8</v>
      </c>
    </row>
    <row r="26" spans="1:25" ht="16.5" thickBot="1">
      <c r="A26" s="64">
        <f>IF(I26=1,F26,0)</f>
        <v>0</v>
      </c>
      <c r="B26" s="64">
        <f>IF(I26=3,F26,0)</f>
        <v>0</v>
      </c>
      <c r="C26" s="64">
        <f>IF(I26=4,F26,0)</f>
        <v>0</v>
      </c>
      <c r="D26" s="64">
        <f>IF(I26=5,F26,0)</f>
        <v>6</v>
      </c>
      <c r="E26" s="64">
        <f>IF(I26=6,F26,0)</f>
        <v>0</v>
      </c>
      <c r="F26" s="68">
        <v>6</v>
      </c>
      <c r="H26" s="89">
        <v>3</v>
      </c>
      <c r="I26" s="63">
        <v>5</v>
      </c>
      <c r="J26" s="42" t="str">
        <f>LOOKUP(I26,Name!A$2:B1916)</f>
        <v>Tamworth AC</v>
      </c>
      <c r="K26" s="151">
        <v>26.8</v>
      </c>
      <c r="L26" s="80"/>
      <c r="M26" s="210" t="s">
        <v>134</v>
      </c>
      <c r="N26" s="71">
        <v>3</v>
      </c>
      <c r="O26" s="63">
        <v>431</v>
      </c>
      <c r="P26" s="42" t="str">
        <f>LOOKUP(O26,Name!A$2:B1923)</f>
        <v>Gabriel  Convy</v>
      </c>
      <c r="Q26" s="159">
        <v>3.56</v>
      </c>
      <c r="R26" s="80"/>
      <c r="S26" s="42"/>
      <c r="T26" s="67">
        <f>IF(INT(O26/100)=1,Y26,0)</f>
        <v>0</v>
      </c>
      <c r="U26" s="67">
        <f>IF(INT(O26/100)=3,Y26,0)</f>
        <v>0</v>
      </c>
      <c r="V26" s="67">
        <f>IF(INT(O26/100)=4,Y26,0)</f>
        <v>6</v>
      </c>
      <c r="W26" s="67">
        <f>IF(INT(O26/100)=5,Y26,0)</f>
        <v>0</v>
      </c>
      <c r="X26" s="67">
        <f>IF(INT(O26/100)=6,Y26,0)</f>
        <v>0</v>
      </c>
      <c r="Y26" s="56">
        <v>6</v>
      </c>
    </row>
    <row r="27" spans="1:25" ht="16.5" thickBot="1">
      <c r="A27" s="64">
        <f>IF(I27=1,F27,0)</f>
        <v>0</v>
      </c>
      <c r="B27" s="64">
        <f>IF(I27=3,F27,0)</f>
        <v>0</v>
      </c>
      <c r="C27" s="64">
        <f>IF(I27=4,F27,0)</f>
        <v>4</v>
      </c>
      <c r="D27" s="64">
        <f>IF(I27=5,F27,0)</f>
        <v>0</v>
      </c>
      <c r="E27" s="64">
        <f>IF(I27=6,F27,0)</f>
        <v>0</v>
      </c>
      <c r="F27" s="68">
        <v>4</v>
      </c>
      <c r="H27" s="89">
        <v>4</v>
      </c>
      <c r="I27" s="63">
        <v>4</v>
      </c>
      <c r="J27" s="42" t="str">
        <f>LOOKUP(I27,Name!A$2:B1917)</f>
        <v>Halesowen C&amp;AC</v>
      </c>
      <c r="K27" s="151">
        <v>29.2</v>
      </c>
      <c r="L27" s="80"/>
      <c r="M27" s="210" t="s">
        <v>134</v>
      </c>
      <c r="N27" s="71">
        <v>4</v>
      </c>
      <c r="O27" s="63"/>
      <c r="P27" s="42" t="e">
        <f>LOOKUP(O27,Name!A$2:B1924)</f>
        <v>#N/A</v>
      </c>
      <c r="Q27" s="65"/>
      <c r="R27" s="80"/>
      <c r="S27" s="42"/>
      <c r="T27" s="67">
        <f>IF(INT(O27/100)=1,Y27,0)</f>
        <v>0</v>
      </c>
      <c r="U27" s="67">
        <f>IF(INT(O27/100)=3,Y27,0)</f>
        <v>0</v>
      </c>
      <c r="V27" s="67">
        <f>IF(INT(O27/100)=4,Y27,0)</f>
        <v>0</v>
      </c>
      <c r="W27" s="67">
        <f>IF(INT(O27/100)=5,Y27,0)</f>
        <v>0</v>
      </c>
      <c r="X27" s="67">
        <f>IF(INT(O27/100)=6,Y27,0)</f>
        <v>0</v>
      </c>
      <c r="Y27" s="56">
        <v>4</v>
      </c>
    </row>
    <row r="28" spans="1:25" ht="16.5" thickBot="1">
      <c r="A28" s="64">
        <f>IF(I28=1,F28,0)</f>
        <v>0</v>
      </c>
      <c r="B28" s="64">
        <f>IF(I28=3,F28,0)</f>
        <v>2</v>
      </c>
      <c r="C28" s="64">
        <f>IF(I28=4,F28,0)</f>
        <v>0</v>
      </c>
      <c r="D28" s="64">
        <f>IF(I28=5,F28,0)</f>
        <v>0</v>
      </c>
      <c r="E28" s="64">
        <f>IF(I28=6,F28,0)</f>
        <v>0</v>
      </c>
      <c r="F28" s="68">
        <v>2</v>
      </c>
      <c r="H28" s="89">
        <v>5</v>
      </c>
      <c r="I28" s="63">
        <v>3</v>
      </c>
      <c r="J28" s="42" t="str">
        <f>LOOKUP(I28,Name!A$2:B1918)</f>
        <v>Birchfield Harriers</v>
      </c>
      <c r="K28" s="151">
        <v>29.6</v>
      </c>
      <c r="L28" s="80"/>
      <c r="M28" s="210" t="s">
        <v>134</v>
      </c>
      <c r="N28" s="75">
        <v>5</v>
      </c>
      <c r="O28" s="76"/>
      <c r="P28" s="526" t="e">
        <f>LOOKUP(O28,Name!A$2:B1925)</f>
        <v>#N/A</v>
      </c>
      <c r="Q28" s="87"/>
      <c r="R28" s="85"/>
      <c r="S28" s="42"/>
      <c r="T28" s="67">
        <f>IF(INT(O28/100)=1,Y28,0)</f>
        <v>0</v>
      </c>
      <c r="U28" s="67">
        <f>IF(INT(O28/100)=3,Y28,0)</f>
        <v>0</v>
      </c>
      <c r="V28" s="67">
        <f>IF(INT(O28/100)=4,Y28,0)</f>
        <v>0</v>
      </c>
      <c r="W28" s="67">
        <f>IF(INT(O28/100)=5,Y28,0)</f>
        <v>0</v>
      </c>
      <c r="X28" s="67">
        <f>IF(INT(O28/100)=6,Y28,0)</f>
        <v>0</v>
      </c>
      <c r="Y28" s="56">
        <v>2</v>
      </c>
    </row>
    <row r="29" spans="1:25" ht="16.5" thickBot="1">
      <c r="A29" s="65"/>
      <c r="B29" s="65"/>
      <c r="C29" s="65"/>
      <c r="D29" s="65"/>
      <c r="E29" s="65"/>
      <c r="F29" s="66" t="s">
        <v>59</v>
      </c>
      <c r="H29" s="79"/>
      <c r="I29" s="73"/>
      <c r="J29" s="72"/>
      <c r="K29" s="287"/>
      <c r="L29" s="80"/>
      <c r="M29" s="210" t="s">
        <v>134</v>
      </c>
      <c r="N29" s="57"/>
      <c r="O29" s="57"/>
      <c r="P29" s="69"/>
      <c r="Q29" s="69"/>
      <c r="R29" s="69"/>
      <c r="T29" s="65"/>
      <c r="U29" s="65"/>
      <c r="V29" s="65"/>
      <c r="W29" s="65"/>
      <c r="X29" s="65"/>
      <c r="Y29" s="66" t="s">
        <v>59</v>
      </c>
    </row>
    <row r="30" spans="1:24" ht="16.5" thickBot="1">
      <c r="A30" s="58" t="s">
        <v>49</v>
      </c>
      <c r="B30" s="59" t="s">
        <v>51</v>
      </c>
      <c r="C30" s="60" t="s">
        <v>53</v>
      </c>
      <c r="D30" s="61" t="s">
        <v>55</v>
      </c>
      <c r="E30" s="62" t="s">
        <v>57</v>
      </c>
      <c r="H30" s="208" t="s">
        <v>65</v>
      </c>
      <c r="I30" s="78">
        <v>8.2</v>
      </c>
      <c r="J30" s="73" t="s">
        <v>132</v>
      </c>
      <c r="K30" s="288"/>
      <c r="L30" s="80"/>
      <c r="M30" s="210" t="s">
        <v>134</v>
      </c>
      <c r="N30" s="207" t="s">
        <v>127</v>
      </c>
      <c r="O30" s="86"/>
      <c r="P30" s="70" t="s">
        <v>121</v>
      </c>
      <c r="Q30" s="70"/>
      <c r="R30" s="82"/>
      <c r="S30" s="42"/>
      <c r="T30" s="58" t="s">
        <v>49</v>
      </c>
      <c r="U30" s="59" t="s">
        <v>51</v>
      </c>
      <c r="V30" s="60" t="s">
        <v>53</v>
      </c>
      <c r="W30" s="61" t="s">
        <v>55</v>
      </c>
      <c r="X30" s="62" t="s">
        <v>57</v>
      </c>
    </row>
    <row r="31" spans="1:25" ht="16.5" thickBot="1">
      <c r="A31" s="64">
        <f>IF(I31=1,F31,0)</f>
        <v>0</v>
      </c>
      <c r="B31" s="64">
        <f>IF(I31=3,F31,0)</f>
        <v>0</v>
      </c>
      <c r="C31" s="64">
        <f>IF(I31=4,F31,0)</f>
        <v>0</v>
      </c>
      <c r="D31" s="64">
        <f>IF(I31=5,F31,0)</f>
        <v>0</v>
      </c>
      <c r="E31" s="64">
        <f>IF(I31=6,F31,0)</f>
        <v>10</v>
      </c>
      <c r="F31" s="68">
        <v>10</v>
      </c>
      <c r="H31" s="89">
        <v>1</v>
      </c>
      <c r="I31" s="63">
        <v>6</v>
      </c>
      <c r="J31" s="42" t="str">
        <f>LOOKUP(I31,Name!A$2:B1921)</f>
        <v>Solihull &amp; Small Heath</v>
      </c>
      <c r="K31" s="151">
        <v>78.9</v>
      </c>
      <c r="L31" s="80"/>
      <c r="M31" s="210" t="s">
        <v>134</v>
      </c>
      <c r="N31" s="71">
        <v>1</v>
      </c>
      <c r="O31" s="63">
        <v>620</v>
      </c>
      <c r="P31" s="42" t="str">
        <f>LOOKUP(O31,Name!A$2:B1928)</f>
        <v>Robbie Gemmill</v>
      </c>
      <c r="Q31" s="65">
        <v>53</v>
      </c>
      <c r="R31" s="80"/>
      <c r="S31" s="42"/>
      <c r="T31" s="67">
        <f>IF(INT(O31/100)=1,Y31,0)</f>
        <v>0</v>
      </c>
      <c r="U31" s="67">
        <f>IF(INT(O31/100)=3,Y31,0)</f>
        <v>0</v>
      </c>
      <c r="V31" s="67">
        <f>IF(INT(O31/100)=4,Y31,0)</f>
        <v>0</v>
      </c>
      <c r="W31" s="67">
        <f>IF(INT(O31/100)=5,Y31,0)</f>
        <v>0</v>
      </c>
      <c r="X31" s="67">
        <f>IF(INT(O31/100)=6,Y31,0)</f>
        <v>10</v>
      </c>
      <c r="Y31" s="56">
        <v>10</v>
      </c>
    </row>
    <row r="32" spans="1:25" ht="16.5" thickBot="1">
      <c r="A32" s="64">
        <f>IF(I32=1,F32,0)</f>
        <v>8</v>
      </c>
      <c r="B32" s="64">
        <f>IF(I32=3,F32,0)</f>
        <v>0</v>
      </c>
      <c r="C32" s="64">
        <f>IF(I32=4,F32,0)</f>
        <v>0</v>
      </c>
      <c r="D32" s="64">
        <f>IF(I32=5,F32,0)</f>
        <v>0</v>
      </c>
      <c r="E32" s="64">
        <f>IF(I32=6,F32,0)</f>
        <v>0</v>
      </c>
      <c r="F32" s="68">
        <v>8</v>
      </c>
      <c r="H32" s="89">
        <v>2</v>
      </c>
      <c r="I32" s="63">
        <v>1</v>
      </c>
      <c r="J32" s="42" t="str">
        <f>LOOKUP(I32,Name!A$2:B1922)</f>
        <v>Royal Sutton Coldfield</v>
      </c>
      <c r="K32" s="151">
        <v>84</v>
      </c>
      <c r="L32" s="80"/>
      <c r="M32" s="210" t="s">
        <v>134</v>
      </c>
      <c r="N32" s="71">
        <v>2</v>
      </c>
      <c r="O32" s="63">
        <v>110</v>
      </c>
      <c r="P32" s="42" t="str">
        <f>LOOKUP(O32,Name!A$2:B1929)</f>
        <v>Tao Thompson</v>
      </c>
      <c r="Q32" s="65">
        <v>42</v>
      </c>
      <c r="R32" s="80"/>
      <c r="S32" s="42"/>
      <c r="T32" s="67">
        <f>IF(INT(O32/100)=1,Y32,0)</f>
        <v>8</v>
      </c>
      <c r="U32" s="67">
        <f>IF(INT(O32/100)=3,Y32,0)</f>
        <v>0</v>
      </c>
      <c r="V32" s="67">
        <f>IF(INT(O32/100)=4,Y32,0)</f>
        <v>0</v>
      </c>
      <c r="W32" s="67">
        <f>IF(INT(O32/100)=5,Y32,0)</f>
        <v>0</v>
      </c>
      <c r="X32" s="67">
        <f>IF(INT(O32/100)=6,Y32,0)</f>
        <v>0</v>
      </c>
      <c r="Y32" s="56">
        <v>8</v>
      </c>
    </row>
    <row r="33" spans="1:25" ht="16.5" thickBot="1">
      <c r="A33" s="64">
        <f>IF(I33=1,F33,0)</f>
        <v>0</v>
      </c>
      <c r="B33" s="64">
        <f>IF(I33=3,F33,0)</f>
        <v>0</v>
      </c>
      <c r="C33" s="64">
        <f>IF(I33=4,F33,0)</f>
        <v>0</v>
      </c>
      <c r="D33" s="64">
        <f>IF(I33=5,F33,0)</f>
        <v>6</v>
      </c>
      <c r="E33" s="64">
        <f>IF(I33=6,F33,0)</f>
        <v>0</v>
      </c>
      <c r="F33" s="68">
        <v>6</v>
      </c>
      <c r="H33" s="89">
        <v>3</v>
      </c>
      <c r="I33" s="63">
        <v>5</v>
      </c>
      <c r="J33" s="42" t="str">
        <f>LOOKUP(I33,Name!A$2:B1923)</f>
        <v>Tamworth AC</v>
      </c>
      <c r="K33" s="151">
        <v>97.1</v>
      </c>
      <c r="L33" s="80"/>
      <c r="M33" s="210" t="s">
        <v>134</v>
      </c>
      <c r="N33" s="71">
        <v>3</v>
      </c>
      <c r="O33" s="63">
        <v>549</v>
      </c>
      <c r="P33" s="42" t="str">
        <f>LOOKUP(O33,Name!A$2:B1930)</f>
        <v>JAMES WILKES</v>
      </c>
      <c r="Q33" s="65">
        <v>41</v>
      </c>
      <c r="R33" s="80"/>
      <c r="S33" s="42"/>
      <c r="T33" s="67">
        <f>IF(INT(O33/100)=1,Y33,0)</f>
        <v>0</v>
      </c>
      <c r="U33" s="67">
        <f>IF(INT(O33/100)=3,Y33,0)</f>
        <v>0</v>
      </c>
      <c r="V33" s="67">
        <f>IF(INT(O33/100)=4,Y33,0)</f>
        <v>0</v>
      </c>
      <c r="W33" s="67">
        <f>IF(INT(O33/100)=5,Y33,0)</f>
        <v>6</v>
      </c>
      <c r="X33" s="67">
        <f>IF(INT(O33/100)=6,Y33,0)</f>
        <v>0</v>
      </c>
      <c r="Y33" s="56">
        <v>6</v>
      </c>
    </row>
    <row r="34" spans="1:25" ht="16.5" thickBot="1">
      <c r="A34" s="64">
        <f>IF(I34=1,F34,0)</f>
        <v>0</v>
      </c>
      <c r="B34" s="64">
        <f>IF(I34=3,F34,0)</f>
        <v>0</v>
      </c>
      <c r="C34" s="64">
        <f>IF(I34=4,F34,0)</f>
        <v>4</v>
      </c>
      <c r="D34" s="64">
        <f>IF(I34=5,F34,0)</f>
        <v>0</v>
      </c>
      <c r="E34" s="64">
        <f>IF(I34=6,F34,0)</f>
        <v>0</v>
      </c>
      <c r="F34" s="68">
        <v>4</v>
      </c>
      <c r="H34" s="89">
        <v>4</v>
      </c>
      <c r="I34" s="63">
        <v>4</v>
      </c>
      <c r="J34" s="42" t="str">
        <f>LOOKUP(I34,Name!A$2:B1924)</f>
        <v>Halesowen C&amp;AC</v>
      </c>
      <c r="K34" s="151">
        <v>98.3</v>
      </c>
      <c r="L34" s="80"/>
      <c r="M34" s="210" t="s">
        <v>134</v>
      </c>
      <c r="N34" s="71">
        <v>4</v>
      </c>
      <c r="O34" s="63">
        <v>439</v>
      </c>
      <c r="P34" s="42" t="str">
        <f>LOOKUP(O34,Name!A$2:B1931)</f>
        <v>Christian Pascall</v>
      </c>
      <c r="Q34" s="65">
        <v>35</v>
      </c>
      <c r="R34" s="80"/>
      <c r="S34" s="42"/>
      <c r="T34" s="67">
        <f>IF(INT(O34/100)=1,Y34,0)</f>
        <v>0</v>
      </c>
      <c r="U34" s="67">
        <f>IF(INT(O34/100)=3,Y34,0)</f>
        <v>0</v>
      </c>
      <c r="V34" s="67">
        <f>IF(INT(O34/100)=4,Y34,0)</f>
        <v>4</v>
      </c>
      <c r="W34" s="67">
        <f>IF(INT(O34/100)=5,Y34,0)</f>
        <v>0</v>
      </c>
      <c r="X34" s="67">
        <f>IF(INT(O34/100)=6,Y34,0)</f>
        <v>0</v>
      </c>
      <c r="Y34" s="56">
        <v>4</v>
      </c>
    </row>
    <row r="35" spans="1:25" ht="16.5" thickBot="1">
      <c r="A35" s="64">
        <f>IF(I35=1,F35,0)</f>
        <v>0</v>
      </c>
      <c r="B35" s="64">
        <f>IF(I35=3,F35,0)</f>
        <v>0</v>
      </c>
      <c r="C35" s="64">
        <f>IF(I35=4,F35,0)</f>
        <v>0</v>
      </c>
      <c r="D35" s="64">
        <f>IF(I35=5,F35,0)</f>
        <v>0</v>
      </c>
      <c r="E35" s="64">
        <f>IF(I35=6,F35,0)</f>
        <v>0</v>
      </c>
      <c r="F35" s="68">
        <v>2</v>
      </c>
      <c r="H35" s="89">
        <v>5</v>
      </c>
      <c r="I35" s="63"/>
      <c r="J35" s="42" t="e">
        <f>LOOKUP(I35,Name!A$2:B1925)</f>
        <v>#N/A</v>
      </c>
      <c r="K35" s="151"/>
      <c r="L35" s="80"/>
      <c r="M35" s="210" t="s">
        <v>134</v>
      </c>
      <c r="N35" s="71">
        <v>5</v>
      </c>
      <c r="O35" s="63"/>
      <c r="P35" s="42" t="e">
        <f>LOOKUP(O35,Name!A$2:B1932)</f>
        <v>#N/A</v>
      </c>
      <c r="Q35" s="65"/>
      <c r="R35" s="80"/>
      <c r="S35" s="42"/>
      <c r="T35" s="67">
        <f>IF(INT(O35/100)=1,Y35,0)</f>
        <v>0</v>
      </c>
      <c r="U35" s="67">
        <f>IF(INT(O35/100)=3,Y35,0)</f>
        <v>0</v>
      </c>
      <c r="V35" s="67">
        <f>IF(INT(O35/100)=4,Y35,0)</f>
        <v>0</v>
      </c>
      <c r="W35" s="67">
        <f>IF(INT(O35/100)=5,Y35,0)</f>
        <v>0</v>
      </c>
      <c r="X35" s="67">
        <f>IF(INT(O35/100)=6,Y35,0)</f>
        <v>0</v>
      </c>
      <c r="Y35" s="56">
        <v>2</v>
      </c>
    </row>
    <row r="36" spans="1:25" ht="16.5" thickBot="1">
      <c r="A36" s="65"/>
      <c r="B36" s="65"/>
      <c r="C36" s="65"/>
      <c r="D36" s="65"/>
      <c r="E36" s="65"/>
      <c r="F36" s="66" t="s">
        <v>59</v>
      </c>
      <c r="H36" s="79"/>
      <c r="I36" s="73"/>
      <c r="J36" s="72"/>
      <c r="K36" s="287"/>
      <c r="L36" s="80"/>
      <c r="M36" s="210" t="s">
        <v>134</v>
      </c>
      <c r="N36" s="79"/>
      <c r="O36" s="73"/>
      <c r="P36" s="72"/>
      <c r="Q36" s="72"/>
      <c r="R36" s="80"/>
      <c r="S36" s="42"/>
      <c r="T36" s="81"/>
      <c r="U36" s="65"/>
      <c r="V36" s="65"/>
      <c r="W36" s="65"/>
      <c r="X36" s="65"/>
      <c r="Y36" s="66" t="s">
        <v>59</v>
      </c>
    </row>
    <row r="37" spans="1:24" ht="16.5" thickBot="1">
      <c r="A37" s="58" t="s">
        <v>49</v>
      </c>
      <c r="B37" s="59" t="s">
        <v>51</v>
      </c>
      <c r="C37" s="60" t="s">
        <v>53</v>
      </c>
      <c r="D37" s="61" t="s">
        <v>55</v>
      </c>
      <c r="E37" s="62" t="s">
        <v>57</v>
      </c>
      <c r="H37" s="208" t="s">
        <v>67</v>
      </c>
      <c r="I37" s="78">
        <v>6.3</v>
      </c>
      <c r="J37" s="73" t="s">
        <v>69</v>
      </c>
      <c r="K37" s="288"/>
      <c r="L37" s="80"/>
      <c r="M37" s="210" t="s">
        <v>134</v>
      </c>
      <c r="N37" s="208" t="s">
        <v>128</v>
      </c>
      <c r="O37" s="73"/>
      <c r="P37" s="73" t="s">
        <v>124</v>
      </c>
      <c r="Q37" s="73"/>
      <c r="R37" s="80"/>
      <c r="S37" s="42"/>
      <c r="T37" s="58" t="s">
        <v>49</v>
      </c>
      <c r="U37" s="59" t="s">
        <v>51</v>
      </c>
      <c r="V37" s="60" t="s">
        <v>53</v>
      </c>
      <c r="W37" s="61" t="s">
        <v>55</v>
      </c>
      <c r="X37" s="62" t="s">
        <v>57</v>
      </c>
    </row>
    <row r="38" spans="1:25" ht="16.5" thickBot="1">
      <c r="A38" s="64">
        <f>IF(I38=1,F38,0)</f>
        <v>0</v>
      </c>
      <c r="B38" s="64">
        <f>IF(I38=3,F38,0)</f>
        <v>0</v>
      </c>
      <c r="C38" s="64">
        <f>IF(I38=4,F38,0)</f>
        <v>0</v>
      </c>
      <c r="D38" s="64">
        <f>IF(I38=5,F38,0)</f>
        <v>0</v>
      </c>
      <c r="E38" s="64">
        <f>IF(I38=6,F38,0)</f>
        <v>10</v>
      </c>
      <c r="F38" s="68">
        <v>10</v>
      </c>
      <c r="H38" s="89">
        <v>1</v>
      </c>
      <c r="I38" s="63">
        <v>6</v>
      </c>
      <c r="J38" s="42" t="str">
        <f>LOOKUP(I38,Name!A$2:B1928)</f>
        <v>Solihull &amp; Small Heath</v>
      </c>
      <c r="K38" s="151">
        <v>50.8</v>
      </c>
      <c r="L38" s="80"/>
      <c r="M38" s="210" t="s">
        <v>134</v>
      </c>
      <c r="N38" s="71">
        <v>1</v>
      </c>
      <c r="O38" s="63">
        <v>622</v>
      </c>
      <c r="P38" s="42" t="str">
        <f>LOOKUP(O38,Name!A$2:B1935)</f>
        <v>Alfie Herriott</v>
      </c>
      <c r="Q38" s="65">
        <v>43</v>
      </c>
      <c r="R38" s="80"/>
      <c r="S38" s="42"/>
      <c r="T38" s="67">
        <f>IF(INT(O38/100)=1,Y38,0)</f>
        <v>0</v>
      </c>
      <c r="U38" s="67">
        <f>IF(INT(O38/100)=3,Y38,0)</f>
        <v>0</v>
      </c>
      <c r="V38" s="67">
        <f>IF(INT(O38/100)=4,Y38,0)</f>
        <v>0</v>
      </c>
      <c r="W38" s="67">
        <f>IF(INT(O38/100)=5,Y38,0)</f>
        <v>0</v>
      </c>
      <c r="X38" s="67">
        <f>IF(INT(O38/100)=6,Y38,0)</f>
        <v>10</v>
      </c>
      <c r="Y38" s="56">
        <v>10</v>
      </c>
    </row>
    <row r="39" spans="1:25" ht="16.5" thickBot="1">
      <c r="A39" s="64">
        <f>IF(I39=1,F39,0)</f>
        <v>0</v>
      </c>
      <c r="B39" s="64">
        <f>IF(I39=3,F39,0)</f>
        <v>0</v>
      </c>
      <c r="C39" s="64">
        <f>IF(I39=4,F39,0)</f>
        <v>0</v>
      </c>
      <c r="D39" s="64">
        <f>IF(I39=5,F39,0)</f>
        <v>8</v>
      </c>
      <c r="E39" s="64">
        <f>IF(I39=6,F39,0)</f>
        <v>0</v>
      </c>
      <c r="F39" s="68">
        <v>8</v>
      </c>
      <c r="H39" s="89">
        <v>2</v>
      </c>
      <c r="I39" s="63">
        <v>5</v>
      </c>
      <c r="J39" s="42" t="str">
        <f>LOOKUP(I39,Name!A$2:B1929)</f>
        <v>Tamworth AC</v>
      </c>
      <c r="K39" s="151">
        <v>51.2</v>
      </c>
      <c r="L39" s="80"/>
      <c r="M39" s="210" t="s">
        <v>134</v>
      </c>
      <c r="N39" s="71">
        <v>2</v>
      </c>
      <c r="O39" s="63">
        <v>548</v>
      </c>
      <c r="P39" s="42" t="str">
        <f>LOOKUP(O39,Name!A$2:B1936)</f>
        <v>TOBY WOOTON</v>
      </c>
      <c r="Q39" s="65">
        <v>40</v>
      </c>
      <c r="R39" s="80"/>
      <c r="S39" s="42"/>
      <c r="T39" s="67">
        <f>IF(INT(O39/100)=1,Y39,0)</f>
        <v>0</v>
      </c>
      <c r="U39" s="67">
        <f>IF(INT(O39/100)=3,Y39,0)</f>
        <v>0</v>
      </c>
      <c r="V39" s="67">
        <f>IF(INT(O39/100)=4,Y39,0)</f>
        <v>0</v>
      </c>
      <c r="W39" s="67">
        <f>IF(INT(O39/100)=5,Y39,0)</f>
        <v>8</v>
      </c>
      <c r="X39" s="67">
        <f>IF(INT(O39/100)=6,Y39,0)</f>
        <v>0</v>
      </c>
      <c r="Y39" s="56">
        <v>8</v>
      </c>
    </row>
    <row r="40" spans="1:25" ht="16.5" thickBot="1">
      <c r="A40" s="64">
        <f>IF(I40=1,F40,0)</f>
        <v>6</v>
      </c>
      <c r="B40" s="64">
        <f>IF(I40=3,F40,0)</f>
        <v>0</v>
      </c>
      <c r="C40" s="64">
        <f>IF(I40=4,F40,0)</f>
        <v>0</v>
      </c>
      <c r="D40" s="64">
        <f>IF(I40=5,F40,0)</f>
        <v>0</v>
      </c>
      <c r="E40" s="64">
        <f>IF(I40=6,F40,0)</f>
        <v>0</v>
      </c>
      <c r="F40" s="68">
        <v>6</v>
      </c>
      <c r="H40" s="89">
        <v>3</v>
      </c>
      <c r="I40" s="63">
        <v>1</v>
      </c>
      <c r="J40" s="42" t="str">
        <f>LOOKUP(I40,Name!A$2:B1930)</f>
        <v>Royal Sutton Coldfield</v>
      </c>
      <c r="K40" s="151">
        <v>52.3</v>
      </c>
      <c r="L40" s="80"/>
      <c r="M40" s="210" t="s">
        <v>134</v>
      </c>
      <c r="N40" s="71">
        <v>3</v>
      </c>
      <c r="O40" s="63">
        <v>432</v>
      </c>
      <c r="P40" s="42" t="str">
        <f>LOOKUP(O40,Name!A$2:B1937)</f>
        <v>Roscoe Cox</v>
      </c>
      <c r="Q40" s="65">
        <v>34</v>
      </c>
      <c r="R40" s="80"/>
      <c r="S40" s="42"/>
      <c r="T40" s="67">
        <f>IF(INT(O40/100)=1,Y40,0)</f>
        <v>0</v>
      </c>
      <c r="U40" s="67">
        <f>IF(INT(O40/100)=3,Y40,0)</f>
        <v>0</v>
      </c>
      <c r="V40" s="67">
        <f>IF(INT(O40/100)=4,Y40,0)</f>
        <v>6</v>
      </c>
      <c r="W40" s="67">
        <f>IF(INT(O40/100)=5,Y40,0)</f>
        <v>0</v>
      </c>
      <c r="X40" s="67">
        <f>IF(INT(O40/100)=6,Y40,0)</f>
        <v>0</v>
      </c>
      <c r="Y40" s="56">
        <v>6</v>
      </c>
    </row>
    <row r="41" spans="1:25" ht="16.5" thickBot="1">
      <c r="A41" s="64">
        <f>IF(I41=1,F41,0)</f>
        <v>0</v>
      </c>
      <c r="B41" s="64">
        <f>IF(I41=3,F41,0)</f>
        <v>0</v>
      </c>
      <c r="C41" s="64">
        <f>IF(I41=4,F41,0)</f>
        <v>4</v>
      </c>
      <c r="D41" s="64">
        <f>IF(I41=5,F41,0)</f>
        <v>0</v>
      </c>
      <c r="E41" s="64">
        <f>IF(I41=6,F41,0)</f>
        <v>0</v>
      </c>
      <c r="F41" s="68">
        <v>4</v>
      </c>
      <c r="H41" s="89">
        <v>4</v>
      </c>
      <c r="I41" s="63">
        <v>4</v>
      </c>
      <c r="J41" s="42" t="str">
        <f>LOOKUP(I41,Name!A$2:B1931)</f>
        <v>Halesowen C&amp;AC</v>
      </c>
      <c r="K41" s="151">
        <v>54.9</v>
      </c>
      <c r="L41" s="80"/>
      <c r="M41" s="210" t="s">
        <v>134</v>
      </c>
      <c r="N41" s="71">
        <v>3</v>
      </c>
      <c r="O41" s="63">
        <v>104</v>
      </c>
      <c r="P41" s="42" t="str">
        <f>LOOKUP(O41,Name!A$2:B1938)</f>
        <v>Bobby Dale</v>
      </c>
      <c r="Q41" s="65">
        <v>34</v>
      </c>
      <c r="R41" s="80"/>
      <c r="S41" s="42"/>
      <c r="T41" s="67">
        <f>IF(INT(O41/100)=1,Y41,0)</f>
        <v>4</v>
      </c>
      <c r="U41" s="67">
        <f>IF(INT(O41/100)=3,Y41,0)</f>
        <v>0</v>
      </c>
      <c r="V41" s="67">
        <f>IF(INT(O41/100)=4,Y41,0)</f>
        <v>0</v>
      </c>
      <c r="W41" s="67">
        <f>IF(INT(O41/100)=5,Y41,0)</f>
        <v>0</v>
      </c>
      <c r="X41" s="67">
        <f>IF(INT(O41/100)=6,Y41,0)</f>
        <v>0</v>
      </c>
      <c r="Y41" s="56">
        <v>4</v>
      </c>
    </row>
    <row r="42" spans="1:25" ht="16.5" thickBot="1">
      <c r="A42" s="64">
        <f>IF(I42=1,F42,0)</f>
        <v>0</v>
      </c>
      <c r="B42" s="64">
        <f>IF(I42=3,F42,0)</f>
        <v>2</v>
      </c>
      <c r="C42" s="64">
        <f>IF(I42=4,F42,0)</f>
        <v>0</v>
      </c>
      <c r="D42" s="64">
        <f>IF(I42=5,F42,0)</f>
        <v>0</v>
      </c>
      <c r="E42" s="64">
        <f>IF(I42=6,F42,0)</f>
        <v>0</v>
      </c>
      <c r="F42" s="68">
        <v>2</v>
      </c>
      <c r="H42" s="89">
        <v>5</v>
      </c>
      <c r="I42" s="63">
        <v>3</v>
      </c>
      <c r="J42" s="42" t="str">
        <f>LOOKUP(I42,Name!A$2:B1932)</f>
        <v>Birchfield Harriers</v>
      </c>
      <c r="K42" s="151">
        <v>61.9</v>
      </c>
      <c r="L42" s="80"/>
      <c r="M42" s="210" t="s">
        <v>134</v>
      </c>
      <c r="N42" s="75">
        <v>5</v>
      </c>
      <c r="O42" s="76"/>
      <c r="P42" s="526" t="e">
        <f>LOOKUP(O42,Name!A$2:B1939)</f>
        <v>#N/A</v>
      </c>
      <c r="Q42" s="87"/>
      <c r="R42" s="85"/>
      <c r="S42" s="42"/>
      <c r="T42" s="67">
        <f>IF(INT(O42/100)=1,Y42,0)</f>
        <v>0</v>
      </c>
      <c r="U42" s="67">
        <f>IF(INT(O42/100)=3,Y42,0)</f>
        <v>0</v>
      </c>
      <c r="V42" s="67">
        <f>IF(INT(O42/100)=4,Y42,0)</f>
        <v>0</v>
      </c>
      <c r="W42" s="67">
        <f>IF(INT(O42/100)=5,Y42,0)</f>
        <v>0</v>
      </c>
      <c r="X42" s="67">
        <f>IF(INT(O42/100)=6,Y42,0)</f>
        <v>0</v>
      </c>
      <c r="Y42" s="56">
        <v>2</v>
      </c>
    </row>
    <row r="43" spans="1:25" ht="16.5" thickBot="1">
      <c r="A43" s="65"/>
      <c r="B43" s="65"/>
      <c r="C43" s="65"/>
      <c r="D43" s="65"/>
      <c r="E43" s="65"/>
      <c r="F43" s="66" t="s">
        <v>59</v>
      </c>
      <c r="H43" s="90"/>
      <c r="I43" s="72"/>
      <c r="J43" s="72"/>
      <c r="K43" s="287"/>
      <c r="L43" s="80"/>
      <c r="M43" s="210" t="s">
        <v>134</v>
      </c>
      <c r="N43" s="57"/>
      <c r="O43" s="57"/>
      <c r="P43" s="69"/>
      <c r="Q43" s="69"/>
      <c r="R43" s="69"/>
      <c r="T43" s="65">
        <v>1</v>
      </c>
      <c r="U43" s="65"/>
      <c r="V43" s="65">
        <v>-1</v>
      </c>
      <c r="W43" s="65"/>
      <c r="X43" s="65"/>
      <c r="Y43" s="66" t="s">
        <v>59</v>
      </c>
    </row>
    <row r="44" spans="1:24" ht="16.5" thickBot="1">
      <c r="A44" s="58" t="s">
        <v>49</v>
      </c>
      <c r="B44" s="59" t="s">
        <v>51</v>
      </c>
      <c r="C44" s="60" t="s">
        <v>53</v>
      </c>
      <c r="D44" s="61" t="s">
        <v>55</v>
      </c>
      <c r="E44" s="62" t="s">
        <v>57</v>
      </c>
      <c r="H44" s="208" t="s">
        <v>68</v>
      </c>
      <c r="I44" s="78">
        <v>6.3</v>
      </c>
      <c r="J44" s="73" t="s">
        <v>70</v>
      </c>
      <c r="K44" s="288"/>
      <c r="L44" s="80"/>
      <c r="M44" s="210" t="s">
        <v>134</v>
      </c>
      <c r="N44" s="207" t="s">
        <v>75</v>
      </c>
      <c r="O44" s="86"/>
      <c r="P44" s="70" t="s">
        <v>77</v>
      </c>
      <c r="Q44" s="70"/>
      <c r="R44" s="82"/>
      <c r="S44" s="42"/>
      <c r="T44" s="58" t="s">
        <v>49</v>
      </c>
      <c r="U44" s="59" t="s">
        <v>51</v>
      </c>
      <c r="V44" s="60" t="s">
        <v>53</v>
      </c>
      <c r="W44" s="61" t="s">
        <v>55</v>
      </c>
      <c r="X44" s="62" t="s">
        <v>57</v>
      </c>
    </row>
    <row r="45" spans="1:25" ht="16.5" thickBot="1">
      <c r="A45" s="64">
        <f>IF(I45=1,F45,0)</f>
        <v>0</v>
      </c>
      <c r="B45" s="64">
        <f>IF(I45=3,F45,0)</f>
        <v>0</v>
      </c>
      <c r="C45" s="64">
        <f>IF(I45=4,F45,0)</f>
        <v>0</v>
      </c>
      <c r="D45" s="64">
        <f>IF(I45=5,F45,0)</f>
        <v>0</v>
      </c>
      <c r="E45" s="64">
        <f>IF(I45=6,F45,0)</f>
        <v>10</v>
      </c>
      <c r="F45" s="68">
        <v>10</v>
      </c>
      <c r="H45" s="89">
        <v>1</v>
      </c>
      <c r="I45" s="63">
        <v>6</v>
      </c>
      <c r="J45" s="42" t="str">
        <f>LOOKUP(I45,Name!A$2:B1935)</f>
        <v>Solihull &amp; Small Heath</v>
      </c>
      <c r="K45" s="151">
        <v>51.7</v>
      </c>
      <c r="L45" s="80"/>
      <c r="M45" s="210" t="s">
        <v>134</v>
      </c>
      <c r="N45" s="71">
        <v>1</v>
      </c>
      <c r="O45" s="63">
        <v>114</v>
      </c>
      <c r="P45" s="42" t="str">
        <f>LOOKUP(O45,Name!A$2:B1942)</f>
        <v>Scott Randall</v>
      </c>
      <c r="Q45" s="159">
        <v>6.75</v>
      </c>
      <c r="R45" s="80"/>
      <c r="S45" s="42"/>
      <c r="T45" s="67">
        <f>IF(INT(O45/100)=1,Y45,0)</f>
        <v>10</v>
      </c>
      <c r="U45" s="67">
        <f>IF(INT(O45/100)=3,Y45,0)</f>
        <v>0</v>
      </c>
      <c r="V45" s="67">
        <f>IF(INT(O45/100)=4,Y45,0)</f>
        <v>0</v>
      </c>
      <c r="W45" s="67">
        <f>IF(INT(O45/100)=5,Y45,0)</f>
        <v>0</v>
      </c>
      <c r="X45" s="67">
        <f>IF(INT(O45/100)=6,Y45,0)</f>
        <v>0</v>
      </c>
      <c r="Y45" s="56">
        <v>10</v>
      </c>
    </row>
    <row r="46" spans="1:25" ht="16.5" thickBot="1">
      <c r="A46" s="64">
        <f>IF(I46=1,F46,0)</f>
        <v>8</v>
      </c>
      <c r="B46" s="64">
        <f>IF(I46=3,F46,0)</f>
        <v>0</v>
      </c>
      <c r="C46" s="64">
        <f>IF(I46=4,F46,0)</f>
        <v>0</v>
      </c>
      <c r="D46" s="64">
        <f>IF(I46=5,F46,0)</f>
        <v>0</v>
      </c>
      <c r="E46" s="64">
        <f>IF(I46=6,F46,0)</f>
        <v>0</v>
      </c>
      <c r="F46" s="68">
        <v>8</v>
      </c>
      <c r="H46" s="89">
        <v>2</v>
      </c>
      <c r="I46" s="63">
        <v>1</v>
      </c>
      <c r="J46" s="42" t="str">
        <f>LOOKUP(I46,Name!A$2:B1936)</f>
        <v>Royal Sutton Coldfield</v>
      </c>
      <c r="K46" s="151">
        <v>52.6</v>
      </c>
      <c r="L46" s="80"/>
      <c r="M46" s="210" t="s">
        <v>134</v>
      </c>
      <c r="N46" s="71">
        <v>2</v>
      </c>
      <c r="O46" s="63">
        <v>615</v>
      </c>
      <c r="P46" s="42" t="str">
        <f>LOOKUP(O46,Name!A$2:B1943)</f>
        <v>Thomas Watson</v>
      </c>
      <c r="Q46" s="159">
        <v>6.25</v>
      </c>
      <c r="R46" s="80"/>
      <c r="S46" s="42"/>
      <c r="T46" s="67">
        <f>IF(INT(O46/100)=1,Y46,0)</f>
        <v>0</v>
      </c>
      <c r="U46" s="67">
        <f>IF(INT(O46/100)=3,Y46,0)</f>
        <v>0</v>
      </c>
      <c r="V46" s="67">
        <f>IF(INT(O46/100)=4,Y46,0)</f>
        <v>0</v>
      </c>
      <c r="W46" s="67">
        <f>IF(INT(O46/100)=5,Y46,0)</f>
        <v>0</v>
      </c>
      <c r="X46" s="67">
        <f>IF(INT(O46/100)=6,Y46,0)</f>
        <v>8</v>
      </c>
      <c r="Y46" s="56">
        <v>8</v>
      </c>
    </row>
    <row r="47" spans="1:25" ht="16.5" thickBot="1">
      <c r="A47" s="64">
        <f>IF(I47=1,F47,0)</f>
        <v>0</v>
      </c>
      <c r="B47" s="64">
        <f>IF(I47=3,F47,0)</f>
        <v>0</v>
      </c>
      <c r="C47" s="64">
        <f>IF(I47=4,F47,0)</f>
        <v>0</v>
      </c>
      <c r="D47" s="64">
        <f>IF(I47=5,F47,0)</f>
        <v>6</v>
      </c>
      <c r="E47" s="64">
        <f>IF(I47=6,F47,0)</f>
        <v>0</v>
      </c>
      <c r="F47" s="68">
        <v>6</v>
      </c>
      <c r="H47" s="89">
        <v>3</v>
      </c>
      <c r="I47" s="63">
        <v>5</v>
      </c>
      <c r="J47" s="42" t="str">
        <f>LOOKUP(I47,Name!A$2:B1937)</f>
        <v>Tamworth AC</v>
      </c>
      <c r="K47" s="151">
        <v>57</v>
      </c>
      <c r="L47" s="80"/>
      <c r="M47" s="210" t="s">
        <v>134</v>
      </c>
      <c r="N47" s="71">
        <v>3</v>
      </c>
      <c r="O47" s="63">
        <v>439</v>
      </c>
      <c r="P47" s="42" t="str">
        <f>LOOKUP(O47,Name!A$2:B1944)</f>
        <v>Christian Pascall</v>
      </c>
      <c r="Q47" s="159">
        <v>5.25</v>
      </c>
      <c r="R47" s="80"/>
      <c r="S47" s="42"/>
      <c r="T47" s="67">
        <f>IF(INT(O47/100)=1,Y47,0)</f>
        <v>0</v>
      </c>
      <c r="U47" s="67">
        <f>IF(INT(O47/100)=3,Y47,0)</f>
        <v>0</v>
      </c>
      <c r="V47" s="67">
        <f>IF(INT(O47/100)=4,Y47,0)</f>
        <v>6</v>
      </c>
      <c r="W47" s="67">
        <f>IF(INT(O47/100)=5,Y47,0)</f>
        <v>0</v>
      </c>
      <c r="X47" s="67">
        <f>IF(INT(O47/100)=6,Y47,0)</f>
        <v>0</v>
      </c>
      <c r="Y47" s="56">
        <v>6</v>
      </c>
    </row>
    <row r="48" spans="1:25" ht="16.5" thickBot="1">
      <c r="A48" s="64">
        <f>IF(I48=1,F48,0)</f>
        <v>0</v>
      </c>
      <c r="B48" s="64">
        <f>IF(I48=3,F48,0)</f>
        <v>0</v>
      </c>
      <c r="C48" s="64">
        <f>IF(I48=4,F48,0)</f>
        <v>4</v>
      </c>
      <c r="D48" s="64">
        <f>IF(I48=5,F48,0)</f>
        <v>0</v>
      </c>
      <c r="E48" s="64">
        <f>IF(I48=6,F48,0)</f>
        <v>0</v>
      </c>
      <c r="F48" s="68">
        <v>4</v>
      </c>
      <c r="H48" s="89">
        <v>4</v>
      </c>
      <c r="I48" s="63">
        <v>4</v>
      </c>
      <c r="J48" s="42" t="str">
        <f>LOOKUP(I48,Name!A$2:B1938)</f>
        <v>Halesowen C&amp;AC</v>
      </c>
      <c r="K48" s="151">
        <v>63.1</v>
      </c>
      <c r="L48" s="80"/>
      <c r="M48" s="210" t="s">
        <v>134</v>
      </c>
      <c r="N48" s="71">
        <v>4</v>
      </c>
      <c r="O48" s="63">
        <v>338</v>
      </c>
      <c r="P48" s="42" t="str">
        <f>LOOKUP(O48,Name!A$2:B1945)</f>
        <v>Josh O'Neill</v>
      </c>
      <c r="Q48" s="159">
        <v>4.75</v>
      </c>
      <c r="R48" s="80"/>
      <c r="S48" s="42"/>
      <c r="T48" s="67">
        <f>IF(INT(O48/100)=1,Y48,0)</f>
        <v>0</v>
      </c>
      <c r="U48" s="67">
        <f>IF(INT(O48/100)=3,Y48,0)</f>
        <v>4</v>
      </c>
      <c r="V48" s="67">
        <f>IF(INT(O48/100)=4,Y48,0)</f>
        <v>0</v>
      </c>
      <c r="W48" s="67">
        <f>IF(INT(O48/100)=5,Y48,0)</f>
        <v>0</v>
      </c>
      <c r="X48" s="67">
        <f>IF(INT(O48/100)=6,Y48,0)</f>
        <v>0</v>
      </c>
      <c r="Y48" s="56">
        <v>4</v>
      </c>
    </row>
    <row r="49" spans="1:25" ht="16.5" thickBot="1">
      <c r="A49" s="64">
        <f>IF(I49=1,F49,0)</f>
        <v>0</v>
      </c>
      <c r="B49" s="64">
        <f>IF(I49=3,F49,0)</f>
        <v>0</v>
      </c>
      <c r="C49" s="64">
        <f>IF(I49=4,F49,0)</f>
        <v>0</v>
      </c>
      <c r="D49" s="64">
        <f>IF(I49=5,F49,0)</f>
        <v>0</v>
      </c>
      <c r="E49" s="64">
        <f>IF(I49=6,F49,0)</f>
        <v>0</v>
      </c>
      <c r="F49" s="68">
        <v>2</v>
      </c>
      <c r="H49" s="89">
        <v>5</v>
      </c>
      <c r="I49" s="63"/>
      <c r="J49" s="42" t="e">
        <f>LOOKUP(I49,Name!A$2:B1939)</f>
        <v>#N/A</v>
      </c>
      <c r="K49" s="151"/>
      <c r="L49" s="80"/>
      <c r="M49" s="210" t="s">
        <v>134</v>
      </c>
      <c r="N49" s="71">
        <v>4</v>
      </c>
      <c r="O49" s="63">
        <v>546</v>
      </c>
      <c r="P49" s="42" t="str">
        <f>LOOKUP(O49,Name!A$2:B1946)</f>
        <v>JACOB WILLIAMS</v>
      </c>
      <c r="Q49" s="159">
        <v>4.75</v>
      </c>
      <c r="R49" s="80"/>
      <c r="S49" s="42"/>
      <c r="T49" s="67">
        <f>IF(INT(O49/100)=1,Y49,0)</f>
        <v>0</v>
      </c>
      <c r="U49" s="67">
        <f>IF(INT(O49/100)=3,Y49,0)</f>
        <v>0</v>
      </c>
      <c r="V49" s="67">
        <f>IF(INT(O49/100)=4,Y49,0)</f>
        <v>0</v>
      </c>
      <c r="W49" s="67">
        <f>IF(INT(O49/100)=5,Y49,0)</f>
        <v>2</v>
      </c>
      <c r="X49" s="67">
        <f>IF(INT(O49/100)=6,Y49,0)</f>
        <v>0</v>
      </c>
      <c r="Y49" s="56">
        <v>2</v>
      </c>
    </row>
    <row r="50" spans="1:25" ht="16.5" thickBot="1">
      <c r="A50" s="65"/>
      <c r="B50" s="65"/>
      <c r="C50" s="65"/>
      <c r="D50" s="65"/>
      <c r="E50" s="65"/>
      <c r="F50" s="66" t="s">
        <v>59</v>
      </c>
      <c r="H50" s="79"/>
      <c r="I50" s="73"/>
      <c r="J50" s="72"/>
      <c r="K50" s="287"/>
      <c r="L50" s="80"/>
      <c r="M50" s="210" t="s">
        <v>134</v>
      </c>
      <c r="N50" s="79"/>
      <c r="O50" s="73"/>
      <c r="P50" s="72"/>
      <c r="Q50" s="72"/>
      <c r="R50" s="80"/>
      <c r="S50" s="42"/>
      <c r="T50" s="81"/>
      <c r="U50" s="65">
        <v>-1</v>
      </c>
      <c r="V50" s="65"/>
      <c r="W50" s="65">
        <v>1</v>
      </c>
      <c r="X50" s="65"/>
      <c r="Y50" s="66" t="s">
        <v>59</v>
      </c>
    </row>
    <row r="51" spans="1:24" ht="16.5" thickBot="1">
      <c r="A51" s="58" t="s">
        <v>49</v>
      </c>
      <c r="B51" s="59" t="s">
        <v>51</v>
      </c>
      <c r="C51" s="60" t="s">
        <v>53</v>
      </c>
      <c r="D51" s="61" t="s">
        <v>55</v>
      </c>
      <c r="E51" s="62" t="s">
        <v>57</v>
      </c>
      <c r="H51" s="208" t="s">
        <v>71</v>
      </c>
      <c r="I51" s="78">
        <v>7.1</v>
      </c>
      <c r="J51" s="73" t="s">
        <v>72</v>
      </c>
      <c r="K51" s="288"/>
      <c r="L51" s="80"/>
      <c r="M51" s="210" t="s">
        <v>134</v>
      </c>
      <c r="N51" s="208" t="s">
        <v>76</v>
      </c>
      <c r="O51" s="73"/>
      <c r="P51" s="73" t="s">
        <v>78</v>
      </c>
      <c r="Q51" s="73"/>
      <c r="R51" s="80"/>
      <c r="S51" s="42"/>
      <c r="T51" s="58" t="s">
        <v>49</v>
      </c>
      <c r="U51" s="59" t="s">
        <v>51</v>
      </c>
      <c r="V51" s="60" t="s">
        <v>53</v>
      </c>
      <c r="W51" s="61" t="s">
        <v>55</v>
      </c>
      <c r="X51" s="62" t="s">
        <v>57</v>
      </c>
    </row>
    <row r="52" spans="1:25" ht="16.5" thickBot="1">
      <c r="A52" s="64">
        <f>IF(I52=1,F52,0)</f>
        <v>0</v>
      </c>
      <c r="B52" s="64">
        <f>IF(I52=3,F52,0)</f>
        <v>0</v>
      </c>
      <c r="C52" s="64">
        <f>IF(I52=4,F52,0)</f>
        <v>0</v>
      </c>
      <c r="D52" s="64">
        <f>IF(I52=5,F52,0)</f>
        <v>0</v>
      </c>
      <c r="E52" s="64">
        <f>IF(I52=6,F52,0)</f>
        <v>10</v>
      </c>
      <c r="F52" s="68">
        <v>10</v>
      </c>
      <c r="H52" s="89">
        <v>1</v>
      </c>
      <c r="I52" s="63">
        <v>6</v>
      </c>
      <c r="J52" s="42" t="str">
        <f>LOOKUP(I52,Name!A$2:B1942)</f>
        <v>Solihull &amp; Small Heath</v>
      </c>
      <c r="K52" s="151">
        <v>50.6</v>
      </c>
      <c r="L52" s="80"/>
      <c r="M52" s="210" t="s">
        <v>134</v>
      </c>
      <c r="N52" s="71">
        <v>1</v>
      </c>
      <c r="O52" s="63">
        <v>622</v>
      </c>
      <c r="P52" s="42" t="str">
        <f>LOOKUP(O52,Name!A$2:B1949)</f>
        <v>Alfie Herriott</v>
      </c>
      <c r="Q52" s="159">
        <v>5.5</v>
      </c>
      <c r="R52" s="80"/>
      <c r="S52" s="42"/>
      <c r="T52" s="67">
        <f>IF(INT(O52/100)=1,Y52,0)</f>
        <v>0</v>
      </c>
      <c r="U52" s="67">
        <f>IF(INT(O52/100)=3,Y52,0)</f>
        <v>0</v>
      </c>
      <c r="V52" s="67">
        <f>IF(INT(O52/100)=4,Y52,0)</f>
        <v>0</v>
      </c>
      <c r="W52" s="67">
        <f>IF(INT(O52/100)=5,Y52,0)</f>
        <v>0</v>
      </c>
      <c r="X52" s="67">
        <f>IF(INT(O52/100)=6,Y52,0)</f>
        <v>10</v>
      </c>
      <c r="Y52" s="56">
        <v>10</v>
      </c>
    </row>
    <row r="53" spans="1:25" ht="16.5" thickBot="1">
      <c r="A53" s="64">
        <f>IF(I53=1,F53,0)</f>
        <v>8</v>
      </c>
      <c r="B53" s="64">
        <f>IF(I53=3,F53,0)</f>
        <v>0</v>
      </c>
      <c r="C53" s="64">
        <f>IF(I53=4,F53,0)</f>
        <v>0</v>
      </c>
      <c r="D53" s="64">
        <f>IF(I53=5,F53,0)</f>
        <v>0</v>
      </c>
      <c r="E53" s="64">
        <f>IF(I53=6,F53,0)</f>
        <v>0</v>
      </c>
      <c r="F53" s="68">
        <v>8</v>
      </c>
      <c r="H53" s="89">
        <v>2</v>
      </c>
      <c r="I53" s="63">
        <v>1</v>
      </c>
      <c r="J53" s="42" t="str">
        <f>LOOKUP(I53,Name!A$2:B1943)</f>
        <v>Royal Sutton Coldfield</v>
      </c>
      <c r="K53" s="151">
        <v>51</v>
      </c>
      <c r="L53" s="80"/>
      <c r="M53" s="210" t="s">
        <v>134</v>
      </c>
      <c r="N53" s="71">
        <v>2</v>
      </c>
      <c r="O53" s="63">
        <v>119</v>
      </c>
      <c r="P53" s="42" t="str">
        <f>LOOKUP(O53,Name!A$2:B1950)</f>
        <v>Harrison North</v>
      </c>
      <c r="Q53" s="159">
        <v>5</v>
      </c>
      <c r="R53" s="80"/>
      <c r="S53" s="42"/>
      <c r="T53" s="67">
        <f>IF(INT(O53/100)=1,Y53,0)</f>
        <v>8</v>
      </c>
      <c r="U53" s="67">
        <f>IF(INT(O53/100)=3,Y53,0)</f>
        <v>0</v>
      </c>
      <c r="V53" s="67">
        <f>IF(INT(O53/100)=4,Y53,0)</f>
        <v>0</v>
      </c>
      <c r="W53" s="67">
        <f>IF(INT(O53/100)=5,Y53,0)</f>
        <v>0</v>
      </c>
      <c r="X53" s="67">
        <f>IF(INT(O53/100)=6,Y53,0)</f>
        <v>0</v>
      </c>
      <c r="Y53" s="56">
        <v>8</v>
      </c>
    </row>
    <row r="54" spans="1:25" ht="16.5" thickBot="1">
      <c r="A54" s="64">
        <f>IF(I54=1,F54,0)</f>
        <v>0</v>
      </c>
      <c r="B54" s="64">
        <f>IF(I54=3,F54,0)</f>
        <v>0</v>
      </c>
      <c r="C54" s="64">
        <f>IF(I54=4,F54,0)</f>
        <v>0</v>
      </c>
      <c r="D54" s="64">
        <f>IF(I54=5,F54,0)</f>
        <v>6</v>
      </c>
      <c r="E54" s="64">
        <f>IF(I54=6,F54,0)</f>
        <v>0</v>
      </c>
      <c r="F54" s="68">
        <v>6</v>
      </c>
      <c r="H54" s="89">
        <v>3</v>
      </c>
      <c r="I54" s="63">
        <v>5</v>
      </c>
      <c r="J54" s="42" t="str">
        <f>LOOKUP(I54,Name!A$2:B1944)</f>
        <v>Tamworth AC</v>
      </c>
      <c r="K54" s="151">
        <v>54</v>
      </c>
      <c r="L54" s="80"/>
      <c r="M54" s="210" t="s">
        <v>134</v>
      </c>
      <c r="N54" s="71">
        <v>3</v>
      </c>
      <c r="O54" s="63">
        <v>431</v>
      </c>
      <c r="P54" s="42" t="str">
        <f>LOOKUP(O54,Name!A$2:B1951)</f>
        <v>Gabriel  Convy</v>
      </c>
      <c r="Q54" s="159">
        <v>4.75</v>
      </c>
      <c r="R54" s="80"/>
      <c r="S54" s="42"/>
      <c r="T54" s="67">
        <f>IF(INT(O54/100)=1,Y54,0)</f>
        <v>0</v>
      </c>
      <c r="U54" s="67">
        <f>IF(INT(O54/100)=3,Y54,0)</f>
        <v>0</v>
      </c>
      <c r="V54" s="67">
        <f>IF(INT(O54/100)=4,Y54,0)</f>
        <v>6</v>
      </c>
      <c r="W54" s="67">
        <f>IF(INT(O54/100)=5,Y54,0)</f>
        <v>0</v>
      </c>
      <c r="X54" s="67">
        <f>IF(INT(O54/100)=6,Y54,0)</f>
        <v>0</v>
      </c>
      <c r="Y54" s="56">
        <v>6</v>
      </c>
    </row>
    <row r="55" spans="1:25" ht="16.5" thickBot="1">
      <c r="A55" s="64">
        <f>IF(I55=1,F55,0)</f>
        <v>0</v>
      </c>
      <c r="B55" s="64">
        <f>IF(I55=3,F55,0)</f>
        <v>0</v>
      </c>
      <c r="C55" s="64">
        <f>IF(I55=4,F55,0)</f>
        <v>4</v>
      </c>
      <c r="D55" s="64">
        <f>IF(I55=5,F55,0)</f>
        <v>0</v>
      </c>
      <c r="E55" s="64">
        <f>IF(I55=6,F55,0)</f>
        <v>0</v>
      </c>
      <c r="F55" s="68">
        <v>4</v>
      </c>
      <c r="H55" s="89">
        <v>4</v>
      </c>
      <c r="I55" s="63">
        <v>4</v>
      </c>
      <c r="J55" s="42" t="str">
        <f>LOOKUP(I55,Name!A$2:B1945)</f>
        <v>Halesowen C&amp;AC</v>
      </c>
      <c r="K55" s="151">
        <v>55.7</v>
      </c>
      <c r="L55" s="80"/>
      <c r="M55" s="210" t="s">
        <v>134</v>
      </c>
      <c r="N55" s="71">
        <v>4</v>
      </c>
      <c r="O55" s="63"/>
      <c r="P55" s="42" t="e">
        <f>LOOKUP(O55,Name!A$2:B1952)</f>
        <v>#N/A</v>
      </c>
      <c r="Q55" s="159"/>
      <c r="R55" s="80"/>
      <c r="S55" s="42"/>
      <c r="T55" s="67">
        <f>IF(INT(O55/100)=1,Y55,0)</f>
        <v>0</v>
      </c>
      <c r="U55" s="67">
        <f>IF(INT(O55/100)=3,Y55,0)</f>
        <v>0</v>
      </c>
      <c r="V55" s="67">
        <f>IF(INT(O55/100)=4,Y55,0)</f>
        <v>0</v>
      </c>
      <c r="W55" s="67">
        <f>IF(INT(O55/100)=5,Y55,0)</f>
        <v>0</v>
      </c>
      <c r="X55" s="67">
        <f>IF(INT(O55/100)=6,Y55,0)</f>
        <v>0</v>
      </c>
      <c r="Y55" s="56">
        <v>4</v>
      </c>
    </row>
    <row r="56" spans="1:25" ht="16.5" thickBot="1">
      <c r="A56" s="64">
        <f>IF(I56=1,F56,0)</f>
        <v>0</v>
      </c>
      <c r="B56" s="64">
        <f>IF(I56=3,F56,0)</f>
        <v>0</v>
      </c>
      <c r="C56" s="64">
        <f>IF(I56=4,F56,0)</f>
        <v>0</v>
      </c>
      <c r="D56" s="64">
        <f>IF(I56=5,F56,0)</f>
        <v>0</v>
      </c>
      <c r="E56" s="64">
        <f>IF(I56=6,F56,0)</f>
        <v>0</v>
      </c>
      <c r="F56" s="68">
        <v>2</v>
      </c>
      <c r="H56" s="91">
        <v>5</v>
      </c>
      <c r="I56" s="76"/>
      <c r="J56" s="526" t="e">
        <f>LOOKUP(I56,Name!A$2:B1946)</f>
        <v>#N/A</v>
      </c>
      <c r="K56" s="289"/>
      <c r="L56" s="85"/>
      <c r="M56" s="210" t="s">
        <v>134</v>
      </c>
      <c r="N56" s="75">
        <v>5</v>
      </c>
      <c r="O56" s="76"/>
      <c r="P56" s="526" t="e">
        <f>LOOKUP(O56,Name!A$2:B1953)</f>
        <v>#N/A</v>
      </c>
      <c r="Q56" s="286"/>
      <c r="R56" s="85"/>
      <c r="S56" s="42"/>
      <c r="T56" s="67">
        <f>IF(INT(O56/100)=1,Y56,0)</f>
        <v>0</v>
      </c>
      <c r="U56" s="67">
        <f>IF(INT(O56/100)=3,Y56,0)</f>
        <v>0</v>
      </c>
      <c r="V56" s="67">
        <f>IF(INT(O56/100)=4,Y56,0)</f>
        <v>0</v>
      </c>
      <c r="W56" s="67">
        <f>IF(INT(O56/100)=5,Y56,0)</f>
        <v>0</v>
      </c>
      <c r="X56" s="67">
        <f>IF(INT(O56/100)=6,Y56,0)</f>
        <v>0</v>
      </c>
      <c r="Y56" s="56">
        <v>2</v>
      </c>
    </row>
    <row r="57" spans="1:25" ht="16.5" thickBot="1">
      <c r="A57" s="65"/>
      <c r="B57" s="65"/>
      <c r="C57" s="65"/>
      <c r="D57" s="65"/>
      <c r="E57" s="65"/>
      <c r="F57" s="66" t="s">
        <v>59</v>
      </c>
      <c r="H57" s="57"/>
      <c r="I57" s="57"/>
      <c r="J57" s="69"/>
      <c r="K57" s="69"/>
      <c r="L57" s="69"/>
      <c r="M57" s="210" t="s">
        <v>134</v>
      </c>
      <c r="N57" s="57"/>
      <c r="O57" s="57"/>
      <c r="P57" s="69"/>
      <c r="Q57" s="69"/>
      <c r="R57" s="69"/>
      <c r="T57" s="65"/>
      <c r="U57" s="65"/>
      <c r="V57" s="65"/>
      <c r="W57" s="65"/>
      <c r="X57" s="65"/>
      <c r="Y57" s="66" t="s">
        <v>59</v>
      </c>
    </row>
    <row r="58" spans="1:24" ht="16.5" thickBot="1">
      <c r="A58" s="58" t="s">
        <v>49</v>
      </c>
      <c r="B58" s="59" t="s">
        <v>51</v>
      </c>
      <c r="C58" s="60" t="s">
        <v>53</v>
      </c>
      <c r="D58" s="61" t="s">
        <v>55</v>
      </c>
      <c r="E58" s="62" t="s">
        <v>57</v>
      </c>
      <c r="H58" s="207" t="s">
        <v>115</v>
      </c>
      <c r="I58" s="86"/>
      <c r="J58" s="70" t="s">
        <v>112</v>
      </c>
      <c r="K58" s="70"/>
      <c r="L58" s="82"/>
      <c r="M58" s="210" t="s">
        <v>134</v>
      </c>
      <c r="N58" s="207" t="s">
        <v>116</v>
      </c>
      <c r="O58" s="86"/>
      <c r="P58" s="70" t="s">
        <v>113</v>
      </c>
      <c r="Q58" s="70"/>
      <c r="R58" s="82"/>
      <c r="S58" s="42"/>
      <c r="T58" s="58" t="s">
        <v>49</v>
      </c>
      <c r="U58" s="59" t="s">
        <v>51</v>
      </c>
      <c r="V58" s="60" t="s">
        <v>53</v>
      </c>
      <c r="W58" s="61" t="s">
        <v>55</v>
      </c>
      <c r="X58" s="62" t="s">
        <v>57</v>
      </c>
    </row>
    <row r="59" spans="1:25" ht="16.5" thickBot="1">
      <c r="A59" s="67">
        <f>IF(INT(I59/100)=1,F59,0)</f>
        <v>0</v>
      </c>
      <c r="B59" s="67">
        <f>IF(INT(I59/100)=3,F59,0)</f>
        <v>0</v>
      </c>
      <c r="C59" s="67">
        <f>IF(INT(I59/100)=4,F59,0)</f>
        <v>0</v>
      </c>
      <c r="D59" s="67">
        <f>IF(INT(I59/100)=5,F59,0)</f>
        <v>0</v>
      </c>
      <c r="E59" s="67">
        <f>IF(INT(I59/100)=6,F59,0)</f>
        <v>10</v>
      </c>
      <c r="F59" s="56">
        <v>10</v>
      </c>
      <c r="H59" s="71">
        <v>1</v>
      </c>
      <c r="I59" s="63">
        <v>623</v>
      </c>
      <c r="J59" s="42" t="str">
        <f>LOOKUP(I59,Name!A$2:B1949)</f>
        <v>William Jameson</v>
      </c>
      <c r="K59" s="65">
        <v>53</v>
      </c>
      <c r="L59" s="80"/>
      <c r="M59" s="210" t="s">
        <v>134</v>
      </c>
      <c r="N59" s="71">
        <v>1</v>
      </c>
      <c r="O59" s="63">
        <v>616</v>
      </c>
      <c r="P59" s="42" t="str">
        <f>LOOKUP(O59,Name!A$2:B1956)</f>
        <v>Jack O'Leary</v>
      </c>
      <c r="Q59" s="65">
        <v>48</v>
      </c>
      <c r="R59" s="80"/>
      <c r="S59" s="42"/>
      <c r="T59" s="67">
        <f>IF(INT(O59/100)=1,Y59,0)</f>
        <v>0</v>
      </c>
      <c r="U59" s="67">
        <f>IF(INT(O59/100)=3,Y59,0)</f>
        <v>0</v>
      </c>
      <c r="V59" s="67">
        <f>IF(INT(O59/100)=4,Y59,0)</f>
        <v>0</v>
      </c>
      <c r="W59" s="67">
        <f>IF(INT(O59/100)=5,Y59,0)</f>
        <v>0</v>
      </c>
      <c r="X59" s="67">
        <f>IF(INT(O59/100)=6,Y59,0)</f>
        <v>10</v>
      </c>
      <c r="Y59" s="56">
        <v>10</v>
      </c>
    </row>
    <row r="60" spans="1:25" ht="16.5" thickBot="1">
      <c r="A60" s="67">
        <f>IF(INT(I60/100)=1,F60,0)</f>
        <v>8</v>
      </c>
      <c r="B60" s="67">
        <f>IF(INT(I60/100)=3,F60,0)</f>
        <v>0</v>
      </c>
      <c r="C60" s="67">
        <f>IF(INT(I60/100)=4,F60,0)</f>
        <v>0</v>
      </c>
      <c r="D60" s="67">
        <f>IF(INT(I60/100)=5,F60,0)</f>
        <v>0</v>
      </c>
      <c r="E60" s="67">
        <f>IF(INT(I60/100)=6,F60,0)</f>
        <v>0</v>
      </c>
      <c r="F60" s="56">
        <v>8</v>
      </c>
      <c r="H60" s="71">
        <v>2</v>
      </c>
      <c r="I60" s="63">
        <v>111</v>
      </c>
      <c r="J60" s="42" t="str">
        <f>LOOKUP(I60,Name!A$2:B1950)</f>
        <v>Cameron Taye Harris</v>
      </c>
      <c r="K60" s="65">
        <v>48</v>
      </c>
      <c r="L60" s="80"/>
      <c r="M60" s="210" t="s">
        <v>134</v>
      </c>
      <c r="N60" s="71">
        <v>2</v>
      </c>
      <c r="O60" s="63">
        <v>118</v>
      </c>
      <c r="P60" s="42" t="str">
        <f>LOOKUP(O60,Name!A$2:B1957)</f>
        <v>Thomas Delaney</v>
      </c>
      <c r="Q60" s="65">
        <v>44</v>
      </c>
      <c r="R60" s="80"/>
      <c r="S60" s="42"/>
      <c r="T60" s="67">
        <f>IF(INT(O60/100)=1,Y60,0)</f>
        <v>8</v>
      </c>
      <c r="U60" s="67">
        <f>IF(INT(O60/100)=3,Y60,0)</f>
        <v>0</v>
      </c>
      <c r="V60" s="67">
        <f>IF(INT(O60/100)=4,Y60,0)</f>
        <v>0</v>
      </c>
      <c r="W60" s="67">
        <f>IF(INT(O60/100)=5,Y60,0)</f>
        <v>0</v>
      </c>
      <c r="X60" s="67">
        <f>IF(INT(O60/100)=6,Y60,0)</f>
        <v>0</v>
      </c>
      <c r="Y60" s="56">
        <v>8</v>
      </c>
    </row>
    <row r="61" spans="1:25" ht="16.5" thickBot="1">
      <c r="A61" s="67">
        <f>IF(INT(I61/100)=1,F61,0)</f>
        <v>0</v>
      </c>
      <c r="B61" s="67">
        <f>IF(INT(I61/100)=3,F61,0)</f>
        <v>0</v>
      </c>
      <c r="C61" s="67">
        <f>IF(INT(I61/100)=4,F61,0)</f>
        <v>6</v>
      </c>
      <c r="D61" s="67">
        <f>IF(INT(I61/100)=5,F61,0)</f>
        <v>0</v>
      </c>
      <c r="E61" s="67">
        <f>IF(INT(I61/100)=6,F61,0)</f>
        <v>0</v>
      </c>
      <c r="F61" s="56">
        <v>6</v>
      </c>
      <c r="H61" s="71">
        <v>3</v>
      </c>
      <c r="I61" s="63">
        <v>440</v>
      </c>
      <c r="J61" s="42" t="str">
        <f>LOOKUP(I61,Name!A$2:B1951)</f>
        <v>Shai Thompson</v>
      </c>
      <c r="K61" s="65">
        <v>47</v>
      </c>
      <c r="L61" s="80"/>
      <c r="M61" s="210" t="s">
        <v>134</v>
      </c>
      <c r="N61" s="71">
        <v>3</v>
      </c>
      <c r="O61" s="63">
        <v>438</v>
      </c>
      <c r="P61" s="42" t="str">
        <f>LOOKUP(O61,Name!A$2:B1958)</f>
        <v>Bryn Palmer</v>
      </c>
      <c r="Q61" s="65">
        <v>40</v>
      </c>
      <c r="R61" s="80"/>
      <c r="S61" s="42"/>
      <c r="T61" s="67">
        <f>IF(INT(O61/100)=1,Y61,0)</f>
        <v>0</v>
      </c>
      <c r="U61" s="67">
        <f>IF(INT(O61/100)=3,Y61,0)</f>
        <v>0</v>
      </c>
      <c r="V61" s="67">
        <f>IF(INT(O61/100)=4,Y61,0)</f>
        <v>6</v>
      </c>
      <c r="W61" s="67">
        <f>IF(INT(O61/100)=5,Y61,0)</f>
        <v>0</v>
      </c>
      <c r="X61" s="67">
        <f>IF(INT(O61/100)=6,Y61,0)</f>
        <v>0</v>
      </c>
      <c r="Y61" s="56">
        <v>6</v>
      </c>
    </row>
    <row r="62" spans="1:25" ht="16.5" thickBot="1">
      <c r="A62" s="67">
        <f>IF(INT(I62/100)=1,F62,0)</f>
        <v>0</v>
      </c>
      <c r="B62" s="67">
        <f>IF(INT(I62/100)=3,F62,0)</f>
        <v>0</v>
      </c>
      <c r="C62" s="67">
        <f>IF(INT(I62/100)=4,F62,0)</f>
        <v>0</v>
      </c>
      <c r="D62" s="67">
        <f>IF(INT(I62/100)=5,F62,0)</f>
        <v>4</v>
      </c>
      <c r="E62" s="67">
        <f>IF(INT(I62/100)=6,F62,0)</f>
        <v>0</v>
      </c>
      <c r="F62" s="56">
        <v>4</v>
      </c>
      <c r="H62" s="71">
        <v>4</v>
      </c>
      <c r="I62" s="63">
        <v>550</v>
      </c>
      <c r="J62" s="42" t="str">
        <f>LOOKUP(I62,Name!A$2:B1952)</f>
        <v>TOM REID</v>
      </c>
      <c r="K62" s="65">
        <v>43</v>
      </c>
      <c r="L62" s="80"/>
      <c r="M62" s="210" t="s">
        <v>134</v>
      </c>
      <c r="N62" s="71">
        <v>4</v>
      </c>
      <c r="O62" s="63"/>
      <c r="P62" s="42" t="e">
        <f>LOOKUP(O62,Name!A$2:B1959)</f>
        <v>#N/A</v>
      </c>
      <c r="Q62" s="65"/>
      <c r="R62" s="80"/>
      <c r="S62" s="42"/>
      <c r="T62" s="67">
        <f>IF(INT(O62/100)=1,Y62,0)</f>
        <v>0</v>
      </c>
      <c r="U62" s="67">
        <f>IF(INT(O62/100)=3,Y62,0)</f>
        <v>0</v>
      </c>
      <c r="V62" s="67">
        <f>IF(INT(O62/100)=4,Y62,0)</f>
        <v>0</v>
      </c>
      <c r="W62" s="67">
        <f>IF(INT(O62/100)=5,Y62,0)</f>
        <v>0</v>
      </c>
      <c r="X62" s="67">
        <f>IF(INT(O62/100)=6,Y62,0)</f>
        <v>0</v>
      </c>
      <c r="Y62" s="56">
        <v>4</v>
      </c>
    </row>
    <row r="63" spans="1:25" ht="16.5" thickBot="1">
      <c r="A63" s="67">
        <f>IF(INT(I63/100)=1,F63,0)</f>
        <v>0</v>
      </c>
      <c r="B63" s="67">
        <f>IF(INT(I63/100)=3,F63,0)</f>
        <v>2</v>
      </c>
      <c r="C63" s="67">
        <f>IF(INT(I63/100)=4,F63,0)</f>
        <v>0</v>
      </c>
      <c r="D63" s="67">
        <f>IF(INT(I63/100)=5,F63,0)</f>
        <v>0</v>
      </c>
      <c r="E63" s="67">
        <f>IF(INT(I63/100)=6,F63,0)</f>
        <v>0</v>
      </c>
      <c r="F63" s="56">
        <v>2</v>
      </c>
      <c r="H63" s="71">
        <v>5</v>
      </c>
      <c r="I63" s="63">
        <v>339</v>
      </c>
      <c r="J63" s="42" t="str">
        <f>LOOKUP(I63,Name!A$2:B1953)</f>
        <v>Adri Korpal</v>
      </c>
      <c r="K63" s="65">
        <v>33</v>
      </c>
      <c r="L63" s="80"/>
      <c r="M63" s="210" t="s">
        <v>134</v>
      </c>
      <c r="N63" s="71">
        <v>5</v>
      </c>
      <c r="O63" s="63"/>
      <c r="P63" s="42" t="e">
        <f>LOOKUP(O63,Name!A$2:B1960)</f>
        <v>#N/A</v>
      </c>
      <c r="Q63" s="65"/>
      <c r="R63" s="80"/>
      <c r="S63" s="42"/>
      <c r="T63" s="67">
        <f>IF(INT(O63/100)=1,Y63,0)</f>
        <v>0</v>
      </c>
      <c r="U63" s="67">
        <f>IF(INT(O63/100)=3,Y63,0)</f>
        <v>0</v>
      </c>
      <c r="V63" s="67">
        <f>IF(INT(O63/100)=4,Y63,0)</f>
        <v>0</v>
      </c>
      <c r="W63" s="67">
        <f>IF(INT(O63/100)=5,Y63,0)</f>
        <v>0</v>
      </c>
      <c r="X63" s="67">
        <f>IF(INT(O63/100)=6,Y63,0)</f>
        <v>0</v>
      </c>
      <c r="Y63" s="56">
        <v>2</v>
      </c>
    </row>
    <row r="64" spans="1:25" ht="16.5" thickBot="1">
      <c r="A64" s="65"/>
      <c r="B64" s="65"/>
      <c r="C64" s="65"/>
      <c r="D64" s="65"/>
      <c r="E64" s="65"/>
      <c r="F64" s="66" t="s">
        <v>59</v>
      </c>
      <c r="H64" s="83"/>
      <c r="I64" s="84"/>
      <c r="J64" s="77"/>
      <c r="K64" s="77"/>
      <c r="L64" s="85"/>
      <c r="M64" s="210" t="s">
        <v>134</v>
      </c>
      <c r="N64" s="83"/>
      <c r="O64" s="84"/>
      <c r="P64" s="77"/>
      <c r="Q64" s="77"/>
      <c r="R64" s="85"/>
      <c r="S64" s="42"/>
      <c r="T64" s="65"/>
      <c r="U64" s="65"/>
      <c r="V64" s="65"/>
      <c r="W64" s="65"/>
      <c r="X64" s="65"/>
      <c r="Y64" s="66" t="s">
        <v>59</v>
      </c>
    </row>
    <row r="71" ht="15">
      <c r="K71" s="41" t="s">
        <v>135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5.7109375" style="3" customWidth="1"/>
    <col min="6" max="6" width="5.7109375" style="41" customWidth="1"/>
    <col min="7" max="7" width="2.421875" style="41" customWidth="1"/>
    <col min="8" max="9" width="5.7109375" style="41" customWidth="1"/>
    <col min="10" max="10" width="23.28125" style="41" customWidth="1"/>
    <col min="11" max="11" width="8.57421875" style="41" customWidth="1"/>
    <col min="12" max="12" width="5.7109375" style="41" customWidth="1"/>
    <col min="13" max="13" width="4.57421875" style="3" customWidth="1"/>
    <col min="14" max="14" width="6.00390625" style="41" customWidth="1"/>
    <col min="15" max="15" width="6.7109375" style="41" customWidth="1"/>
    <col min="16" max="16" width="24.00390625" style="3" customWidth="1"/>
    <col min="17" max="17" width="8.8515625" style="3" customWidth="1"/>
    <col min="18" max="18" width="4.57421875" style="3" customWidth="1"/>
    <col min="19" max="19" width="3.28125" style="8" customWidth="1"/>
    <col min="20" max="24" width="5.7109375" style="3" customWidth="1"/>
    <col min="25" max="25" width="5.7109375" style="41" customWidth="1"/>
    <col min="26" max="16384" width="9.140625" style="3" customWidth="1"/>
  </cols>
  <sheetData>
    <row r="1" spans="8:19" ht="16.5" thickBot="1">
      <c r="H1" s="578" t="s">
        <v>83</v>
      </c>
      <c r="I1" s="579"/>
      <c r="J1" s="579"/>
      <c r="K1" s="579"/>
      <c r="L1" s="580"/>
      <c r="M1" s="209" t="s">
        <v>133</v>
      </c>
      <c r="N1" s="200"/>
      <c r="O1" s="201"/>
      <c r="P1" s="201" t="s">
        <v>411</v>
      </c>
      <c r="Q1" s="201"/>
      <c r="R1" s="202"/>
      <c r="S1" s="101"/>
    </row>
    <row r="2" spans="1:24" ht="16.5" thickBot="1">
      <c r="A2" s="105" t="s">
        <v>49</v>
      </c>
      <c r="B2" s="117" t="s">
        <v>51</v>
      </c>
      <c r="C2" s="123" t="s">
        <v>53</v>
      </c>
      <c r="D2" s="130" t="s">
        <v>55</v>
      </c>
      <c r="E2" s="218" t="s">
        <v>57</v>
      </c>
      <c r="F2" s="219" t="s">
        <v>133</v>
      </c>
      <c r="H2" s="200"/>
      <c r="I2" s="201"/>
      <c r="J2" s="527" t="s">
        <v>84</v>
      </c>
      <c r="K2" s="201"/>
      <c r="L2" s="202"/>
      <c r="M2" s="209" t="s">
        <v>133</v>
      </c>
      <c r="N2" s="207" t="s">
        <v>107</v>
      </c>
      <c r="O2" s="195"/>
      <c r="P2" s="184" t="s">
        <v>79</v>
      </c>
      <c r="Q2" s="184"/>
      <c r="R2" s="190"/>
      <c r="S2" s="42"/>
      <c r="T2" s="58" t="s">
        <v>49</v>
      </c>
      <c r="U2" s="59" t="s">
        <v>51</v>
      </c>
      <c r="V2" s="60" t="s">
        <v>53</v>
      </c>
      <c r="W2" s="61" t="s">
        <v>55</v>
      </c>
      <c r="X2" s="62" t="s">
        <v>57</v>
      </c>
    </row>
    <row r="3" spans="1:25" ht="16.5" thickBot="1">
      <c r="A3" s="189">
        <f>SUM(A9:A64)</f>
        <v>42</v>
      </c>
      <c r="B3" s="186">
        <f>SUM(B9:B64)</f>
        <v>44</v>
      </c>
      <c r="C3" s="186">
        <f>SUM(C9:C64)</f>
        <v>46</v>
      </c>
      <c r="D3" s="186">
        <f>SUM(D9:D64)</f>
        <v>30</v>
      </c>
      <c r="E3" s="186">
        <f>SUM(E9:E64)</f>
        <v>72</v>
      </c>
      <c r="F3" s="199" t="s">
        <v>81</v>
      </c>
      <c r="H3" s="189" t="s">
        <v>214</v>
      </c>
      <c r="I3" s="527">
        <v>6</v>
      </c>
      <c r="J3" s="530" t="str">
        <f>LOOKUP(I3,Name!A$2:B1899)</f>
        <v>Solihull &amp; Small Heath</v>
      </c>
      <c r="K3" s="527">
        <f>E$5</f>
        <v>156</v>
      </c>
      <c r="L3" s="199"/>
      <c r="M3" s="209" t="s">
        <v>133</v>
      </c>
      <c r="N3" s="71">
        <v>1</v>
      </c>
      <c r="O3" s="63">
        <v>389</v>
      </c>
      <c r="P3" s="42" t="str">
        <f>LOOKUP(O3,Name!A$2:B1900)</f>
        <v>Jada Taylor</v>
      </c>
      <c r="Q3" s="159">
        <v>1.83</v>
      </c>
      <c r="R3" s="191"/>
      <c r="S3" s="42"/>
      <c r="T3" s="67">
        <f>IF(INT(O3/100)=1,Y3,0)</f>
        <v>0</v>
      </c>
      <c r="U3" s="67">
        <f>IF(INT(O3/100)=3,Y3,0)</f>
        <v>10</v>
      </c>
      <c r="V3" s="67">
        <f>IF(INT(O3/100)=4,Y3,0)</f>
        <v>0</v>
      </c>
      <c r="W3" s="67">
        <f>IF(INT(O3/100)=5,Y3,0)</f>
        <v>0</v>
      </c>
      <c r="X3" s="67">
        <f>IF(INT(O3/100)=6,Y3,0)</f>
        <v>0</v>
      </c>
      <c r="Y3" s="56">
        <v>10</v>
      </c>
    </row>
    <row r="4" spans="1:25" ht="16.5" thickBot="1">
      <c r="A4" s="189">
        <f>SUM(T2:T64)</f>
        <v>32</v>
      </c>
      <c r="B4" s="186">
        <f>SUM(U2:U64)</f>
        <v>34</v>
      </c>
      <c r="C4" s="186">
        <f>SUM(V2:V64)</f>
        <v>58</v>
      </c>
      <c r="D4" s="186">
        <f>SUM(W2:W64)</f>
        <v>30</v>
      </c>
      <c r="E4" s="186">
        <f>SUM(X2:X64)</f>
        <v>84</v>
      </c>
      <c r="F4" s="199" t="s">
        <v>142</v>
      </c>
      <c r="H4" s="189" t="s">
        <v>217</v>
      </c>
      <c r="I4" s="527">
        <v>4</v>
      </c>
      <c r="J4" s="530" t="str">
        <f>LOOKUP(I4,Name!A$2:B1897)</f>
        <v>Halesowen C&amp;AC</v>
      </c>
      <c r="K4" s="527">
        <f>C$5</f>
        <v>104</v>
      </c>
      <c r="L4" s="199"/>
      <c r="M4" s="209" t="s">
        <v>133</v>
      </c>
      <c r="N4" s="71">
        <v>2</v>
      </c>
      <c r="O4" s="63">
        <v>534</v>
      </c>
      <c r="P4" s="42" t="str">
        <f>LOOKUP(O4,Name!A$2:B1901)</f>
        <v>RUBY COLDWELL</v>
      </c>
      <c r="Q4" s="159">
        <v>1.78</v>
      </c>
      <c r="R4" s="191"/>
      <c r="S4" s="42"/>
      <c r="T4" s="67">
        <f>IF(INT(O4/100)=1,Y4,0)</f>
        <v>0</v>
      </c>
      <c r="U4" s="67">
        <f>IF(INT(O4/100)=3,Y4,0)</f>
        <v>0</v>
      </c>
      <c r="V4" s="67">
        <f>IF(INT(O4/100)=4,Y4,0)</f>
        <v>0</v>
      </c>
      <c r="W4" s="67">
        <f>IF(INT(O4/100)=5,Y4,0)</f>
        <v>8</v>
      </c>
      <c r="X4" s="67">
        <f>IF(INT(O4/100)=6,Y4,0)</f>
        <v>0</v>
      </c>
      <c r="Y4" s="56">
        <v>8</v>
      </c>
    </row>
    <row r="5" spans="1:25" ht="16.5" thickBot="1">
      <c r="A5" s="220">
        <f>A3+A4</f>
        <v>74</v>
      </c>
      <c r="B5" s="221">
        <f>B3+B4</f>
        <v>78</v>
      </c>
      <c r="C5" s="221">
        <f>C3+C4</f>
        <v>104</v>
      </c>
      <c r="D5" s="221">
        <f>D3+D4</f>
        <v>60</v>
      </c>
      <c r="E5" s="221">
        <f>E3+E4</f>
        <v>156</v>
      </c>
      <c r="F5" s="222" t="s">
        <v>82</v>
      </c>
      <c r="H5" s="189" t="s">
        <v>218</v>
      </c>
      <c r="I5" s="527">
        <v>3</v>
      </c>
      <c r="J5" s="530" t="str">
        <f>LOOKUP(I5,Name!A$2:B1896)</f>
        <v>Birchfield Harriers</v>
      </c>
      <c r="K5" s="527">
        <f>B$5</f>
        <v>78</v>
      </c>
      <c r="L5" s="199"/>
      <c r="M5" s="209" t="s">
        <v>133</v>
      </c>
      <c r="N5" s="71">
        <v>3</v>
      </c>
      <c r="O5" s="63">
        <v>671</v>
      </c>
      <c r="P5" s="42" t="str">
        <f>LOOKUP(O5,Name!A$2:B1902)</f>
        <v>Eva Robinson</v>
      </c>
      <c r="Q5" s="159">
        <v>1.77</v>
      </c>
      <c r="R5" s="191"/>
      <c r="S5" s="42"/>
      <c r="T5" s="67">
        <f>IF(INT(O5/100)=1,Y5,0)</f>
        <v>0</v>
      </c>
      <c r="U5" s="67">
        <f>IF(INT(O5/100)=3,Y5,0)</f>
        <v>0</v>
      </c>
      <c r="V5" s="67">
        <f>IF(INT(O5/100)=4,Y5,0)</f>
        <v>0</v>
      </c>
      <c r="W5" s="67">
        <f>IF(INT(O5/100)=5,Y5,0)</f>
        <v>0</v>
      </c>
      <c r="X5" s="67">
        <f>IF(INT(O5/100)=6,Y5,0)</f>
        <v>6</v>
      </c>
      <c r="Y5" s="56">
        <v>6</v>
      </c>
    </row>
    <row r="6" spans="1:25" ht="16.5" thickBot="1">
      <c r="A6" s="41"/>
      <c r="B6" s="41"/>
      <c r="C6" s="41"/>
      <c r="D6" s="41"/>
      <c r="E6" s="41"/>
      <c r="H6" s="189" t="s">
        <v>215</v>
      </c>
      <c r="I6" s="527">
        <v>1</v>
      </c>
      <c r="J6" s="530" t="str">
        <f>LOOKUP(I6,Name!A$2:B1895)</f>
        <v>Royal Sutton Coldfield</v>
      </c>
      <c r="K6" s="527">
        <f>A$5</f>
        <v>74</v>
      </c>
      <c r="L6" s="199"/>
      <c r="M6" s="209" t="s">
        <v>133</v>
      </c>
      <c r="N6" s="71">
        <v>4</v>
      </c>
      <c r="O6" s="63">
        <v>488</v>
      </c>
      <c r="P6" s="42" t="str">
        <f>LOOKUP(O6,Name!A$2:B1903)</f>
        <v>Poppy Oliarnyk</v>
      </c>
      <c r="Q6" s="159">
        <v>1.59</v>
      </c>
      <c r="R6" s="191"/>
      <c r="S6" s="42"/>
      <c r="T6" s="67">
        <f>IF(INT(O6/100)=1,Y6,0)</f>
        <v>0</v>
      </c>
      <c r="U6" s="67">
        <f>IF(INT(O6/100)=3,Y6,0)</f>
        <v>0</v>
      </c>
      <c r="V6" s="67">
        <f>IF(INT(O6/100)=4,Y6,0)</f>
        <v>4</v>
      </c>
      <c r="W6" s="67">
        <f>IF(INT(O6/100)=5,Y6,0)</f>
        <v>0</v>
      </c>
      <c r="X6" s="67">
        <f>IF(INT(O6/100)=6,Y6,0)</f>
        <v>0</v>
      </c>
      <c r="Y6" s="56">
        <v>4</v>
      </c>
    </row>
    <row r="7" spans="8:25" ht="16.5" thickBot="1">
      <c r="H7" s="189" t="s">
        <v>216</v>
      </c>
      <c r="I7" s="527">
        <v>5</v>
      </c>
      <c r="J7" s="530" t="str">
        <f>LOOKUP(I7,Name!A$2:B1898)</f>
        <v>Tamworth AC</v>
      </c>
      <c r="K7" s="527">
        <f>D$5</f>
        <v>60</v>
      </c>
      <c r="L7" s="199"/>
      <c r="M7" s="209" t="s">
        <v>133</v>
      </c>
      <c r="N7" s="71">
        <v>5</v>
      </c>
      <c r="O7" s="63">
        <v>163</v>
      </c>
      <c r="P7" s="42" t="str">
        <f>LOOKUP(O7,Name!A$2:B1904)</f>
        <v>Martha Wood</v>
      </c>
      <c r="Q7" s="159">
        <v>1.53</v>
      </c>
      <c r="R7" s="191"/>
      <c r="S7" s="42"/>
      <c r="T7" s="67">
        <f>IF(INT(O7/100)=1,Y7,0)</f>
        <v>2</v>
      </c>
      <c r="U7" s="67">
        <f>IF(INT(O7/100)=3,Y7,0)</f>
        <v>0</v>
      </c>
      <c r="V7" s="67">
        <f>IF(INT(O7/100)=4,Y7,0)</f>
        <v>0</v>
      </c>
      <c r="W7" s="67">
        <f>IF(INT(O7/100)=5,Y7,0)</f>
        <v>0</v>
      </c>
      <c r="X7" s="67">
        <f>IF(INT(O7/100)=6,Y7,0)</f>
        <v>0</v>
      </c>
      <c r="Y7" s="56">
        <v>2</v>
      </c>
    </row>
    <row r="8" spans="8:25" ht="15.75" thickBot="1">
      <c r="H8" s="196"/>
      <c r="I8" s="197"/>
      <c r="J8" s="197"/>
      <c r="K8" s="197"/>
      <c r="L8" s="198"/>
      <c r="M8" s="209" t="s">
        <v>133</v>
      </c>
      <c r="N8" s="189"/>
      <c r="O8" s="186"/>
      <c r="P8" s="185"/>
      <c r="Q8" s="290"/>
      <c r="R8" s="191"/>
      <c r="S8" s="42"/>
      <c r="T8" s="81"/>
      <c r="U8" s="65"/>
      <c r="V8" s="65"/>
      <c r="W8" s="65"/>
      <c r="X8" s="65"/>
      <c r="Y8" s="66" t="s">
        <v>59</v>
      </c>
    </row>
    <row r="9" spans="1:24" ht="16.5" thickBot="1">
      <c r="A9" s="58" t="s">
        <v>49</v>
      </c>
      <c r="B9" s="59" t="s">
        <v>51</v>
      </c>
      <c r="C9" s="60" t="s">
        <v>53</v>
      </c>
      <c r="D9" s="61" t="s">
        <v>55</v>
      </c>
      <c r="E9" s="62" t="s">
        <v>57</v>
      </c>
      <c r="H9" s="207" t="s">
        <v>100</v>
      </c>
      <c r="I9" s="88">
        <v>5.3</v>
      </c>
      <c r="J9" s="184" t="s">
        <v>58</v>
      </c>
      <c r="K9" s="184"/>
      <c r="L9" s="190"/>
      <c r="M9" s="209" t="s">
        <v>133</v>
      </c>
      <c r="N9" s="208" t="s">
        <v>108</v>
      </c>
      <c r="O9" s="186"/>
      <c r="P9" s="186" t="s">
        <v>80</v>
      </c>
      <c r="Q9" s="291"/>
      <c r="R9" s="191"/>
      <c r="S9" s="42"/>
      <c r="T9" s="58" t="s">
        <v>49</v>
      </c>
      <c r="U9" s="59" t="s">
        <v>51</v>
      </c>
      <c r="V9" s="60" t="s">
        <v>53</v>
      </c>
      <c r="W9" s="61" t="s">
        <v>55</v>
      </c>
      <c r="X9" s="62" t="s">
        <v>57</v>
      </c>
    </row>
    <row r="10" spans="1:25" ht="15.75" thickBot="1">
      <c r="A10" s="64">
        <f>IF(I10=1,F10,0)</f>
        <v>0</v>
      </c>
      <c r="B10" s="64">
        <f>IF(I10=3,F10,0)</f>
        <v>0</v>
      </c>
      <c r="C10" s="64">
        <f>IF(I10=4,F10,0)</f>
        <v>0</v>
      </c>
      <c r="D10" s="64">
        <f>IF(I10=5,F10,0)</f>
        <v>0</v>
      </c>
      <c r="E10" s="64">
        <f>IF(I10=6,F10,0)</f>
        <v>10</v>
      </c>
      <c r="F10" s="68">
        <v>10</v>
      </c>
      <c r="H10" s="89">
        <v>1</v>
      </c>
      <c r="I10" s="63">
        <v>6</v>
      </c>
      <c r="J10" s="42" t="str">
        <f>LOOKUP(I10,Name!A$2:B1901)</f>
        <v>Solihull &amp; Small Heath</v>
      </c>
      <c r="K10" s="151">
        <v>83.7</v>
      </c>
      <c r="L10" s="191"/>
      <c r="M10" s="209" t="s">
        <v>133</v>
      </c>
      <c r="N10" s="71">
        <v>1</v>
      </c>
      <c r="O10" s="63">
        <v>667</v>
      </c>
      <c r="P10" s="42" t="str">
        <f>LOOKUP(O10,Name!A$2:B1907)</f>
        <v>Chloe Driver</v>
      </c>
      <c r="Q10" s="159">
        <v>1.67</v>
      </c>
      <c r="R10" s="191"/>
      <c r="S10" s="42"/>
      <c r="T10" s="67">
        <f>IF(INT(O10/100)=1,Y10,0)</f>
        <v>0</v>
      </c>
      <c r="U10" s="67">
        <f>IF(INT(O10/100)=3,Y10,0)</f>
        <v>0</v>
      </c>
      <c r="V10" s="67">
        <f>IF(INT(O10/100)=4,Y10,0)</f>
        <v>0</v>
      </c>
      <c r="W10" s="67">
        <f>IF(INT(O10/100)=5,Y10,0)</f>
        <v>0</v>
      </c>
      <c r="X10" s="67">
        <f>IF(INT(O10/100)=6,Y10,0)</f>
        <v>10</v>
      </c>
      <c r="Y10" s="56">
        <v>10</v>
      </c>
    </row>
    <row r="11" spans="1:25" ht="15.75" thickBot="1">
      <c r="A11" s="64">
        <f>IF(I11=1,F11,0)</f>
        <v>0</v>
      </c>
      <c r="B11" s="64">
        <f>IF(I11=3,F11,0)</f>
        <v>8</v>
      </c>
      <c r="C11" s="64">
        <f>IF(I11=4,F11,0)</f>
        <v>0</v>
      </c>
      <c r="D11" s="64">
        <f>IF(I11=5,F11,0)</f>
        <v>0</v>
      </c>
      <c r="E11" s="64">
        <f>IF(I11=6,F11,0)</f>
        <v>0</v>
      </c>
      <c r="F11" s="68">
        <v>8</v>
      </c>
      <c r="H11" s="89">
        <v>2</v>
      </c>
      <c r="I11" s="63">
        <v>3</v>
      </c>
      <c r="J11" s="42" t="str">
        <f>LOOKUP(I11,Name!A$2:B1902)</f>
        <v>Birchfield Harriers</v>
      </c>
      <c r="K11" s="151">
        <v>88.9</v>
      </c>
      <c r="L11" s="191"/>
      <c r="M11" s="209" t="s">
        <v>133</v>
      </c>
      <c r="N11" s="71">
        <v>2</v>
      </c>
      <c r="O11" s="63">
        <v>390</v>
      </c>
      <c r="P11" s="42" t="str">
        <f>LOOKUP(O11,Name!A$2:B1908)</f>
        <v>Amira Hamilton</v>
      </c>
      <c r="Q11" s="159">
        <v>1.58</v>
      </c>
      <c r="R11" s="191"/>
      <c r="S11" s="42"/>
      <c r="T11" s="67">
        <f>IF(INT(O11/100)=1,Y11,0)</f>
        <v>0</v>
      </c>
      <c r="U11" s="67">
        <f>IF(INT(O11/100)=3,Y11,0)</f>
        <v>8</v>
      </c>
      <c r="V11" s="67">
        <f>IF(INT(O11/100)=4,Y11,0)</f>
        <v>0</v>
      </c>
      <c r="W11" s="67">
        <f>IF(INT(O11/100)=5,Y11,0)</f>
        <v>0</v>
      </c>
      <c r="X11" s="67">
        <f>IF(INT(O11/100)=6,Y11,0)</f>
        <v>0</v>
      </c>
      <c r="Y11" s="56">
        <v>8</v>
      </c>
    </row>
    <row r="12" spans="1:25" ht="15.75" thickBot="1">
      <c r="A12" s="64">
        <f>IF(I12=1,F12,0)</f>
        <v>6</v>
      </c>
      <c r="B12" s="64">
        <f>IF(I12=3,F12,0)</f>
        <v>0</v>
      </c>
      <c r="C12" s="64">
        <f>IF(I12=4,F12,0)</f>
        <v>0</v>
      </c>
      <c r="D12" s="64">
        <f>IF(I12=5,F12,0)</f>
        <v>0</v>
      </c>
      <c r="E12" s="64">
        <f>IF(I12=6,F12,0)</f>
        <v>0</v>
      </c>
      <c r="F12" s="68">
        <v>6</v>
      </c>
      <c r="H12" s="89">
        <v>3</v>
      </c>
      <c r="I12" s="63">
        <v>1</v>
      </c>
      <c r="J12" s="42" t="str">
        <f>LOOKUP(I12,Name!A$2:B1903)</f>
        <v>Royal Sutton Coldfield</v>
      </c>
      <c r="K12" s="151">
        <v>97.1</v>
      </c>
      <c r="L12" s="191"/>
      <c r="M12" s="209" t="s">
        <v>133</v>
      </c>
      <c r="N12" s="71">
        <v>3</v>
      </c>
      <c r="O12" s="63">
        <v>485</v>
      </c>
      <c r="P12" s="42" t="str">
        <f>LOOKUP(O12,Name!A$2:B1909)</f>
        <v>Laura Harris</v>
      </c>
      <c r="Q12" s="159">
        <v>1.55</v>
      </c>
      <c r="R12" s="191"/>
      <c r="S12" s="42"/>
      <c r="T12" s="67">
        <f>IF(INT(O12/100)=1,Y12,0)</f>
        <v>0</v>
      </c>
      <c r="U12" s="67">
        <f>IF(INT(O12/100)=3,Y12,0)</f>
        <v>0</v>
      </c>
      <c r="V12" s="67">
        <f>IF(INT(O12/100)=4,Y12,0)</f>
        <v>6</v>
      </c>
      <c r="W12" s="67">
        <f>IF(INT(O12/100)=5,Y12,0)</f>
        <v>0</v>
      </c>
      <c r="X12" s="67">
        <f>IF(INT(O12/100)=6,Y12,0)</f>
        <v>0</v>
      </c>
      <c r="Y12" s="56">
        <v>6</v>
      </c>
    </row>
    <row r="13" spans="1:25" ht="15.75" thickBot="1">
      <c r="A13" s="64">
        <f>IF(I13=1,F13,0)</f>
        <v>0</v>
      </c>
      <c r="B13" s="64">
        <f>IF(I13=3,F13,0)</f>
        <v>0</v>
      </c>
      <c r="C13" s="64">
        <f>IF(I13=4,F13,0)</f>
        <v>4</v>
      </c>
      <c r="D13" s="64">
        <f>IF(I13=5,F13,0)</f>
        <v>0</v>
      </c>
      <c r="E13" s="64">
        <f>IF(I13=6,F13,0)</f>
        <v>0</v>
      </c>
      <c r="F13" s="68">
        <v>4</v>
      </c>
      <c r="H13" s="89">
        <v>4</v>
      </c>
      <c r="I13" s="63">
        <v>4</v>
      </c>
      <c r="J13" s="42" t="str">
        <f>LOOKUP(I13,Name!A$2:B1904)</f>
        <v>Halesowen C&amp;AC</v>
      </c>
      <c r="K13" s="151">
        <v>99.4</v>
      </c>
      <c r="L13" s="191"/>
      <c r="M13" s="209" t="s">
        <v>133</v>
      </c>
      <c r="N13" s="71">
        <v>4</v>
      </c>
      <c r="O13" s="63">
        <v>160</v>
      </c>
      <c r="P13" s="42" t="str">
        <f>LOOKUP(O13,Name!A$2:B1910)</f>
        <v>Alice Griffiths</v>
      </c>
      <c r="Q13" s="159">
        <v>1.53</v>
      </c>
      <c r="R13" s="191"/>
      <c r="S13" s="42"/>
      <c r="T13" s="67">
        <f>IF(INT(O13/100)=1,Y13,0)</f>
        <v>4</v>
      </c>
      <c r="U13" s="67">
        <f>IF(INT(O13/100)=3,Y13,0)</f>
        <v>0</v>
      </c>
      <c r="V13" s="67">
        <f>IF(INT(O13/100)=4,Y13,0)</f>
        <v>0</v>
      </c>
      <c r="W13" s="67">
        <f>IF(INT(O13/100)=5,Y13,0)</f>
        <v>0</v>
      </c>
      <c r="X13" s="67">
        <f>IF(INT(O13/100)=6,Y13,0)</f>
        <v>0</v>
      </c>
      <c r="Y13" s="56">
        <v>4</v>
      </c>
    </row>
    <row r="14" spans="1:25" ht="15.75" thickBot="1">
      <c r="A14" s="64">
        <f>IF(I14=1,F14,0)</f>
        <v>0</v>
      </c>
      <c r="B14" s="64">
        <f>IF(I14=3,F14,0)</f>
        <v>0</v>
      </c>
      <c r="C14" s="64">
        <f>IF(I14=4,F14,0)</f>
        <v>0</v>
      </c>
      <c r="D14" s="64">
        <f>IF(I14=5,F14,0)</f>
        <v>0</v>
      </c>
      <c r="E14" s="64">
        <f>IF(I14=6,F14,0)</f>
        <v>0</v>
      </c>
      <c r="F14" s="68">
        <v>2</v>
      </c>
      <c r="H14" s="89">
        <v>5</v>
      </c>
      <c r="I14" s="63"/>
      <c r="J14" s="42" t="e">
        <f>LOOKUP(I14,Name!A$2:B1905)</f>
        <v>#N/A</v>
      </c>
      <c r="K14" s="151"/>
      <c r="L14" s="191"/>
      <c r="M14" s="209" t="s">
        <v>133</v>
      </c>
      <c r="N14" s="71">
        <v>5</v>
      </c>
      <c r="O14" s="63"/>
      <c r="P14" s="42" t="e">
        <f>LOOKUP(O14,Name!A$2:B1911)</f>
        <v>#N/A</v>
      </c>
      <c r="Q14" s="159"/>
      <c r="R14" s="191"/>
      <c r="S14" s="42"/>
      <c r="T14" s="67">
        <f>IF(INT(O14/100)=1,Y14,0)</f>
        <v>0</v>
      </c>
      <c r="U14" s="67">
        <f>IF(INT(O14/100)=3,Y14,0)</f>
        <v>0</v>
      </c>
      <c r="V14" s="67">
        <f>IF(INT(O14/100)=4,Y14,0)</f>
        <v>0</v>
      </c>
      <c r="W14" s="67">
        <f>IF(INT(O14/100)=5,Y14,0)</f>
        <v>0</v>
      </c>
      <c r="X14" s="67">
        <f>IF(INT(O14/100)=6,Y14,0)</f>
        <v>0</v>
      </c>
      <c r="Y14" s="56">
        <v>2</v>
      </c>
    </row>
    <row r="15" spans="1:25" ht="15.75" thickBot="1">
      <c r="A15" s="65"/>
      <c r="B15" s="65"/>
      <c r="C15" s="65"/>
      <c r="D15" s="65"/>
      <c r="E15" s="65"/>
      <c r="F15" s="66" t="s">
        <v>59</v>
      </c>
      <c r="H15" s="189"/>
      <c r="I15" s="186"/>
      <c r="J15" s="185"/>
      <c r="K15" s="293"/>
      <c r="L15" s="191"/>
      <c r="M15" s="209" t="s">
        <v>133</v>
      </c>
      <c r="N15" s="196"/>
      <c r="O15" s="197"/>
      <c r="P15" s="187"/>
      <c r="Q15" s="292"/>
      <c r="R15" s="194"/>
      <c r="S15" s="42"/>
      <c r="T15" s="81"/>
      <c r="U15" s="65"/>
      <c r="V15" s="65"/>
      <c r="W15" s="65"/>
      <c r="X15" s="65"/>
      <c r="Y15" s="66" t="s">
        <v>59</v>
      </c>
    </row>
    <row r="16" spans="1:24" ht="16.5" thickBot="1">
      <c r="A16" s="58" t="s">
        <v>49</v>
      </c>
      <c r="B16" s="59" t="s">
        <v>51</v>
      </c>
      <c r="C16" s="60" t="s">
        <v>53</v>
      </c>
      <c r="D16" s="61" t="s">
        <v>55</v>
      </c>
      <c r="E16" s="62" t="s">
        <v>57</v>
      </c>
      <c r="H16" s="208" t="s">
        <v>101</v>
      </c>
      <c r="I16" s="78">
        <v>5.4</v>
      </c>
      <c r="J16" s="186" t="s">
        <v>63</v>
      </c>
      <c r="K16" s="294"/>
      <c r="L16" s="191"/>
      <c r="M16" s="209" t="s">
        <v>133</v>
      </c>
      <c r="N16" s="207" t="s">
        <v>118</v>
      </c>
      <c r="O16" s="195"/>
      <c r="P16" s="184" t="s">
        <v>117</v>
      </c>
      <c r="Q16" s="195"/>
      <c r="R16" s="190"/>
      <c r="S16" s="42"/>
      <c r="T16" s="58" t="s">
        <v>49</v>
      </c>
      <c r="U16" s="59" t="s">
        <v>51</v>
      </c>
      <c r="V16" s="60" t="s">
        <v>53</v>
      </c>
      <c r="W16" s="61" t="s">
        <v>55</v>
      </c>
      <c r="X16" s="62" t="s">
        <v>57</v>
      </c>
    </row>
    <row r="17" spans="1:25" ht="15.75" thickBot="1">
      <c r="A17" s="64">
        <f>IF(INT(I17/100)=1,F17,0)</f>
        <v>0</v>
      </c>
      <c r="B17" s="64">
        <f>IF(INT(I17/100)=3,F17,0)</f>
        <v>10</v>
      </c>
      <c r="C17" s="64">
        <f>IF(INT(I17/100)=4,F17,0)</f>
        <v>0</v>
      </c>
      <c r="D17" s="64">
        <f>IF(INT(I17/100)=5,F17,0)</f>
        <v>0</v>
      </c>
      <c r="E17" s="64">
        <f>IF(INT(I17/100)=6,F17,0)</f>
        <v>0</v>
      </c>
      <c r="F17" s="68">
        <v>10</v>
      </c>
      <c r="H17" s="89">
        <v>1</v>
      </c>
      <c r="I17" s="63">
        <v>392</v>
      </c>
      <c r="J17" s="42" t="str">
        <f>LOOKUP(I17,Name!A$2:B1907)</f>
        <v>Izzy Thompson</v>
      </c>
      <c r="K17" s="151">
        <v>12.7</v>
      </c>
      <c r="L17" s="191"/>
      <c r="M17" s="209" t="s">
        <v>133</v>
      </c>
      <c r="N17" s="71">
        <v>1</v>
      </c>
      <c r="O17" s="63">
        <v>672</v>
      </c>
      <c r="P17" s="42" t="str">
        <f>LOOKUP(O17,Name!A$2:B1914)</f>
        <v>Izzy Sheward</v>
      </c>
      <c r="Q17" s="159">
        <v>5.34</v>
      </c>
      <c r="R17" s="191"/>
      <c r="S17" s="42"/>
      <c r="T17" s="67">
        <f>IF(INT(O17/100)=1,Y17,0)</f>
        <v>0</v>
      </c>
      <c r="U17" s="67">
        <f>IF(INT(O17/100)=3,Y17,0)</f>
        <v>0</v>
      </c>
      <c r="V17" s="67">
        <f>IF(INT(O17/100)=4,Y17,0)</f>
        <v>0</v>
      </c>
      <c r="W17" s="67">
        <f>IF(INT(O17/100)=5,Y17,0)</f>
        <v>0</v>
      </c>
      <c r="X17" s="67">
        <f>IF(INT(O17/100)=6,Y17,0)</f>
        <v>10</v>
      </c>
      <c r="Y17" s="56">
        <v>10</v>
      </c>
    </row>
    <row r="18" spans="1:25" ht="15.75" thickBot="1">
      <c r="A18" s="64">
        <f>IF(INT(I18/100)=1,F18,0)</f>
        <v>0</v>
      </c>
      <c r="B18" s="64">
        <f>IF(INT(I18/100)=3,F18,0)</f>
        <v>0</v>
      </c>
      <c r="C18" s="64">
        <f>IF(INT(I18/100)=4,F18,0)</f>
        <v>0</v>
      </c>
      <c r="D18" s="64">
        <f>IF(INT(I18/100)=5,F18,0)</f>
        <v>0</v>
      </c>
      <c r="E18" s="64">
        <f>IF(INT(I18/100)=6,F18,0)</f>
        <v>8</v>
      </c>
      <c r="F18" s="68">
        <v>8</v>
      </c>
      <c r="H18" s="89">
        <v>2</v>
      </c>
      <c r="I18" s="63">
        <v>670</v>
      </c>
      <c r="J18" s="42" t="str">
        <f>LOOKUP(I18,Name!A$2:B1908)</f>
        <v>Millie Macaulay</v>
      </c>
      <c r="K18" s="151">
        <v>12.9</v>
      </c>
      <c r="L18" s="191"/>
      <c r="M18" s="209" t="s">
        <v>133</v>
      </c>
      <c r="N18" s="71">
        <v>2</v>
      </c>
      <c r="O18" s="63">
        <v>162</v>
      </c>
      <c r="P18" s="42" t="str">
        <f>LOOKUP(O18,Name!A$2:B1915)</f>
        <v>Charlotte Prince</v>
      </c>
      <c r="Q18" s="159">
        <v>4.92</v>
      </c>
      <c r="R18" s="191"/>
      <c r="S18" s="42"/>
      <c r="T18" s="67">
        <f>IF(INT(O18/100)=1,Y18,0)</f>
        <v>8</v>
      </c>
      <c r="U18" s="67">
        <f>IF(INT(O18/100)=3,Y18,0)</f>
        <v>0</v>
      </c>
      <c r="V18" s="67">
        <f>IF(INT(O18/100)=4,Y18,0)</f>
        <v>0</v>
      </c>
      <c r="W18" s="67">
        <f>IF(INT(O18/100)=5,Y18,0)</f>
        <v>0</v>
      </c>
      <c r="X18" s="67">
        <f>IF(INT(O18/100)=6,Y18,0)</f>
        <v>0</v>
      </c>
      <c r="Y18" s="56">
        <v>8</v>
      </c>
    </row>
    <row r="19" spans="1:25" ht="15.75" thickBot="1">
      <c r="A19" s="64">
        <f>IF(INT(I19/100)=1,F19,0)</f>
        <v>0</v>
      </c>
      <c r="B19" s="64">
        <f>IF(INT(I19/100)=3,F19,0)</f>
        <v>0</v>
      </c>
      <c r="C19" s="64">
        <f>IF(INT(I19/100)=4,F19,0)</f>
        <v>0</v>
      </c>
      <c r="D19" s="64">
        <f>IF(INT(I19/100)=5,F19,0)</f>
        <v>6</v>
      </c>
      <c r="E19" s="64">
        <f>IF(INT(I19/100)=6,F19,0)</f>
        <v>0</v>
      </c>
      <c r="F19" s="68">
        <v>6</v>
      </c>
      <c r="H19" s="89">
        <v>3</v>
      </c>
      <c r="I19" s="63">
        <v>539</v>
      </c>
      <c r="J19" s="42" t="str">
        <f>LOOKUP(I19,Name!A$2:B1909)</f>
        <v>SAOIRSE AU</v>
      </c>
      <c r="K19" s="151">
        <v>13.4</v>
      </c>
      <c r="L19" s="191"/>
      <c r="M19" s="209" t="s">
        <v>133</v>
      </c>
      <c r="N19" s="71">
        <v>3</v>
      </c>
      <c r="O19" s="63">
        <v>478</v>
      </c>
      <c r="P19" s="42" t="str">
        <f>LOOKUP(O19,Name!A$2:B1916)</f>
        <v>Cerys Brook</v>
      </c>
      <c r="Q19" s="159">
        <v>4.38</v>
      </c>
      <c r="R19" s="191"/>
      <c r="S19" s="42"/>
      <c r="T19" s="67">
        <f>IF(INT(O19/100)=1,Y19,0)</f>
        <v>0</v>
      </c>
      <c r="U19" s="67">
        <f>IF(INT(O19/100)=3,Y19,0)</f>
        <v>0</v>
      </c>
      <c r="V19" s="67">
        <f>IF(INT(O19/100)=4,Y19,0)</f>
        <v>6</v>
      </c>
      <c r="W19" s="67">
        <f>IF(INT(O19/100)=5,Y19,0)</f>
        <v>0</v>
      </c>
      <c r="X19" s="67">
        <f>IF(INT(O19/100)=6,Y19,0)</f>
        <v>0</v>
      </c>
      <c r="Y19" s="56">
        <v>6</v>
      </c>
    </row>
    <row r="20" spans="1:25" ht="15.75" thickBot="1">
      <c r="A20" s="64">
        <f>IF(INT(I20/100)=1,F20,0)</f>
        <v>4</v>
      </c>
      <c r="B20" s="64">
        <f>IF(INT(I20/100)=3,F20,0)</f>
        <v>0</v>
      </c>
      <c r="C20" s="64">
        <f>IF(INT(I20/100)=4,F20,0)</f>
        <v>0</v>
      </c>
      <c r="D20" s="64">
        <f>IF(INT(I20/100)=5,F20,0)</f>
        <v>0</v>
      </c>
      <c r="E20" s="64">
        <f>IF(INT(I20/100)=6,F20,0)</f>
        <v>0</v>
      </c>
      <c r="F20" s="68">
        <v>4</v>
      </c>
      <c r="H20" s="89">
        <v>4</v>
      </c>
      <c r="I20" s="63">
        <v>162</v>
      </c>
      <c r="J20" s="42" t="str">
        <f>LOOKUP(I20,Name!A$2:B1910)</f>
        <v>Charlotte Prince</v>
      </c>
      <c r="K20" s="151">
        <v>13.6</v>
      </c>
      <c r="L20" s="191"/>
      <c r="M20" s="209" t="s">
        <v>133</v>
      </c>
      <c r="N20" s="71">
        <v>4</v>
      </c>
      <c r="O20" s="63"/>
      <c r="P20" s="42" t="e">
        <f>LOOKUP(O20,Name!A$2:B1917)</f>
        <v>#N/A</v>
      </c>
      <c r="Q20" s="159"/>
      <c r="R20" s="191"/>
      <c r="S20" s="42"/>
      <c r="T20" s="67">
        <f>IF(INT(O20/100)=1,Y20,0)</f>
        <v>0</v>
      </c>
      <c r="U20" s="67">
        <f>IF(INT(O20/100)=3,Y20,0)</f>
        <v>0</v>
      </c>
      <c r="V20" s="67">
        <f>IF(INT(O20/100)=4,Y20,0)</f>
        <v>0</v>
      </c>
      <c r="W20" s="67">
        <f>IF(INT(O20/100)=5,Y20,0)</f>
        <v>0</v>
      </c>
      <c r="X20" s="67">
        <f>IF(INT(O20/100)=6,Y20,0)</f>
        <v>0</v>
      </c>
      <c r="Y20" s="56">
        <v>4</v>
      </c>
    </row>
    <row r="21" spans="1:25" ht="15.75" thickBot="1">
      <c r="A21" s="64">
        <f>IF(INT(I21/100)=1,F21,0)</f>
        <v>0</v>
      </c>
      <c r="B21" s="64">
        <f>IF(INT(I21/100)=3,F21,0)</f>
        <v>0</v>
      </c>
      <c r="C21" s="64">
        <f>IF(INT(I21/100)=4,F21,0)</f>
        <v>2</v>
      </c>
      <c r="D21" s="64">
        <f>IF(INT(I21/100)=5,F21,0)</f>
        <v>0</v>
      </c>
      <c r="E21" s="64">
        <f>IF(INT(I21/100)=6,F21,0)</f>
        <v>0</v>
      </c>
      <c r="F21" s="68">
        <v>2</v>
      </c>
      <c r="H21" s="89">
        <v>5</v>
      </c>
      <c r="I21" s="63">
        <v>488</v>
      </c>
      <c r="J21" s="42" t="str">
        <f>LOOKUP(I21,Name!A$2:B1911)</f>
        <v>Poppy Oliarnyk</v>
      </c>
      <c r="K21" s="151">
        <v>13.7</v>
      </c>
      <c r="L21" s="191"/>
      <c r="M21" s="209" t="s">
        <v>133</v>
      </c>
      <c r="N21" s="71">
        <v>5</v>
      </c>
      <c r="O21" s="63"/>
      <c r="P21" s="42" t="e">
        <f>LOOKUP(O21,Name!A$2:B1918)</f>
        <v>#N/A</v>
      </c>
      <c r="Q21" s="159"/>
      <c r="R21" s="191"/>
      <c r="S21" s="42"/>
      <c r="T21" s="67">
        <f>IF(INT(O21/100)=1,Y21,0)</f>
        <v>0</v>
      </c>
      <c r="U21" s="67">
        <f>IF(INT(O21/100)=3,Y21,0)</f>
        <v>0</v>
      </c>
      <c r="V21" s="67">
        <f>IF(INT(O21/100)=4,Y21,0)</f>
        <v>0</v>
      </c>
      <c r="W21" s="67">
        <f>IF(INT(O21/100)=5,Y21,0)</f>
        <v>0</v>
      </c>
      <c r="X21" s="67">
        <f>IF(INT(O21/100)=6,Y21,0)</f>
        <v>0</v>
      </c>
      <c r="Y21" s="56">
        <v>2</v>
      </c>
    </row>
    <row r="22" spans="1:25" ht="15.75" thickBot="1">
      <c r="A22" s="65"/>
      <c r="B22" s="65"/>
      <c r="C22" s="65"/>
      <c r="D22" s="65"/>
      <c r="E22" s="65"/>
      <c r="F22" s="66" t="s">
        <v>59</v>
      </c>
      <c r="H22" s="189"/>
      <c r="I22" s="186"/>
      <c r="J22" s="185"/>
      <c r="K22" s="293"/>
      <c r="L22" s="191"/>
      <c r="M22" s="209" t="s">
        <v>133</v>
      </c>
      <c r="N22" s="189"/>
      <c r="O22" s="186"/>
      <c r="P22" s="185"/>
      <c r="Q22" s="290"/>
      <c r="R22" s="191"/>
      <c r="S22" s="42"/>
      <c r="T22" s="81"/>
      <c r="U22" s="65"/>
      <c r="V22" s="65"/>
      <c r="W22" s="65"/>
      <c r="X22" s="65"/>
      <c r="Y22" s="66" t="s">
        <v>59</v>
      </c>
    </row>
    <row r="23" spans="1:24" ht="16.5" thickBot="1">
      <c r="A23" s="58" t="s">
        <v>49</v>
      </c>
      <c r="B23" s="59" t="s">
        <v>51</v>
      </c>
      <c r="C23" s="60" t="s">
        <v>53</v>
      </c>
      <c r="D23" s="61" t="s">
        <v>55</v>
      </c>
      <c r="E23" s="62" t="s">
        <v>57</v>
      </c>
      <c r="H23" s="208" t="s">
        <v>102</v>
      </c>
      <c r="I23" s="78">
        <v>5.4</v>
      </c>
      <c r="J23" s="186" t="s">
        <v>64</v>
      </c>
      <c r="K23" s="294"/>
      <c r="L23" s="191"/>
      <c r="M23" s="209" t="s">
        <v>133</v>
      </c>
      <c r="N23" s="208" t="s">
        <v>119</v>
      </c>
      <c r="O23" s="186"/>
      <c r="P23" s="186" t="s">
        <v>120</v>
      </c>
      <c r="Q23" s="291"/>
      <c r="R23" s="191"/>
      <c r="S23" s="42"/>
      <c r="T23" s="58" t="s">
        <v>49</v>
      </c>
      <c r="U23" s="59" t="s">
        <v>51</v>
      </c>
      <c r="V23" s="60" t="s">
        <v>53</v>
      </c>
      <c r="W23" s="61" t="s">
        <v>55</v>
      </c>
      <c r="X23" s="62" t="s">
        <v>57</v>
      </c>
    </row>
    <row r="24" spans="1:25" ht="15.75" thickBot="1">
      <c r="A24" s="64">
        <f>IF(INT(I24)=1,F24,0)</f>
        <v>0</v>
      </c>
      <c r="B24" s="64">
        <f>IF(INT(I24)=3,F24,0)</f>
        <v>0</v>
      </c>
      <c r="C24" s="64">
        <f>IF(INT(I24)=4,F24,0)</f>
        <v>0</v>
      </c>
      <c r="D24" s="64">
        <f>IF(INT(I24)=5,F24,0)</f>
        <v>0</v>
      </c>
      <c r="E24" s="64">
        <f>IF(INT(I24)=6,F24,0)</f>
        <v>10</v>
      </c>
      <c r="F24" s="68">
        <v>10</v>
      </c>
      <c r="H24" s="89">
        <v>1</v>
      </c>
      <c r="I24" s="63">
        <v>6</v>
      </c>
      <c r="J24" s="42" t="str">
        <f>LOOKUP(I24,Name!A$2:B1914)</f>
        <v>Solihull &amp; Small Heath</v>
      </c>
      <c r="K24" s="151">
        <v>25.8</v>
      </c>
      <c r="L24" s="191"/>
      <c r="M24" s="209" t="s">
        <v>133</v>
      </c>
      <c r="N24" s="71">
        <v>1</v>
      </c>
      <c r="O24" s="63">
        <v>673</v>
      </c>
      <c r="P24" s="42" t="str">
        <f>LOOKUP(O24,Name!A$2:B1921)</f>
        <v>Evie Moxley</v>
      </c>
      <c r="Q24" s="159">
        <v>4.82</v>
      </c>
      <c r="R24" s="191"/>
      <c r="S24" s="42"/>
      <c r="T24" s="67">
        <f>IF(INT(O24/100)=1,Y24,0)</f>
        <v>0</v>
      </c>
      <c r="U24" s="67">
        <f>IF(INT(O24/100)=3,Y24,0)</f>
        <v>0</v>
      </c>
      <c r="V24" s="67">
        <f>IF(INT(O24/100)=4,Y24,0)</f>
        <v>0</v>
      </c>
      <c r="W24" s="67">
        <f>IF(INT(O24/100)=5,Y24,0)</f>
        <v>0</v>
      </c>
      <c r="X24" s="67">
        <f>IF(INT(O24/100)=6,Y24,0)</f>
        <v>10</v>
      </c>
      <c r="Y24" s="56">
        <v>10</v>
      </c>
    </row>
    <row r="25" spans="1:25" ht="15.75" thickBot="1">
      <c r="A25" s="64">
        <f>IF(INT(I25)=1,F25,0)</f>
        <v>0</v>
      </c>
      <c r="B25" s="64">
        <f>IF(INT(I25)=3,F25,0)</f>
        <v>0</v>
      </c>
      <c r="C25" s="64">
        <f>IF(INT(I25)=4,F25,0)</f>
        <v>8</v>
      </c>
      <c r="D25" s="64">
        <f>IF(INT(I25)=5,F25,0)</f>
        <v>0</v>
      </c>
      <c r="E25" s="64">
        <f>IF(INT(I25)=6,F25,0)</f>
        <v>0</v>
      </c>
      <c r="F25" s="68">
        <v>8</v>
      </c>
      <c r="H25" s="89">
        <v>2</v>
      </c>
      <c r="I25" s="63">
        <v>4</v>
      </c>
      <c r="J25" s="42" t="str">
        <f>LOOKUP(I25,Name!A$2:B1915)</f>
        <v>Halesowen C&amp;AC</v>
      </c>
      <c r="K25" s="151">
        <v>27.7</v>
      </c>
      <c r="L25" s="191"/>
      <c r="M25" s="209" t="s">
        <v>133</v>
      </c>
      <c r="N25" s="71">
        <v>2</v>
      </c>
      <c r="O25" s="63">
        <v>158</v>
      </c>
      <c r="P25" s="42" t="str">
        <f>LOOKUP(O25,Name!A$2:B1922)</f>
        <v>Lucy Rigby</v>
      </c>
      <c r="Q25" s="159">
        <v>4.08</v>
      </c>
      <c r="R25" s="191"/>
      <c r="S25" s="42"/>
      <c r="T25" s="67">
        <f>IF(INT(O25/100)=1,Y25,0)</f>
        <v>8</v>
      </c>
      <c r="U25" s="67">
        <f>IF(INT(O25/100)=3,Y25,0)</f>
        <v>0</v>
      </c>
      <c r="V25" s="67">
        <f>IF(INT(O25/100)=4,Y25,0)</f>
        <v>0</v>
      </c>
      <c r="W25" s="67">
        <f>IF(INT(O25/100)=5,Y25,0)</f>
        <v>0</v>
      </c>
      <c r="X25" s="67">
        <f>IF(INT(O25/100)=6,Y25,0)</f>
        <v>0</v>
      </c>
      <c r="Y25" s="56">
        <v>8</v>
      </c>
    </row>
    <row r="26" spans="1:25" ht="15.75" thickBot="1">
      <c r="A26" s="64">
        <f>IF(INT(I26)=1,F26,0)</f>
        <v>6</v>
      </c>
      <c r="B26" s="64">
        <f>IF(INT(I26)=3,F26,0)</f>
        <v>0</v>
      </c>
      <c r="C26" s="64">
        <f>IF(INT(I26)=4,F26,0)</f>
        <v>0</v>
      </c>
      <c r="D26" s="64">
        <f>IF(INT(I26)=5,F26,0)</f>
        <v>0</v>
      </c>
      <c r="E26" s="64">
        <f>IF(INT(I26)=6,F26,0)</f>
        <v>0</v>
      </c>
      <c r="F26" s="68">
        <v>6</v>
      </c>
      <c r="H26" s="89">
        <v>3</v>
      </c>
      <c r="I26" s="63">
        <v>1</v>
      </c>
      <c r="J26" s="42" t="str">
        <f>LOOKUP(I26,Name!A$2:B1916)</f>
        <v>Royal Sutton Coldfield</v>
      </c>
      <c r="K26" s="151">
        <v>28.2</v>
      </c>
      <c r="L26" s="191"/>
      <c r="M26" s="209" t="s">
        <v>133</v>
      </c>
      <c r="N26" s="71">
        <v>3</v>
      </c>
      <c r="O26" s="63">
        <v>477</v>
      </c>
      <c r="P26" s="42" t="str">
        <f>LOOKUP(O26,Name!A$2:B1923)</f>
        <v>Sariyah Bennett</v>
      </c>
      <c r="Q26" s="159">
        <v>3.82</v>
      </c>
      <c r="R26" s="191"/>
      <c r="S26" s="42"/>
      <c r="T26" s="67">
        <f>IF(INT(O26/100)=1,Y26,0)</f>
        <v>0</v>
      </c>
      <c r="U26" s="67">
        <f>IF(INT(O26/100)=3,Y26,0)</f>
        <v>0</v>
      </c>
      <c r="V26" s="67">
        <f>IF(INT(O26/100)=4,Y26,0)</f>
        <v>6</v>
      </c>
      <c r="W26" s="67">
        <f>IF(INT(O26/100)=5,Y26,0)</f>
        <v>0</v>
      </c>
      <c r="X26" s="67">
        <f>IF(INT(O26/100)=6,Y26,0)</f>
        <v>0</v>
      </c>
      <c r="Y26" s="56">
        <v>6</v>
      </c>
    </row>
    <row r="27" spans="1:25" ht="15.75" thickBot="1">
      <c r="A27" s="64">
        <f>IF(INT(I27)=1,F27,0)</f>
        <v>0</v>
      </c>
      <c r="B27" s="64">
        <f>IF(INT(I27)=3,F27,0)</f>
        <v>4</v>
      </c>
      <c r="C27" s="64">
        <f>IF(INT(I27)=4,F27,0)</f>
        <v>0</v>
      </c>
      <c r="D27" s="64">
        <f>IF(INT(I27)=5,F27,0)</f>
        <v>0</v>
      </c>
      <c r="E27" s="64">
        <f>IF(INT(I27)=6,F27,0)</f>
        <v>0</v>
      </c>
      <c r="F27" s="68">
        <v>4</v>
      </c>
      <c r="H27" s="89">
        <v>4</v>
      </c>
      <c r="I27" s="63">
        <v>3</v>
      </c>
      <c r="J27" s="42" t="str">
        <f>LOOKUP(I27,Name!A$2:B1917)</f>
        <v>Birchfield Harriers</v>
      </c>
      <c r="K27" s="151">
        <v>28.3</v>
      </c>
      <c r="L27" s="191"/>
      <c r="M27" s="209" t="s">
        <v>133</v>
      </c>
      <c r="N27" s="71">
        <v>4</v>
      </c>
      <c r="O27" s="63"/>
      <c r="P27" s="42" t="e">
        <f>LOOKUP(O27,Name!A$2:B1924)</f>
        <v>#N/A</v>
      </c>
      <c r="Q27" s="159"/>
      <c r="R27" s="191"/>
      <c r="S27" s="42"/>
      <c r="T27" s="67">
        <f>IF(INT(O27/100)=1,Y27,0)</f>
        <v>0</v>
      </c>
      <c r="U27" s="67">
        <f>IF(INT(O27/100)=3,Y27,0)</f>
        <v>0</v>
      </c>
      <c r="V27" s="67">
        <f>IF(INT(O27/100)=4,Y27,0)</f>
        <v>0</v>
      </c>
      <c r="W27" s="67">
        <f>IF(INT(O27/100)=5,Y27,0)</f>
        <v>0</v>
      </c>
      <c r="X27" s="67">
        <f>IF(INT(O27/100)=6,Y27,0)</f>
        <v>0</v>
      </c>
      <c r="Y27" s="56">
        <v>4</v>
      </c>
    </row>
    <row r="28" spans="1:25" ht="15.75" thickBot="1">
      <c r="A28" s="64">
        <f>IF(INT(I28)=1,F28,0)</f>
        <v>0</v>
      </c>
      <c r="B28" s="64">
        <f>IF(INT(I28)=3,F28,0)</f>
        <v>0</v>
      </c>
      <c r="C28" s="64">
        <f>IF(INT(I28)=4,F28,0)</f>
        <v>0</v>
      </c>
      <c r="D28" s="64">
        <f>IF(INT(I28)=5,F28,0)</f>
        <v>2</v>
      </c>
      <c r="E28" s="64">
        <f>IF(INT(I28)=6,F28,0)</f>
        <v>0</v>
      </c>
      <c r="F28" s="68">
        <v>2</v>
      </c>
      <c r="H28" s="89">
        <v>5</v>
      </c>
      <c r="I28" s="63">
        <v>5</v>
      </c>
      <c r="J28" s="42" t="str">
        <f>LOOKUP(I28,Name!A$2:B1918)</f>
        <v>Tamworth AC</v>
      </c>
      <c r="K28" s="151">
        <v>28.7</v>
      </c>
      <c r="L28" s="191"/>
      <c r="M28" s="209" t="s">
        <v>133</v>
      </c>
      <c r="N28" s="75">
        <v>5</v>
      </c>
      <c r="O28" s="76"/>
      <c r="P28" s="526" t="e">
        <f>LOOKUP(O28,Name!A$2:B1925)</f>
        <v>#N/A</v>
      </c>
      <c r="Q28" s="286"/>
      <c r="R28" s="194"/>
      <c r="S28" s="42"/>
      <c r="T28" s="67">
        <f>IF(INT(O28/100)=1,Y28,0)</f>
        <v>0</v>
      </c>
      <c r="U28" s="67">
        <f>IF(INT(O28/100)=3,Y28,0)</f>
        <v>0</v>
      </c>
      <c r="V28" s="67">
        <f>IF(INT(O28/100)=4,Y28,0)</f>
        <v>0</v>
      </c>
      <c r="W28" s="67">
        <f>IF(INT(O28/100)=5,Y28,0)</f>
        <v>0</v>
      </c>
      <c r="X28" s="67">
        <f>IF(INT(O28/100)=6,Y28,0)</f>
        <v>0</v>
      </c>
      <c r="Y28" s="56">
        <v>2</v>
      </c>
    </row>
    <row r="29" spans="1:25" ht="15.75" thickBot="1">
      <c r="A29" s="65"/>
      <c r="B29" s="65"/>
      <c r="C29" s="65"/>
      <c r="D29" s="65"/>
      <c r="E29" s="65"/>
      <c r="F29" s="66" t="s">
        <v>59</v>
      </c>
      <c r="H29" s="189"/>
      <c r="I29" s="186"/>
      <c r="J29" s="185"/>
      <c r="K29" s="293"/>
      <c r="L29" s="191"/>
      <c r="M29" s="209" t="s">
        <v>133</v>
      </c>
      <c r="N29" s="193"/>
      <c r="O29" s="193"/>
      <c r="P29" s="188"/>
      <c r="Q29" s="188"/>
      <c r="R29" s="188"/>
      <c r="T29" s="65"/>
      <c r="U29" s="65"/>
      <c r="V29" s="65"/>
      <c r="W29" s="65"/>
      <c r="X29" s="65"/>
      <c r="Y29" s="66" t="s">
        <v>59</v>
      </c>
    </row>
    <row r="30" spans="1:24" ht="16.5" thickBot="1">
      <c r="A30" s="58" t="s">
        <v>49</v>
      </c>
      <c r="B30" s="59" t="s">
        <v>51</v>
      </c>
      <c r="C30" s="60" t="s">
        <v>53</v>
      </c>
      <c r="D30" s="61" t="s">
        <v>55</v>
      </c>
      <c r="E30" s="62" t="s">
        <v>57</v>
      </c>
      <c r="H30" s="208" t="s">
        <v>103</v>
      </c>
      <c r="I30" s="78">
        <v>6.2</v>
      </c>
      <c r="J30" s="186" t="s">
        <v>132</v>
      </c>
      <c r="K30" s="294"/>
      <c r="L30" s="191"/>
      <c r="M30" s="209" t="s">
        <v>133</v>
      </c>
      <c r="N30" s="207" t="s">
        <v>122</v>
      </c>
      <c r="O30" s="195"/>
      <c r="P30" s="184" t="s">
        <v>121</v>
      </c>
      <c r="Q30" s="184"/>
      <c r="R30" s="190"/>
      <c r="S30" s="42"/>
      <c r="T30" s="58" t="s">
        <v>49</v>
      </c>
      <c r="U30" s="59" t="s">
        <v>51</v>
      </c>
      <c r="V30" s="60" t="s">
        <v>53</v>
      </c>
      <c r="W30" s="61" t="s">
        <v>55</v>
      </c>
      <c r="X30" s="62" t="s">
        <v>57</v>
      </c>
    </row>
    <row r="31" spans="1:25" ht="15.75" thickBot="1">
      <c r="A31" s="64">
        <f>IF(INT(I31)=1,F31,0)</f>
        <v>0</v>
      </c>
      <c r="B31" s="64">
        <f>IF(INT(I31)=3,F31,0)</f>
        <v>0</v>
      </c>
      <c r="C31" s="64">
        <f>IF(INT(I31)=4,F31,0)</f>
        <v>0</v>
      </c>
      <c r="D31" s="64">
        <f>IF(INT(I31)=5,F31,0)</f>
        <v>0</v>
      </c>
      <c r="E31" s="64">
        <f>IF(INT(I31)=6,F31,0)</f>
        <v>10</v>
      </c>
      <c r="F31" s="68">
        <v>10</v>
      </c>
      <c r="H31" s="89">
        <v>1</v>
      </c>
      <c r="I31" s="63">
        <v>6</v>
      </c>
      <c r="J31" s="42" t="str">
        <f>LOOKUP(I31,Name!A$2:B1921)</f>
        <v>Solihull &amp; Small Heath</v>
      </c>
      <c r="K31" s="151">
        <v>82.3</v>
      </c>
      <c r="L31" s="191"/>
      <c r="M31" s="209" t="s">
        <v>133</v>
      </c>
      <c r="N31" s="71">
        <v>1</v>
      </c>
      <c r="O31" s="63">
        <v>675</v>
      </c>
      <c r="P31" s="42" t="str">
        <f>LOOKUP(O31,Name!A$2:B1928)</f>
        <v>Cora Reilly</v>
      </c>
      <c r="Q31" s="65">
        <v>44</v>
      </c>
      <c r="R31" s="191"/>
      <c r="S31" s="42"/>
      <c r="T31" s="67">
        <f>IF(INT(O31/100)=1,Y31,0)</f>
        <v>0</v>
      </c>
      <c r="U31" s="67">
        <f>IF(INT(O31/100)=3,Y31,0)</f>
        <v>0</v>
      </c>
      <c r="V31" s="67">
        <f>IF(INT(O31/100)=4,Y31,0)</f>
        <v>0</v>
      </c>
      <c r="W31" s="67">
        <f>IF(INT(O31/100)=5,Y31,0)</f>
        <v>0</v>
      </c>
      <c r="X31" s="67">
        <f>IF(INT(O31/100)=6,Y31,0)</f>
        <v>10</v>
      </c>
      <c r="Y31" s="56">
        <v>10</v>
      </c>
    </row>
    <row r="32" spans="1:25" ht="15.75" thickBot="1">
      <c r="A32" s="64">
        <f>IF(INT(I32)=1,F32,0)</f>
        <v>8</v>
      </c>
      <c r="B32" s="64">
        <f>IF(INT(I32)=3,F32,0)</f>
        <v>0</v>
      </c>
      <c r="C32" s="64">
        <f>IF(INT(I32)=4,F32,0)</f>
        <v>0</v>
      </c>
      <c r="D32" s="64">
        <f>IF(INT(I32)=5,F32,0)</f>
        <v>0</v>
      </c>
      <c r="E32" s="64">
        <f>IF(INT(I32)=6,F32,0)</f>
        <v>0</v>
      </c>
      <c r="F32" s="68">
        <v>8</v>
      </c>
      <c r="H32" s="89">
        <v>2</v>
      </c>
      <c r="I32" s="63">
        <v>1</v>
      </c>
      <c r="J32" s="42" t="str">
        <f>LOOKUP(I32,Name!A$2:B1922)</f>
        <v>Royal Sutton Coldfield</v>
      </c>
      <c r="K32" s="151">
        <v>83.2</v>
      </c>
      <c r="L32" s="191"/>
      <c r="M32" s="209" t="s">
        <v>133</v>
      </c>
      <c r="N32" s="71">
        <v>2</v>
      </c>
      <c r="O32" s="63">
        <v>539</v>
      </c>
      <c r="P32" s="42" t="str">
        <f>LOOKUP(O32,Name!A$2:B1929)</f>
        <v>SAOIRSE AU</v>
      </c>
      <c r="Q32" s="65">
        <v>41</v>
      </c>
      <c r="R32" s="191"/>
      <c r="S32" s="42"/>
      <c r="T32" s="67">
        <f>IF(INT(O32/100)=1,Y32,0)</f>
        <v>0</v>
      </c>
      <c r="U32" s="67">
        <f>IF(INT(O32/100)=3,Y32,0)</f>
        <v>0</v>
      </c>
      <c r="V32" s="67">
        <f>IF(INT(O32/100)=4,Y32,0)</f>
        <v>0</v>
      </c>
      <c r="W32" s="67">
        <f>IF(INT(O32/100)=5,Y32,0)</f>
        <v>8</v>
      </c>
      <c r="X32" s="67">
        <f>IF(INT(O32/100)=6,Y32,0)</f>
        <v>0</v>
      </c>
      <c r="Y32" s="56">
        <v>8</v>
      </c>
    </row>
    <row r="33" spans="1:25" ht="15.75" thickBot="1">
      <c r="A33" s="64">
        <f>IF(INT(I33)=1,F33,0)</f>
        <v>0</v>
      </c>
      <c r="B33" s="64">
        <f>IF(INT(I33)=3,F33,0)</f>
        <v>0</v>
      </c>
      <c r="C33" s="64">
        <f>IF(INT(I33)=4,F33,0)</f>
        <v>6</v>
      </c>
      <c r="D33" s="64">
        <f>IF(INT(I33)=5,F33,0)</f>
        <v>0</v>
      </c>
      <c r="E33" s="64">
        <f>IF(INT(I33)=6,F33,0)</f>
        <v>0</v>
      </c>
      <c r="F33" s="68">
        <v>6</v>
      </c>
      <c r="H33" s="89">
        <v>3</v>
      </c>
      <c r="I33" s="63">
        <v>4</v>
      </c>
      <c r="J33" s="42" t="str">
        <f>LOOKUP(I33,Name!A$2:B1923)</f>
        <v>Halesowen C&amp;AC</v>
      </c>
      <c r="K33" s="151">
        <v>86</v>
      </c>
      <c r="L33" s="191"/>
      <c r="M33" s="209" t="s">
        <v>133</v>
      </c>
      <c r="N33" s="71">
        <v>3</v>
      </c>
      <c r="O33" s="63">
        <v>386</v>
      </c>
      <c r="P33" s="42">
        <f>LOOKUP(O33,Name!A$2:B1930)</f>
        <v>0</v>
      </c>
      <c r="Q33" s="65">
        <v>35</v>
      </c>
      <c r="R33" s="191"/>
      <c r="S33" s="42"/>
      <c r="T33" s="67">
        <f>IF(INT(O33/100)=1,Y33,0)</f>
        <v>0</v>
      </c>
      <c r="U33" s="67">
        <f>IF(INT(O33/100)=3,Y33,0)</f>
        <v>6</v>
      </c>
      <c r="V33" s="67">
        <f>IF(INT(O33/100)=4,Y33,0)</f>
        <v>0</v>
      </c>
      <c r="W33" s="67">
        <f>IF(INT(O33/100)=5,Y33,0)</f>
        <v>0</v>
      </c>
      <c r="X33" s="67">
        <f>IF(INT(O33/100)=6,Y33,0)</f>
        <v>0</v>
      </c>
      <c r="Y33" s="56">
        <v>6</v>
      </c>
    </row>
    <row r="34" spans="1:25" ht="15.75" thickBot="1">
      <c r="A34" s="64">
        <f>IF(INT(I34)=1,F34,0)</f>
        <v>0</v>
      </c>
      <c r="B34" s="64">
        <f>IF(INT(I34)=3,F34,0)</f>
        <v>0</v>
      </c>
      <c r="C34" s="64">
        <f>IF(INT(I34)=4,F34,0)</f>
        <v>0</v>
      </c>
      <c r="D34" s="64">
        <f>IF(INT(I34)=5,F34,0)</f>
        <v>4</v>
      </c>
      <c r="E34" s="64">
        <f>IF(INT(I34)=6,F34,0)</f>
        <v>0</v>
      </c>
      <c r="F34" s="68">
        <v>4</v>
      </c>
      <c r="H34" s="89">
        <v>4</v>
      </c>
      <c r="I34" s="63">
        <v>5</v>
      </c>
      <c r="J34" s="42" t="str">
        <f>LOOKUP(I34,Name!A$2:B1924)</f>
        <v>Tamworth AC</v>
      </c>
      <c r="K34" s="151">
        <v>90.6</v>
      </c>
      <c r="L34" s="191"/>
      <c r="M34" s="209" t="s">
        <v>133</v>
      </c>
      <c r="N34" s="71">
        <v>4</v>
      </c>
      <c r="O34" s="63">
        <v>487</v>
      </c>
      <c r="P34" s="42" t="str">
        <f>LOOKUP(O34,Name!A$2:B1931)</f>
        <v>Isabel Knowles</v>
      </c>
      <c r="Q34" s="65">
        <v>34</v>
      </c>
      <c r="R34" s="191"/>
      <c r="S34" s="42"/>
      <c r="T34" s="67">
        <f>IF(INT(O34/100)=1,Y34,0)</f>
        <v>0</v>
      </c>
      <c r="U34" s="67">
        <f>IF(INT(O34/100)=3,Y34,0)</f>
        <v>0</v>
      </c>
      <c r="V34" s="67">
        <f>IF(INT(O34/100)=4,Y34,0)</f>
        <v>4</v>
      </c>
      <c r="W34" s="67">
        <f>IF(INT(O34/100)=5,Y34,0)</f>
        <v>0</v>
      </c>
      <c r="X34" s="67">
        <f>IF(INT(O34/100)=6,Y34,0)</f>
        <v>0</v>
      </c>
      <c r="Y34" s="56">
        <v>4</v>
      </c>
    </row>
    <row r="35" spans="1:25" ht="15.75" thickBot="1">
      <c r="A35" s="64">
        <f>IF(INT(I35)=1,F35,0)</f>
        <v>0</v>
      </c>
      <c r="B35" s="64">
        <f>IF(INT(I35)=3,F35,0)</f>
        <v>0</v>
      </c>
      <c r="C35" s="64">
        <f>IF(INT(I35)=4,F35,0)</f>
        <v>0</v>
      </c>
      <c r="D35" s="64">
        <f>IF(INT(I35)=5,F35,0)</f>
        <v>0</v>
      </c>
      <c r="E35" s="64">
        <f>IF(INT(I35)=6,F35,0)</f>
        <v>0</v>
      </c>
      <c r="F35" s="68">
        <v>2</v>
      </c>
      <c r="H35" s="89">
        <v>5</v>
      </c>
      <c r="I35" s="63"/>
      <c r="J35" s="42" t="e">
        <f>LOOKUP(I35,Name!A$2:B1925)</f>
        <v>#N/A</v>
      </c>
      <c r="K35" s="151"/>
      <c r="L35" s="191"/>
      <c r="M35" s="209" t="s">
        <v>133</v>
      </c>
      <c r="N35" s="71">
        <v>5</v>
      </c>
      <c r="O35" s="63">
        <v>159</v>
      </c>
      <c r="P35" s="42" t="str">
        <f>LOOKUP(O35,Name!A$2:B1932)</f>
        <v>Evie Sandland</v>
      </c>
      <c r="Q35" s="65">
        <v>30</v>
      </c>
      <c r="R35" s="191"/>
      <c r="S35" s="42"/>
      <c r="T35" s="67">
        <f>IF(INT(O35/100)=1,Y35,0)</f>
        <v>2</v>
      </c>
      <c r="U35" s="67">
        <f>IF(INT(O35/100)=3,Y35,0)</f>
        <v>0</v>
      </c>
      <c r="V35" s="67">
        <f>IF(INT(O35/100)=4,Y35,0)</f>
        <v>0</v>
      </c>
      <c r="W35" s="67">
        <f>IF(INT(O35/100)=5,Y35,0)</f>
        <v>0</v>
      </c>
      <c r="X35" s="67">
        <f>IF(INT(O35/100)=6,Y35,0)</f>
        <v>0</v>
      </c>
      <c r="Y35" s="56">
        <v>2</v>
      </c>
    </row>
    <row r="36" spans="1:25" ht="15.75" thickBot="1">
      <c r="A36" s="65"/>
      <c r="B36" s="65"/>
      <c r="C36" s="65"/>
      <c r="D36" s="65"/>
      <c r="E36" s="65"/>
      <c r="F36" s="66" t="s">
        <v>59</v>
      </c>
      <c r="H36" s="189"/>
      <c r="I36" s="186"/>
      <c r="J36" s="185"/>
      <c r="K36" s="293"/>
      <c r="L36" s="191"/>
      <c r="M36" s="209" t="s">
        <v>133</v>
      </c>
      <c r="N36" s="189"/>
      <c r="O36" s="186"/>
      <c r="P36" s="185"/>
      <c r="Q36" s="185"/>
      <c r="R36" s="191"/>
      <c r="S36" s="42"/>
      <c r="T36" s="81"/>
      <c r="U36" s="65"/>
      <c r="V36" s="65"/>
      <c r="W36" s="65"/>
      <c r="X36" s="65"/>
      <c r="Y36" s="66" t="s">
        <v>59</v>
      </c>
    </row>
    <row r="37" spans="1:24" ht="16.5" thickBot="1">
      <c r="A37" s="58" t="s">
        <v>49</v>
      </c>
      <c r="B37" s="59" t="s">
        <v>51</v>
      </c>
      <c r="C37" s="60" t="s">
        <v>53</v>
      </c>
      <c r="D37" s="61" t="s">
        <v>55</v>
      </c>
      <c r="E37" s="62" t="s">
        <v>57</v>
      </c>
      <c r="H37" s="208" t="s">
        <v>104</v>
      </c>
      <c r="I37" s="78">
        <v>6.3</v>
      </c>
      <c r="J37" s="186" t="s">
        <v>69</v>
      </c>
      <c r="K37" s="294"/>
      <c r="L37" s="191"/>
      <c r="M37" s="209" t="s">
        <v>133</v>
      </c>
      <c r="N37" s="208" t="s">
        <v>123</v>
      </c>
      <c r="O37" s="186"/>
      <c r="P37" s="186" t="s">
        <v>124</v>
      </c>
      <c r="Q37" s="186"/>
      <c r="R37" s="191"/>
      <c r="S37" s="42"/>
      <c r="T37" s="58" t="s">
        <v>49</v>
      </c>
      <c r="U37" s="59" t="s">
        <v>51</v>
      </c>
      <c r="V37" s="60" t="s">
        <v>53</v>
      </c>
      <c r="W37" s="61" t="s">
        <v>55</v>
      </c>
      <c r="X37" s="62" t="s">
        <v>57</v>
      </c>
    </row>
    <row r="38" spans="1:25" ht="15.75" thickBot="1">
      <c r="A38" s="64">
        <f>IF(I38=1,F38,0)</f>
        <v>0</v>
      </c>
      <c r="B38" s="64">
        <f>IF(I38=3,F38,0)</f>
        <v>10</v>
      </c>
      <c r="C38" s="64">
        <f>IF(I38=4,F38,0)</f>
        <v>0</v>
      </c>
      <c r="D38" s="64">
        <f>IF(I38=5,F38,0)</f>
        <v>0</v>
      </c>
      <c r="E38" s="64">
        <f>IF(I38=6,F38,0)</f>
        <v>0</v>
      </c>
      <c r="F38" s="68">
        <v>10</v>
      </c>
      <c r="H38" s="89">
        <v>1</v>
      </c>
      <c r="I38" s="63">
        <v>3</v>
      </c>
      <c r="J38" s="42" t="str">
        <f>LOOKUP(I38,Name!A$2:B1928)</f>
        <v>Birchfield Harriers</v>
      </c>
      <c r="K38" s="151">
        <v>50.4</v>
      </c>
      <c r="L38" s="191"/>
      <c r="M38" s="209" t="s">
        <v>133</v>
      </c>
      <c r="N38" s="71">
        <v>1</v>
      </c>
      <c r="O38" s="63">
        <v>667</v>
      </c>
      <c r="P38" s="42" t="str">
        <f>LOOKUP(O38,Name!A$2:B1935)</f>
        <v>Chloe Driver</v>
      </c>
      <c r="Q38" s="65">
        <v>43</v>
      </c>
      <c r="R38" s="191"/>
      <c r="S38" s="42"/>
      <c r="T38" s="67">
        <f>IF(INT(O38/100)=1,Y38,0)</f>
        <v>0</v>
      </c>
      <c r="U38" s="67">
        <f>IF(INT(O38/100)=3,Y38,0)</f>
        <v>0</v>
      </c>
      <c r="V38" s="67">
        <f>IF(INT(O38/100)=4,Y38,0)</f>
        <v>0</v>
      </c>
      <c r="W38" s="67">
        <f>IF(INT(O38/100)=5,Y38,0)</f>
        <v>0</v>
      </c>
      <c r="X38" s="67">
        <f>IF(INT(O38/100)=6,Y38,0)</f>
        <v>10</v>
      </c>
      <c r="Y38" s="56">
        <v>10</v>
      </c>
    </row>
    <row r="39" spans="1:25" ht="15.75" thickBot="1">
      <c r="A39" s="64">
        <f>IF(I39=1,F39,0)</f>
        <v>0</v>
      </c>
      <c r="B39" s="64">
        <f>IF(I39=3,F39,0)</f>
        <v>0</v>
      </c>
      <c r="C39" s="64">
        <f>IF(I39=4,F39,0)</f>
        <v>0</v>
      </c>
      <c r="D39" s="64">
        <f>IF(I39=5,F39,0)</f>
        <v>0</v>
      </c>
      <c r="E39" s="64">
        <f>IF(I39=6,F39,0)</f>
        <v>8</v>
      </c>
      <c r="F39" s="68">
        <v>8</v>
      </c>
      <c r="H39" s="89">
        <v>2</v>
      </c>
      <c r="I39" s="63">
        <v>6</v>
      </c>
      <c r="J39" s="42" t="str">
        <f>LOOKUP(I39,Name!A$2:B1929)</f>
        <v>Solihull &amp; Small Heath</v>
      </c>
      <c r="K39" s="151">
        <v>52</v>
      </c>
      <c r="L39" s="191"/>
      <c r="M39" s="209" t="s">
        <v>133</v>
      </c>
      <c r="N39" s="71">
        <v>2</v>
      </c>
      <c r="O39" s="63">
        <v>479</v>
      </c>
      <c r="P39" s="42" t="str">
        <f>LOOKUP(O39,Name!A$2:B1936)</f>
        <v>Taylor Jade Campbell</v>
      </c>
      <c r="Q39" s="65">
        <v>32</v>
      </c>
      <c r="R39" s="191"/>
      <c r="S39" s="42"/>
      <c r="T39" s="67">
        <f>IF(INT(O39/100)=1,Y39,0)</f>
        <v>0</v>
      </c>
      <c r="U39" s="67">
        <f>IF(INT(O39/100)=3,Y39,0)</f>
        <v>0</v>
      </c>
      <c r="V39" s="67">
        <f>IF(INT(O39/100)=4,Y39,0)</f>
        <v>8</v>
      </c>
      <c r="W39" s="67">
        <f>IF(INT(O39/100)=5,Y39,0)</f>
        <v>0</v>
      </c>
      <c r="X39" s="67">
        <f>IF(INT(O39/100)=6,Y39,0)</f>
        <v>0</v>
      </c>
      <c r="Y39" s="56">
        <v>8</v>
      </c>
    </row>
    <row r="40" spans="1:25" ht="15.75" thickBot="1">
      <c r="A40" s="64">
        <f>IF(I40=1,F40,0)</f>
        <v>0</v>
      </c>
      <c r="B40" s="64">
        <f>IF(I40=3,F40,0)</f>
        <v>0</v>
      </c>
      <c r="C40" s="64">
        <f>IF(I40=4,F40,0)</f>
        <v>0</v>
      </c>
      <c r="D40" s="64">
        <f>IF(I40=5,F40,0)</f>
        <v>6</v>
      </c>
      <c r="E40" s="64">
        <f>IF(I40=6,F40,0)</f>
        <v>0</v>
      </c>
      <c r="F40" s="68">
        <v>6</v>
      </c>
      <c r="H40" s="89">
        <v>3</v>
      </c>
      <c r="I40" s="63">
        <v>5</v>
      </c>
      <c r="J40" s="42" t="str">
        <f>LOOKUP(I40,Name!A$2:B1930)</f>
        <v>Tamworth AC</v>
      </c>
      <c r="K40" s="151">
        <v>53.9</v>
      </c>
      <c r="L40" s="191"/>
      <c r="M40" s="209" t="s">
        <v>133</v>
      </c>
      <c r="N40" s="71">
        <v>3</v>
      </c>
      <c r="O40" s="63"/>
      <c r="P40" s="42" t="e">
        <f>LOOKUP(O40,Name!A$2:B1937)</f>
        <v>#N/A</v>
      </c>
      <c r="Q40" s="65"/>
      <c r="R40" s="191"/>
      <c r="S40" s="42"/>
      <c r="T40" s="67">
        <f>IF(INT(O40/100)=1,Y40,0)</f>
        <v>0</v>
      </c>
      <c r="U40" s="67">
        <f>IF(INT(O40/100)=3,Y40,0)</f>
        <v>0</v>
      </c>
      <c r="V40" s="67">
        <f>IF(INT(O40/100)=4,Y40,0)</f>
        <v>0</v>
      </c>
      <c r="W40" s="67">
        <f>IF(INT(O40/100)=5,Y40,0)</f>
        <v>0</v>
      </c>
      <c r="X40" s="67">
        <f>IF(INT(O40/100)=6,Y40,0)</f>
        <v>0</v>
      </c>
      <c r="Y40" s="56">
        <v>6</v>
      </c>
    </row>
    <row r="41" spans="1:25" ht="15.75" thickBot="1">
      <c r="A41" s="64">
        <f>IF(I41=1,F41,0)</f>
        <v>4</v>
      </c>
      <c r="B41" s="64">
        <f>IF(I41=3,F41,0)</f>
        <v>0</v>
      </c>
      <c r="C41" s="64">
        <f>IF(I41=4,F41,0)</f>
        <v>0</v>
      </c>
      <c r="D41" s="64">
        <f>IF(I41=5,F41,0)</f>
        <v>0</v>
      </c>
      <c r="E41" s="64">
        <f>IF(I41=6,F41,0)</f>
        <v>0</v>
      </c>
      <c r="F41" s="68">
        <v>4</v>
      </c>
      <c r="H41" s="89">
        <v>4</v>
      </c>
      <c r="I41" s="63">
        <v>1</v>
      </c>
      <c r="J41" s="42" t="str">
        <f>LOOKUP(I41,Name!A$2:B1931)</f>
        <v>Royal Sutton Coldfield</v>
      </c>
      <c r="K41" s="151">
        <v>55</v>
      </c>
      <c r="L41" s="191"/>
      <c r="M41" s="209" t="s">
        <v>133</v>
      </c>
      <c r="N41" s="71">
        <v>4</v>
      </c>
      <c r="O41" s="63"/>
      <c r="P41" s="42" t="e">
        <f>LOOKUP(O41,Name!A$2:B1938)</f>
        <v>#N/A</v>
      </c>
      <c r="Q41" s="65"/>
      <c r="R41" s="191"/>
      <c r="S41" s="42"/>
      <c r="T41" s="67">
        <f>IF(INT(O41/100)=1,Y41,0)</f>
        <v>0</v>
      </c>
      <c r="U41" s="67">
        <f>IF(INT(O41/100)=3,Y41,0)</f>
        <v>0</v>
      </c>
      <c r="V41" s="67">
        <f>IF(INT(O41/100)=4,Y41,0)</f>
        <v>0</v>
      </c>
      <c r="W41" s="67">
        <f>IF(INT(O41/100)=5,Y41,0)</f>
        <v>0</v>
      </c>
      <c r="X41" s="67">
        <f>IF(INT(O41/100)=6,Y41,0)</f>
        <v>0</v>
      </c>
      <c r="Y41" s="56">
        <v>4</v>
      </c>
    </row>
    <row r="42" spans="1:25" ht="15.75" thickBot="1">
      <c r="A42" s="64">
        <f>IF(I42=1,F42,0)</f>
        <v>0</v>
      </c>
      <c r="B42" s="64">
        <f>IF(I42=3,F42,0)</f>
        <v>0</v>
      </c>
      <c r="C42" s="64">
        <f>IF(I42=4,F42,0)</f>
        <v>2</v>
      </c>
      <c r="D42" s="64">
        <f>IF(I42=5,F42,0)</f>
        <v>0</v>
      </c>
      <c r="E42" s="64">
        <f>IF(I42=6,F42,0)</f>
        <v>0</v>
      </c>
      <c r="F42" s="68">
        <v>2</v>
      </c>
      <c r="H42" s="89">
        <v>5</v>
      </c>
      <c r="I42" s="63">
        <v>4</v>
      </c>
      <c r="J42" s="42" t="str">
        <f>LOOKUP(I42,Name!A$2:B1932)</f>
        <v>Halesowen C&amp;AC</v>
      </c>
      <c r="K42" s="151">
        <v>56.1</v>
      </c>
      <c r="L42" s="191"/>
      <c r="M42" s="209" t="s">
        <v>133</v>
      </c>
      <c r="N42" s="75">
        <v>5</v>
      </c>
      <c r="O42" s="76"/>
      <c r="P42" s="526" t="e">
        <f>LOOKUP(O42,Name!A$2:B1939)</f>
        <v>#N/A</v>
      </c>
      <c r="Q42" s="87"/>
      <c r="R42" s="194"/>
      <c r="S42" s="42"/>
      <c r="T42" s="67">
        <f>IF(INT(O42/100)=1,Y42,0)</f>
        <v>0</v>
      </c>
      <c r="U42" s="67">
        <f>IF(INT(O42/100)=3,Y42,0)</f>
        <v>0</v>
      </c>
      <c r="V42" s="67">
        <f>IF(INT(O42/100)=4,Y42,0)</f>
        <v>0</v>
      </c>
      <c r="W42" s="67">
        <f>IF(INT(O42/100)=5,Y42,0)</f>
        <v>0</v>
      </c>
      <c r="X42" s="67">
        <f>IF(INT(O42/100)=6,Y42,0)</f>
        <v>0</v>
      </c>
      <c r="Y42" s="56">
        <v>2</v>
      </c>
    </row>
    <row r="43" spans="1:25" ht="15.75" thickBot="1">
      <c r="A43" s="65"/>
      <c r="B43" s="65"/>
      <c r="C43" s="65"/>
      <c r="D43" s="65"/>
      <c r="E43" s="65"/>
      <c r="F43" s="66" t="s">
        <v>59</v>
      </c>
      <c r="H43" s="192"/>
      <c r="I43" s="185"/>
      <c r="J43" s="185"/>
      <c r="K43" s="293"/>
      <c r="L43" s="191"/>
      <c r="M43" s="209" t="s">
        <v>133</v>
      </c>
      <c r="N43" s="193"/>
      <c r="O43" s="193"/>
      <c r="P43" s="188"/>
      <c r="Q43" s="188"/>
      <c r="R43" s="188"/>
      <c r="T43" s="65"/>
      <c r="U43" s="65"/>
      <c r="V43" s="65"/>
      <c r="W43" s="65"/>
      <c r="X43" s="65"/>
      <c r="Y43" s="66" t="s">
        <v>59</v>
      </c>
    </row>
    <row r="44" spans="1:24" ht="16.5" thickBot="1">
      <c r="A44" s="58" t="s">
        <v>49</v>
      </c>
      <c r="B44" s="59" t="s">
        <v>51</v>
      </c>
      <c r="C44" s="60" t="s">
        <v>53</v>
      </c>
      <c r="D44" s="61" t="s">
        <v>55</v>
      </c>
      <c r="E44" s="62" t="s">
        <v>57</v>
      </c>
      <c r="H44" s="208" t="s">
        <v>105</v>
      </c>
      <c r="I44" s="78">
        <v>6.3</v>
      </c>
      <c r="J44" s="186" t="s">
        <v>70</v>
      </c>
      <c r="K44" s="294"/>
      <c r="L44" s="191"/>
      <c r="M44" s="209" t="s">
        <v>133</v>
      </c>
      <c r="N44" s="207" t="s">
        <v>109</v>
      </c>
      <c r="O44" s="195"/>
      <c r="P44" s="184" t="s">
        <v>77</v>
      </c>
      <c r="Q44" s="184"/>
      <c r="R44" s="190"/>
      <c r="S44" s="42"/>
      <c r="T44" s="58" t="s">
        <v>49</v>
      </c>
      <c r="U44" s="59" t="s">
        <v>51</v>
      </c>
      <c r="V44" s="60" t="s">
        <v>53</v>
      </c>
      <c r="W44" s="61" t="s">
        <v>55</v>
      </c>
      <c r="X44" s="62" t="s">
        <v>57</v>
      </c>
    </row>
    <row r="45" spans="1:25" ht="15.75" thickBot="1">
      <c r="A45" s="64">
        <f>IF(I45=1,F45,0)</f>
        <v>0</v>
      </c>
      <c r="B45" s="64">
        <f>IF(I45=3,F45,0)</f>
        <v>0</v>
      </c>
      <c r="C45" s="64">
        <f>IF(I45=4,F45,0)</f>
        <v>10</v>
      </c>
      <c r="D45" s="64">
        <f>IF(I45=5,F45,0)</f>
        <v>0</v>
      </c>
      <c r="E45" s="64">
        <f>IF(I45=6,F45,0)</f>
        <v>0</v>
      </c>
      <c r="F45" s="68">
        <v>10</v>
      </c>
      <c r="H45" s="89">
        <v>1</v>
      </c>
      <c r="I45" s="63">
        <v>4</v>
      </c>
      <c r="J45" s="42" t="str">
        <f>LOOKUP(I45,Name!A$2:B1935)</f>
        <v>Halesowen C&amp;AC</v>
      </c>
      <c r="K45" s="151">
        <v>53.4</v>
      </c>
      <c r="L45" s="191"/>
      <c r="M45" s="209" t="s">
        <v>133</v>
      </c>
      <c r="N45" s="71">
        <v>1</v>
      </c>
      <c r="O45" s="63">
        <v>671</v>
      </c>
      <c r="P45" s="42" t="str">
        <f>LOOKUP(O45,Name!A$2:B1942)</f>
        <v>Eva Robinson</v>
      </c>
      <c r="Q45" s="159">
        <v>6.75</v>
      </c>
      <c r="R45" s="191"/>
      <c r="S45" s="42"/>
      <c r="T45" s="67">
        <f>IF(INT(O45/100)=1,Y45,0)</f>
        <v>0</v>
      </c>
      <c r="U45" s="67">
        <f>IF(INT(O45/100)=3,Y45,0)</f>
        <v>0</v>
      </c>
      <c r="V45" s="67">
        <f>IF(INT(O45/100)=4,Y45,0)</f>
        <v>0</v>
      </c>
      <c r="W45" s="67">
        <f>IF(INT(O45/100)=5,Y45,0)</f>
        <v>0</v>
      </c>
      <c r="X45" s="67">
        <f>IF(INT(O45/100)=6,Y45,0)</f>
        <v>10</v>
      </c>
      <c r="Y45" s="56">
        <v>10</v>
      </c>
    </row>
    <row r="46" spans="1:25" ht="15.75" thickBot="1">
      <c r="A46" s="64">
        <f>IF(I46=1,F46,0)</f>
        <v>0</v>
      </c>
      <c r="B46" s="64">
        <f>IF(I46=3,F46,0)</f>
        <v>0</v>
      </c>
      <c r="C46" s="64">
        <f>IF(I46=4,F46,0)</f>
        <v>0</v>
      </c>
      <c r="D46" s="64">
        <f>IF(I46=5,F46,0)</f>
        <v>0</v>
      </c>
      <c r="E46" s="64">
        <f>IF(I46=6,F46,0)</f>
        <v>8</v>
      </c>
      <c r="F46" s="68">
        <v>8</v>
      </c>
      <c r="H46" s="89">
        <v>2</v>
      </c>
      <c r="I46" s="63">
        <v>6</v>
      </c>
      <c r="J46" s="42" t="str">
        <f>LOOKUP(I46,Name!A$2:B1936)</f>
        <v>Solihull &amp; Small Heath</v>
      </c>
      <c r="K46" s="151">
        <v>55.4</v>
      </c>
      <c r="L46" s="191"/>
      <c r="M46" s="209" t="s">
        <v>133</v>
      </c>
      <c r="N46" s="71">
        <v>2</v>
      </c>
      <c r="O46" s="63">
        <v>392</v>
      </c>
      <c r="P46" s="42" t="str">
        <f>LOOKUP(O46,Name!A$2:B1943)</f>
        <v>Izzy Thompson</v>
      </c>
      <c r="Q46" s="159">
        <v>6.5</v>
      </c>
      <c r="R46" s="191"/>
      <c r="S46" s="42"/>
      <c r="T46" s="67">
        <f>IF(INT(O46/100)=1,Y46,0)</f>
        <v>0</v>
      </c>
      <c r="U46" s="67">
        <f>IF(INT(O46/100)=3,Y46,0)</f>
        <v>8</v>
      </c>
      <c r="V46" s="67">
        <f>IF(INT(O46/100)=4,Y46,0)</f>
        <v>0</v>
      </c>
      <c r="W46" s="67">
        <f>IF(INT(O46/100)=5,Y46,0)</f>
        <v>0</v>
      </c>
      <c r="X46" s="67">
        <f>IF(INT(O46/100)=6,Y46,0)</f>
        <v>0</v>
      </c>
      <c r="Y46" s="56">
        <v>8</v>
      </c>
    </row>
    <row r="47" spans="1:25" ht="15.75" thickBot="1">
      <c r="A47" s="64">
        <f>IF(I47=1,F47,0)</f>
        <v>0</v>
      </c>
      <c r="B47" s="64">
        <f>IF(I47=3,F47,0)</f>
        <v>0</v>
      </c>
      <c r="C47" s="64">
        <f>IF(I47=4,F47,0)</f>
        <v>0</v>
      </c>
      <c r="D47" s="64">
        <f>IF(I47=5,F47,0)</f>
        <v>6</v>
      </c>
      <c r="E47" s="64">
        <f>IF(I47=6,F47,0)</f>
        <v>0</v>
      </c>
      <c r="F47" s="68">
        <v>6</v>
      </c>
      <c r="H47" s="89">
        <v>3</v>
      </c>
      <c r="I47" s="63">
        <v>5</v>
      </c>
      <c r="J47" s="42" t="str">
        <f>LOOKUP(I47,Name!A$2:B1937)</f>
        <v>Tamworth AC</v>
      </c>
      <c r="K47" s="151">
        <v>57.4</v>
      </c>
      <c r="L47" s="191"/>
      <c r="M47" s="209" t="s">
        <v>133</v>
      </c>
      <c r="N47" s="71">
        <v>3</v>
      </c>
      <c r="O47" s="63">
        <v>489</v>
      </c>
      <c r="P47" s="42" t="str">
        <f>LOOKUP(O47,Name!A$2:B1944)</f>
        <v>Jasroop Kaur Palak</v>
      </c>
      <c r="Q47" s="159">
        <v>5</v>
      </c>
      <c r="R47" s="191"/>
      <c r="S47" s="42"/>
      <c r="T47" s="67">
        <f>IF(INT(O47/100)=1,Y47,0)</f>
        <v>0</v>
      </c>
      <c r="U47" s="67">
        <f>IF(INT(O47/100)=3,Y47,0)</f>
        <v>0</v>
      </c>
      <c r="V47" s="67">
        <f>IF(INT(O47/100)=4,Y47,0)</f>
        <v>6</v>
      </c>
      <c r="W47" s="67">
        <f>IF(INT(O47/100)=5,Y47,0)</f>
        <v>0</v>
      </c>
      <c r="X47" s="67">
        <f>IF(INT(O47/100)=6,Y47,0)</f>
        <v>0</v>
      </c>
      <c r="Y47" s="56">
        <v>6</v>
      </c>
    </row>
    <row r="48" spans="1:25" ht="15.75" thickBot="1">
      <c r="A48" s="64">
        <f>IF(I48=1,F48,0)</f>
        <v>4</v>
      </c>
      <c r="B48" s="64">
        <f>IF(I48=3,F48,0)</f>
        <v>0</v>
      </c>
      <c r="C48" s="64">
        <f>IF(I48=4,F48,0)</f>
        <v>0</v>
      </c>
      <c r="D48" s="64">
        <f>IF(I48=5,F48,0)</f>
        <v>0</v>
      </c>
      <c r="E48" s="64">
        <f>IF(I48=6,F48,0)</f>
        <v>0</v>
      </c>
      <c r="F48" s="68">
        <v>4</v>
      </c>
      <c r="H48" s="89">
        <v>4</v>
      </c>
      <c r="I48" s="63">
        <v>1</v>
      </c>
      <c r="J48" s="42" t="str">
        <f>LOOKUP(I48,Name!A$2:B1938)</f>
        <v>Royal Sutton Coldfield</v>
      </c>
      <c r="K48" s="151">
        <v>62.3</v>
      </c>
      <c r="L48" s="191"/>
      <c r="M48" s="209" t="s">
        <v>133</v>
      </c>
      <c r="N48" s="71">
        <v>4</v>
      </c>
      <c r="O48" s="63">
        <v>158</v>
      </c>
      <c r="P48" s="42" t="str">
        <f>LOOKUP(O48,Name!A$2:B1945)</f>
        <v>Lucy Rigby</v>
      </c>
      <c r="Q48" s="159">
        <v>4.5</v>
      </c>
      <c r="R48" s="191"/>
      <c r="S48" s="42"/>
      <c r="T48" s="67">
        <f>IF(INT(O48/100)=1,Y48,0)</f>
        <v>4</v>
      </c>
      <c r="U48" s="67">
        <f>IF(INT(O48/100)=3,Y48,0)</f>
        <v>0</v>
      </c>
      <c r="V48" s="67">
        <f>IF(INT(O48/100)=4,Y48,0)</f>
        <v>0</v>
      </c>
      <c r="W48" s="67">
        <f>IF(INT(O48/100)=5,Y48,0)</f>
        <v>0</v>
      </c>
      <c r="X48" s="67">
        <f>IF(INT(O48/100)=6,Y48,0)</f>
        <v>0</v>
      </c>
      <c r="Y48" s="56">
        <v>4</v>
      </c>
    </row>
    <row r="49" spans="1:25" ht="15.75" thickBot="1">
      <c r="A49" s="64">
        <f>IF(I49=1,F49,0)</f>
        <v>0</v>
      </c>
      <c r="B49" s="64">
        <f>IF(I49=3,F49,0)</f>
        <v>0</v>
      </c>
      <c r="C49" s="64">
        <f>IF(I49=4,F49,0)</f>
        <v>0</v>
      </c>
      <c r="D49" s="64">
        <f>IF(I49=5,F49,0)</f>
        <v>0</v>
      </c>
      <c r="E49" s="64">
        <f>IF(I49=6,F49,0)</f>
        <v>0</v>
      </c>
      <c r="F49" s="68">
        <v>2</v>
      </c>
      <c r="H49" s="89">
        <v>5</v>
      </c>
      <c r="I49" s="63"/>
      <c r="J49" s="42" t="e">
        <f>LOOKUP(I49,Name!A$2:B1939)</f>
        <v>#N/A</v>
      </c>
      <c r="K49" s="151"/>
      <c r="L49" s="191"/>
      <c r="M49" s="209" t="s">
        <v>133</v>
      </c>
      <c r="N49" s="71">
        <v>5</v>
      </c>
      <c r="O49" s="63">
        <v>535</v>
      </c>
      <c r="P49" s="42" t="str">
        <f>LOOKUP(O49,Name!A$2:B1946)</f>
        <v>MOLLY TAUNTON</v>
      </c>
      <c r="Q49" s="159">
        <v>4</v>
      </c>
      <c r="R49" s="191"/>
      <c r="S49" s="42"/>
      <c r="T49" s="67">
        <f>IF(INT(O49/100)=1,Y49,0)</f>
        <v>0</v>
      </c>
      <c r="U49" s="67">
        <f>IF(INT(O49/100)=3,Y49,0)</f>
        <v>0</v>
      </c>
      <c r="V49" s="67">
        <f>IF(INT(O49/100)=4,Y49,0)</f>
        <v>0</v>
      </c>
      <c r="W49" s="67">
        <f>IF(INT(O49/100)=5,Y49,0)</f>
        <v>2</v>
      </c>
      <c r="X49" s="67">
        <f>IF(INT(O49/100)=6,Y49,0)</f>
        <v>0</v>
      </c>
      <c r="Y49" s="56">
        <v>2</v>
      </c>
    </row>
    <row r="50" spans="1:25" ht="15.75" thickBot="1">
      <c r="A50" s="65"/>
      <c r="B50" s="65"/>
      <c r="C50" s="65"/>
      <c r="D50" s="65"/>
      <c r="E50" s="65"/>
      <c r="F50" s="66" t="s">
        <v>59</v>
      </c>
      <c r="H50" s="189"/>
      <c r="I50" s="186"/>
      <c r="J50" s="185"/>
      <c r="K50" s="293"/>
      <c r="L50" s="191"/>
      <c r="M50" s="209" t="s">
        <v>133</v>
      </c>
      <c r="N50" s="189"/>
      <c r="O50" s="186"/>
      <c r="P50" s="185"/>
      <c r="Q50" s="290"/>
      <c r="R50" s="191"/>
      <c r="S50" s="42"/>
      <c r="T50" s="81"/>
      <c r="U50" s="65"/>
      <c r="V50" s="65"/>
      <c r="W50" s="65"/>
      <c r="X50" s="65"/>
      <c r="Y50" s="66" t="s">
        <v>59</v>
      </c>
    </row>
    <row r="51" spans="1:24" ht="16.5" thickBot="1">
      <c r="A51" s="58" t="s">
        <v>49</v>
      </c>
      <c r="B51" s="59" t="s">
        <v>51</v>
      </c>
      <c r="C51" s="60" t="s">
        <v>53</v>
      </c>
      <c r="D51" s="61" t="s">
        <v>55</v>
      </c>
      <c r="E51" s="62" t="s">
        <v>57</v>
      </c>
      <c r="H51" s="208" t="s">
        <v>106</v>
      </c>
      <c r="I51" s="78">
        <v>7.1</v>
      </c>
      <c r="J51" s="186" t="s">
        <v>72</v>
      </c>
      <c r="K51" s="294"/>
      <c r="L51" s="191"/>
      <c r="M51" s="209" t="s">
        <v>133</v>
      </c>
      <c r="N51" s="208" t="s">
        <v>110</v>
      </c>
      <c r="O51" s="186"/>
      <c r="P51" s="186" t="s">
        <v>78</v>
      </c>
      <c r="Q51" s="291"/>
      <c r="R51" s="191"/>
      <c r="S51" s="42"/>
      <c r="T51" s="58" t="s">
        <v>49</v>
      </c>
      <c r="U51" s="59" t="s">
        <v>51</v>
      </c>
      <c r="V51" s="60" t="s">
        <v>53</v>
      </c>
      <c r="W51" s="61" t="s">
        <v>55</v>
      </c>
      <c r="X51" s="62" t="s">
        <v>57</v>
      </c>
    </row>
    <row r="52" spans="1:25" ht="15.75" thickBot="1">
      <c r="A52" s="64">
        <f>IF(I52=1,F52,0)</f>
        <v>0</v>
      </c>
      <c r="B52" s="64">
        <f>IF(I52=3,F52,0)</f>
        <v>10</v>
      </c>
      <c r="C52" s="64">
        <f>IF(I52=4,F52,0)</f>
        <v>0</v>
      </c>
      <c r="D52" s="64">
        <f>IF(I52=5,F52,0)</f>
        <v>0</v>
      </c>
      <c r="E52" s="64">
        <f>IF(I52=6,F52,0)</f>
        <v>0</v>
      </c>
      <c r="F52" s="68">
        <v>10</v>
      </c>
      <c r="H52" s="89">
        <v>1</v>
      </c>
      <c r="I52" s="63">
        <v>3</v>
      </c>
      <c r="J52" s="42" t="str">
        <f>LOOKUP(I52,Name!A$2:B1942)</f>
        <v>Birchfield Harriers</v>
      </c>
      <c r="K52" s="151">
        <v>50.8</v>
      </c>
      <c r="L52" s="191"/>
      <c r="M52" s="209" t="s">
        <v>133</v>
      </c>
      <c r="N52" s="71">
        <v>1</v>
      </c>
      <c r="O52" s="63">
        <v>669</v>
      </c>
      <c r="P52" s="42" t="str">
        <f>LOOKUP(O52,Name!A$2:B1949)</f>
        <v>Grace Jones</v>
      </c>
      <c r="Q52" s="159">
        <v>6.5</v>
      </c>
      <c r="R52" s="191"/>
      <c r="S52" s="42"/>
      <c r="T52" s="67">
        <f>IF(INT(O52/100)=1,Y52,0)</f>
        <v>0</v>
      </c>
      <c r="U52" s="67">
        <f>IF(INT(O52/100)=3,Y52,0)</f>
        <v>0</v>
      </c>
      <c r="V52" s="67">
        <f>IF(INT(O52/100)=4,Y52,0)</f>
        <v>0</v>
      </c>
      <c r="W52" s="67">
        <f>IF(INT(O52/100)=5,Y52,0)</f>
        <v>0</v>
      </c>
      <c r="X52" s="67">
        <f>IF(INT(O52/100)=6,Y52,0)</f>
        <v>10</v>
      </c>
      <c r="Y52" s="56">
        <v>10</v>
      </c>
    </row>
    <row r="53" spans="1:25" ht="15.75" thickBot="1">
      <c r="A53" s="64">
        <f>IF(I53=1,F53,0)</f>
        <v>0</v>
      </c>
      <c r="B53" s="64">
        <f>IF(I53=3,F53,0)</f>
        <v>0</v>
      </c>
      <c r="C53" s="64">
        <f>IF(I53=4,F53,0)</f>
        <v>0</v>
      </c>
      <c r="D53" s="64">
        <f>IF(I53=5,F53,0)</f>
        <v>0</v>
      </c>
      <c r="E53" s="64">
        <f>IF(I53=6,F53,0)</f>
        <v>8</v>
      </c>
      <c r="F53" s="68">
        <v>8</v>
      </c>
      <c r="H53" s="89">
        <v>2</v>
      </c>
      <c r="I53" s="63">
        <v>6</v>
      </c>
      <c r="J53" s="42" t="str">
        <f>LOOKUP(I53,Name!A$2:B1943)</f>
        <v>Solihull &amp; Small Heath</v>
      </c>
      <c r="K53" s="151">
        <v>51</v>
      </c>
      <c r="L53" s="191"/>
      <c r="M53" s="209" t="s">
        <v>133</v>
      </c>
      <c r="N53" s="71">
        <v>2</v>
      </c>
      <c r="O53" s="63">
        <v>483</v>
      </c>
      <c r="P53" s="42" t="str">
        <f>LOOKUP(O53,Name!A$2:B1950)</f>
        <v>Matilda Figgitt</v>
      </c>
      <c r="Q53" s="159">
        <v>4</v>
      </c>
      <c r="R53" s="191"/>
      <c r="S53" s="42"/>
      <c r="T53" s="67">
        <f>IF(INT(O53/100)=1,Y53,0)</f>
        <v>0</v>
      </c>
      <c r="U53" s="67">
        <f>IF(INT(O53/100)=3,Y53,0)</f>
        <v>0</v>
      </c>
      <c r="V53" s="67">
        <f>IF(INT(O53/100)=4,Y53,0)</f>
        <v>8</v>
      </c>
      <c r="W53" s="67">
        <f>IF(INT(O53/100)=5,Y53,0)</f>
        <v>0</v>
      </c>
      <c r="X53" s="67">
        <f>IF(INT(O53/100)=6,Y53,0)</f>
        <v>0</v>
      </c>
      <c r="Y53" s="56">
        <v>8</v>
      </c>
    </row>
    <row r="54" spans="1:25" ht="15.75" thickBot="1">
      <c r="A54" s="64">
        <f>IF(I54=1,F54,0)</f>
        <v>0</v>
      </c>
      <c r="B54" s="64">
        <f>IF(I54=3,F54,0)</f>
        <v>0</v>
      </c>
      <c r="C54" s="64">
        <f>IF(I54=4,F54,0)</f>
        <v>6</v>
      </c>
      <c r="D54" s="64">
        <f>IF(I54=5,F54,0)</f>
        <v>0</v>
      </c>
      <c r="E54" s="64">
        <f>IF(I54=6,F54,0)</f>
        <v>0</v>
      </c>
      <c r="F54" s="68">
        <v>6</v>
      </c>
      <c r="H54" s="89">
        <v>3</v>
      </c>
      <c r="I54" s="63">
        <v>4</v>
      </c>
      <c r="J54" s="42" t="str">
        <f>LOOKUP(I54,Name!A$2:B1944)</f>
        <v>Halesowen C&amp;AC</v>
      </c>
      <c r="K54" s="151">
        <v>52.9</v>
      </c>
      <c r="L54" s="191"/>
      <c r="M54" s="209" t="s">
        <v>133</v>
      </c>
      <c r="N54" s="71">
        <v>3</v>
      </c>
      <c r="O54" s="63">
        <v>536</v>
      </c>
      <c r="P54" s="42" t="str">
        <f>LOOKUP(O54,Name!A$2:B1951)</f>
        <v>FREYA COLE</v>
      </c>
      <c r="Q54" s="159">
        <v>3.5</v>
      </c>
      <c r="R54" s="191"/>
      <c r="S54" s="42"/>
      <c r="T54" s="67">
        <f>IF(INT(O54/100)=1,Y54,0)</f>
        <v>0</v>
      </c>
      <c r="U54" s="67">
        <f>IF(INT(O54/100)=3,Y54,0)</f>
        <v>0</v>
      </c>
      <c r="V54" s="67">
        <f>IF(INT(O54/100)=4,Y54,0)</f>
        <v>0</v>
      </c>
      <c r="W54" s="67">
        <f>IF(INT(O54/100)=5,Y54,0)</f>
        <v>6</v>
      </c>
      <c r="X54" s="67">
        <f>IF(INT(O54/100)=6,Y54,0)</f>
        <v>0</v>
      </c>
      <c r="Y54" s="56">
        <v>6</v>
      </c>
    </row>
    <row r="55" spans="1:25" ht="15.75" thickBot="1">
      <c r="A55" s="64">
        <f>IF(I55=1,F55,0)</f>
        <v>4</v>
      </c>
      <c r="B55" s="64">
        <f>IF(I55=3,F55,0)</f>
        <v>0</v>
      </c>
      <c r="C55" s="64">
        <f>IF(I55=4,F55,0)</f>
        <v>0</v>
      </c>
      <c r="D55" s="64">
        <f>IF(I55=5,F55,0)</f>
        <v>0</v>
      </c>
      <c r="E55" s="64">
        <f>IF(I55=6,F55,0)</f>
        <v>0</v>
      </c>
      <c r="F55" s="68">
        <v>4</v>
      </c>
      <c r="H55" s="89">
        <v>4</v>
      </c>
      <c r="I55" s="63">
        <v>1</v>
      </c>
      <c r="J55" s="42" t="str">
        <f>LOOKUP(I55,Name!A$2:B1945)</f>
        <v>Royal Sutton Coldfield</v>
      </c>
      <c r="K55" s="151">
        <v>54.9</v>
      </c>
      <c r="L55" s="191"/>
      <c r="M55" s="209" t="s">
        <v>133</v>
      </c>
      <c r="N55" s="71">
        <v>4</v>
      </c>
      <c r="O55" s="63">
        <v>1.68</v>
      </c>
      <c r="P55" s="42" t="str">
        <f>LOOKUP(O55,Name!A$2:B1952)</f>
        <v>Royal Sutton Coldfield</v>
      </c>
      <c r="Q55" s="159">
        <v>3.25</v>
      </c>
      <c r="R55" s="191"/>
      <c r="S55" s="42"/>
      <c r="T55" s="67">
        <f>IF(INT(O55/100)=1,Y55,0)</f>
        <v>0</v>
      </c>
      <c r="U55" s="67">
        <f>IF(INT(O55/100)=3,Y55,0)</f>
        <v>0</v>
      </c>
      <c r="V55" s="67">
        <f>IF(INT(O55/100)=4,Y55,0)</f>
        <v>0</v>
      </c>
      <c r="W55" s="67">
        <f>IF(INT(O55/100)=5,Y55,0)</f>
        <v>0</v>
      </c>
      <c r="X55" s="67">
        <f>IF(INT(O55/100)=6,Y55,0)</f>
        <v>0</v>
      </c>
      <c r="Y55" s="56">
        <v>4</v>
      </c>
    </row>
    <row r="56" spans="1:25" ht="15.75" thickBot="1">
      <c r="A56" s="64">
        <f>IF(I56=1,F56,0)</f>
        <v>0</v>
      </c>
      <c r="B56" s="64">
        <f>IF(I56=3,F56,0)</f>
        <v>0</v>
      </c>
      <c r="C56" s="64">
        <f>IF(I56=4,F56,0)</f>
        <v>0</v>
      </c>
      <c r="D56" s="64">
        <f>IF(I56=5,F56,0)</f>
        <v>2</v>
      </c>
      <c r="E56" s="64">
        <f>IF(I56=6,F56,0)</f>
        <v>0</v>
      </c>
      <c r="F56" s="68">
        <v>2</v>
      </c>
      <c r="H56" s="91">
        <v>5</v>
      </c>
      <c r="I56" s="76">
        <v>5</v>
      </c>
      <c r="J56" s="526" t="str">
        <f>LOOKUP(I56,Name!A$2:B1946)</f>
        <v>Tamworth AC</v>
      </c>
      <c r="K56" s="289">
        <v>55.8</v>
      </c>
      <c r="L56" s="194"/>
      <c r="M56" s="209" t="s">
        <v>133</v>
      </c>
      <c r="N56" s="75">
        <v>5</v>
      </c>
      <c r="O56" s="76">
        <v>387</v>
      </c>
      <c r="P56" s="526" t="str">
        <f>LOOKUP(O56,Name!A$2:B1953)</f>
        <v>Ava McMorrow</v>
      </c>
      <c r="Q56" s="286">
        <v>2.5</v>
      </c>
      <c r="R56" s="194"/>
      <c r="S56" s="42"/>
      <c r="T56" s="67">
        <f>IF(INT(O56/100)=1,Y56,0)</f>
        <v>0</v>
      </c>
      <c r="U56" s="67">
        <f>IF(INT(O56/100)=3,Y56,0)</f>
        <v>2</v>
      </c>
      <c r="V56" s="67">
        <f>IF(INT(O56/100)=4,Y56,0)</f>
        <v>0</v>
      </c>
      <c r="W56" s="67">
        <f>IF(INT(O56/100)=5,Y56,0)</f>
        <v>0</v>
      </c>
      <c r="X56" s="67">
        <f>IF(INT(O56/100)=6,Y56,0)</f>
        <v>0</v>
      </c>
      <c r="Y56" s="56">
        <v>2</v>
      </c>
    </row>
    <row r="57" spans="1:25" ht="15.75" thickBot="1">
      <c r="A57" s="65"/>
      <c r="B57" s="65"/>
      <c r="C57" s="65"/>
      <c r="D57" s="65"/>
      <c r="E57" s="65"/>
      <c r="F57" s="66" t="s">
        <v>59</v>
      </c>
      <c r="H57" s="193"/>
      <c r="I57" s="193"/>
      <c r="J57" s="188"/>
      <c r="K57" s="188"/>
      <c r="L57" s="188"/>
      <c r="M57" s="209" t="s">
        <v>133</v>
      </c>
      <c r="N57" s="193"/>
      <c r="O57" s="193"/>
      <c r="P57" s="188"/>
      <c r="Q57" s="188"/>
      <c r="R57" s="188"/>
      <c r="T57" s="65"/>
      <c r="U57" s="65"/>
      <c r="V57" s="65"/>
      <c r="W57" s="65"/>
      <c r="X57" s="65"/>
      <c r="Y57" s="66" t="s">
        <v>59</v>
      </c>
    </row>
    <row r="58" spans="1:24" ht="16.5" thickBot="1">
      <c r="A58" s="58" t="s">
        <v>49</v>
      </c>
      <c r="B58" s="59" t="s">
        <v>51</v>
      </c>
      <c r="C58" s="60" t="s">
        <v>53</v>
      </c>
      <c r="D58" s="61" t="s">
        <v>55</v>
      </c>
      <c r="E58" s="62" t="s">
        <v>57</v>
      </c>
      <c r="H58" s="207" t="s">
        <v>111</v>
      </c>
      <c r="I58" s="195"/>
      <c r="J58" s="184" t="s">
        <v>112</v>
      </c>
      <c r="K58" s="184"/>
      <c r="L58" s="190"/>
      <c r="M58" s="209" t="s">
        <v>133</v>
      </c>
      <c r="N58" s="207" t="s">
        <v>114</v>
      </c>
      <c r="O58" s="195"/>
      <c r="P58" s="184" t="s">
        <v>113</v>
      </c>
      <c r="Q58" s="184"/>
      <c r="R58" s="190"/>
      <c r="S58" s="42"/>
      <c r="T58" s="58" t="s">
        <v>49</v>
      </c>
      <c r="U58" s="59" t="s">
        <v>51</v>
      </c>
      <c r="V58" s="60" t="s">
        <v>53</v>
      </c>
      <c r="W58" s="61" t="s">
        <v>55</v>
      </c>
      <c r="X58" s="62" t="s">
        <v>57</v>
      </c>
    </row>
    <row r="59" spans="1:25" ht="15.75" thickBot="1">
      <c r="A59" s="67">
        <f>IF(INT(I59/100)=1,F59,0)</f>
        <v>0</v>
      </c>
      <c r="B59" s="67">
        <f>IF(INT(I59/100)=3,F59,0)</f>
        <v>0</v>
      </c>
      <c r="C59" s="67">
        <f>IF(INT(I59/100)=4,F59,0)</f>
        <v>0</v>
      </c>
      <c r="D59" s="67">
        <f>IF(INT(I59/100)=5,F59,0)</f>
        <v>0</v>
      </c>
      <c r="E59" s="67">
        <f>IF(INT(I59/100)=6,F59,0)</f>
        <v>10</v>
      </c>
      <c r="F59" s="56">
        <v>10</v>
      </c>
      <c r="H59" s="71">
        <v>1</v>
      </c>
      <c r="I59" s="63">
        <v>673</v>
      </c>
      <c r="J59" s="42" t="str">
        <f>LOOKUP(I59,Name!A$2:B1949)</f>
        <v>Evie Moxley</v>
      </c>
      <c r="K59" s="65">
        <v>49</v>
      </c>
      <c r="L59" s="191"/>
      <c r="M59" s="209" t="s">
        <v>133</v>
      </c>
      <c r="N59" s="71">
        <v>1</v>
      </c>
      <c r="O59" s="63">
        <v>490</v>
      </c>
      <c r="P59" s="42" t="str">
        <f>LOOKUP(O59,Name!A$2:B1956)</f>
        <v>Abigail Rickard</v>
      </c>
      <c r="Q59" s="65">
        <v>47</v>
      </c>
      <c r="R59" s="191"/>
      <c r="S59" s="42"/>
      <c r="T59" s="67">
        <f>IF(INT(O59/100)=1,Y59,0)</f>
        <v>0</v>
      </c>
      <c r="U59" s="67">
        <f>IF(INT(O59/100)=3,Y59,0)</f>
        <v>0</v>
      </c>
      <c r="V59" s="67">
        <f>IF(INT(O59/100)=4,Y59,0)</f>
        <v>10</v>
      </c>
      <c r="W59" s="67">
        <f>IF(INT(O59/100)=5,Y59,0)</f>
        <v>0</v>
      </c>
      <c r="X59" s="67">
        <f>IF(INT(O59/100)=6,Y59,0)</f>
        <v>0</v>
      </c>
      <c r="Y59" s="56">
        <v>10</v>
      </c>
    </row>
    <row r="60" spans="1:25" ht="15.75" thickBot="1">
      <c r="A60" s="67">
        <f>IF(INT(I60/100)=1,F60,0)</f>
        <v>0</v>
      </c>
      <c r="B60" s="67">
        <f>IF(INT(I60/100)=3,F60,0)</f>
        <v>0</v>
      </c>
      <c r="C60" s="67">
        <f>IF(INT(I60/100)=4,F60,0)</f>
        <v>8</v>
      </c>
      <c r="D60" s="67">
        <f>IF(INT(I60/100)=5,F60,0)</f>
        <v>0</v>
      </c>
      <c r="E60" s="67">
        <f>IF(INT(I60/100)=6,F60,0)</f>
        <v>0</v>
      </c>
      <c r="F60" s="56">
        <v>8</v>
      </c>
      <c r="H60" s="71">
        <v>2</v>
      </c>
      <c r="I60" s="63">
        <v>480</v>
      </c>
      <c r="J60" s="42" t="str">
        <f>LOOKUP(I60,Name!A$2:B1950)</f>
        <v>Grace Coles</v>
      </c>
      <c r="K60" s="65">
        <v>48</v>
      </c>
      <c r="L60" s="191"/>
      <c r="M60" s="209" t="s">
        <v>133</v>
      </c>
      <c r="N60" s="71">
        <v>1</v>
      </c>
      <c r="O60" s="63">
        <v>670</v>
      </c>
      <c r="P60" s="42" t="str">
        <f>LOOKUP(O60,Name!A$2:B1957)</f>
        <v>Millie Macaulay</v>
      </c>
      <c r="Q60" s="65">
        <v>47</v>
      </c>
      <c r="R60" s="191"/>
      <c r="S60" s="42"/>
      <c r="T60" s="67">
        <f>IF(INT(O60/100)=1,Y60,0)</f>
        <v>0</v>
      </c>
      <c r="U60" s="67">
        <f>IF(INT(O60/100)=3,Y60,0)</f>
        <v>0</v>
      </c>
      <c r="V60" s="67">
        <f>IF(INT(O60/100)=4,Y60,0)</f>
        <v>0</v>
      </c>
      <c r="W60" s="67">
        <f>IF(INT(O60/100)=5,Y60,0)</f>
        <v>0</v>
      </c>
      <c r="X60" s="67">
        <f>IF(INT(O60/100)=6,Y60,0)</f>
        <v>8</v>
      </c>
      <c r="Y60" s="56">
        <v>8</v>
      </c>
    </row>
    <row r="61" spans="1:25" ht="15.75" thickBot="1">
      <c r="A61" s="67">
        <f>IF(INT(I61/100)=1,F61,0)</f>
        <v>6</v>
      </c>
      <c r="B61" s="67">
        <f>IF(INT(I61/100)=3,F61,0)</f>
        <v>0</v>
      </c>
      <c r="C61" s="67">
        <f>IF(INT(I61/100)=4,F61,0)</f>
        <v>0</v>
      </c>
      <c r="D61" s="67">
        <f>IF(INT(I61/100)=5,F61,0)</f>
        <v>0</v>
      </c>
      <c r="E61" s="67">
        <f>IF(INT(I61/100)=6,F61,0)</f>
        <v>0</v>
      </c>
      <c r="F61" s="56">
        <v>6</v>
      </c>
      <c r="H61" s="71">
        <v>3</v>
      </c>
      <c r="I61" s="63">
        <v>160</v>
      </c>
      <c r="J61" s="42" t="str">
        <f>LOOKUP(I61,Name!A$2:B1951)</f>
        <v>Alice Griffiths</v>
      </c>
      <c r="K61" s="65">
        <v>44</v>
      </c>
      <c r="L61" s="191"/>
      <c r="M61" s="209" t="s">
        <v>133</v>
      </c>
      <c r="N61" s="71">
        <v>3</v>
      </c>
      <c r="O61" s="63">
        <v>535</v>
      </c>
      <c r="P61" s="42" t="str">
        <f>LOOKUP(O61,Name!A$2:B1958)</f>
        <v>MOLLY TAUNTON</v>
      </c>
      <c r="Q61" s="65">
        <v>32</v>
      </c>
      <c r="R61" s="191"/>
      <c r="S61" s="42"/>
      <c r="T61" s="67">
        <f>IF(INT(O61/100)=1,Y61,0)</f>
        <v>0</v>
      </c>
      <c r="U61" s="67">
        <f>IF(INT(O61/100)=3,Y61,0)</f>
        <v>0</v>
      </c>
      <c r="V61" s="67">
        <f>IF(INT(O61/100)=4,Y61,0)</f>
        <v>0</v>
      </c>
      <c r="W61" s="67">
        <f>IF(INT(O61/100)=5,Y61,0)</f>
        <v>6</v>
      </c>
      <c r="X61" s="67">
        <f>IF(INT(O61/100)=6,Y61,0)</f>
        <v>0</v>
      </c>
      <c r="Y61" s="56">
        <v>6</v>
      </c>
    </row>
    <row r="62" spans="1:25" ht="15.75" thickBot="1">
      <c r="A62" s="67">
        <f>IF(INT(I62/100)=1,F62,0)</f>
        <v>0</v>
      </c>
      <c r="B62" s="67">
        <f>IF(INT(I62/100)=3,F62,0)</f>
        <v>0</v>
      </c>
      <c r="C62" s="67">
        <f>IF(INT(I62/100)=4,F62,0)</f>
        <v>0</v>
      </c>
      <c r="D62" s="67">
        <f>IF(INT(I62/100)=5,F62,0)</f>
        <v>4</v>
      </c>
      <c r="E62" s="67">
        <f>IF(INT(I62/100)=6,F62,0)</f>
        <v>0</v>
      </c>
      <c r="F62" s="56">
        <v>4</v>
      </c>
      <c r="H62" s="71">
        <v>3</v>
      </c>
      <c r="I62" s="63">
        <v>537</v>
      </c>
      <c r="J62" s="42" t="str">
        <f>LOOKUP(I62,Name!A$2:B1952)</f>
        <v>KIRSTEN MCLAREN</v>
      </c>
      <c r="K62" s="65">
        <v>44</v>
      </c>
      <c r="L62" s="191"/>
      <c r="M62" s="209" t="s">
        <v>133</v>
      </c>
      <c r="N62" s="71">
        <v>4</v>
      </c>
      <c r="O62" s="63">
        <v>164</v>
      </c>
      <c r="P62" s="42" t="str">
        <f>LOOKUP(O62,Name!A$2:B1959)</f>
        <v>Erin O'Byrne</v>
      </c>
      <c r="Q62" s="65">
        <v>26</v>
      </c>
      <c r="R62" s="191"/>
      <c r="S62" s="42"/>
      <c r="T62" s="67">
        <f>IF(INT(O62/100)=1,Y62,0)</f>
        <v>4</v>
      </c>
      <c r="U62" s="67">
        <f>IF(INT(O62/100)=3,Y62,0)</f>
        <v>0</v>
      </c>
      <c r="V62" s="67">
        <f>IF(INT(O62/100)=4,Y62,0)</f>
        <v>0</v>
      </c>
      <c r="W62" s="67">
        <f>IF(INT(O62/100)=5,Y62,0)</f>
        <v>0</v>
      </c>
      <c r="X62" s="67">
        <f>IF(INT(O62/100)=6,Y62,0)</f>
        <v>0</v>
      </c>
      <c r="Y62" s="56">
        <v>4</v>
      </c>
    </row>
    <row r="63" spans="1:25" ht="15.75" thickBot="1">
      <c r="A63" s="67">
        <f>IF(INT(I63/100)=1,F63,0)</f>
        <v>0</v>
      </c>
      <c r="B63" s="67">
        <f>IF(INT(I63/100)=3,F63,0)</f>
        <v>2</v>
      </c>
      <c r="C63" s="67">
        <f>IF(INT(I63/100)=4,F63,0)</f>
        <v>0</v>
      </c>
      <c r="D63" s="67">
        <f>IF(INT(I63/100)=5,F63,0)</f>
        <v>0</v>
      </c>
      <c r="E63" s="67">
        <f>IF(INT(I63/100)=6,F63,0)</f>
        <v>0</v>
      </c>
      <c r="F63" s="56">
        <v>2</v>
      </c>
      <c r="H63" s="71">
        <v>5</v>
      </c>
      <c r="I63" s="63">
        <v>390</v>
      </c>
      <c r="J63" s="42" t="str">
        <f>LOOKUP(I63,Name!A$2:B1953)</f>
        <v>Amira Hamilton</v>
      </c>
      <c r="K63" s="65">
        <v>40</v>
      </c>
      <c r="L63" s="191"/>
      <c r="M63" s="209" t="s">
        <v>133</v>
      </c>
      <c r="N63" s="71">
        <v>5</v>
      </c>
      <c r="O63" s="63"/>
      <c r="P63" s="42" t="e">
        <f>LOOKUP(O63,Name!A$2:B1960)</f>
        <v>#N/A</v>
      </c>
      <c r="Q63" s="65"/>
      <c r="R63" s="191"/>
      <c r="S63" s="42"/>
      <c r="T63" s="67">
        <f>IF(INT(O63/100)=1,Y63,0)</f>
        <v>0</v>
      </c>
      <c r="U63" s="67">
        <f>IF(INT(O63/100)=3,Y63,0)</f>
        <v>0</v>
      </c>
      <c r="V63" s="67">
        <f>IF(INT(O63/100)=4,Y63,0)</f>
        <v>0</v>
      </c>
      <c r="W63" s="67">
        <f>IF(INT(O63/100)=5,Y63,0)</f>
        <v>0</v>
      </c>
      <c r="X63" s="67">
        <f>IF(INT(O63/100)=6,Y63,0)</f>
        <v>0</v>
      </c>
      <c r="Y63" s="56">
        <v>2</v>
      </c>
    </row>
    <row r="64" spans="1:25" ht="15.75" thickBot="1">
      <c r="A64" s="65"/>
      <c r="B64" s="65"/>
      <c r="C64" s="65"/>
      <c r="D64" s="65"/>
      <c r="E64" s="65"/>
      <c r="F64" s="66" t="s">
        <v>59</v>
      </c>
      <c r="H64" s="196"/>
      <c r="I64" s="197"/>
      <c r="J64" s="187"/>
      <c r="K64" s="187"/>
      <c r="L64" s="194"/>
      <c r="M64" s="209" t="s">
        <v>133</v>
      </c>
      <c r="N64" s="196"/>
      <c r="O64" s="197"/>
      <c r="P64" s="187"/>
      <c r="Q64" s="187"/>
      <c r="R64" s="194"/>
      <c r="S64" s="42"/>
      <c r="T64" s="65"/>
      <c r="U64" s="65"/>
      <c r="V64" s="65"/>
      <c r="W64" s="65"/>
      <c r="X64" s="65"/>
      <c r="Y64" s="66" t="s">
        <v>59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5.7109375" style="3" customWidth="1"/>
    <col min="6" max="6" width="5.7109375" style="41" customWidth="1"/>
    <col min="7" max="7" width="3.28125" style="41" customWidth="1"/>
    <col min="8" max="8" width="5.7109375" style="41" customWidth="1"/>
    <col min="9" max="9" width="6.28125" style="41" customWidth="1"/>
    <col min="10" max="10" width="23.28125" style="41" customWidth="1"/>
    <col min="11" max="11" width="8.57421875" style="41" customWidth="1"/>
    <col min="12" max="12" width="5.7109375" style="41" customWidth="1"/>
    <col min="13" max="13" width="4.57421875" style="302" customWidth="1"/>
    <col min="14" max="14" width="6.00390625" style="41" customWidth="1"/>
    <col min="15" max="15" width="6.7109375" style="41" customWidth="1"/>
    <col min="16" max="16" width="24.00390625" style="3" customWidth="1"/>
    <col min="17" max="17" width="8.8515625" style="3" customWidth="1"/>
    <col min="18" max="18" width="4.57421875" style="3" customWidth="1"/>
    <col min="19" max="19" width="4.57421875" style="8" customWidth="1"/>
    <col min="20" max="24" width="5.7109375" style="3" customWidth="1"/>
    <col min="25" max="25" width="5.7109375" style="41" customWidth="1"/>
    <col min="26" max="16384" width="9.140625" style="3" customWidth="1"/>
  </cols>
  <sheetData>
    <row r="1" spans="1:19" ht="15.75">
      <c r="A1" s="58" t="s">
        <v>49</v>
      </c>
      <c r="B1" s="59" t="s">
        <v>51</v>
      </c>
      <c r="C1" s="60" t="s">
        <v>53</v>
      </c>
      <c r="D1" s="61" t="s">
        <v>55</v>
      </c>
      <c r="E1" s="62" t="s">
        <v>57</v>
      </c>
      <c r="F1" s="102" t="s">
        <v>178</v>
      </c>
      <c r="H1" s="581" t="s">
        <v>83</v>
      </c>
      <c r="I1" s="582"/>
      <c r="J1" s="582"/>
      <c r="K1" s="582"/>
      <c r="L1" s="583"/>
      <c r="M1" s="301" t="s">
        <v>178</v>
      </c>
      <c r="N1" s="203" t="s">
        <v>214</v>
      </c>
      <c r="O1" s="206">
        <v>6</v>
      </c>
      <c r="P1" s="96" t="str">
        <f>LOOKUP(O1,Name!A$2:B1899)</f>
        <v>Solihull &amp; Small Heath</v>
      </c>
      <c r="Q1" s="206">
        <f>E$4</f>
        <v>176</v>
      </c>
      <c r="R1" s="205"/>
      <c r="S1" s="101"/>
    </row>
    <row r="2" spans="1:19" ht="15.75">
      <c r="A2" s="41">
        <f>SUM(A6:A68)</f>
        <v>54</v>
      </c>
      <c r="B2" s="41">
        <f>SUM(B6:B68)</f>
        <v>30</v>
      </c>
      <c r="C2" s="41">
        <f>SUM(C6:C68)</f>
        <v>52</v>
      </c>
      <c r="D2" s="41">
        <f>SUM(D6:D68)</f>
        <v>36</v>
      </c>
      <c r="E2" s="41">
        <f>SUM(E6:E68)</f>
        <v>88</v>
      </c>
      <c r="F2" s="41" t="s">
        <v>81</v>
      </c>
      <c r="H2" s="203"/>
      <c r="I2" s="204"/>
      <c r="J2" s="204"/>
      <c r="K2" s="204"/>
      <c r="L2" s="205"/>
      <c r="M2" s="301" t="s">
        <v>178</v>
      </c>
      <c r="N2" s="203" t="s">
        <v>217</v>
      </c>
      <c r="O2" s="206">
        <v>4</v>
      </c>
      <c r="P2" s="96" t="str">
        <f>LOOKUP(O2,Name!A$2:B1897)</f>
        <v>Halesowen C&amp;AC</v>
      </c>
      <c r="Q2" s="206">
        <f>C$4</f>
        <v>110</v>
      </c>
      <c r="R2" s="205"/>
      <c r="S2" s="101"/>
    </row>
    <row r="3" spans="1:19" ht="15.75">
      <c r="A3" s="41">
        <f>SUM(T6:T68)</f>
        <v>48</v>
      </c>
      <c r="B3" s="41">
        <f>SUM(U6:U68)</f>
        <v>48</v>
      </c>
      <c r="C3" s="41">
        <f>SUM(V6:V68)</f>
        <v>58</v>
      </c>
      <c r="D3" s="41">
        <f>SUM(W6:W68)</f>
        <v>6</v>
      </c>
      <c r="E3" s="41">
        <f>SUM(X6:X68)</f>
        <v>88</v>
      </c>
      <c r="F3" s="41" t="s">
        <v>142</v>
      </c>
      <c r="H3" s="203"/>
      <c r="I3" s="204"/>
      <c r="J3" s="204" t="s">
        <v>412</v>
      </c>
      <c r="K3" s="204"/>
      <c r="L3" s="205"/>
      <c r="M3" s="301" t="s">
        <v>178</v>
      </c>
      <c r="N3" s="203" t="s">
        <v>218</v>
      </c>
      <c r="O3" s="206">
        <v>1</v>
      </c>
      <c r="P3" s="96" t="str">
        <f>LOOKUP(O3,Name!A$2:B1895)</f>
        <v>Royal Sutton Coldfield</v>
      </c>
      <c r="Q3" s="206">
        <f>A$4</f>
        <v>102</v>
      </c>
      <c r="R3" s="205"/>
      <c r="S3" s="101"/>
    </row>
    <row r="4" spans="1:19" ht="15.75">
      <c r="A4" s="102">
        <f>A2+A3</f>
        <v>102</v>
      </c>
      <c r="B4" s="102">
        <f>B2+B3</f>
        <v>78</v>
      </c>
      <c r="C4" s="102">
        <f>C2+C3</f>
        <v>110</v>
      </c>
      <c r="D4" s="102">
        <f>D2+D3</f>
        <v>42</v>
      </c>
      <c r="E4" s="102">
        <f>E2+E3</f>
        <v>176</v>
      </c>
      <c r="F4" s="102" t="s">
        <v>82</v>
      </c>
      <c r="H4" s="203"/>
      <c r="I4" s="204"/>
      <c r="J4" s="531" t="s">
        <v>84</v>
      </c>
      <c r="K4" s="204"/>
      <c r="L4" s="205"/>
      <c r="M4" s="301" t="s">
        <v>178</v>
      </c>
      <c r="N4" s="203" t="s">
        <v>215</v>
      </c>
      <c r="O4" s="206">
        <v>3</v>
      </c>
      <c r="P4" s="96" t="str">
        <f>LOOKUP(O4,Name!A$2:B1896)</f>
        <v>Birchfield Harriers</v>
      </c>
      <c r="Q4" s="206">
        <f>B$4</f>
        <v>78</v>
      </c>
      <c r="R4" s="205"/>
      <c r="S4" s="101"/>
    </row>
    <row r="5" spans="8:19" ht="16.5" thickBot="1">
      <c r="H5" s="434"/>
      <c r="I5" s="435"/>
      <c r="J5" s="435"/>
      <c r="K5" s="435"/>
      <c r="L5" s="436"/>
      <c r="M5" s="301" t="s">
        <v>178</v>
      </c>
      <c r="N5" s="203" t="s">
        <v>216</v>
      </c>
      <c r="O5" s="206">
        <v>5</v>
      </c>
      <c r="P5" s="96" t="str">
        <f>LOOKUP(O5,Name!A$2:B1898)</f>
        <v>Tamworth AC</v>
      </c>
      <c r="Q5" s="206">
        <f>D$4</f>
        <v>42</v>
      </c>
      <c r="R5" s="205"/>
      <c r="S5" s="101"/>
    </row>
    <row r="6" spans="1:24" ht="15.75">
      <c r="A6" s="58" t="s">
        <v>49</v>
      </c>
      <c r="B6" s="59" t="s">
        <v>51</v>
      </c>
      <c r="C6" s="60" t="s">
        <v>53</v>
      </c>
      <c r="D6" s="61" t="s">
        <v>55</v>
      </c>
      <c r="E6" s="62" t="s">
        <v>57</v>
      </c>
      <c r="H6" s="208" t="s">
        <v>129</v>
      </c>
      <c r="I6" s="73"/>
      <c r="J6" s="73" t="s">
        <v>58</v>
      </c>
      <c r="K6" s="73"/>
      <c r="L6" s="80"/>
      <c r="M6" s="301" t="s">
        <v>178</v>
      </c>
      <c r="N6" s="207" t="s">
        <v>157</v>
      </c>
      <c r="O6" s="86"/>
      <c r="P6" s="70" t="s">
        <v>79</v>
      </c>
      <c r="Q6" s="70"/>
      <c r="R6" s="82"/>
      <c r="S6" s="42"/>
      <c r="T6" s="58" t="s">
        <v>49</v>
      </c>
      <c r="U6" s="59" t="s">
        <v>51</v>
      </c>
      <c r="V6" s="60" t="s">
        <v>53</v>
      </c>
      <c r="W6" s="61" t="s">
        <v>55</v>
      </c>
      <c r="X6" s="62" t="s">
        <v>57</v>
      </c>
    </row>
    <row r="7" spans="1:25" ht="15.75">
      <c r="A7" s="64">
        <f>IF(I7=1,F7,0)</f>
        <v>0</v>
      </c>
      <c r="B7" s="64">
        <f>IF(I7=3,F7,0)</f>
        <v>0</v>
      </c>
      <c r="C7" s="64">
        <f>IF(I7=4,F7,0)</f>
        <v>0</v>
      </c>
      <c r="D7" s="64">
        <f>IF(I7=5,F7,0)</f>
        <v>0</v>
      </c>
      <c r="E7" s="64">
        <f>IF(I7=6,F7,0)</f>
        <v>10</v>
      </c>
      <c r="F7" s="68">
        <v>10</v>
      </c>
      <c r="H7" s="89">
        <v>1</v>
      </c>
      <c r="I7" s="63">
        <v>6</v>
      </c>
      <c r="J7" s="42" t="str">
        <f>LOOKUP(I7,Name!A$2:B1901)</f>
        <v>Solihull &amp; Small Heath</v>
      </c>
      <c r="K7" s="63">
        <v>72.6</v>
      </c>
      <c r="L7" s="80"/>
      <c r="M7" s="301" t="s">
        <v>178</v>
      </c>
      <c r="N7" s="71">
        <v>1</v>
      </c>
      <c r="O7" s="63">
        <v>640</v>
      </c>
      <c r="P7" s="42" t="str">
        <f>LOOKUP(O7,Name!A$2:B1900)</f>
        <v>Will Sands</v>
      </c>
      <c r="Q7" s="331">
        <v>2.12</v>
      </c>
      <c r="R7" s="80"/>
      <c r="S7" s="42"/>
      <c r="T7" s="67">
        <f>IF(INT(O7/100)=1,Y7,0)</f>
        <v>0</v>
      </c>
      <c r="U7" s="67">
        <f>IF(INT(O7/100)=3,Y7,0)</f>
        <v>0</v>
      </c>
      <c r="V7" s="67">
        <f>IF(INT(O7/100)=4,Y7,0)</f>
        <v>0</v>
      </c>
      <c r="W7" s="67">
        <f>IF(INT(O7/100)=5,Y7,0)</f>
        <v>0</v>
      </c>
      <c r="X7" s="67">
        <f>IF(INT(O7/100)=6,Y7,0)</f>
        <v>10</v>
      </c>
      <c r="Y7" s="56">
        <v>10</v>
      </c>
    </row>
    <row r="8" spans="1:25" ht="15.75">
      <c r="A8" s="64">
        <f>IF(I8=1,F8,0)</f>
        <v>0</v>
      </c>
      <c r="B8" s="64">
        <f>IF(I8=3,F8,0)</f>
        <v>8</v>
      </c>
      <c r="C8" s="64">
        <f>IF(I8=4,F8,0)</f>
        <v>0</v>
      </c>
      <c r="D8" s="64">
        <f>IF(I8=5,F8,0)</f>
        <v>0</v>
      </c>
      <c r="E8" s="64">
        <f>IF(I8=6,F8,0)</f>
        <v>0</v>
      </c>
      <c r="F8" s="68">
        <v>8</v>
      </c>
      <c r="H8" s="89">
        <v>2</v>
      </c>
      <c r="I8" s="63">
        <v>3</v>
      </c>
      <c r="J8" s="42" t="str">
        <f>LOOKUP(I8,Name!A$2:B1902)</f>
        <v>Birchfield Harriers</v>
      </c>
      <c r="K8" s="5">
        <v>78</v>
      </c>
      <c r="L8" s="80"/>
      <c r="M8" s="301" t="s">
        <v>178</v>
      </c>
      <c r="N8" s="71">
        <v>2</v>
      </c>
      <c r="O8" s="63">
        <v>129</v>
      </c>
      <c r="P8" s="42" t="str">
        <f>LOOKUP(O8,Name!A$2:B1901)</f>
        <v>Tyrique Grant-Fagan</v>
      </c>
      <c r="Q8" s="331">
        <v>2.09</v>
      </c>
      <c r="R8" s="80"/>
      <c r="S8" s="42"/>
      <c r="T8" s="67">
        <f>IF(INT(O8/100)=1,Y8,0)</f>
        <v>8</v>
      </c>
      <c r="U8" s="67">
        <f>IF(INT(O8/100)=3,Y8,0)</f>
        <v>0</v>
      </c>
      <c r="V8" s="67">
        <f>IF(INT(O8/100)=4,Y8,0)</f>
        <v>0</v>
      </c>
      <c r="W8" s="67">
        <f>IF(INT(O8/100)=5,Y8,0)</f>
        <v>0</v>
      </c>
      <c r="X8" s="67">
        <f>IF(INT(O8/100)=6,Y8,0)</f>
        <v>0</v>
      </c>
      <c r="Y8" s="56">
        <v>8</v>
      </c>
    </row>
    <row r="9" spans="1:25" ht="15.75">
      <c r="A9" s="64">
        <f>IF(I9=1,F9,0)</f>
        <v>0</v>
      </c>
      <c r="B9" s="64">
        <f>IF(I9=3,F9,0)</f>
        <v>0</v>
      </c>
      <c r="C9" s="64">
        <f>IF(I9=4,F9,0)</f>
        <v>6</v>
      </c>
      <c r="D9" s="64">
        <f>IF(I9=5,F9,0)</f>
        <v>0</v>
      </c>
      <c r="E9" s="64">
        <f>IF(I9=6,F9,0)</f>
        <v>0</v>
      </c>
      <c r="F9" s="68">
        <v>6</v>
      </c>
      <c r="H9" s="89">
        <v>3</v>
      </c>
      <c r="I9" s="63">
        <v>4</v>
      </c>
      <c r="J9" s="42" t="str">
        <f>LOOKUP(I9,Name!A$2:B1903)</f>
        <v>Halesowen C&amp;AC</v>
      </c>
      <c r="K9" s="63">
        <v>79.2</v>
      </c>
      <c r="L9" s="80"/>
      <c r="M9" s="301" t="s">
        <v>178</v>
      </c>
      <c r="N9" s="71">
        <v>3</v>
      </c>
      <c r="O9" s="63">
        <v>305</v>
      </c>
      <c r="P9" s="42" t="str">
        <f>LOOKUP(O9,Name!A$2:B1902)</f>
        <v>Karnell Nunes-Smith</v>
      </c>
      <c r="Q9" s="331">
        <v>1.96</v>
      </c>
      <c r="R9" s="80"/>
      <c r="S9" s="42"/>
      <c r="T9" s="67">
        <f>IF(INT(O9/100)=1,Y9,0)</f>
        <v>0</v>
      </c>
      <c r="U9" s="67">
        <f>IF(INT(O9/100)=3,Y9,0)</f>
        <v>6</v>
      </c>
      <c r="V9" s="67">
        <f>IF(INT(O9/100)=4,Y9,0)</f>
        <v>0</v>
      </c>
      <c r="W9" s="67">
        <f>IF(INT(O9/100)=5,Y9,0)</f>
        <v>0</v>
      </c>
      <c r="X9" s="67">
        <f>IF(INT(O9/100)=6,Y9,0)</f>
        <v>0</v>
      </c>
      <c r="Y9" s="56">
        <v>6</v>
      </c>
    </row>
    <row r="10" spans="1:25" ht="15.75">
      <c r="A10" s="64">
        <f>IF(I10=1,F10,0)</f>
        <v>4</v>
      </c>
      <c r="B10" s="64">
        <f>IF(I10=3,F10,0)</f>
        <v>0</v>
      </c>
      <c r="C10" s="64">
        <f>IF(I10=4,F10,0)</f>
        <v>0</v>
      </c>
      <c r="D10" s="64">
        <f>IF(I10=5,F10,0)</f>
        <v>0</v>
      </c>
      <c r="E10" s="64">
        <f>IF(I10=6,F10,0)</f>
        <v>0</v>
      </c>
      <c r="F10" s="68">
        <v>4</v>
      </c>
      <c r="H10" s="89">
        <v>4</v>
      </c>
      <c r="I10" s="63">
        <v>1</v>
      </c>
      <c r="J10" s="42" t="str">
        <f>LOOKUP(I10,Name!A$2:B1904)</f>
        <v>Royal Sutton Coldfield</v>
      </c>
      <c r="K10" s="63">
        <v>84.8</v>
      </c>
      <c r="L10" s="80"/>
      <c r="M10" s="301" t="s">
        <v>178</v>
      </c>
      <c r="N10" s="71">
        <v>3</v>
      </c>
      <c r="O10" s="63">
        <v>404</v>
      </c>
      <c r="P10" s="42" t="str">
        <f>LOOKUP(O10,Name!A$2:B1903)</f>
        <v>Zachariah Howe</v>
      </c>
      <c r="Q10" s="331">
        <v>1.96</v>
      </c>
      <c r="R10" s="80"/>
      <c r="S10" s="42"/>
      <c r="T10" s="67">
        <f>IF(INT(O10/100)=1,Y10,0)</f>
        <v>0</v>
      </c>
      <c r="U10" s="67">
        <f>IF(INT(O10/100)=3,Y10,0)</f>
        <v>0</v>
      </c>
      <c r="V10" s="67">
        <f>IF(INT(O10/100)=4,Y10,0)</f>
        <v>4</v>
      </c>
      <c r="W10" s="67">
        <f>IF(INT(O10/100)=5,Y10,0)</f>
        <v>0</v>
      </c>
      <c r="X10" s="67">
        <f>IF(INT(O10/100)=6,Y10,0)</f>
        <v>0</v>
      </c>
      <c r="Y10" s="56">
        <v>4</v>
      </c>
    </row>
    <row r="11" spans="1:25" ht="15.75">
      <c r="A11" s="64">
        <f>IF(I11=1,F11,0)</f>
        <v>0</v>
      </c>
      <c r="B11" s="64">
        <f>IF(I11=3,F11,0)</f>
        <v>0</v>
      </c>
      <c r="C11" s="64">
        <f>IF(I11=4,F11,0)</f>
        <v>0</v>
      </c>
      <c r="D11" s="64">
        <f>IF(I11=5,F11,0)</f>
        <v>0</v>
      </c>
      <c r="E11" s="64">
        <f>IF(I11=6,F11,0)</f>
        <v>0</v>
      </c>
      <c r="F11" s="68">
        <v>2</v>
      </c>
      <c r="H11" s="89">
        <v>5</v>
      </c>
      <c r="I11" s="63"/>
      <c r="J11" s="42" t="e">
        <f>LOOKUP(I11,Name!A$2:B1905)</f>
        <v>#N/A</v>
      </c>
      <c r="K11" s="63"/>
      <c r="L11" s="80"/>
      <c r="M11" s="301" t="s">
        <v>178</v>
      </c>
      <c r="N11" s="71">
        <v>5</v>
      </c>
      <c r="O11" s="63"/>
      <c r="P11" s="42" t="e">
        <f>LOOKUP(O11,Name!A$2:B1904)</f>
        <v>#N/A</v>
      </c>
      <c r="Q11" s="331"/>
      <c r="R11" s="80"/>
      <c r="S11" s="42"/>
      <c r="T11" s="67">
        <f>IF(INT(O11/100)=1,Y11,0)</f>
        <v>0</v>
      </c>
      <c r="U11" s="67">
        <f>IF(INT(O11/100)=3,Y11,0)</f>
        <v>0</v>
      </c>
      <c r="V11" s="67">
        <f>IF(INT(O11/100)=4,Y11,0)</f>
        <v>0</v>
      </c>
      <c r="W11" s="67">
        <f>IF(INT(O11/100)=5,Y11,0)</f>
        <v>0</v>
      </c>
      <c r="X11" s="67">
        <f>IF(INT(O11/100)=6,Y11,0)</f>
        <v>0</v>
      </c>
      <c r="Y11" s="56">
        <v>2</v>
      </c>
    </row>
    <row r="12" spans="1:25" ht="15.75">
      <c r="A12" s="65"/>
      <c r="B12" s="65"/>
      <c r="C12" s="65"/>
      <c r="D12" s="65"/>
      <c r="E12" s="65"/>
      <c r="F12" s="66" t="s">
        <v>59</v>
      </c>
      <c r="H12" s="79"/>
      <c r="I12" s="73"/>
      <c r="J12" s="72"/>
      <c r="K12" s="73"/>
      <c r="L12" s="80"/>
      <c r="M12" s="301" t="s">
        <v>178</v>
      </c>
      <c r="N12" s="79"/>
      <c r="O12" s="73"/>
      <c r="P12" s="72"/>
      <c r="Q12" s="285"/>
      <c r="R12" s="80"/>
      <c r="S12" s="42"/>
      <c r="T12" s="81"/>
      <c r="U12" s="65"/>
      <c r="V12" s="65"/>
      <c r="W12" s="65"/>
      <c r="X12" s="65"/>
      <c r="Y12" s="66" t="s">
        <v>59</v>
      </c>
    </row>
    <row r="13" spans="1:24" ht="15.75">
      <c r="A13" s="58" t="s">
        <v>49</v>
      </c>
      <c r="B13" s="59" t="s">
        <v>51</v>
      </c>
      <c r="C13" s="60" t="s">
        <v>53</v>
      </c>
      <c r="D13" s="61" t="s">
        <v>55</v>
      </c>
      <c r="E13" s="62" t="s">
        <v>57</v>
      </c>
      <c r="H13" s="208" t="s">
        <v>130</v>
      </c>
      <c r="I13" s="73"/>
      <c r="J13" s="73" t="s">
        <v>140</v>
      </c>
      <c r="K13" s="73"/>
      <c r="L13" s="80"/>
      <c r="M13" s="301" t="s">
        <v>178</v>
      </c>
      <c r="N13" s="208" t="s">
        <v>158</v>
      </c>
      <c r="O13" s="73"/>
      <c r="P13" s="73" t="s">
        <v>80</v>
      </c>
      <c r="Q13" s="285"/>
      <c r="R13" s="80"/>
      <c r="S13" s="42"/>
      <c r="T13" s="58" t="s">
        <v>49</v>
      </c>
      <c r="U13" s="59" t="s">
        <v>51</v>
      </c>
      <c r="V13" s="60" t="s">
        <v>53</v>
      </c>
      <c r="W13" s="61" t="s">
        <v>55</v>
      </c>
      <c r="X13" s="62" t="s">
        <v>57</v>
      </c>
    </row>
    <row r="14" spans="1:25" ht="15.75">
      <c r="A14" s="64">
        <f>IF(INT(I14/100)=1,F14,0)</f>
        <v>10</v>
      </c>
      <c r="B14" s="64">
        <f>IF(INT(I14/100)=3,F14,0)</f>
        <v>0</v>
      </c>
      <c r="C14" s="64">
        <f>IF(INT(I14/100)=4,F14,0)</f>
        <v>0</v>
      </c>
      <c r="D14" s="64">
        <f>IF(INT(I14/100)=5,F14,0)</f>
        <v>0</v>
      </c>
      <c r="E14" s="64">
        <f>IF(INT(I14/100)=6,F14,0)</f>
        <v>0</v>
      </c>
      <c r="F14" s="68">
        <v>10</v>
      </c>
      <c r="H14" s="89">
        <v>1</v>
      </c>
      <c r="I14" s="63">
        <v>124</v>
      </c>
      <c r="J14" s="42" t="str">
        <f>LOOKUP(I14,Name!A$2:B1907)</f>
        <v>Daniel Olatundun</v>
      </c>
      <c r="K14" s="5">
        <v>47.4</v>
      </c>
      <c r="L14" s="80"/>
      <c r="M14" s="301" t="s">
        <v>178</v>
      </c>
      <c r="N14" s="71">
        <v>1</v>
      </c>
      <c r="O14" s="63">
        <v>639</v>
      </c>
      <c r="P14" s="42" t="str">
        <f>LOOKUP(O14,Name!A$2:B1907)</f>
        <v>Daniel Hawkeswood</v>
      </c>
      <c r="Q14" s="331">
        <v>2.06</v>
      </c>
      <c r="R14" s="80"/>
      <c r="S14" s="42"/>
      <c r="T14" s="67">
        <f>IF(INT(O14/100)=1,Y14,0)</f>
        <v>0</v>
      </c>
      <c r="U14" s="67">
        <f>IF(INT(O14/100)=3,Y14,0)</f>
        <v>0</v>
      </c>
      <c r="V14" s="67">
        <f>IF(INT(O14/100)=4,Y14,0)</f>
        <v>0</v>
      </c>
      <c r="W14" s="67">
        <f>IF(INT(O14/100)=5,Y14,0)</f>
        <v>0</v>
      </c>
      <c r="X14" s="67">
        <f>IF(INT(O14/100)=6,Y14,0)</f>
        <v>10</v>
      </c>
      <c r="Y14" s="56">
        <v>10</v>
      </c>
    </row>
    <row r="15" spans="1:25" ht="15.75">
      <c r="A15" s="64">
        <f>IF(INT(I15/100)=1,F15,0)</f>
        <v>0</v>
      </c>
      <c r="B15" s="64">
        <f>IF(INT(I15/100)=3,F15,0)</f>
        <v>0</v>
      </c>
      <c r="C15" s="64">
        <f>IF(INT(I15/100)=4,F15,0)</f>
        <v>0</v>
      </c>
      <c r="D15" s="64">
        <f>IF(INT(I15/100)=5,F15,0)</f>
        <v>0</v>
      </c>
      <c r="E15" s="64">
        <f>IF(INT(I15/100)=6,F15,0)</f>
        <v>8</v>
      </c>
      <c r="F15" s="68">
        <v>8</v>
      </c>
      <c r="H15" s="89">
        <v>2</v>
      </c>
      <c r="I15" s="63">
        <v>644</v>
      </c>
      <c r="J15" s="42" t="str">
        <f>LOOKUP(I15,Name!A$2:B1908)</f>
        <v>Cameron Caines</v>
      </c>
      <c r="K15" s="63">
        <v>50.3</v>
      </c>
      <c r="L15" s="80"/>
      <c r="M15" s="301" t="s">
        <v>178</v>
      </c>
      <c r="N15" s="71">
        <v>2</v>
      </c>
      <c r="O15" s="63">
        <v>402</v>
      </c>
      <c r="P15" s="42" t="str">
        <f>LOOKUP(O15,Name!A$2:B1908)</f>
        <v>Lewis Fullilove</v>
      </c>
      <c r="Q15" s="331">
        <v>1.74</v>
      </c>
      <c r="R15" s="80"/>
      <c r="S15" s="42"/>
      <c r="T15" s="67">
        <f>IF(INT(O15/100)=1,Y15,0)</f>
        <v>0</v>
      </c>
      <c r="U15" s="67">
        <f>IF(INT(O15/100)=3,Y15,0)</f>
        <v>0</v>
      </c>
      <c r="V15" s="67">
        <f>IF(INT(O15/100)=4,Y15,0)</f>
        <v>8</v>
      </c>
      <c r="W15" s="67">
        <f>IF(INT(O15/100)=5,Y15,0)</f>
        <v>0</v>
      </c>
      <c r="X15" s="67">
        <f>IF(INT(O15/100)=6,Y15,0)</f>
        <v>0</v>
      </c>
      <c r="Y15" s="56">
        <v>8</v>
      </c>
    </row>
    <row r="16" spans="1:25" ht="15.75">
      <c r="A16" s="64">
        <f>IF(INT(I16/100)=1,F16,0)</f>
        <v>0</v>
      </c>
      <c r="B16" s="64">
        <f>IF(INT(I16/100)=3,F16,0)</f>
        <v>0</v>
      </c>
      <c r="C16" s="64">
        <f>IF(INT(I16/100)=4,F16,0)</f>
        <v>6</v>
      </c>
      <c r="D16" s="64">
        <f>IF(INT(I16/100)=5,F16,0)</f>
        <v>0</v>
      </c>
      <c r="E16" s="64">
        <f>IF(INT(I16/100)=6,F16,0)</f>
        <v>0</v>
      </c>
      <c r="F16" s="68">
        <v>6</v>
      </c>
      <c r="H16" s="89">
        <v>3</v>
      </c>
      <c r="I16" s="63">
        <v>404</v>
      </c>
      <c r="J16" s="42" t="str">
        <f>LOOKUP(I16,Name!A$2:B1909)</f>
        <v>Zachariah Howe</v>
      </c>
      <c r="K16" s="63">
        <v>52.1</v>
      </c>
      <c r="L16" s="80"/>
      <c r="M16" s="301" t="s">
        <v>178</v>
      </c>
      <c r="N16" s="71">
        <v>3</v>
      </c>
      <c r="O16" s="63">
        <v>301</v>
      </c>
      <c r="P16" s="42" t="str">
        <f>LOOKUP(O16,Name!A$2:B1909)</f>
        <v>Reuben Greenway</v>
      </c>
      <c r="Q16" s="331">
        <v>1.68</v>
      </c>
      <c r="R16" s="80"/>
      <c r="S16" s="42"/>
      <c r="T16" s="67">
        <f>IF(INT(O16/100)=1,Y16,0)</f>
        <v>0</v>
      </c>
      <c r="U16" s="67">
        <f>IF(INT(O16/100)=3,Y16,0)</f>
        <v>6</v>
      </c>
      <c r="V16" s="67">
        <f>IF(INT(O16/100)=4,Y16,0)</f>
        <v>0</v>
      </c>
      <c r="W16" s="67">
        <f>IF(INT(O16/100)=5,Y16,0)</f>
        <v>0</v>
      </c>
      <c r="X16" s="67">
        <f>IF(INT(O16/100)=6,Y16,0)</f>
        <v>0</v>
      </c>
      <c r="Y16" s="56">
        <v>6</v>
      </c>
    </row>
    <row r="17" spans="1:25" ht="15.75">
      <c r="A17" s="64">
        <f>IF(INT(I17/100)=1,F17,0)</f>
        <v>0</v>
      </c>
      <c r="B17" s="64">
        <f>IF(INT(I17/100)=3,F17,0)</f>
        <v>0</v>
      </c>
      <c r="C17" s="64">
        <f>IF(INT(I17/100)=4,F17,0)</f>
        <v>0</v>
      </c>
      <c r="D17" s="64">
        <f>IF(INT(I17/100)=5,F17,0)</f>
        <v>4</v>
      </c>
      <c r="E17" s="64">
        <f>IF(INT(I17/100)=6,F17,0)</f>
        <v>0</v>
      </c>
      <c r="F17" s="68">
        <v>4</v>
      </c>
      <c r="H17" s="89">
        <v>4</v>
      </c>
      <c r="I17" s="63">
        <v>578</v>
      </c>
      <c r="J17" s="42" t="str">
        <f>LOOKUP(I17,Name!A$2:B1910)</f>
        <v>JAMES STRETTON</v>
      </c>
      <c r="K17" s="5">
        <v>52.4</v>
      </c>
      <c r="L17" s="80"/>
      <c r="M17" s="301" t="s">
        <v>178</v>
      </c>
      <c r="N17" s="71">
        <v>4</v>
      </c>
      <c r="O17" s="63">
        <v>127</v>
      </c>
      <c r="P17" s="42" t="str">
        <f>LOOKUP(O17,Name!A$2:B1910)</f>
        <v>Harry Darrock</v>
      </c>
      <c r="Q17" s="331">
        <v>1.5</v>
      </c>
      <c r="R17" s="80"/>
      <c r="S17" s="42"/>
      <c r="T17" s="67">
        <f>IF(INT(O17/100)=1,Y17,0)</f>
        <v>4</v>
      </c>
      <c r="U17" s="67">
        <f>IF(INT(O17/100)=3,Y17,0)</f>
        <v>0</v>
      </c>
      <c r="V17" s="67">
        <f>IF(INT(O17/100)=4,Y17,0)</f>
        <v>0</v>
      </c>
      <c r="W17" s="67">
        <f>IF(INT(O17/100)=5,Y17,0)</f>
        <v>0</v>
      </c>
      <c r="X17" s="67">
        <f>IF(INT(O17/100)=6,Y17,0)</f>
        <v>0</v>
      </c>
      <c r="Y17" s="56">
        <v>4</v>
      </c>
    </row>
    <row r="18" spans="1:25" ht="15.75">
      <c r="A18" s="64">
        <f>IF(INT(I18/100)=1,F18,0)</f>
        <v>0</v>
      </c>
      <c r="B18" s="64">
        <f>IF(INT(I18/100)=3,F18,0)</f>
        <v>2</v>
      </c>
      <c r="C18" s="64">
        <f>IF(INT(I18/100)=4,F18,0)</f>
        <v>0</v>
      </c>
      <c r="D18" s="64">
        <f>IF(INT(I18/100)=5,F18,0)</f>
        <v>0</v>
      </c>
      <c r="E18" s="64">
        <f>IF(INT(I18/100)=6,F18,0)</f>
        <v>0</v>
      </c>
      <c r="F18" s="68">
        <v>2</v>
      </c>
      <c r="H18" s="89">
        <v>5</v>
      </c>
      <c r="I18" s="63">
        <v>301</v>
      </c>
      <c r="J18" s="42" t="str">
        <f>LOOKUP(I18,Name!A$2:B1911)</f>
        <v>Reuben Greenway</v>
      </c>
      <c r="K18" s="63">
        <v>57.7</v>
      </c>
      <c r="L18" s="80"/>
      <c r="M18" s="301" t="s">
        <v>178</v>
      </c>
      <c r="N18" s="71">
        <v>5</v>
      </c>
      <c r="O18" s="63"/>
      <c r="P18" s="42" t="e">
        <f>LOOKUP(O18,Name!A$2:B1911)</f>
        <v>#N/A</v>
      </c>
      <c r="Q18" s="331"/>
      <c r="R18" s="80"/>
      <c r="S18" s="42"/>
      <c r="T18" s="67">
        <f>IF(INT(O18/100)=1,Y18,0)</f>
        <v>0</v>
      </c>
      <c r="U18" s="67">
        <f>IF(INT(O18/100)=3,Y18,0)</f>
        <v>0</v>
      </c>
      <c r="V18" s="67">
        <f>IF(INT(O18/100)=4,Y18,0)</f>
        <v>0</v>
      </c>
      <c r="W18" s="67">
        <f>IF(INT(O18/100)=5,Y18,0)</f>
        <v>0</v>
      </c>
      <c r="X18" s="67">
        <f>IF(INT(O18/100)=6,Y18,0)</f>
        <v>0</v>
      </c>
      <c r="Y18" s="56">
        <v>2</v>
      </c>
    </row>
    <row r="19" spans="1:25" ht="16.5" thickBot="1">
      <c r="A19" s="65"/>
      <c r="B19" s="65"/>
      <c r="C19" s="65"/>
      <c r="D19" s="65"/>
      <c r="E19" s="65"/>
      <c r="F19" s="66" t="s">
        <v>59</v>
      </c>
      <c r="H19" s="79"/>
      <c r="I19" s="73"/>
      <c r="J19" s="72"/>
      <c r="K19" s="73"/>
      <c r="L19" s="80"/>
      <c r="M19" s="301" t="s">
        <v>178</v>
      </c>
      <c r="N19" s="83"/>
      <c r="O19" s="84"/>
      <c r="P19" s="77"/>
      <c r="Q19" s="332"/>
      <c r="R19" s="85"/>
      <c r="S19" s="42"/>
      <c r="T19" s="81"/>
      <c r="U19" s="65"/>
      <c r="V19" s="65"/>
      <c r="W19" s="65"/>
      <c r="X19" s="65"/>
      <c r="Y19" s="66" t="s">
        <v>59</v>
      </c>
    </row>
    <row r="20" spans="1:24" ht="15.75">
      <c r="A20" s="58" t="s">
        <v>49</v>
      </c>
      <c r="B20" s="59" t="s">
        <v>51</v>
      </c>
      <c r="C20" s="60" t="s">
        <v>53</v>
      </c>
      <c r="D20" s="61" t="s">
        <v>55</v>
      </c>
      <c r="E20" s="62" t="s">
        <v>57</v>
      </c>
      <c r="H20" s="208" t="s">
        <v>131</v>
      </c>
      <c r="I20" s="73"/>
      <c r="J20" s="73" t="s">
        <v>139</v>
      </c>
      <c r="K20" s="73"/>
      <c r="L20" s="80"/>
      <c r="M20" s="301" t="s">
        <v>178</v>
      </c>
      <c r="N20" s="207" t="s">
        <v>156</v>
      </c>
      <c r="O20" s="86"/>
      <c r="P20" s="70" t="s">
        <v>117</v>
      </c>
      <c r="Q20" s="86"/>
      <c r="R20" s="82"/>
      <c r="S20" s="42"/>
      <c r="T20" s="58" t="s">
        <v>49</v>
      </c>
      <c r="U20" s="59" t="s">
        <v>51</v>
      </c>
      <c r="V20" s="60" t="s">
        <v>53</v>
      </c>
      <c r="W20" s="61" t="s">
        <v>55</v>
      </c>
      <c r="X20" s="62" t="s">
        <v>57</v>
      </c>
    </row>
    <row r="21" spans="1:25" ht="15.75">
      <c r="A21" s="64">
        <f>IF(INT(I21/100)=1,F21,0)</f>
        <v>0</v>
      </c>
      <c r="B21" s="64">
        <f>IF(INT(I21/100)=3,F21,0)</f>
        <v>0</v>
      </c>
      <c r="C21" s="64">
        <f>IF(INT(I21/100)=4,F21,0)</f>
        <v>0</v>
      </c>
      <c r="D21" s="64">
        <f>IF(INT(I21/100)=5,F21,0)</f>
        <v>0</v>
      </c>
      <c r="E21" s="64">
        <f>IF(INT(I21/100)=6,F21,0)</f>
        <v>10</v>
      </c>
      <c r="F21" s="68">
        <v>10</v>
      </c>
      <c r="H21" s="89">
        <v>1</v>
      </c>
      <c r="I21" s="63">
        <v>642</v>
      </c>
      <c r="J21" s="42" t="str">
        <f>LOOKUP(I21,Name!A$2:B1914)</f>
        <v>Ben Steele</v>
      </c>
      <c r="K21" s="63">
        <v>53.4</v>
      </c>
      <c r="L21" s="80"/>
      <c r="M21" s="301" t="s">
        <v>178</v>
      </c>
      <c r="N21" s="71">
        <v>1</v>
      </c>
      <c r="O21" s="63">
        <v>638</v>
      </c>
      <c r="P21" s="42" t="str">
        <f>LOOKUP(O21,Name!A$2:B1914)</f>
        <v>James Lund</v>
      </c>
      <c r="Q21" s="331">
        <v>6.88</v>
      </c>
      <c r="R21" s="80"/>
      <c r="S21" s="42"/>
      <c r="T21" s="67">
        <f>IF(INT(O21/100)=1,Y21,0)</f>
        <v>0</v>
      </c>
      <c r="U21" s="67">
        <f>IF(INT(O21/100)=3,Y21,0)</f>
        <v>0</v>
      </c>
      <c r="V21" s="67">
        <f>IF(INT(O21/100)=4,Y21,0)</f>
        <v>0</v>
      </c>
      <c r="W21" s="67">
        <f>IF(INT(O21/100)=5,Y21,0)</f>
        <v>0</v>
      </c>
      <c r="X21" s="67">
        <f>IF(INT(O21/100)=6,Y21,0)</f>
        <v>10</v>
      </c>
      <c r="Y21" s="56">
        <v>10</v>
      </c>
    </row>
    <row r="22" spans="1:25" ht="15.75">
      <c r="A22" s="64">
        <f>IF(INT(I22/100)=1,F22,0)</f>
        <v>0</v>
      </c>
      <c r="B22" s="64">
        <f>IF(INT(I22/100)=3,F22,0)</f>
        <v>0</v>
      </c>
      <c r="C22" s="64">
        <f>IF(INT(I22/100)=4,F22,0)</f>
        <v>0</v>
      </c>
      <c r="D22" s="64">
        <f>IF(INT(I22/100)=5,F22,0)</f>
        <v>8</v>
      </c>
      <c r="E22" s="64">
        <f>IF(INT(I22/100)=6,F22,0)</f>
        <v>0</v>
      </c>
      <c r="F22" s="68">
        <v>8</v>
      </c>
      <c r="H22" s="89">
        <v>2</v>
      </c>
      <c r="I22" s="63">
        <v>576</v>
      </c>
      <c r="J22" s="42" t="str">
        <f>LOOKUP(I22,Name!A$2:B1915)</f>
        <v>DANIEL ASTON</v>
      </c>
      <c r="K22" s="5">
        <v>55.8</v>
      </c>
      <c r="L22" s="80"/>
      <c r="M22" s="301" t="s">
        <v>178</v>
      </c>
      <c r="N22" s="71">
        <v>2</v>
      </c>
      <c r="O22" s="63">
        <v>404</v>
      </c>
      <c r="P22" s="42" t="str">
        <f>LOOKUP(O22,Name!A$2:B1915)</f>
        <v>Zachariah Howe</v>
      </c>
      <c r="Q22" s="331">
        <v>6.16</v>
      </c>
      <c r="R22" s="80"/>
      <c r="S22" s="42"/>
      <c r="T22" s="67">
        <f>IF(INT(O22/100)=1,Y22,0)</f>
        <v>0</v>
      </c>
      <c r="U22" s="67">
        <f>IF(INT(O22/100)=3,Y22,0)</f>
        <v>0</v>
      </c>
      <c r="V22" s="67">
        <f>IF(INT(O22/100)=4,Y22,0)</f>
        <v>8</v>
      </c>
      <c r="W22" s="67">
        <f>IF(INT(O22/100)=5,Y22,0)</f>
        <v>0</v>
      </c>
      <c r="X22" s="67">
        <f>IF(INT(O22/100)=6,Y22,0)</f>
        <v>0</v>
      </c>
      <c r="Y22" s="56">
        <v>8</v>
      </c>
    </row>
    <row r="23" spans="1:25" ht="15.75">
      <c r="A23" s="64">
        <f>IF(INT(I23/100)=1,F23,0)</f>
        <v>6</v>
      </c>
      <c r="B23" s="64">
        <f>IF(INT(I23/100)=3,F23,0)</f>
        <v>0</v>
      </c>
      <c r="C23" s="64">
        <f>IF(INT(I23/100)=4,F23,0)</f>
        <v>0</v>
      </c>
      <c r="D23" s="64">
        <f>IF(INT(I23/100)=5,F23,0)</f>
        <v>0</v>
      </c>
      <c r="E23" s="64">
        <f>IF(INT(I23/100)=6,F23,0)</f>
        <v>0</v>
      </c>
      <c r="F23" s="68">
        <v>6</v>
      </c>
      <c r="H23" s="89">
        <v>3</v>
      </c>
      <c r="I23" s="63">
        <v>132</v>
      </c>
      <c r="J23" s="42" t="str">
        <f>LOOKUP(I23,Name!A$2:B1916)</f>
        <v>Charley Barnes</v>
      </c>
      <c r="K23" s="63">
        <v>56.1</v>
      </c>
      <c r="L23" s="80"/>
      <c r="M23" s="301" t="s">
        <v>178</v>
      </c>
      <c r="N23" s="71">
        <v>3</v>
      </c>
      <c r="O23" s="63">
        <v>305</v>
      </c>
      <c r="P23" s="42" t="str">
        <f>LOOKUP(O23,Name!A$2:B1916)</f>
        <v>Karnell Nunes-Smith</v>
      </c>
      <c r="Q23" s="331">
        <v>5.82</v>
      </c>
      <c r="R23" s="80"/>
      <c r="S23" s="42"/>
      <c r="T23" s="67">
        <f>IF(INT(O23/100)=1,Y23,0)</f>
        <v>0</v>
      </c>
      <c r="U23" s="67">
        <f>IF(INT(O23/100)=3,Y23,0)</f>
        <v>6</v>
      </c>
      <c r="V23" s="67">
        <f>IF(INT(O23/100)=4,Y23,0)</f>
        <v>0</v>
      </c>
      <c r="W23" s="67">
        <f>IF(INT(O23/100)=5,Y23,0)</f>
        <v>0</v>
      </c>
      <c r="X23" s="67">
        <f>IF(INT(O23/100)=6,Y23,0)</f>
        <v>0</v>
      </c>
      <c r="Y23" s="56">
        <v>6</v>
      </c>
    </row>
    <row r="24" spans="1:25" ht="15.75">
      <c r="A24" s="64">
        <f>IF(INT(I24/100)=1,F24,0)</f>
        <v>0</v>
      </c>
      <c r="B24" s="64">
        <f>IF(INT(I24/100)=3,F24,0)</f>
        <v>0</v>
      </c>
      <c r="C24" s="64">
        <f>IF(INT(I24/100)=4,F24,0)</f>
        <v>4</v>
      </c>
      <c r="D24" s="64">
        <f>IF(INT(I24/100)=5,F24,0)</f>
        <v>0</v>
      </c>
      <c r="E24" s="64">
        <f>IF(INT(I24/100)=6,F24,0)</f>
        <v>0</v>
      </c>
      <c r="F24" s="68">
        <v>4</v>
      </c>
      <c r="H24" s="89">
        <v>4</v>
      </c>
      <c r="I24" s="63">
        <v>406</v>
      </c>
      <c r="J24" s="42" t="str">
        <f>LOOKUP(I24,Name!A$2:B1917)</f>
        <v>Dylan Parsons</v>
      </c>
      <c r="K24" s="63">
        <v>57.4</v>
      </c>
      <c r="L24" s="80"/>
      <c r="M24" s="301" t="s">
        <v>178</v>
      </c>
      <c r="N24" s="71">
        <v>4</v>
      </c>
      <c r="O24" s="63">
        <v>123</v>
      </c>
      <c r="P24" s="42" t="str">
        <f>LOOKUP(O24,Name!A$2:B1917)</f>
        <v>Evan Pritchard</v>
      </c>
      <c r="Q24" s="331">
        <v>5.04</v>
      </c>
      <c r="R24" s="80"/>
      <c r="S24" s="42"/>
      <c r="T24" s="67">
        <f>IF(INT(O24/100)=1,Y24,0)</f>
        <v>4</v>
      </c>
      <c r="U24" s="67">
        <f>IF(INT(O24/100)=3,Y24,0)</f>
        <v>0</v>
      </c>
      <c r="V24" s="67">
        <f>IF(INT(O24/100)=4,Y24,0)</f>
        <v>0</v>
      </c>
      <c r="W24" s="67">
        <f>IF(INT(O24/100)=5,Y24,0)</f>
        <v>0</v>
      </c>
      <c r="X24" s="67">
        <f>IF(INT(O24/100)=6,Y24,0)</f>
        <v>0</v>
      </c>
      <c r="Y24" s="56">
        <v>4</v>
      </c>
    </row>
    <row r="25" spans="1:25" ht="15.75">
      <c r="A25" s="64">
        <f>IF(INT(I25/100)=1,F25,0)</f>
        <v>0</v>
      </c>
      <c r="B25" s="64">
        <f>IF(INT(I25/100)=3,F25,0)</f>
        <v>0</v>
      </c>
      <c r="C25" s="64">
        <f>IF(INT(I25/100)=4,F25,0)</f>
        <v>0</v>
      </c>
      <c r="D25" s="64">
        <f>IF(INT(I25/100)=5,F25,0)</f>
        <v>0</v>
      </c>
      <c r="E25" s="64">
        <f>IF(INT(I25/100)=6,F25,0)</f>
        <v>0</v>
      </c>
      <c r="F25" s="68">
        <v>2</v>
      </c>
      <c r="H25" s="89">
        <v>5</v>
      </c>
      <c r="I25" s="63"/>
      <c r="J25" s="42" t="e">
        <f>LOOKUP(I25,Name!A$2:B1918)</f>
        <v>#N/A</v>
      </c>
      <c r="K25" s="63"/>
      <c r="L25" s="80"/>
      <c r="M25" s="301" t="s">
        <v>178</v>
      </c>
      <c r="N25" s="71">
        <v>5</v>
      </c>
      <c r="O25" s="63"/>
      <c r="P25" s="42" t="e">
        <f>LOOKUP(O25,Name!A$2:B1918)</f>
        <v>#N/A</v>
      </c>
      <c r="Q25" s="331"/>
      <c r="R25" s="80"/>
      <c r="S25" s="42"/>
      <c r="T25" s="67">
        <f>IF(INT(O25/100)=1,Y25,0)</f>
        <v>0</v>
      </c>
      <c r="U25" s="67">
        <f>IF(INT(O25/100)=3,Y25,0)</f>
        <v>0</v>
      </c>
      <c r="V25" s="67">
        <f>IF(INT(O25/100)=4,Y25,0)</f>
        <v>0</v>
      </c>
      <c r="W25" s="67">
        <f>IF(INT(O25/100)=5,Y25,0)</f>
        <v>0</v>
      </c>
      <c r="X25" s="67">
        <f>IF(INT(O25/100)=6,Y25,0)</f>
        <v>0</v>
      </c>
      <c r="Y25" s="56">
        <v>2</v>
      </c>
    </row>
    <row r="26" spans="1:25" ht="15.75">
      <c r="A26" s="65"/>
      <c r="B26" s="65"/>
      <c r="C26" s="65"/>
      <c r="D26" s="65"/>
      <c r="E26" s="65"/>
      <c r="F26" s="66" t="s">
        <v>59</v>
      </c>
      <c r="H26" s="79"/>
      <c r="I26" s="73"/>
      <c r="J26" s="72"/>
      <c r="K26" s="73"/>
      <c r="L26" s="80"/>
      <c r="M26" s="301" t="s">
        <v>178</v>
      </c>
      <c r="N26" s="79"/>
      <c r="O26" s="73"/>
      <c r="P26" s="72"/>
      <c r="Q26" s="285"/>
      <c r="R26" s="80"/>
      <c r="S26" s="42"/>
      <c r="T26" s="81"/>
      <c r="U26" s="65"/>
      <c r="V26" s="65"/>
      <c r="W26" s="65"/>
      <c r="X26" s="65"/>
      <c r="Y26" s="66" t="s">
        <v>59</v>
      </c>
    </row>
    <row r="27" spans="1:24" ht="15.75">
      <c r="A27" s="58" t="s">
        <v>49</v>
      </c>
      <c r="B27" s="59" t="s">
        <v>51</v>
      </c>
      <c r="C27" s="60" t="s">
        <v>53</v>
      </c>
      <c r="D27" s="61" t="s">
        <v>55</v>
      </c>
      <c r="E27" s="62" t="s">
        <v>57</v>
      </c>
      <c r="H27" s="208" t="s">
        <v>136</v>
      </c>
      <c r="I27" s="73"/>
      <c r="J27" s="73" t="s">
        <v>66</v>
      </c>
      <c r="K27" s="73"/>
      <c r="L27" s="80"/>
      <c r="M27" s="301" t="s">
        <v>178</v>
      </c>
      <c r="N27" s="208" t="s">
        <v>155</v>
      </c>
      <c r="O27" s="73"/>
      <c r="P27" s="73" t="s">
        <v>120</v>
      </c>
      <c r="Q27" s="285"/>
      <c r="R27" s="80"/>
      <c r="S27" s="42"/>
      <c r="T27" s="58" t="s">
        <v>49</v>
      </c>
      <c r="U27" s="59" t="s">
        <v>51</v>
      </c>
      <c r="V27" s="60" t="s">
        <v>53</v>
      </c>
      <c r="W27" s="61" t="s">
        <v>55</v>
      </c>
      <c r="X27" s="62" t="s">
        <v>57</v>
      </c>
    </row>
    <row r="28" spans="1:25" ht="15.75">
      <c r="A28" s="64">
        <f>IF(INT(I28/100)=1,F28,0)</f>
        <v>0</v>
      </c>
      <c r="B28" s="64">
        <f>IF(INT(I28/100)=3,F28,0)</f>
        <v>0</v>
      </c>
      <c r="C28" s="64">
        <f>IF(INT(I28/100)=4,F28,0)</f>
        <v>0</v>
      </c>
      <c r="D28" s="64">
        <f>IF(INT(I28/100)=5,F28,0)</f>
        <v>0</v>
      </c>
      <c r="E28" s="64">
        <f>IF(INT(I28/100)=6,F28,0)</f>
        <v>10</v>
      </c>
      <c r="F28" s="68">
        <v>10</v>
      </c>
      <c r="H28" s="89">
        <v>1</v>
      </c>
      <c r="I28" s="63">
        <v>645</v>
      </c>
      <c r="J28" s="42" t="str">
        <f>LOOKUP(I28,Name!A$2:B1921)</f>
        <v>Henry Faizey</v>
      </c>
      <c r="K28" s="5">
        <v>83</v>
      </c>
      <c r="L28" s="80"/>
      <c r="M28" s="301" t="s">
        <v>178</v>
      </c>
      <c r="N28" s="71">
        <v>1</v>
      </c>
      <c r="O28" s="63">
        <v>639</v>
      </c>
      <c r="P28" s="42" t="str">
        <f>LOOKUP(O28,Name!A$2:B1921)</f>
        <v>Daniel Hawkeswood</v>
      </c>
      <c r="Q28" s="331">
        <v>5.94</v>
      </c>
      <c r="R28" s="80"/>
      <c r="S28" s="42"/>
      <c r="T28" s="67">
        <f>IF(INT(O28/100)=1,Y28,0)</f>
        <v>0</v>
      </c>
      <c r="U28" s="67">
        <f>IF(INT(O28/100)=3,Y28,0)</f>
        <v>0</v>
      </c>
      <c r="V28" s="67">
        <f>IF(INT(O28/100)=4,Y28,0)</f>
        <v>0</v>
      </c>
      <c r="W28" s="67">
        <f>IF(INT(O28/100)=5,Y28,0)</f>
        <v>0</v>
      </c>
      <c r="X28" s="67">
        <f>IF(INT(O28/100)=6,Y28,0)</f>
        <v>10</v>
      </c>
      <c r="Y28" s="56">
        <v>10</v>
      </c>
    </row>
    <row r="29" spans="1:25" ht="15.75">
      <c r="A29" s="64">
        <f>IF(INT(I29/100)=1,F29,0)</f>
        <v>8</v>
      </c>
      <c r="B29" s="64">
        <f>IF(INT(I29/100)=3,F29,0)</f>
        <v>0</v>
      </c>
      <c r="C29" s="64">
        <f>IF(INT(I29/100)=4,F29,0)</f>
        <v>0</v>
      </c>
      <c r="D29" s="64">
        <f>IF(INT(I29/100)=5,F29,0)</f>
        <v>0</v>
      </c>
      <c r="E29" s="64">
        <f>IF(INT(I29/100)=6,F29,0)</f>
        <v>0</v>
      </c>
      <c r="F29" s="68">
        <v>8</v>
      </c>
      <c r="H29" s="89">
        <v>2</v>
      </c>
      <c r="I29" s="63">
        <v>126</v>
      </c>
      <c r="J29" s="42" t="str">
        <f>LOOKUP(I29,Name!A$2:B1922)</f>
        <v>Jack Wakefield</v>
      </c>
      <c r="K29" s="63">
        <v>85.2</v>
      </c>
      <c r="L29" s="80"/>
      <c r="M29" s="301" t="s">
        <v>178</v>
      </c>
      <c r="N29" s="71">
        <v>2</v>
      </c>
      <c r="O29" s="63">
        <v>406</v>
      </c>
      <c r="P29" s="42" t="str">
        <f>LOOKUP(O29,Name!A$2:B1922)</f>
        <v>Dylan Parsons</v>
      </c>
      <c r="Q29" s="331">
        <v>5.06</v>
      </c>
      <c r="R29" s="80"/>
      <c r="S29" s="42"/>
      <c r="T29" s="67">
        <f>IF(INT(O29/100)=1,Y29,0)</f>
        <v>0</v>
      </c>
      <c r="U29" s="67">
        <f>IF(INT(O29/100)=3,Y29,0)</f>
        <v>0</v>
      </c>
      <c r="V29" s="67">
        <f>IF(INT(O29/100)=4,Y29,0)</f>
        <v>8</v>
      </c>
      <c r="W29" s="67">
        <f>IF(INT(O29/100)=5,Y29,0)</f>
        <v>0</v>
      </c>
      <c r="X29" s="67">
        <f>IF(INT(O29/100)=6,Y29,0)</f>
        <v>0</v>
      </c>
      <c r="Y29" s="56">
        <v>8</v>
      </c>
    </row>
    <row r="30" spans="1:25" ht="15.75">
      <c r="A30" s="64">
        <f>IF(INT(I30/100)=1,F30,0)</f>
        <v>0</v>
      </c>
      <c r="B30" s="64">
        <f>IF(INT(I30/100)=3,F30,0)</f>
        <v>0</v>
      </c>
      <c r="C30" s="64">
        <f>IF(INT(I30/100)=4,F30,0)</f>
        <v>0</v>
      </c>
      <c r="D30" s="64">
        <f>IF(INT(I30/100)=5,F30,0)</f>
        <v>6</v>
      </c>
      <c r="E30" s="64">
        <f>IF(INT(I30/100)=6,F30,0)</f>
        <v>0</v>
      </c>
      <c r="F30" s="68">
        <v>6</v>
      </c>
      <c r="H30" s="89">
        <v>3</v>
      </c>
      <c r="I30" s="63">
        <v>578</v>
      </c>
      <c r="J30" s="42" t="str">
        <f>LOOKUP(I30,Name!A$2:B1923)</f>
        <v>JAMES STRETTON</v>
      </c>
      <c r="K30" s="63">
        <v>87.5</v>
      </c>
      <c r="L30" s="80"/>
      <c r="M30" s="301" t="s">
        <v>178</v>
      </c>
      <c r="N30" s="71">
        <v>3</v>
      </c>
      <c r="O30" s="63">
        <v>128</v>
      </c>
      <c r="P30" s="42" t="str">
        <f>LOOKUP(O30,Name!A$2:B1923)</f>
        <v>Oliver Keenan</v>
      </c>
      <c r="Q30" s="331">
        <v>4.6</v>
      </c>
      <c r="R30" s="80"/>
      <c r="S30" s="42"/>
      <c r="T30" s="67">
        <f>IF(INT(O30/100)=1,Y30,0)</f>
        <v>6</v>
      </c>
      <c r="U30" s="67">
        <f>IF(INT(O30/100)=3,Y30,0)</f>
        <v>0</v>
      </c>
      <c r="V30" s="67">
        <f>IF(INT(O30/100)=4,Y30,0)</f>
        <v>0</v>
      </c>
      <c r="W30" s="67">
        <f>IF(INT(O30/100)=5,Y30,0)</f>
        <v>0</v>
      </c>
      <c r="X30" s="67">
        <f>IF(INT(O30/100)=6,Y30,0)</f>
        <v>0</v>
      </c>
      <c r="Y30" s="56">
        <v>6</v>
      </c>
    </row>
    <row r="31" spans="1:25" ht="15.75">
      <c r="A31" s="64">
        <f>IF(INT(I31/100)=1,F31,0)</f>
        <v>0</v>
      </c>
      <c r="B31" s="64">
        <f>IF(INT(I31/100)=3,F31,0)</f>
        <v>0</v>
      </c>
      <c r="C31" s="64">
        <f>IF(INT(I31/100)=4,F31,0)</f>
        <v>4</v>
      </c>
      <c r="D31" s="64">
        <f>IF(INT(I31/100)=5,F31,0)</f>
        <v>0</v>
      </c>
      <c r="E31" s="64">
        <f>IF(INT(I31/100)=6,F31,0)</f>
        <v>0</v>
      </c>
      <c r="F31" s="68">
        <v>4</v>
      </c>
      <c r="H31" s="89">
        <v>4</v>
      </c>
      <c r="I31" s="63">
        <v>403</v>
      </c>
      <c r="J31" s="42" t="str">
        <f>LOOKUP(I31,Name!A$2:B1924)</f>
        <v>Hamish Gordon</v>
      </c>
      <c r="K31" s="63">
        <v>94.8</v>
      </c>
      <c r="L31" s="80"/>
      <c r="M31" s="301" t="s">
        <v>178</v>
      </c>
      <c r="N31" s="71">
        <v>4</v>
      </c>
      <c r="O31" s="63"/>
      <c r="P31" s="42" t="e">
        <f>LOOKUP(O31,Name!A$2:B1924)</f>
        <v>#N/A</v>
      </c>
      <c r="Q31" s="331"/>
      <c r="R31" s="80"/>
      <c r="S31" s="42"/>
      <c r="T31" s="67">
        <f>IF(INT(O31/100)=1,Y31,0)</f>
        <v>0</v>
      </c>
      <c r="U31" s="67">
        <f>IF(INT(O31/100)=3,Y31,0)</f>
        <v>0</v>
      </c>
      <c r="V31" s="67">
        <f>IF(INT(O31/100)=4,Y31,0)</f>
        <v>0</v>
      </c>
      <c r="W31" s="67">
        <f>IF(INT(O31/100)=5,Y31,0)</f>
        <v>0</v>
      </c>
      <c r="X31" s="67">
        <f>IF(INT(O31/100)=6,Y31,0)</f>
        <v>0</v>
      </c>
      <c r="Y31" s="56">
        <v>4</v>
      </c>
    </row>
    <row r="32" spans="1:25" ht="16.5" thickBot="1">
      <c r="A32" s="64">
        <f>IF(INT(I32/100)=1,F32,0)</f>
        <v>0</v>
      </c>
      <c r="B32" s="64">
        <f>IF(INT(I32/100)=3,F32,0)</f>
        <v>0</v>
      </c>
      <c r="C32" s="64">
        <f>IF(INT(I32/100)=4,F32,0)</f>
        <v>0</v>
      </c>
      <c r="D32" s="64">
        <f>IF(INT(I32/100)=5,F32,0)</f>
        <v>0</v>
      </c>
      <c r="E32" s="64">
        <f>IF(INT(I32/100)=6,F32,0)</f>
        <v>0</v>
      </c>
      <c r="F32" s="68">
        <v>2</v>
      </c>
      <c r="H32" s="89">
        <v>5</v>
      </c>
      <c r="I32" s="63"/>
      <c r="J32" s="42" t="e">
        <f>LOOKUP(I32,Name!A$2:B1925)</f>
        <v>#N/A</v>
      </c>
      <c r="K32" s="63"/>
      <c r="L32" s="80"/>
      <c r="M32" s="301" t="s">
        <v>178</v>
      </c>
      <c r="N32" s="75">
        <v>5</v>
      </c>
      <c r="O32" s="76"/>
      <c r="P32" s="526" t="e">
        <f>LOOKUP(O32,Name!A$2:B1925)</f>
        <v>#N/A</v>
      </c>
      <c r="Q32" s="333"/>
      <c r="R32" s="85"/>
      <c r="S32" s="42"/>
      <c r="T32" s="67">
        <f>IF(INT(O32/100)=1,Y32,0)</f>
        <v>0</v>
      </c>
      <c r="U32" s="67">
        <f>IF(INT(O32/100)=3,Y32,0)</f>
        <v>0</v>
      </c>
      <c r="V32" s="67">
        <f>IF(INT(O32/100)=4,Y32,0)</f>
        <v>0</v>
      </c>
      <c r="W32" s="67">
        <f>IF(INT(O32/100)=5,Y32,0)</f>
        <v>0</v>
      </c>
      <c r="X32" s="67">
        <f>IF(INT(O32/100)=6,Y32,0)</f>
        <v>0</v>
      </c>
      <c r="Y32" s="56">
        <v>2</v>
      </c>
    </row>
    <row r="33" spans="1:25" ht="16.5" thickBot="1">
      <c r="A33" s="65"/>
      <c r="B33" s="65"/>
      <c r="C33" s="65"/>
      <c r="D33" s="65"/>
      <c r="E33" s="65"/>
      <c r="F33" s="66" t="s">
        <v>59</v>
      </c>
      <c r="H33" s="79"/>
      <c r="I33" s="73"/>
      <c r="J33" s="72"/>
      <c r="K33" s="73"/>
      <c r="L33" s="80"/>
      <c r="M33" s="301" t="s">
        <v>178</v>
      </c>
      <c r="N33" s="57"/>
      <c r="O33" s="57"/>
      <c r="P33" s="69"/>
      <c r="Q33" s="57"/>
      <c r="R33" s="69"/>
      <c r="T33" s="65"/>
      <c r="U33" s="65"/>
      <c r="V33" s="65"/>
      <c r="W33" s="65"/>
      <c r="X33" s="65"/>
      <c r="Y33" s="66" t="s">
        <v>59</v>
      </c>
    </row>
    <row r="34" spans="1:24" ht="15.75">
      <c r="A34" s="58" t="s">
        <v>49</v>
      </c>
      <c r="B34" s="59" t="s">
        <v>51</v>
      </c>
      <c r="C34" s="60" t="s">
        <v>53</v>
      </c>
      <c r="D34" s="61" t="s">
        <v>55</v>
      </c>
      <c r="E34" s="62" t="s">
        <v>57</v>
      </c>
      <c r="H34" s="208" t="s">
        <v>137</v>
      </c>
      <c r="I34" s="73"/>
      <c r="J34" s="73" t="s">
        <v>138</v>
      </c>
      <c r="K34" s="73"/>
      <c r="L34" s="80"/>
      <c r="M34" s="301" t="s">
        <v>178</v>
      </c>
      <c r="N34" s="207" t="s">
        <v>153</v>
      </c>
      <c r="O34" s="86"/>
      <c r="P34" s="70" t="s">
        <v>121</v>
      </c>
      <c r="Q34" s="70"/>
      <c r="R34" s="82"/>
      <c r="S34" s="42"/>
      <c r="T34" s="58" t="s">
        <v>49</v>
      </c>
      <c r="U34" s="59" t="s">
        <v>51</v>
      </c>
      <c r="V34" s="60" t="s">
        <v>53</v>
      </c>
      <c r="W34" s="61" t="s">
        <v>55</v>
      </c>
      <c r="X34" s="62" t="s">
        <v>57</v>
      </c>
    </row>
    <row r="35" spans="1:25" ht="15.75">
      <c r="A35" s="64">
        <f>IF(INT(I35/100)=1,F35,0)</f>
        <v>0</v>
      </c>
      <c r="B35" s="64">
        <f>IF(INT(I35/100)=3,F35,0)</f>
        <v>0</v>
      </c>
      <c r="C35" s="64">
        <f>IF(INT(I35/100)=4,F35,0)</f>
        <v>0</v>
      </c>
      <c r="D35" s="64">
        <f>IF(INT(I35/100)=5,F35,0)</f>
        <v>0</v>
      </c>
      <c r="E35" s="64">
        <f>IF(INT(I35/100)=6,F35,0)</f>
        <v>10</v>
      </c>
      <c r="F35" s="68">
        <v>10</v>
      </c>
      <c r="H35" s="89">
        <v>1</v>
      </c>
      <c r="I35" s="63">
        <v>643</v>
      </c>
      <c r="J35" s="42" t="str">
        <f>LOOKUP(I35,Name!A$2:B1928)</f>
        <v>Oliver Durowse</v>
      </c>
      <c r="K35" s="63">
        <v>23.1</v>
      </c>
      <c r="L35" s="80"/>
      <c r="M35" s="301" t="s">
        <v>178</v>
      </c>
      <c r="N35" s="71">
        <v>1</v>
      </c>
      <c r="O35" s="63">
        <v>643</v>
      </c>
      <c r="P35" s="42" t="str">
        <f>LOOKUP(O35,Name!A$2:B1928)</f>
        <v>Oliver Durowse</v>
      </c>
      <c r="Q35" s="63">
        <v>62</v>
      </c>
      <c r="R35" s="80"/>
      <c r="S35" s="42"/>
      <c r="T35" s="67">
        <f>IF(INT(O35/100)=1,Y35,0)</f>
        <v>0</v>
      </c>
      <c r="U35" s="67">
        <f>IF(INT(O35/100)=3,Y35,0)</f>
        <v>0</v>
      </c>
      <c r="V35" s="67">
        <f>IF(INT(O35/100)=4,Y35,0)</f>
        <v>0</v>
      </c>
      <c r="W35" s="67">
        <f>IF(INT(O35/100)=5,Y35,0)</f>
        <v>0</v>
      </c>
      <c r="X35" s="67">
        <f>IF(INT(O35/100)=6,Y35,0)</f>
        <v>10</v>
      </c>
      <c r="Y35" s="56">
        <v>10</v>
      </c>
    </row>
    <row r="36" spans="1:25" ht="15.75">
      <c r="A36" s="64">
        <f>IF(INT(I36/100)=1,F36,0)</f>
        <v>0</v>
      </c>
      <c r="B36" s="64">
        <f>IF(INT(I36/100)=3,F36,0)</f>
        <v>8</v>
      </c>
      <c r="C36" s="64">
        <f>IF(INT(I36/100)=4,F36,0)</f>
        <v>0</v>
      </c>
      <c r="D36" s="64">
        <f>IF(INT(I36/100)=5,F36,0)</f>
        <v>0</v>
      </c>
      <c r="E36" s="64">
        <f>IF(INT(I36/100)=6,F36,0)</f>
        <v>0</v>
      </c>
      <c r="F36" s="68">
        <v>8</v>
      </c>
      <c r="H36" s="89">
        <v>2</v>
      </c>
      <c r="I36" s="63">
        <v>300</v>
      </c>
      <c r="J36" s="42" t="str">
        <f>LOOKUP(I36,Name!A$2:B1929)</f>
        <v>Deago Archer-Jackson</v>
      </c>
      <c r="K36" s="63">
        <v>23.6</v>
      </c>
      <c r="L36" s="80"/>
      <c r="M36" s="301" t="s">
        <v>178</v>
      </c>
      <c r="N36" s="71">
        <v>2</v>
      </c>
      <c r="O36" s="63">
        <v>405</v>
      </c>
      <c r="P36" s="42" t="str">
        <f>LOOKUP(O36,Name!A$2:B1929)</f>
        <v>Niall Kelly</v>
      </c>
      <c r="Q36" s="63">
        <v>51</v>
      </c>
      <c r="R36" s="80"/>
      <c r="S36" s="42"/>
      <c r="T36" s="67">
        <f>IF(INT(O36/100)=1,Y36,0)</f>
        <v>0</v>
      </c>
      <c r="U36" s="67">
        <f>IF(INT(O36/100)=3,Y36,0)</f>
        <v>0</v>
      </c>
      <c r="V36" s="67">
        <f>IF(INT(O36/100)=4,Y36,0)</f>
        <v>8</v>
      </c>
      <c r="W36" s="67">
        <f>IF(INT(O36/100)=5,Y36,0)</f>
        <v>0</v>
      </c>
      <c r="X36" s="67">
        <f>IF(INT(O36/100)=6,Y36,0)</f>
        <v>0</v>
      </c>
      <c r="Y36" s="56">
        <v>8</v>
      </c>
    </row>
    <row r="37" spans="1:25" ht="15.75">
      <c r="A37" s="64">
        <f>IF(INT(I37/100)=1,F37,0)</f>
        <v>0</v>
      </c>
      <c r="B37" s="64">
        <f>IF(INT(I37/100)=3,F37,0)</f>
        <v>0</v>
      </c>
      <c r="C37" s="64">
        <f>IF(INT(I37/100)=4,F37,0)</f>
        <v>6</v>
      </c>
      <c r="D37" s="64">
        <f>IF(INT(I37/100)=5,F37,0)</f>
        <v>0</v>
      </c>
      <c r="E37" s="64">
        <f>IF(INT(I37/100)=6,F37,0)</f>
        <v>0</v>
      </c>
      <c r="F37" s="68">
        <v>6</v>
      </c>
      <c r="H37" s="89">
        <v>3</v>
      </c>
      <c r="I37" s="63">
        <v>432</v>
      </c>
      <c r="J37" s="42" t="str">
        <f>LOOKUP(I37,Name!A$2:B1930)</f>
        <v>Roscoe Cox</v>
      </c>
      <c r="K37" s="5">
        <v>23.6</v>
      </c>
      <c r="L37" s="80"/>
      <c r="M37" s="301" t="s">
        <v>178</v>
      </c>
      <c r="N37" s="71">
        <v>3</v>
      </c>
      <c r="O37" s="63">
        <v>302</v>
      </c>
      <c r="P37" s="42" t="str">
        <f>LOOKUP(O37,Name!A$2:B1930)</f>
        <v>Remon Shepher-Brewster</v>
      </c>
      <c r="Q37" s="63">
        <v>41</v>
      </c>
      <c r="R37" s="80"/>
      <c r="S37" s="42"/>
      <c r="T37" s="67">
        <f>IF(INT(O37/100)=1,Y37,0)</f>
        <v>0</v>
      </c>
      <c r="U37" s="67">
        <f>IF(INT(O37/100)=3,Y37,0)</f>
        <v>6</v>
      </c>
      <c r="V37" s="67">
        <f>IF(INT(O37/100)=4,Y37,0)</f>
        <v>0</v>
      </c>
      <c r="W37" s="67">
        <f>IF(INT(O37/100)=5,Y37,0)</f>
        <v>0</v>
      </c>
      <c r="X37" s="67">
        <f>IF(INT(O37/100)=6,Y37,0)</f>
        <v>0</v>
      </c>
      <c r="Y37" s="56">
        <v>6</v>
      </c>
    </row>
    <row r="38" spans="1:25" ht="15.75">
      <c r="A38" s="64">
        <f>IF(INT(I38/100)=1,F38,0)</f>
        <v>0</v>
      </c>
      <c r="B38" s="64">
        <f>IF(INT(I38/100)=3,F38,0)</f>
        <v>0</v>
      </c>
      <c r="C38" s="64">
        <f>IF(INT(I38/100)=4,F38,0)</f>
        <v>0</v>
      </c>
      <c r="D38" s="64">
        <f>IF(INT(I38/100)=5,F38,0)</f>
        <v>4</v>
      </c>
      <c r="E38" s="64">
        <f>IF(INT(I38/100)=6,F38,0)</f>
        <v>0</v>
      </c>
      <c r="F38" s="68">
        <v>4</v>
      </c>
      <c r="H38" s="89">
        <v>4</v>
      </c>
      <c r="I38" s="63">
        <v>577</v>
      </c>
      <c r="J38" s="42" t="str">
        <f>LOOKUP(I38,Name!A$2:B1931)</f>
        <v>KAI BUCKLEY</v>
      </c>
      <c r="K38" s="5">
        <v>25.6</v>
      </c>
      <c r="L38" s="80"/>
      <c r="M38" s="301" t="s">
        <v>178</v>
      </c>
      <c r="N38" s="71">
        <v>4</v>
      </c>
      <c r="O38" s="63">
        <v>132</v>
      </c>
      <c r="P38" s="42" t="str">
        <f>LOOKUP(O38,Name!A$2:B1931)</f>
        <v>Charley Barnes</v>
      </c>
      <c r="Q38" s="63">
        <v>41</v>
      </c>
      <c r="R38" s="80"/>
      <c r="S38" s="42"/>
      <c r="T38" s="67">
        <f>IF(INT(O38/100)=1,Y38,0)</f>
        <v>4</v>
      </c>
      <c r="U38" s="67">
        <f>IF(INT(O38/100)=3,Y38,0)</f>
        <v>0</v>
      </c>
      <c r="V38" s="67">
        <f>IF(INT(O38/100)=4,Y38,0)</f>
        <v>0</v>
      </c>
      <c r="W38" s="67">
        <f>IF(INT(O38/100)=5,Y38,0)</f>
        <v>0</v>
      </c>
      <c r="X38" s="67">
        <f>IF(INT(O38/100)=6,Y38,0)</f>
        <v>0</v>
      </c>
      <c r="Y38" s="56">
        <v>4</v>
      </c>
    </row>
    <row r="39" spans="1:25" ht="15.75">
      <c r="A39" s="64">
        <f>IF(INT(I39/100)=1,F39,0)</f>
        <v>2</v>
      </c>
      <c r="B39" s="64">
        <f>IF(INT(I39/100)=3,F39,0)</f>
        <v>0</v>
      </c>
      <c r="C39" s="64">
        <f>IF(INT(I39/100)=4,F39,0)</f>
        <v>0</v>
      </c>
      <c r="D39" s="64">
        <f>IF(INT(I39/100)=5,F39,0)</f>
        <v>0</v>
      </c>
      <c r="E39" s="64">
        <f>IF(INT(I39/100)=6,F39,0)</f>
        <v>0</v>
      </c>
      <c r="F39" s="68">
        <v>2</v>
      </c>
      <c r="H39" s="89">
        <v>5</v>
      </c>
      <c r="I39" s="63">
        <v>123</v>
      </c>
      <c r="J39" s="42" t="str">
        <f>LOOKUP(I39,Name!A$2:B1932)</f>
        <v>Evan Pritchard</v>
      </c>
      <c r="K39" s="63">
        <v>26.9</v>
      </c>
      <c r="L39" s="80"/>
      <c r="M39" s="301" t="s">
        <v>178</v>
      </c>
      <c r="N39" s="71">
        <v>5</v>
      </c>
      <c r="O39" s="63">
        <v>576</v>
      </c>
      <c r="P39" s="42" t="str">
        <f>LOOKUP(O39,Name!A$2:B1932)</f>
        <v>DANIEL ASTON</v>
      </c>
      <c r="Q39" s="63">
        <v>41</v>
      </c>
      <c r="R39" s="80"/>
      <c r="S39" s="42"/>
      <c r="T39" s="67">
        <f>IF(INT(O39/100)=1,Y39,0)</f>
        <v>0</v>
      </c>
      <c r="U39" s="67">
        <f>IF(INT(O39/100)=3,Y39,0)</f>
        <v>0</v>
      </c>
      <c r="V39" s="67">
        <f>IF(INT(O39/100)=4,Y39,0)</f>
        <v>0</v>
      </c>
      <c r="W39" s="67">
        <f>IF(INT(O39/100)=5,Y39,0)</f>
        <v>2</v>
      </c>
      <c r="X39" s="67">
        <f>IF(INT(O39/100)=6,Y39,0)</f>
        <v>0</v>
      </c>
      <c r="Y39" s="56">
        <v>2</v>
      </c>
    </row>
    <row r="40" spans="1:25" ht="15.75">
      <c r="A40" s="65"/>
      <c r="B40" s="65"/>
      <c r="C40" s="65"/>
      <c r="D40" s="65"/>
      <c r="E40" s="65"/>
      <c r="F40" s="66" t="s">
        <v>59</v>
      </c>
      <c r="H40" s="90"/>
      <c r="I40" s="72"/>
      <c r="J40" s="72"/>
      <c r="K40" s="73"/>
      <c r="L40" s="80"/>
      <c r="M40" s="301" t="s">
        <v>178</v>
      </c>
      <c r="N40" s="79"/>
      <c r="O40" s="73"/>
      <c r="P40" s="72"/>
      <c r="Q40" s="73"/>
      <c r="R40" s="80"/>
      <c r="S40" s="42"/>
      <c r="T40" s="81"/>
      <c r="U40" s="65"/>
      <c r="V40" s="65"/>
      <c r="W40" s="65"/>
      <c r="X40" s="65"/>
      <c r="Y40" s="66" t="s">
        <v>59</v>
      </c>
    </row>
    <row r="41" spans="1:24" ht="15.75">
      <c r="A41" s="58" t="s">
        <v>49</v>
      </c>
      <c r="B41" s="59" t="s">
        <v>51</v>
      </c>
      <c r="C41" s="60" t="s">
        <v>53</v>
      </c>
      <c r="D41" s="61" t="s">
        <v>55</v>
      </c>
      <c r="E41" s="62" t="s">
        <v>57</v>
      </c>
      <c r="H41" s="208" t="s">
        <v>146</v>
      </c>
      <c r="I41" s="72"/>
      <c r="J41" s="73" t="s">
        <v>141</v>
      </c>
      <c r="K41" s="73"/>
      <c r="L41" s="80"/>
      <c r="M41" s="301" t="s">
        <v>178</v>
      </c>
      <c r="N41" s="208" t="s">
        <v>154</v>
      </c>
      <c r="O41" s="73"/>
      <c r="P41" s="73" t="s">
        <v>124</v>
      </c>
      <c r="Q41" s="73"/>
      <c r="R41" s="80"/>
      <c r="S41" s="42"/>
      <c r="T41" s="58" t="s">
        <v>49</v>
      </c>
      <c r="U41" s="59" t="s">
        <v>51</v>
      </c>
      <c r="V41" s="60" t="s">
        <v>53</v>
      </c>
      <c r="W41" s="61" t="s">
        <v>55</v>
      </c>
      <c r="X41" s="62" t="s">
        <v>57</v>
      </c>
    </row>
    <row r="42" spans="1:25" ht="15.75">
      <c r="A42" s="64">
        <f>IF(INT(I42/100)=1,F42,0)</f>
        <v>0</v>
      </c>
      <c r="B42" s="64">
        <f>IF(INT(I42/100)=3,F42,0)</f>
        <v>0</v>
      </c>
      <c r="C42" s="64">
        <f>IF(INT(I42/100)=4,F42,0)</f>
        <v>0</v>
      </c>
      <c r="D42" s="64">
        <f>IF(INT(I42/100)=5,F42,0)</f>
        <v>0</v>
      </c>
      <c r="E42" s="64">
        <f>IF(INT(I42/100)=6,F42,0)</f>
        <v>10</v>
      </c>
      <c r="F42" s="68">
        <v>10</v>
      </c>
      <c r="H42" s="89">
        <v>1</v>
      </c>
      <c r="I42" s="63">
        <v>644</v>
      </c>
      <c r="J42" s="42" t="str">
        <f>LOOKUP(I42,Name!A$2:B1935)</f>
        <v>Cameron Caines</v>
      </c>
      <c r="K42" s="63">
        <v>23.7</v>
      </c>
      <c r="L42" s="80"/>
      <c r="M42" s="301" t="s">
        <v>178</v>
      </c>
      <c r="N42" s="71">
        <v>1</v>
      </c>
      <c r="O42" s="63">
        <v>638</v>
      </c>
      <c r="P42" s="42" t="str">
        <f>LOOKUP(O42,Name!A$2:B1935)</f>
        <v>James Lund</v>
      </c>
      <c r="Q42" s="63">
        <v>53</v>
      </c>
      <c r="R42" s="80"/>
      <c r="S42" s="42"/>
      <c r="T42" s="67">
        <f>IF(INT(O42/100)=1,Y42,0)</f>
        <v>0</v>
      </c>
      <c r="U42" s="67">
        <f>IF(INT(O42/100)=3,Y42,0)</f>
        <v>0</v>
      </c>
      <c r="V42" s="67">
        <f>IF(INT(O42/100)=4,Y42,0)</f>
        <v>0</v>
      </c>
      <c r="W42" s="67">
        <f>IF(INT(O42/100)=5,Y42,0)</f>
        <v>0</v>
      </c>
      <c r="X42" s="67">
        <f>IF(INT(O42/100)=6,Y42,0)</f>
        <v>10</v>
      </c>
      <c r="Y42" s="56">
        <v>10</v>
      </c>
    </row>
    <row r="43" spans="1:25" ht="15.75">
      <c r="A43" s="64">
        <f>IF(INT(I43/100)=1,F43,0)</f>
        <v>0</v>
      </c>
      <c r="B43" s="64">
        <f>IF(INT(I43/100)=3,F43,0)</f>
        <v>0</v>
      </c>
      <c r="C43" s="64">
        <f>IF(INT(I43/100)=4,F43,0)</f>
        <v>8</v>
      </c>
      <c r="D43" s="64">
        <f>IF(INT(I43/100)=5,F43,0)</f>
        <v>0</v>
      </c>
      <c r="E43" s="64">
        <f>IF(INT(I43/100)=6,F43,0)</f>
        <v>0</v>
      </c>
      <c r="F43" s="68">
        <v>8</v>
      </c>
      <c r="H43" s="89">
        <v>2</v>
      </c>
      <c r="I43" s="63">
        <v>402</v>
      </c>
      <c r="J43" s="42" t="str">
        <f>LOOKUP(I43,Name!A$2:B1936)</f>
        <v>Lewis Fullilove</v>
      </c>
      <c r="K43" s="5">
        <v>24</v>
      </c>
      <c r="L43" s="80"/>
      <c r="M43" s="301" t="s">
        <v>178</v>
      </c>
      <c r="N43" s="71">
        <v>1</v>
      </c>
      <c r="O43" s="63">
        <v>401</v>
      </c>
      <c r="P43" s="42" t="str">
        <f>LOOKUP(O43,Name!A$2:B1936)</f>
        <v>Riordan Cox</v>
      </c>
      <c r="Q43" s="63">
        <v>49</v>
      </c>
      <c r="R43" s="80"/>
      <c r="S43" s="42"/>
      <c r="T43" s="67">
        <f>IF(INT(O43/100)=1,Y43,0)</f>
        <v>0</v>
      </c>
      <c r="U43" s="67">
        <f>IF(INT(O43/100)=3,Y43,0)</f>
        <v>0</v>
      </c>
      <c r="V43" s="67">
        <f>IF(INT(O43/100)=4,Y43,0)</f>
        <v>8</v>
      </c>
      <c r="W43" s="67">
        <f>IF(INT(O43/100)=5,Y43,0)</f>
        <v>0</v>
      </c>
      <c r="X43" s="67">
        <f>IF(INT(O43/100)=6,Y43,0)</f>
        <v>0</v>
      </c>
      <c r="Y43" s="56">
        <v>8</v>
      </c>
    </row>
    <row r="44" spans="1:25" ht="15.75">
      <c r="A44" s="64">
        <f>IF(INT(I44/100)=1,F44,0)</f>
        <v>0</v>
      </c>
      <c r="B44" s="64">
        <f>IF(INT(I44/100)=3,F44,0)</f>
        <v>6</v>
      </c>
      <c r="C44" s="64">
        <f>IF(INT(I44/100)=4,F44,0)</f>
        <v>0</v>
      </c>
      <c r="D44" s="64">
        <f>IF(INT(I44/100)=5,F44,0)</f>
        <v>0</v>
      </c>
      <c r="E44" s="64">
        <f>IF(INT(I44/100)=6,F44,0)</f>
        <v>0</v>
      </c>
      <c r="F44" s="68">
        <v>6</v>
      </c>
      <c r="H44" s="89">
        <v>3</v>
      </c>
      <c r="I44" s="63">
        <v>303</v>
      </c>
      <c r="J44" s="42" t="str">
        <f>LOOKUP(I44,Name!A$2:B1937)</f>
        <v>Kian Gould</v>
      </c>
      <c r="K44" s="63">
        <v>24.4</v>
      </c>
      <c r="L44" s="80"/>
      <c r="M44" s="301" t="s">
        <v>178</v>
      </c>
      <c r="N44" s="71">
        <v>3</v>
      </c>
      <c r="O44" s="63">
        <v>127</v>
      </c>
      <c r="P44" s="42" t="str">
        <f>LOOKUP(O44,Name!A$2:B1937)</f>
        <v>Harry Darrock</v>
      </c>
      <c r="Q44" s="63">
        <v>34</v>
      </c>
      <c r="R44" s="80"/>
      <c r="S44" s="42"/>
      <c r="T44" s="67">
        <f>IF(INT(O44/100)=1,Y44,0)</f>
        <v>6</v>
      </c>
      <c r="U44" s="67">
        <f>IF(INT(O44/100)=3,Y44,0)</f>
        <v>0</v>
      </c>
      <c r="V44" s="67">
        <f>IF(INT(O44/100)=4,Y44,0)</f>
        <v>0</v>
      </c>
      <c r="W44" s="67">
        <f>IF(INT(O44/100)=5,Y44,0)</f>
        <v>0</v>
      </c>
      <c r="X44" s="67">
        <f>IF(INT(O44/100)=6,Y44,0)</f>
        <v>0</v>
      </c>
      <c r="Y44" s="56">
        <v>6</v>
      </c>
    </row>
    <row r="45" spans="1:25" ht="15.75">
      <c r="A45" s="64">
        <f>IF(INT(I45/100)=1,F45,0)</f>
        <v>4</v>
      </c>
      <c r="B45" s="64">
        <f>IF(INT(I45/100)=3,F45,0)</f>
        <v>0</v>
      </c>
      <c r="C45" s="64">
        <f>IF(INT(I45/100)=4,F45,0)</f>
        <v>0</v>
      </c>
      <c r="D45" s="64">
        <f>IF(INT(I45/100)=5,F45,0)</f>
        <v>0</v>
      </c>
      <c r="E45" s="64">
        <f>IF(INT(I45/100)=6,F45,0)</f>
        <v>0</v>
      </c>
      <c r="F45" s="68">
        <v>4</v>
      </c>
      <c r="H45" s="89">
        <v>4</v>
      </c>
      <c r="I45" s="63">
        <v>129</v>
      </c>
      <c r="J45" s="42" t="str">
        <f>LOOKUP(I45,Name!A$2:B1938)</f>
        <v>Tyrique Grant-Fagan</v>
      </c>
      <c r="K45" s="63">
        <v>24.8</v>
      </c>
      <c r="L45" s="80"/>
      <c r="M45" s="301" t="s">
        <v>178</v>
      </c>
      <c r="N45" s="71">
        <v>4</v>
      </c>
      <c r="O45" s="63"/>
      <c r="P45" s="42" t="e">
        <f>LOOKUP(O45,Name!A$2:B1938)</f>
        <v>#N/A</v>
      </c>
      <c r="Q45" s="63"/>
      <c r="R45" s="80"/>
      <c r="S45" s="42"/>
      <c r="T45" s="67">
        <f>IF(INT(O45/100)=1,Y45,0)</f>
        <v>0</v>
      </c>
      <c r="U45" s="67">
        <f>IF(INT(O45/100)=3,Y45,0)</f>
        <v>0</v>
      </c>
      <c r="V45" s="67">
        <f>IF(INT(O45/100)=4,Y45,0)</f>
        <v>0</v>
      </c>
      <c r="W45" s="67">
        <f>IF(INT(O45/100)=5,Y45,0)</f>
        <v>0</v>
      </c>
      <c r="X45" s="67">
        <f>IF(INT(O45/100)=6,Y45,0)</f>
        <v>0</v>
      </c>
      <c r="Y45" s="56">
        <v>4</v>
      </c>
    </row>
    <row r="46" spans="1:25" ht="16.5" thickBot="1">
      <c r="A46" s="64">
        <f>IF(INT(I46/100)=1,F46,0)</f>
        <v>0</v>
      </c>
      <c r="B46" s="64">
        <f>IF(INT(I46/100)=3,F46,0)</f>
        <v>0</v>
      </c>
      <c r="C46" s="64">
        <f>IF(INT(I46/100)=4,F46,0)</f>
        <v>0</v>
      </c>
      <c r="D46" s="64">
        <f>IF(INT(I46/100)=5,F46,0)</f>
        <v>0</v>
      </c>
      <c r="E46" s="64">
        <f>IF(INT(I46/100)=6,F46,0)</f>
        <v>0</v>
      </c>
      <c r="F46" s="68">
        <v>2</v>
      </c>
      <c r="H46" s="89">
        <v>5</v>
      </c>
      <c r="I46" s="63"/>
      <c r="J46" s="42" t="e">
        <f>LOOKUP(I46,Name!A$2:B1939)</f>
        <v>#N/A</v>
      </c>
      <c r="K46" s="63"/>
      <c r="L46" s="80"/>
      <c r="M46" s="301" t="s">
        <v>178</v>
      </c>
      <c r="N46" s="75">
        <v>5</v>
      </c>
      <c r="O46" s="76"/>
      <c r="P46" s="526" t="e">
        <f>LOOKUP(O46,Name!A$2:B1939)</f>
        <v>#N/A</v>
      </c>
      <c r="Q46" s="76"/>
      <c r="R46" s="85"/>
      <c r="S46" s="42"/>
      <c r="T46" s="67">
        <f>IF(INT(O46/100)=1,Y46,0)</f>
        <v>0</v>
      </c>
      <c r="U46" s="67">
        <f>IF(INT(O46/100)=3,Y46,0)</f>
        <v>0</v>
      </c>
      <c r="V46" s="67">
        <f>IF(INT(O46/100)=4,Y46,0)</f>
        <v>0</v>
      </c>
      <c r="W46" s="67">
        <f>IF(INT(O46/100)=5,Y46,0)</f>
        <v>0</v>
      </c>
      <c r="X46" s="67">
        <f>IF(INT(O46/100)=6,Y46,0)</f>
        <v>0</v>
      </c>
      <c r="Y46" s="56">
        <v>2</v>
      </c>
    </row>
    <row r="47" spans="1:25" ht="16.5" thickBot="1">
      <c r="A47" s="65"/>
      <c r="B47" s="65"/>
      <c r="C47" s="65"/>
      <c r="D47" s="65"/>
      <c r="E47" s="65"/>
      <c r="F47" s="66" t="s">
        <v>59</v>
      </c>
      <c r="H47" s="79"/>
      <c r="I47" s="73"/>
      <c r="J47" s="72"/>
      <c r="K47" s="73"/>
      <c r="L47" s="80"/>
      <c r="M47" s="301" t="s">
        <v>178</v>
      </c>
      <c r="N47" s="57"/>
      <c r="O47" s="57"/>
      <c r="P47" s="69"/>
      <c r="Q47" s="57"/>
      <c r="R47" s="69"/>
      <c r="T47" s="65"/>
      <c r="U47" s="65"/>
      <c r="V47" s="65"/>
      <c r="W47" s="65"/>
      <c r="X47" s="65"/>
      <c r="Y47" s="66" t="s">
        <v>59</v>
      </c>
    </row>
    <row r="48" spans="1:24" ht="15.75">
      <c r="A48" s="58" t="s">
        <v>49</v>
      </c>
      <c r="B48" s="59" t="s">
        <v>51</v>
      </c>
      <c r="C48" s="60" t="s">
        <v>53</v>
      </c>
      <c r="D48" s="61" t="s">
        <v>55</v>
      </c>
      <c r="E48" s="62" t="s">
        <v>57</v>
      </c>
      <c r="H48" s="208" t="s">
        <v>147</v>
      </c>
      <c r="I48" s="73"/>
      <c r="J48" s="73" t="s">
        <v>143</v>
      </c>
      <c r="K48" s="73"/>
      <c r="L48" s="80"/>
      <c r="M48" s="301" t="s">
        <v>178</v>
      </c>
      <c r="N48" s="207" t="s">
        <v>151</v>
      </c>
      <c r="O48" s="86"/>
      <c r="P48" s="70" t="s">
        <v>144</v>
      </c>
      <c r="Q48" s="70"/>
      <c r="R48" s="82"/>
      <c r="S48" s="42"/>
      <c r="T48" s="58" t="s">
        <v>49</v>
      </c>
      <c r="U48" s="59" t="s">
        <v>51</v>
      </c>
      <c r="V48" s="60" t="s">
        <v>53</v>
      </c>
      <c r="W48" s="61" t="s">
        <v>55</v>
      </c>
      <c r="X48" s="62" t="s">
        <v>57</v>
      </c>
    </row>
    <row r="49" spans="1:25" ht="15.75">
      <c r="A49" s="64">
        <f>IF(I49=1,F49,0)</f>
        <v>0</v>
      </c>
      <c r="B49" s="64">
        <f>IF(I49=3,F49,0)</f>
        <v>0</v>
      </c>
      <c r="C49" s="64">
        <f>IF(I49=4,F49,0)</f>
        <v>0</v>
      </c>
      <c r="D49" s="64">
        <f>IF(I49=5,F49,0)</f>
        <v>0</v>
      </c>
      <c r="E49" s="64">
        <f>IF(I49=6,F49,0)</f>
        <v>10</v>
      </c>
      <c r="F49" s="68">
        <v>10</v>
      </c>
      <c r="H49" s="89">
        <v>1</v>
      </c>
      <c r="I49" s="63">
        <v>6</v>
      </c>
      <c r="J49" s="42" t="str">
        <f>LOOKUP(I49,Name!A$2:B1942)</f>
        <v>Solihull &amp; Small Heath</v>
      </c>
      <c r="K49" s="63">
        <v>104.1</v>
      </c>
      <c r="L49" s="80"/>
      <c r="M49" s="301" t="s">
        <v>178</v>
      </c>
      <c r="N49" s="71">
        <v>1</v>
      </c>
      <c r="O49" s="63">
        <v>300</v>
      </c>
      <c r="P49" s="42" t="str">
        <f>LOOKUP(O49,Name!A$2:B1942)</f>
        <v>Deago Archer-Jackson</v>
      </c>
      <c r="Q49" s="63">
        <v>7.26</v>
      </c>
      <c r="R49" s="80"/>
      <c r="S49" s="42"/>
      <c r="T49" s="67">
        <f>IF(INT(O49/100)=1,Y49,0)</f>
        <v>0</v>
      </c>
      <c r="U49" s="67">
        <f>IF(INT(O49/100)=3,Y49,0)</f>
        <v>10</v>
      </c>
      <c r="V49" s="67">
        <f>IF(INT(O49/100)=4,Y49,0)</f>
        <v>0</v>
      </c>
      <c r="W49" s="67">
        <f>IF(INT(O49/100)=5,Y49,0)</f>
        <v>0</v>
      </c>
      <c r="X49" s="67">
        <f>IF(INT(O49/100)=6,Y49,0)</f>
        <v>0</v>
      </c>
      <c r="Y49" s="56">
        <v>10</v>
      </c>
    </row>
    <row r="50" spans="1:25" ht="15.75">
      <c r="A50" s="64">
        <f>IF(I50=1,F50,0)</f>
        <v>8</v>
      </c>
      <c r="B50" s="64">
        <f>IF(I50=3,F50,0)</f>
        <v>0</v>
      </c>
      <c r="C50" s="64">
        <f>IF(I50=4,F50,0)</f>
        <v>0</v>
      </c>
      <c r="D50" s="64">
        <f>IF(I50=5,F50,0)</f>
        <v>0</v>
      </c>
      <c r="E50" s="64">
        <f>IF(I50=6,F50,0)</f>
        <v>0</v>
      </c>
      <c r="F50" s="68">
        <v>8</v>
      </c>
      <c r="H50" s="89">
        <v>2</v>
      </c>
      <c r="I50" s="63">
        <v>1</v>
      </c>
      <c r="J50" s="42" t="str">
        <f>LOOKUP(I50,Name!A$2:B1943)</f>
        <v>Royal Sutton Coldfield</v>
      </c>
      <c r="K50" s="63">
        <v>107.1</v>
      </c>
      <c r="L50" s="80"/>
      <c r="M50" s="301" t="s">
        <v>178</v>
      </c>
      <c r="N50" s="71">
        <v>2</v>
      </c>
      <c r="O50" s="63">
        <v>643</v>
      </c>
      <c r="P50" s="42" t="str">
        <f>LOOKUP(O50,Name!A$2:B1943)</f>
        <v>Oliver Durowse</v>
      </c>
      <c r="Q50" s="63">
        <v>7.12</v>
      </c>
      <c r="R50" s="80"/>
      <c r="S50" s="42"/>
      <c r="T50" s="67">
        <f>IF(INT(O50/100)=1,Y50,0)</f>
        <v>0</v>
      </c>
      <c r="U50" s="67">
        <f>IF(INT(O50/100)=3,Y50,0)</f>
        <v>0</v>
      </c>
      <c r="V50" s="67">
        <f>IF(INT(O50/100)=4,Y50,0)</f>
        <v>0</v>
      </c>
      <c r="W50" s="67">
        <f>IF(INT(O50/100)=5,Y50,0)</f>
        <v>0</v>
      </c>
      <c r="X50" s="67">
        <f>IF(INT(O50/100)=6,Y50,0)</f>
        <v>8</v>
      </c>
      <c r="Y50" s="56">
        <v>8</v>
      </c>
    </row>
    <row r="51" spans="1:25" ht="15.75">
      <c r="A51" s="64">
        <f>IF(I51=1,F51,0)</f>
        <v>0</v>
      </c>
      <c r="B51" s="64">
        <f>IF(I51=3,F51,0)</f>
        <v>0</v>
      </c>
      <c r="C51" s="64">
        <f>IF(I51=4,F51,0)</f>
        <v>6</v>
      </c>
      <c r="D51" s="64">
        <f>IF(I51=5,F51,0)</f>
        <v>0</v>
      </c>
      <c r="E51" s="64">
        <f>IF(I51=6,F51,0)</f>
        <v>0</v>
      </c>
      <c r="F51" s="68">
        <v>6</v>
      </c>
      <c r="H51" s="89">
        <v>3</v>
      </c>
      <c r="I51" s="63">
        <v>4</v>
      </c>
      <c r="J51" s="42" t="str">
        <f>LOOKUP(I51,Name!A$2:B1944)</f>
        <v>Halesowen C&amp;AC</v>
      </c>
      <c r="K51" s="63">
        <v>108.1</v>
      </c>
      <c r="L51" s="80"/>
      <c r="M51" s="301" t="s">
        <v>178</v>
      </c>
      <c r="N51" s="71">
        <v>3</v>
      </c>
      <c r="O51" s="63">
        <v>124</v>
      </c>
      <c r="P51" s="42" t="str">
        <f>LOOKUP(O51,Name!A$2:B1944)</f>
        <v>Daniel Olatundun</v>
      </c>
      <c r="Q51" s="63">
        <v>7.09</v>
      </c>
      <c r="R51" s="80"/>
      <c r="S51" s="42"/>
      <c r="T51" s="67">
        <f>IF(INT(O51/100)=1,Y51,0)</f>
        <v>6</v>
      </c>
      <c r="U51" s="67">
        <f>IF(INT(O51/100)=3,Y51,0)</f>
        <v>0</v>
      </c>
      <c r="V51" s="67">
        <f>IF(INT(O51/100)=4,Y51,0)</f>
        <v>0</v>
      </c>
      <c r="W51" s="67">
        <f>IF(INT(O51/100)=5,Y51,0)</f>
        <v>0</v>
      </c>
      <c r="X51" s="67">
        <f>IF(INT(O51/100)=6,Y51,0)</f>
        <v>0</v>
      </c>
      <c r="Y51" s="56">
        <v>6</v>
      </c>
    </row>
    <row r="52" spans="1:25" ht="15.75">
      <c r="A52" s="64">
        <f>IF(I52=1,F52,0)</f>
        <v>0</v>
      </c>
      <c r="B52" s="64">
        <f>IF(I52=3,F52,0)</f>
        <v>0</v>
      </c>
      <c r="C52" s="64">
        <f>IF(I52=4,F52,0)</f>
        <v>0</v>
      </c>
      <c r="D52" s="64">
        <f>IF(I52=5,F52,0)</f>
        <v>4</v>
      </c>
      <c r="E52" s="64">
        <f>IF(I52=6,F52,0)</f>
        <v>0</v>
      </c>
      <c r="F52" s="68">
        <v>4</v>
      </c>
      <c r="H52" s="89">
        <v>4</v>
      </c>
      <c r="I52" s="63">
        <v>5</v>
      </c>
      <c r="J52" s="42" t="str">
        <f>LOOKUP(I52,Name!A$2:B1945)</f>
        <v>Tamworth AC</v>
      </c>
      <c r="K52" s="63">
        <v>108.7</v>
      </c>
      <c r="L52" s="80"/>
      <c r="M52" s="301" t="s">
        <v>178</v>
      </c>
      <c r="N52" s="71">
        <v>4</v>
      </c>
      <c r="O52" s="63">
        <v>577</v>
      </c>
      <c r="P52" s="42" t="str">
        <f>LOOKUP(O52,Name!A$2:B1945)</f>
        <v>KAI BUCKLEY</v>
      </c>
      <c r="Q52" s="331">
        <v>6.54</v>
      </c>
      <c r="R52" s="80"/>
      <c r="S52" s="42"/>
      <c r="T52" s="67">
        <f>IF(INT(O52/100)=1,Y52,0)</f>
        <v>0</v>
      </c>
      <c r="U52" s="67">
        <f>IF(INT(O52/100)=3,Y52,0)</f>
        <v>0</v>
      </c>
      <c r="V52" s="67">
        <f>IF(INT(O52/100)=4,Y52,0)</f>
        <v>0</v>
      </c>
      <c r="W52" s="67">
        <f>IF(INT(O52/100)=5,Y52,0)</f>
        <v>4</v>
      </c>
      <c r="X52" s="67">
        <f>IF(INT(O52/100)=6,Y52,0)</f>
        <v>0</v>
      </c>
      <c r="Y52" s="56">
        <v>4</v>
      </c>
    </row>
    <row r="53" spans="1:25" ht="15.75">
      <c r="A53" s="64">
        <f>IF(I53=1,F53,0)</f>
        <v>0</v>
      </c>
      <c r="B53" s="64">
        <f>IF(I53=3,F53,0)</f>
        <v>0</v>
      </c>
      <c r="C53" s="64">
        <f>IF(I53=4,F53,0)</f>
        <v>0</v>
      </c>
      <c r="D53" s="64">
        <f>IF(I53=5,F53,0)</f>
        <v>0</v>
      </c>
      <c r="E53" s="64">
        <f>IF(I53=6,F53,0)</f>
        <v>0</v>
      </c>
      <c r="F53" s="68">
        <v>2</v>
      </c>
      <c r="H53" s="89">
        <v>5</v>
      </c>
      <c r="I53" s="63"/>
      <c r="J53" s="42" t="e">
        <f>LOOKUP(I53,Name!A$2:B1946)</f>
        <v>#N/A</v>
      </c>
      <c r="K53" s="63"/>
      <c r="L53" s="80"/>
      <c r="M53" s="301" t="s">
        <v>178</v>
      </c>
      <c r="N53" s="71">
        <v>5</v>
      </c>
      <c r="O53" s="63">
        <v>407</v>
      </c>
      <c r="P53" s="42">
        <f>LOOKUP(O53,Name!A$2:B1946)</f>
        <v>0</v>
      </c>
      <c r="Q53" s="63">
        <v>4.12</v>
      </c>
      <c r="R53" s="80"/>
      <c r="S53" s="42"/>
      <c r="T53" s="67">
        <f>IF(INT(O53/100)=1,Y53,0)</f>
        <v>0</v>
      </c>
      <c r="U53" s="67">
        <f>IF(INT(O53/100)=3,Y53,0)</f>
        <v>0</v>
      </c>
      <c r="V53" s="67">
        <f>IF(INT(O53/100)=4,Y53,0)</f>
        <v>2</v>
      </c>
      <c r="W53" s="67">
        <f>IF(INT(O53/100)=5,Y53,0)</f>
        <v>0</v>
      </c>
      <c r="X53" s="67">
        <f>IF(INT(O53/100)=6,Y53,0)</f>
        <v>0</v>
      </c>
      <c r="Y53" s="56">
        <v>2</v>
      </c>
    </row>
    <row r="54" spans="1:25" ht="15.75">
      <c r="A54" s="65"/>
      <c r="B54" s="65"/>
      <c r="C54" s="65"/>
      <c r="D54" s="65"/>
      <c r="E54" s="65"/>
      <c r="F54" s="66" t="s">
        <v>59</v>
      </c>
      <c r="H54" s="79"/>
      <c r="I54" s="73"/>
      <c r="J54" s="72"/>
      <c r="K54" s="73"/>
      <c r="L54" s="80"/>
      <c r="M54" s="301" t="s">
        <v>178</v>
      </c>
      <c r="N54" s="79"/>
      <c r="O54" s="73"/>
      <c r="P54" s="72"/>
      <c r="Q54" s="73"/>
      <c r="R54" s="80"/>
      <c r="S54" s="42"/>
      <c r="T54" s="81"/>
      <c r="U54" s="65"/>
      <c r="V54" s="65"/>
      <c r="W54" s="65"/>
      <c r="X54" s="65"/>
      <c r="Y54" s="66" t="s">
        <v>59</v>
      </c>
    </row>
    <row r="55" spans="1:24" ht="15.75">
      <c r="A55" s="58" t="s">
        <v>49</v>
      </c>
      <c r="B55" s="59" t="s">
        <v>51</v>
      </c>
      <c r="C55" s="60" t="s">
        <v>53</v>
      </c>
      <c r="D55" s="61" t="s">
        <v>55</v>
      </c>
      <c r="E55" s="62" t="s">
        <v>57</v>
      </c>
      <c r="H55" s="208" t="s">
        <v>148</v>
      </c>
      <c r="I55" s="73"/>
      <c r="J55" s="73" t="s">
        <v>230</v>
      </c>
      <c r="K55" s="73"/>
      <c r="L55" s="80"/>
      <c r="M55" s="301" t="s">
        <v>178</v>
      </c>
      <c r="N55" s="208" t="s">
        <v>152</v>
      </c>
      <c r="O55" s="73"/>
      <c r="P55" s="73" t="s">
        <v>145</v>
      </c>
      <c r="Q55" s="73"/>
      <c r="R55" s="80"/>
      <c r="S55" s="42"/>
      <c r="T55" s="58" t="s">
        <v>49</v>
      </c>
      <c r="U55" s="59" t="s">
        <v>51</v>
      </c>
      <c r="V55" s="60" t="s">
        <v>53</v>
      </c>
      <c r="W55" s="61" t="s">
        <v>55</v>
      </c>
      <c r="X55" s="62" t="s">
        <v>57</v>
      </c>
    </row>
    <row r="56" spans="1:25" ht="15.75">
      <c r="A56" s="64">
        <f>IF(I56=1,F56,0)</f>
        <v>0</v>
      </c>
      <c r="B56" s="64">
        <f>IF(I56=3,F56,0)</f>
        <v>0</v>
      </c>
      <c r="C56" s="64">
        <f>IF(I56=4,F56,0)</f>
        <v>0</v>
      </c>
      <c r="D56" s="64">
        <f>IF(I56=5,F56,0)</f>
        <v>0</v>
      </c>
      <c r="E56" s="64">
        <f>IF(I56=6,F56,0)</f>
        <v>10</v>
      </c>
      <c r="F56" s="68">
        <v>10</v>
      </c>
      <c r="H56" s="89">
        <v>1</v>
      </c>
      <c r="I56" s="63">
        <v>6</v>
      </c>
      <c r="J56" s="42" t="str">
        <f>LOOKUP(I56,Name!A$2:B1949)</f>
        <v>Solihull &amp; Small Heath</v>
      </c>
      <c r="K56" s="63">
        <v>94.3</v>
      </c>
      <c r="L56" s="80"/>
      <c r="M56" s="301" t="s">
        <v>178</v>
      </c>
      <c r="N56" s="71">
        <v>1</v>
      </c>
      <c r="O56" s="63">
        <v>640</v>
      </c>
      <c r="P56" s="42" t="str">
        <f>LOOKUP(O56,Name!A$2:B1949)</f>
        <v>Will Sands</v>
      </c>
      <c r="Q56" s="63">
        <v>6.58</v>
      </c>
      <c r="R56" s="80"/>
      <c r="S56" s="42"/>
      <c r="T56" s="67">
        <f>IF(INT(O56/100)=1,Y56,0)</f>
        <v>0</v>
      </c>
      <c r="U56" s="67">
        <f>IF(INT(O56/100)=3,Y56,0)</f>
        <v>0</v>
      </c>
      <c r="V56" s="67">
        <f>IF(INT(O56/100)=4,Y56,0)</f>
        <v>0</v>
      </c>
      <c r="W56" s="67">
        <f>IF(INT(O56/100)=5,Y56,0)</f>
        <v>0</v>
      </c>
      <c r="X56" s="67">
        <f>IF(INT(O56/100)=6,Y56,0)</f>
        <v>10</v>
      </c>
      <c r="Y56" s="56">
        <v>10</v>
      </c>
    </row>
    <row r="57" spans="1:25" ht="15.75">
      <c r="A57" s="64">
        <f>IF(I57=1,F57,0)</f>
        <v>8</v>
      </c>
      <c r="B57" s="64">
        <f>IF(I57=3,F57,0)</f>
        <v>0</v>
      </c>
      <c r="C57" s="64">
        <f>IF(I57=4,F57,0)</f>
        <v>0</v>
      </c>
      <c r="D57" s="64">
        <f>IF(I57=5,F57,0)</f>
        <v>0</v>
      </c>
      <c r="E57" s="64">
        <f>IF(I57=6,F57,0)</f>
        <v>0</v>
      </c>
      <c r="F57" s="68">
        <v>8</v>
      </c>
      <c r="H57" s="89">
        <v>2</v>
      </c>
      <c r="I57" s="63">
        <v>1</v>
      </c>
      <c r="J57" s="42" t="str">
        <f>LOOKUP(I57,Name!A$2:B1950)</f>
        <v>Royal Sutton Coldfield</v>
      </c>
      <c r="K57" s="5">
        <v>97.5</v>
      </c>
      <c r="L57" s="80"/>
      <c r="M57" s="301" t="s">
        <v>178</v>
      </c>
      <c r="N57" s="71">
        <v>2</v>
      </c>
      <c r="O57" s="63">
        <v>302</v>
      </c>
      <c r="P57" s="42" t="str">
        <f>LOOKUP(O57,Name!A$2:B1950)</f>
        <v>Remon Shepher-Brewster</v>
      </c>
      <c r="Q57" s="63">
        <v>5.64</v>
      </c>
      <c r="R57" s="80"/>
      <c r="S57" s="42"/>
      <c r="T57" s="67">
        <f>IF(INT(O57/100)=1,Y57,0)</f>
        <v>0</v>
      </c>
      <c r="U57" s="67">
        <f>IF(INT(O57/100)=3,Y57,0)</f>
        <v>8</v>
      </c>
      <c r="V57" s="67">
        <f>IF(INT(O57/100)=4,Y57,0)</f>
        <v>0</v>
      </c>
      <c r="W57" s="67">
        <f>IF(INT(O57/100)=5,Y57,0)</f>
        <v>0</v>
      </c>
      <c r="X57" s="67">
        <f>IF(INT(O57/100)=6,Y57,0)</f>
        <v>0</v>
      </c>
      <c r="Y57" s="56">
        <v>8</v>
      </c>
    </row>
    <row r="58" spans="1:25" ht="15.75">
      <c r="A58" s="64">
        <f>IF(I58=1,F58,0)</f>
        <v>0</v>
      </c>
      <c r="B58" s="64">
        <f>IF(I58=3,F58,0)</f>
        <v>0</v>
      </c>
      <c r="C58" s="64">
        <f>IF(I58=4,F58,0)</f>
        <v>6</v>
      </c>
      <c r="D58" s="64">
        <f>IF(I58=5,F58,0)</f>
        <v>0</v>
      </c>
      <c r="E58" s="64">
        <f>IF(I58=6,F58,0)</f>
        <v>0</v>
      </c>
      <c r="F58" s="68">
        <v>6</v>
      </c>
      <c r="H58" s="89">
        <v>3</v>
      </c>
      <c r="I58" s="63">
        <v>4</v>
      </c>
      <c r="J58" s="42" t="str">
        <f>LOOKUP(I58,Name!A$2:B1951)</f>
        <v>Halesowen C&amp;AC</v>
      </c>
      <c r="K58" s="63">
        <v>99.4</v>
      </c>
      <c r="L58" s="80"/>
      <c r="M58" s="301" t="s">
        <v>178</v>
      </c>
      <c r="N58" s="71">
        <v>3</v>
      </c>
      <c r="O58" s="63">
        <v>125</v>
      </c>
      <c r="P58" s="42" t="str">
        <f>LOOKUP(O58,Name!A$2:B1951)</f>
        <v>Aaron Oshenye</v>
      </c>
      <c r="Q58" s="63">
        <v>4.49</v>
      </c>
      <c r="R58" s="80"/>
      <c r="S58" s="42"/>
      <c r="T58" s="67">
        <f>IF(INT(O58/100)=1,Y58,0)</f>
        <v>6</v>
      </c>
      <c r="U58" s="67">
        <f>IF(INT(O58/100)=3,Y58,0)</f>
        <v>0</v>
      </c>
      <c r="V58" s="67">
        <f>IF(INT(O58/100)=4,Y58,0)</f>
        <v>0</v>
      </c>
      <c r="W58" s="67">
        <f>IF(INT(O58/100)=5,Y58,0)</f>
        <v>0</v>
      </c>
      <c r="X58" s="67">
        <f>IF(INT(O58/100)=6,Y58,0)</f>
        <v>0</v>
      </c>
      <c r="Y58" s="56">
        <v>6</v>
      </c>
    </row>
    <row r="59" spans="1:25" ht="15.75">
      <c r="A59" s="64">
        <f>IF(I59=1,F59,0)</f>
        <v>0</v>
      </c>
      <c r="B59" s="64">
        <f>IF(I59=3,F59,0)</f>
        <v>4</v>
      </c>
      <c r="C59" s="64">
        <f>IF(I59=4,F59,0)</f>
        <v>0</v>
      </c>
      <c r="D59" s="64">
        <f>IF(I59=5,F59,0)</f>
        <v>0</v>
      </c>
      <c r="E59" s="64">
        <f>IF(I59=6,F59,0)</f>
        <v>0</v>
      </c>
      <c r="F59" s="68">
        <v>4</v>
      </c>
      <c r="H59" s="89">
        <v>4</v>
      </c>
      <c r="I59" s="63">
        <v>3</v>
      </c>
      <c r="J59" s="42" t="str">
        <f>LOOKUP(I59,Name!A$2:B1952)</f>
        <v>Birchfield Harriers</v>
      </c>
      <c r="K59" s="63">
        <v>99.4</v>
      </c>
      <c r="L59" s="80"/>
      <c r="M59" s="301" t="s">
        <v>178</v>
      </c>
      <c r="N59" s="71">
        <v>4</v>
      </c>
      <c r="O59" s="63">
        <v>403</v>
      </c>
      <c r="P59" s="42" t="str">
        <f>LOOKUP(O59,Name!A$2:B1952)</f>
        <v>Hamish Gordon</v>
      </c>
      <c r="Q59" s="331">
        <v>4.1</v>
      </c>
      <c r="R59" s="80"/>
      <c r="S59" s="42"/>
      <c r="T59" s="67">
        <f>IF(INT(O59/100)=1,Y59,0)</f>
        <v>0</v>
      </c>
      <c r="U59" s="67">
        <f>IF(INT(O59/100)=3,Y59,0)</f>
        <v>0</v>
      </c>
      <c r="V59" s="67">
        <f>IF(INT(O59/100)=4,Y59,0)</f>
        <v>4</v>
      </c>
      <c r="W59" s="67">
        <f>IF(INT(O59/100)=5,Y59,0)</f>
        <v>0</v>
      </c>
      <c r="X59" s="67">
        <f>IF(INT(O59/100)=6,Y59,0)</f>
        <v>0</v>
      </c>
      <c r="Y59" s="56">
        <v>4</v>
      </c>
    </row>
    <row r="60" spans="1:25" ht="16.5" thickBot="1">
      <c r="A60" s="64">
        <f>IF(I60=1,F60,0)</f>
        <v>0</v>
      </c>
      <c r="B60" s="64">
        <f>IF(I60=3,F60,0)</f>
        <v>0</v>
      </c>
      <c r="C60" s="64">
        <f>IF(I60=4,F60,0)</f>
        <v>0</v>
      </c>
      <c r="D60" s="64">
        <f>IF(I60=5,F60,0)</f>
        <v>2</v>
      </c>
      <c r="E60" s="64">
        <f>IF(I60=6,F60,0)</f>
        <v>0</v>
      </c>
      <c r="F60" s="68">
        <v>2</v>
      </c>
      <c r="H60" s="91">
        <v>5</v>
      </c>
      <c r="I60" s="76">
        <v>5</v>
      </c>
      <c r="J60" s="526" t="str">
        <f>LOOKUP(I60,Name!A$2:B1953)</f>
        <v>Tamworth AC</v>
      </c>
      <c r="K60" s="76">
        <v>101.2</v>
      </c>
      <c r="L60" s="85"/>
      <c r="M60" s="301" t="s">
        <v>178</v>
      </c>
      <c r="N60" s="75">
        <v>5</v>
      </c>
      <c r="O60" s="76"/>
      <c r="P60" s="526" t="e">
        <f>LOOKUP(O60,Name!A$2:B1953)</f>
        <v>#N/A</v>
      </c>
      <c r="Q60" s="76"/>
      <c r="R60" s="85"/>
      <c r="S60" s="42"/>
      <c r="T60" s="67">
        <f>IF(INT(O60/100)=1,Y60,0)</f>
        <v>0</v>
      </c>
      <c r="U60" s="67">
        <f>IF(INT(O60/100)=3,Y60,0)</f>
        <v>0</v>
      </c>
      <c r="V60" s="67">
        <f>IF(INT(O60/100)=4,Y60,0)</f>
        <v>0</v>
      </c>
      <c r="W60" s="67">
        <f>IF(INT(O60/100)=5,Y60,0)</f>
        <v>0</v>
      </c>
      <c r="X60" s="67">
        <f>IF(INT(O60/100)=6,Y60,0)</f>
        <v>0</v>
      </c>
      <c r="Y60" s="56">
        <v>2</v>
      </c>
    </row>
    <row r="61" spans="1:25" ht="16.5" thickBot="1">
      <c r="A61" s="65"/>
      <c r="B61" s="65"/>
      <c r="C61" s="65"/>
      <c r="D61" s="65"/>
      <c r="E61" s="65"/>
      <c r="F61" s="66" t="s">
        <v>59</v>
      </c>
      <c r="H61" s="57"/>
      <c r="I61" s="57"/>
      <c r="J61" s="69"/>
      <c r="K61" s="57"/>
      <c r="L61" s="69"/>
      <c r="M61" s="301" t="s">
        <v>178</v>
      </c>
      <c r="N61" s="57"/>
      <c r="O61" s="57"/>
      <c r="P61" s="69"/>
      <c r="Q61" s="57"/>
      <c r="R61" s="69"/>
      <c r="T61" s="65"/>
      <c r="U61" s="65"/>
      <c r="V61" s="65"/>
      <c r="W61" s="65"/>
      <c r="X61" s="65"/>
      <c r="Y61" s="66" t="s">
        <v>59</v>
      </c>
    </row>
    <row r="62" spans="1:24" ht="15.75">
      <c r="A62" s="58" t="s">
        <v>49</v>
      </c>
      <c r="B62" s="59" t="s">
        <v>51</v>
      </c>
      <c r="C62" s="60" t="s">
        <v>53</v>
      </c>
      <c r="D62" s="61" t="s">
        <v>55</v>
      </c>
      <c r="E62" s="62" t="s">
        <v>57</v>
      </c>
      <c r="H62" s="207" t="s">
        <v>149</v>
      </c>
      <c r="I62" s="86"/>
      <c r="J62" s="70" t="s">
        <v>112</v>
      </c>
      <c r="K62" s="70"/>
      <c r="L62" s="82"/>
      <c r="M62" s="301" t="s">
        <v>178</v>
      </c>
      <c r="N62" s="207" t="s">
        <v>150</v>
      </c>
      <c r="O62" s="86"/>
      <c r="P62" s="70" t="s">
        <v>113</v>
      </c>
      <c r="Q62" s="70"/>
      <c r="R62" s="82"/>
      <c r="S62" s="42"/>
      <c r="T62" s="58" t="s">
        <v>49</v>
      </c>
      <c r="U62" s="59" t="s">
        <v>51</v>
      </c>
      <c r="V62" s="60" t="s">
        <v>53</v>
      </c>
      <c r="W62" s="61" t="s">
        <v>55</v>
      </c>
      <c r="X62" s="62" t="s">
        <v>57</v>
      </c>
    </row>
    <row r="63" spans="1:25" ht="15.75">
      <c r="A63" s="67">
        <f>IF(INT(I63/100)=1,F63,0)</f>
        <v>0</v>
      </c>
      <c r="B63" s="67">
        <f>IF(INT(I63/100)=3,F63,0)</f>
        <v>0</v>
      </c>
      <c r="C63" s="67">
        <f>IF(INT(I63/100)=4,F63,0)</f>
        <v>0</v>
      </c>
      <c r="D63" s="67">
        <f>IF(INT(I63/100)=5,F63,0)</f>
        <v>0</v>
      </c>
      <c r="E63" s="67">
        <f>IF(INT(I63/100)=6,F63,0)</f>
        <v>10</v>
      </c>
      <c r="F63" s="56">
        <v>10</v>
      </c>
      <c r="H63" s="71">
        <v>1</v>
      </c>
      <c r="I63" s="63">
        <v>638</v>
      </c>
      <c r="J63" s="42" t="str">
        <f>LOOKUP(I63,Name!A$2:B1949)</f>
        <v>James Lund</v>
      </c>
      <c r="K63" s="63">
        <v>81</v>
      </c>
      <c r="L63" s="80"/>
      <c r="M63" s="301" t="s">
        <v>178</v>
      </c>
      <c r="N63" s="71">
        <v>1</v>
      </c>
      <c r="O63" s="63">
        <v>642</v>
      </c>
      <c r="P63" s="42" t="str">
        <f>LOOKUP(O63,Name!A$2:B1956)</f>
        <v>Ben Steele</v>
      </c>
      <c r="Q63" s="63">
        <v>81</v>
      </c>
      <c r="R63" s="80"/>
      <c r="S63" s="42"/>
      <c r="T63" s="67">
        <f>IF(INT(O63/100)=1,Y63,0)</f>
        <v>0</v>
      </c>
      <c r="U63" s="67">
        <f>IF(INT(O63/100)=3,Y63,0)</f>
        <v>0</v>
      </c>
      <c r="V63" s="67">
        <f>IF(INT(O63/100)=4,Y63,0)</f>
        <v>0</v>
      </c>
      <c r="W63" s="67">
        <f>IF(INT(O63/100)=5,Y63,0)</f>
        <v>0</v>
      </c>
      <c r="X63" s="67">
        <f>IF(INT(O63/100)=6,Y63,0)</f>
        <v>10</v>
      </c>
      <c r="Y63" s="56">
        <v>10</v>
      </c>
    </row>
    <row r="64" spans="1:25" ht="15.75">
      <c r="A64" s="67">
        <f>IF(INT(I64/100)=1,F64,0)</f>
        <v>0</v>
      </c>
      <c r="B64" s="67">
        <f>IF(INT(I64/100)=3,F64,0)</f>
        <v>0</v>
      </c>
      <c r="C64" s="67">
        <f>IF(INT(I64/100)=4,F64,0)</f>
        <v>0</v>
      </c>
      <c r="D64" s="67">
        <f>IF(INT(I64/100)=5,F64,0)</f>
        <v>8</v>
      </c>
      <c r="E64" s="67">
        <f>IF(INT(I64/100)=6,F64,0)</f>
        <v>0</v>
      </c>
      <c r="F64" s="56">
        <v>8</v>
      </c>
      <c r="H64" s="71">
        <v>2</v>
      </c>
      <c r="I64" s="63">
        <v>578</v>
      </c>
      <c r="J64" s="42" t="str">
        <f>LOOKUP(I64,Name!A$2:B1950)</f>
        <v>JAMES STRETTON</v>
      </c>
      <c r="K64" s="63">
        <v>80</v>
      </c>
      <c r="L64" s="80"/>
      <c r="M64" s="301" t="s">
        <v>178</v>
      </c>
      <c r="N64" s="71">
        <v>2</v>
      </c>
      <c r="O64" s="63">
        <v>406</v>
      </c>
      <c r="P64" s="42" t="str">
        <f>LOOKUP(O64,Name!A$2:B1957)</f>
        <v>Dylan Parsons</v>
      </c>
      <c r="Q64" s="63">
        <v>70</v>
      </c>
      <c r="R64" s="80"/>
      <c r="S64" s="42"/>
      <c r="T64" s="67">
        <f>IF(INT(O64/100)=1,Y64,0)</f>
        <v>0</v>
      </c>
      <c r="U64" s="67">
        <f>IF(INT(O64/100)=3,Y64,0)</f>
        <v>0</v>
      </c>
      <c r="V64" s="67">
        <f>IF(INT(O64/100)=4,Y64,0)</f>
        <v>8</v>
      </c>
      <c r="W64" s="67">
        <f>IF(INT(O64/100)=5,Y64,0)</f>
        <v>0</v>
      </c>
      <c r="X64" s="67">
        <f>IF(INT(O64/100)=6,Y64,0)</f>
        <v>0</v>
      </c>
      <c r="Y64" s="56">
        <v>8</v>
      </c>
    </row>
    <row r="65" spans="1:25" ht="15.75">
      <c r="A65" s="67">
        <f>IF(INT(I65/100)=1,F65,0)</f>
        <v>0</v>
      </c>
      <c r="B65" s="67">
        <f>IF(INT(I65/100)=3,F65,0)</f>
        <v>0</v>
      </c>
      <c r="C65" s="67">
        <f>IF(INT(I65/100)=4,F65,0)</f>
        <v>6</v>
      </c>
      <c r="D65" s="67">
        <f>IF(INT(I65/100)=5,F65,0)</f>
        <v>0</v>
      </c>
      <c r="E65" s="67">
        <f>IF(INT(I65/100)=6,F65,0)</f>
        <v>0</v>
      </c>
      <c r="F65" s="56">
        <v>6</v>
      </c>
      <c r="H65" s="71">
        <v>3</v>
      </c>
      <c r="I65" s="63">
        <v>403</v>
      </c>
      <c r="J65" s="42" t="str">
        <f>LOOKUP(I65,Name!A$2:B1951)</f>
        <v>Hamish Gordon</v>
      </c>
      <c r="K65" s="63">
        <v>73</v>
      </c>
      <c r="L65" s="80"/>
      <c r="M65" s="301" t="s">
        <v>178</v>
      </c>
      <c r="N65" s="71">
        <v>3</v>
      </c>
      <c r="O65" s="63">
        <v>302</v>
      </c>
      <c r="P65" s="42" t="str">
        <f>LOOKUP(O65,Name!A$2:B1958)</f>
        <v>Remon Shepher-Brewster</v>
      </c>
      <c r="Q65" s="63">
        <v>54</v>
      </c>
      <c r="R65" s="80"/>
      <c r="S65" s="42"/>
      <c r="T65" s="67">
        <f>IF(INT(O65/100)=1,Y65,0)</f>
        <v>0</v>
      </c>
      <c r="U65" s="67">
        <f>IF(INT(O65/100)=3,Y65,0)</f>
        <v>6</v>
      </c>
      <c r="V65" s="67">
        <f>IF(INT(O65/100)=4,Y65,0)</f>
        <v>0</v>
      </c>
      <c r="W65" s="67">
        <f>IF(INT(O65/100)=5,Y65,0)</f>
        <v>0</v>
      </c>
      <c r="X65" s="67">
        <f>IF(INT(O65/100)=6,Y65,0)</f>
        <v>0</v>
      </c>
      <c r="Y65" s="56">
        <v>6</v>
      </c>
    </row>
    <row r="66" spans="1:25" ht="15.75">
      <c r="A66" s="67">
        <f>IF(INT(I66/100)=1,F66,0)</f>
        <v>4</v>
      </c>
      <c r="B66" s="67">
        <f>IF(INT(I66/100)=3,F66,0)</f>
        <v>0</v>
      </c>
      <c r="C66" s="67">
        <f>IF(INT(I66/100)=4,F66,0)</f>
        <v>0</v>
      </c>
      <c r="D66" s="67">
        <f>IF(INT(I66/100)=5,F66,0)</f>
        <v>0</v>
      </c>
      <c r="E66" s="67">
        <f>IF(INT(I66/100)=6,F66,0)</f>
        <v>0</v>
      </c>
      <c r="F66" s="56">
        <v>4</v>
      </c>
      <c r="H66" s="71">
        <v>4</v>
      </c>
      <c r="I66" s="63">
        <v>128</v>
      </c>
      <c r="J66" s="42" t="str">
        <f>LOOKUP(I66,Name!A$2:B1952)</f>
        <v>Oliver Keenan</v>
      </c>
      <c r="K66" s="63">
        <v>61</v>
      </c>
      <c r="L66" s="80"/>
      <c r="M66" s="301" t="s">
        <v>178</v>
      </c>
      <c r="N66" s="71">
        <v>4</v>
      </c>
      <c r="O66" s="63">
        <v>125</v>
      </c>
      <c r="P66" s="42" t="str">
        <f>LOOKUP(O66,Name!A$2:B1959)</f>
        <v>Aaron Oshenye</v>
      </c>
      <c r="Q66" s="63">
        <v>52</v>
      </c>
      <c r="R66" s="80"/>
      <c r="S66" s="42"/>
      <c r="T66" s="67">
        <f>IF(INT(O66/100)=1,Y66,0)</f>
        <v>4</v>
      </c>
      <c r="U66" s="67">
        <f>IF(INT(O66/100)=3,Y66,0)</f>
        <v>0</v>
      </c>
      <c r="V66" s="67">
        <f>IF(INT(O66/100)=4,Y66,0)</f>
        <v>0</v>
      </c>
      <c r="W66" s="67">
        <f>IF(INT(O66/100)=5,Y66,0)</f>
        <v>0</v>
      </c>
      <c r="X66" s="67">
        <f>IF(INT(O66/100)=6,Y66,0)</f>
        <v>0</v>
      </c>
      <c r="Y66" s="56">
        <v>4</v>
      </c>
    </row>
    <row r="67" spans="1:25" ht="15.75">
      <c r="A67" s="67">
        <f>IF(INT(I67/100)=1,F67,0)</f>
        <v>0</v>
      </c>
      <c r="B67" s="67">
        <f>IF(INT(I67/100)=3,F67,0)</f>
        <v>2</v>
      </c>
      <c r="C67" s="67">
        <f>IF(INT(I67/100)=4,F67,0)</f>
        <v>0</v>
      </c>
      <c r="D67" s="67">
        <f>IF(INT(I67/100)=5,F67,0)</f>
        <v>0</v>
      </c>
      <c r="E67" s="67">
        <f>IF(INT(I67/100)=6,F67,0)</f>
        <v>0</v>
      </c>
      <c r="F67" s="56">
        <v>2</v>
      </c>
      <c r="H67" s="71">
        <v>5</v>
      </c>
      <c r="I67" s="63">
        <v>303</v>
      </c>
      <c r="J67" s="42" t="str">
        <f>LOOKUP(I67,Name!A$2:B1953)</f>
        <v>Kian Gould</v>
      </c>
      <c r="K67" s="63">
        <v>58</v>
      </c>
      <c r="L67" s="80"/>
      <c r="M67" s="301" t="s">
        <v>178</v>
      </c>
      <c r="N67" s="71">
        <v>5</v>
      </c>
      <c r="O67" s="63"/>
      <c r="P67" s="42" t="e">
        <f>LOOKUP(O67,Name!A$2:B1960)</f>
        <v>#N/A</v>
      </c>
      <c r="Q67" s="63"/>
      <c r="R67" s="80"/>
      <c r="S67" s="42"/>
      <c r="T67" s="67">
        <f>IF(INT(O67/100)=1,Y67,0)</f>
        <v>0</v>
      </c>
      <c r="U67" s="67">
        <f>IF(INT(O67/100)=3,Y67,0)</f>
        <v>0</v>
      </c>
      <c r="V67" s="67">
        <f>IF(INT(O67/100)=4,Y67,0)</f>
        <v>0</v>
      </c>
      <c r="W67" s="67">
        <f>IF(INT(O67/100)=5,Y67,0)</f>
        <v>0</v>
      </c>
      <c r="X67" s="67">
        <f>IF(INT(O67/100)=6,Y67,0)</f>
        <v>0</v>
      </c>
      <c r="Y67" s="56">
        <v>2</v>
      </c>
    </row>
    <row r="68" spans="1:25" ht="16.5" thickBot="1">
      <c r="A68" s="65"/>
      <c r="B68" s="65"/>
      <c r="C68" s="65"/>
      <c r="D68" s="65"/>
      <c r="E68" s="65"/>
      <c r="F68" s="66" t="s">
        <v>59</v>
      </c>
      <c r="H68" s="83"/>
      <c r="I68" s="84"/>
      <c r="J68" s="77"/>
      <c r="K68" s="77"/>
      <c r="L68" s="85"/>
      <c r="M68" s="301" t="s">
        <v>178</v>
      </c>
      <c r="N68" s="83"/>
      <c r="O68" s="84"/>
      <c r="P68" s="77"/>
      <c r="Q68" s="77"/>
      <c r="R68" s="85"/>
      <c r="S68" s="42"/>
      <c r="T68" s="65"/>
      <c r="U68" s="65"/>
      <c r="V68" s="65"/>
      <c r="W68" s="65"/>
      <c r="X68" s="65"/>
      <c r="Y68" s="66" t="s">
        <v>59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6.421875" style="3" customWidth="1"/>
    <col min="6" max="6" width="6.421875" style="41" customWidth="1"/>
    <col min="7" max="7" width="2.57421875" style="41" customWidth="1"/>
    <col min="8" max="8" width="5.57421875" style="41" customWidth="1"/>
    <col min="9" max="9" width="6.28125" style="41" customWidth="1"/>
    <col min="10" max="10" width="23.28125" style="41" customWidth="1"/>
    <col min="11" max="11" width="8.00390625" style="41" customWidth="1"/>
    <col min="12" max="12" width="4.57421875" style="41" customWidth="1"/>
    <col min="13" max="13" width="4.57421875" style="3" customWidth="1"/>
    <col min="14" max="14" width="6.00390625" style="41" customWidth="1"/>
    <col min="15" max="15" width="6.7109375" style="41" customWidth="1"/>
    <col min="16" max="16" width="24.00390625" style="3" customWidth="1"/>
    <col min="17" max="17" width="8.8515625" style="3" customWidth="1"/>
    <col min="18" max="18" width="3.8515625" style="3" customWidth="1"/>
    <col min="19" max="19" width="4.57421875" style="8" customWidth="1"/>
    <col min="20" max="24" width="5.7109375" style="3" customWidth="1"/>
    <col min="25" max="25" width="5.7109375" style="41" customWidth="1"/>
    <col min="26" max="16384" width="9.140625" style="3" customWidth="1"/>
  </cols>
  <sheetData>
    <row r="1" spans="1:19" ht="16.5" thickBot="1">
      <c r="A1" s="58" t="s">
        <v>49</v>
      </c>
      <c r="B1" s="59" t="s">
        <v>51</v>
      </c>
      <c r="C1" s="60" t="s">
        <v>53</v>
      </c>
      <c r="D1" s="61" t="s">
        <v>55</v>
      </c>
      <c r="E1" s="62" t="s">
        <v>57</v>
      </c>
      <c r="F1" s="223" t="s">
        <v>159</v>
      </c>
      <c r="H1" s="584" t="s">
        <v>83</v>
      </c>
      <c r="I1" s="585"/>
      <c r="J1" s="585"/>
      <c r="K1" s="585"/>
      <c r="L1" s="586"/>
      <c r="M1" s="214" t="s">
        <v>159</v>
      </c>
      <c r="N1" s="211" t="s">
        <v>214</v>
      </c>
      <c r="O1" s="224">
        <v>6</v>
      </c>
      <c r="P1" s="529" t="str">
        <f>LOOKUP(O1,Name!A$2:B1899)</f>
        <v>Solihull &amp; Small Heath</v>
      </c>
      <c r="Q1" s="224">
        <f>E$4</f>
        <v>150</v>
      </c>
      <c r="R1" s="213"/>
      <c r="S1" s="101"/>
    </row>
    <row r="2" spans="1:19" ht="16.5" thickBot="1">
      <c r="A2" s="41">
        <f>SUM(A6:A68)</f>
        <v>44</v>
      </c>
      <c r="B2" s="41">
        <f>SUM(B6:B68)</f>
        <v>56</v>
      </c>
      <c r="C2" s="41">
        <f>SUM(C6:C68)</f>
        <v>30</v>
      </c>
      <c r="D2" s="41">
        <f>SUM(D6:D68)</f>
        <v>56</v>
      </c>
      <c r="E2" s="41">
        <f>SUM(E6:E68)</f>
        <v>82</v>
      </c>
      <c r="F2" s="193" t="s">
        <v>81</v>
      </c>
      <c r="H2" s="428"/>
      <c r="I2" s="429"/>
      <c r="J2" s="429"/>
      <c r="K2" s="429"/>
      <c r="L2" s="430"/>
      <c r="M2" s="214" t="s">
        <v>159</v>
      </c>
      <c r="N2" s="211" t="s">
        <v>217</v>
      </c>
      <c r="O2" s="224">
        <v>5</v>
      </c>
      <c r="P2" s="529" t="str">
        <f>LOOKUP(O2,Name!A$2:B1898)</f>
        <v>Tamworth AC</v>
      </c>
      <c r="Q2" s="224">
        <f>D$4</f>
        <v>118</v>
      </c>
      <c r="R2" s="213"/>
      <c r="S2" s="101"/>
    </row>
    <row r="3" spans="1:19" ht="16.5" thickBot="1">
      <c r="A3" s="41">
        <f>SUM(T6:T68)</f>
        <v>62</v>
      </c>
      <c r="B3" s="41">
        <f>SUM(U6:U68)</f>
        <v>56</v>
      </c>
      <c r="C3" s="41">
        <f>SUM(V6:V68)</f>
        <v>22</v>
      </c>
      <c r="D3" s="41">
        <f>SUM(W6:W68)</f>
        <v>62</v>
      </c>
      <c r="E3" s="41">
        <f>SUM(X6:X68)</f>
        <v>68</v>
      </c>
      <c r="F3" s="193" t="s">
        <v>142</v>
      </c>
      <c r="H3" s="225"/>
      <c r="I3" s="226"/>
      <c r="J3" s="226" t="s">
        <v>413</v>
      </c>
      <c r="K3" s="226"/>
      <c r="L3" s="227"/>
      <c r="M3" s="214" t="s">
        <v>159</v>
      </c>
      <c r="N3" s="211" t="s">
        <v>218</v>
      </c>
      <c r="O3" s="224">
        <v>3</v>
      </c>
      <c r="P3" s="529" t="str">
        <f>LOOKUP(O3,Name!A$2:B1896)</f>
        <v>Birchfield Harriers</v>
      </c>
      <c r="Q3" s="224">
        <f>B$4</f>
        <v>112</v>
      </c>
      <c r="R3" s="213"/>
      <c r="S3" s="101"/>
    </row>
    <row r="4" spans="1:19" ht="16.5" thickBot="1">
      <c r="A4" s="223">
        <f>A2+A3</f>
        <v>106</v>
      </c>
      <c r="B4" s="223">
        <f>B2+B3</f>
        <v>112</v>
      </c>
      <c r="C4" s="223">
        <f>C2+C3</f>
        <v>52</v>
      </c>
      <c r="D4" s="223">
        <f>D2+D3</f>
        <v>118</v>
      </c>
      <c r="E4" s="223">
        <f>E2+E3</f>
        <v>150</v>
      </c>
      <c r="F4" s="223" t="s">
        <v>82</v>
      </c>
      <c r="H4" s="211"/>
      <c r="I4" s="212"/>
      <c r="J4" s="527" t="s">
        <v>84</v>
      </c>
      <c r="K4" s="212"/>
      <c r="L4" s="213"/>
      <c r="M4" s="214" t="s">
        <v>159</v>
      </c>
      <c r="N4" s="211" t="s">
        <v>215</v>
      </c>
      <c r="O4" s="224">
        <v>1</v>
      </c>
      <c r="P4" s="529" t="str">
        <f>LOOKUP(O4,Name!A$2:B1895)</f>
        <v>Royal Sutton Coldfield</v>
      </c>
      <c r="Q4" s="224">
        <f>A$4</f>
        <v>106</v>
      </c>
      <c r="R4" s="213"/>
      <c r="S4" s="101"/>
    </row>
    <row r="5" spans="8:19" ht="16.5" thickBot="1">
      <c r="H5" s="431"/>
      <c r="I5" s="432"/>
      <c r="J5" s="432"/>
      <c r="K5" s="432"/>
      <c r="L5" s="433"/>
      <c r="M5" s="214" t="s">
        <v>159</v>
      </c>
      <c r="N5" s="211" t="s">
        <v>216</v>
      </c>
      <c r="O5" s="224">
        <v>4</v>
      </c>
      <c r="P5" s="529" t="str">
        <f>LOOKUP(O5,Name!A$2:B1897)</f>
        <v>Halesowen C&amp;AC</v>
      </c>
      <c r="Q5" s="224">
        <f>C$4</f>
        <v>52</v>
      </c>
      <c r="R5" s="213"/>
      <c r="S5" s="101"/>
    </row>
    <row r="6" spans="1:24" ht="16.5" thickBot="1">
      <c r="A6" s="58" t="s">
        <v>49</v>
      </c>
      <c r="B6" s="59" t="s">
        <v>51</v>
      </c>
      <c r="C6" s="60" t="s">
        <v>53</v>
      </c>
      <c r="D6" s="61" t="s">
        <v>55</v>
      </c>
      <c r="E6" s="62" t="s">
        <v>57</v>
      </c>
      <c r="F6" s="41" t="s">
        <v>81</v>
      </c>
      <c r="H6" s="208" t="s">
        <v>160</v>
      </c>
      <c r="I6" s="186"/>
      <c r="J6" s="186" t="s">
        <v>58</v>
      </c>
      <c r="K6" s="186"/>
      <c r="L6" s="191"/>
      <c r="M6" s="214" t="s">
        <v>159</v>
      </c>
      <c r="N6" s="207" t="s">
        <v>176</v>
      </c>
      <c r="O6" s="195"/>
      <c r="P6" s="184" t="s">
        <v>79</v>
      </c>
      <c r="Q6" s="184"/>
      <c r="R6" s="190"/>
      <c r="S6" s="42"/>
      <c r="T6" s="58" t="s">
        <v>49</v>
      </c>
      <c r="U6" s="59" t="s">
        <v>51</v>
      </c>
      <c r="V6" s="60" t="s">
        <v>53</v>
      </c>
      <c r="W6" s="61" t="s">
        <v>55</v>
      </c>
      <c r="X6" s="62" t="s">
        <v>57</v>
      </c>
    </row>
    <row r="7" spans="1:25" ht="15.75" thickBot="1">
      <c r="A7" s="64">
        <f>IF(I7=1,F7,0)</f>
        <v>0</v>
      </c>
      <c r="B7" s="64">
        <f>IF(I7=3,F7,0)</f>
        <v>0</v>
      </c>
      <c r="C7" s="64">
        <f>IF(I7=4,F7,0)</f>
        <v>0</v>
      </c>
      <c r="D7" s="64">
        <f>IF(I7=5,F7,0)</f>
        <v>0</v>
      </c>
      <c r="E7" s="64">
        <f>IF(I7=6,F7,0)</f>
        <v>10</v>
      </c>
      <c r="F7" s="68">
        <v>10</v>
      </c>
      <c r="H7" s="89">
        <v>1</v>
      </c>
      <c r="I7" s="63">
        <v>6</v>
      </c>
      <c r="J7" s="42" t="str">
        <f>LOOKUP(I7,Name!A$2:B1901)</f>
        <v>Solihull &amp; Small Heath</v>
      </c>
      <c r="K7" s="63">
        <v>78.7</v>
      </c>
      <c r="L7" s="191"/>
      <c r="M7" s="214" t="s">
        <v>159</v>
      </c>
      <c r="N7" s="71">
        <v>1</v>
      </c>
      <c r="O7" s="63">
        <v>175</v>
      </c>
      <c r="P7" s="42" t="str">
        <f>LOOKUP(O7,Name!A$2:B1900)</f>
        <v>Freya Liddington</v>
      </c>
      <c r="Q7" s="331">
        <v>2.18</v>
      </c>
      <c r="R7" s="191"/>
      <c r="S7" s="42"/>
      <c r="T7" s="67">
        <f>IF(INT(O7/100)=1,Y7,0)</f>
        <v>10</v>
      </c>
      <c r="U7" s="67">
        <f>IF(INT(O7/100)=3,Y7,0)</f>
        <v>0</v>
      </c>
      <c r="V7" s="67">
        <f>IF(INT(O7/100)=4,Y7,0)</f>
        <v>0</v>
      </c>
      <c r="W7" s="67">
        <f>IF(INT(O7/100)=5,Y7,0)</f>
        <v>0</v>
      </c>
      <c r="X7" s="67">
        <f>IF(INT(O7/100)=6,Y7,0)</f>
        <v>0</v>
      </c>
      <c r="Y7" s="56">
        <v>10</v>
      </c>
    </row>
    <row r="8" spans="1:25" ht="15.75" thickBot="1">
      <c r="A8" s="64">
        <f>IF(I8=1,F8,0)</f>
        <v>8</v>
      </c>
      <c r="B8" s="64">
        <f>IF(I8=3,F8,0)</f>
        <v>0</v>
      </c>
      <c r="C8" s="64">
        <f>IF(I8=4,F8,0)</f>
        <v>0</v>
      </c>
      <c r="D8" s="64">
        <f>IF(I8=5,F8,0)</f>
        <v>0</v>
      </c>
      <c r="E8" s="64">
        <f>IF(I8=6,F8,0)</f>
        <v>0</v>
      </c>
      <c r="F8" s="68">
        <v>8</v>
      </c>
      <c r="H8" s="89">
        <v>2</v>
      </c>
      <c r="I8" s="63">
        <v>1</v>
      </c>
      <c r="J8" s="42" t="str">
        <f>LOOKUP(I8,Name!A$2:B1902)</f>
        <v>Royal Sutton Coldfield</v>
      </c>
      <c r="K8" s="5">
        <v>82.9</v>
      </c>
      <c r="L8" s="191"/>
      <c r="M8" s="214" t="s">
        <v>159</v>
      </c>
      <c r="N8" s="71">
        <v>2</v>
      </c>
      <c r="O8" s="63">
        <v>558</v>
      </c>
      <c r="P8" s="42" t="str">
        <f>LOOKUP(O8,Name!A$2:B1901)</f>
        <v>ISLA CRAMERI</v>
      </c>
      <c r="Q8" s="331">
        <v>2.06</v>
      </c>
      <c r="R8" s="191"/>
      <c r="S8" s="42"/>
      <c r="T8" s="67">
        <f>IF(INT(O8/100)=1,Y8,0)</f>
        <v>0</v>
      </c>
      <c r="U8" s="67">
        <f>IF(INT(O8/100)=3,Y8,0)</f>
        <v>0</v>
      </c>
      <c r="V8" s="67">
        <f>IF(INT(O8/100)=4,Y8,0)</f>
        <v>0</v>
      </c>
      <c r="W8" s="67">
        <f>IF(INT(O8/100)=5,Y8,0)</f>
        <v>8</v>
      </c>
      <c r="X8" s="67">
        <f>IF(INT(O8/100)=6,Y8,0)</f>
        <v>0</v>
      </c>
      <c r="Y8" s="56">
        <v>8</v>
      </c>
    </row>
    <row r="9" spans="1:25" ht="15.75" thickBot="1">
      <c r="A9" s="64">
        <f>IF(I9=1,F9,0)</f>
        <v>0</v>
      </c>
      <c r="B9" s="64">
        <f>IF(I9=3,F9,0)</f>
        <v>0</v>
      </c>
      <c r="C9" s="64">
        <f>IF(I9=4,F9,0)</f>
        <v>0</v>
      </c>
      <c r="D9" s="64">
        <f>IF(I9=5,F9,0)</f>
        <v>6</v>
      </c>
      <c r="E9" s="64">
        <f>IF(I9=6,F9,0)</f>
        <v>0</v>
      </c>
      <c r="F9" s="68">
        <v>6</v>
      </c>
      <c r="H9" s="89">
        <v>3</v>
      </c>
      <c r="I9" s="63">
        <v>5</v>
      </c>
      <c r="J9" s="42" t="str">
        <f>LOOKUP(I9,Name!A$2:B1903)</f>
        <v>Tamworth AC</v>
      </c>
      <c r="K9" s="5">
        <v>83.7</v>
      </c>
      <c r="L9" s="191"/>
      <c r="M9" s="214" t="s">
        <v>159</v>
      </c>
      <c r="N9" s="71">
        <v>3</v>
      </c>
      <c r="O9" s="63">
        <v>688</v>
      </c>
      <c r="P9" s="42" t="str">
        <f>LOOKUP(O9,Name!A$2:B1902)</f>
        <v>Charlotte Cappendell</v>
      </c>
      <c r="Q9" s="331">
        <v>2.05</v>
      </c>
      <c r="R9" s="191"/>
      <c r="S9" s="42"/>
      <c r="T9" s="67">
        <f>IF(INT(O9/100)=1,Y9,0)</f>
        <v>0</v>
      </c>
      <c r="U9" s="67">
        <f>IF(INT(O9/100)=3,Y9,0)</f>
        <v>0</v>
      </c>
      <c r="V9" s="67">
        <f>IF(INT(O9/100)=4,Y9,0)</f>
        <v>0</v>
      </c>
      <c r="W9" s="67">
        <f>IF(INT(O9/100)=5,Y9,0)</f>
        <v>0</v>
      </c>
      <c r="X9" s="67">
        <f>IF(INT(O9/100)=6,Y9,0)</f>
        <v>6</v>
      </c>
      <c r="Y9" s="56">
        <v>6</v>
      </c>
    </row>
    <row r="10" spans="1:25" ht="15.75" thickBot="1">
      <c r="A10" s="64">
        <f>IF(I10=1,F10,0)</f>
        <v>0</v>
      </c>
      <c r="B10" s="64">
        <f>IF(I10=3,F10,0)</f>
        <v>4</v>
      </c>
      <c r="C10" s="64">
        <f>IF(I10=4,F10,0)</f>
        <v>0</v>
      </c>
      <c r="D10" s="64">
        <f>IF(I10=5,F10,0)</f>
        <v>0</v>
      </c>
      <c r="E10" s="64">
        <f>IF(I10=6,F10,0)</f>
        <v>0</v>
      </c>
      <c r="F10" s="68">
        <v>4</v>
      </c>
      <c r="H10" s="89">
        <v>4</v>
      </c>
      <c r="I10" s="63">
        <v>3</v>
      </c>
      <c r="J10" s="42" t="str">
        <f>LOOKUP(I10,Name!A$2:B1904)</f>
        <v>Birchfield Harriers</v>
      </c>
      <c r="K10" s="63">
        <v>85.2</v>
      </c>
      <c r="L10" s="191"/>
      <c r="M10" s="214" t="s">
        <v>159</v>
      </c>
      <c r="N10" s="71">
        <v>4</v>
      </c>
      <c r="O10" s="63">
        <v>354</v>
      </c>
      <c r="P10" s="42" t="str">
        <f>LOOKUP(O10,Name!A$2:B1903)</f>
        <v>Anya Korpal</v>
      </c>
      <c r="Q10" s="331">
        <v>1.79</v>
      </c>
      <c r="R10" s="191"/>
      <c r="S10" s="42"/>
      <c r="T10" s="67">
        <f>IF(INT(O10/100)=1,Y10,0)</f>
        <v>0</v>
      </c>
      <c r="U10" s="67">
        <f>IF(INT(O10/100)=3,Y10,0)</f>
        <v>4</v>
      </c>
      <c r="V10" s="67">
        <f>IF(INT(O10/100)=4,Y10,0)</f>
        <v>0</v>
      </c>
      <c r="W10" s="67">
        <f>IF(INT(O10/100)=5,Y10,0)</f>
        <v>0</v>
      </c>
      <c r="X10" s="67">
        <f>IF(INT(O10/100)=6,Y10,0)</f>
        <v>0</v>
      </c>
      <c r="Y10" s="56">
        <v>4</v>
      </c>
    </row>
    <row r="11" spans="1:25" ht="15.75" thickBot="1">
      <c r="A11" s="64">
        <f>IF(I11=1,F11,0)</f>
        <v>0</v>
      </c>
      <c r="B11" s="64">
        <f>IF(I11=3,F11,0)</f>
        <v>0</v>
      </c>
      <c r="C11" s="64">
        <f>IF(I11=4,F11,0)</f>
        <v>2</v>
      </c>
      <c r="D11" s="64">
        <f>IF(I11=5,F11,0)</f>
        <v>0</v>
      </c>
      <c r="E11" s="64">
        <f>IF(I11=6,F11,0)</f>
        <v>0</v>
      </c>
      <c r="F11" s="68">
        <v>2</v>
      </c>
      <c r="H11" s="89">
        <v>5</v>
      </c>
      <c r="I11" s="63">
        <v>4</v>
      </c>
      <c r="J11" s="42" t="str">
        <f>LOOKUP(I11,Name!A$2:B1905)</f>
        <v>Halesowen C&amp;AC</v>
      </c>
      <c r="K11" s="63">
        <v>88.9</v>
      </c>
      <c r="L11" s="191"/>
      <c r="M11" s="214" t="s">
        <v>159</v>
      </c>
      <c r="N11" s="71">
        <v>5</v>
      </c>
      <c r="O11" s="63">
        <v>454</v>
      </c>
      <c r="P11" s="42" t="str">
        <f>LOOKUP(O11,Name!A$2:B1904)</f>
        <v>Betsy Cooper</v>
      </c>
      <c r="Q11" s="331">
        <v>1.67</v>
      </c>
      <c r="R11" s="191"/>
      <c r="S11" s="42"/>
      <c r="T11" s="67">
        <f>IF(INT(O11/100)=1,Y11,0)</f>
        <v>0</v>
      </c>
      <c r="U11" s="67">
        <f>IF(INT(O11/100)=3,Y11,0)</f>
        <v>0</v>
      </c>
      <c r="V11" s="67">
        <f>IF(INT(O11/100)=4,Y11,0)</f>
        <v>2</v>
      </c>
      <c r="W11" s="67">
        <f>IF(INT(O11/100)=5,Y11,0)</f>
        <v>0</v>
      </c>
      <c r="X11" s="67">
        <f>IF(INT(O11/100)=6,Y11,0)</f>
        <v>0</v>
      </c>
      <c r="Y11" s="56">
        <v>2</v>
      </c>
    </row>
    <row r="12" spans="1:25" ht="15.75" thickBot="1">
      <c r="A12" s="65"/>
      <c r="B12" s="65"/>
      <c r="C12" s="65"/>
      <c r="D12" s="65"/>
      <c r="E12" s="65"/>
      <c r="F12" s="66" t="s">
        <v>59</v>
      </c>
      <c r="H12" s="189"/>
      <c r="I12" s="186"/>
      <c r="J12" s="185"/>
      <c r="K12" s="186"/>
      <c r="L12" s="191"/>
      <c r="M12" s="214" t="s">
        <v>159</v>
      </c>
      <c r="N12" s="189"/>
      <c r="O12" s="186"/>
      <c r="P12" s="185"/>
      <c r="Q12" s="291"/>
      <c r="R12" s="191"/>
      <c r="S12" s="42"/>
      <c r="T12" s="81"/>
      <c r="U12" s="65"/>
      <c r="V12" s="65"/>
      <c r="W12" s="65"/>
      <c r="X12" s="65"/>
      <c r="Y12" s="66" t="s">
        <v>59</v>
      </c>
    </row>
    <row r="13" spans="1:24" ht="16.5" thickBot="1">
      <c r="A13" s="58" t="s">
        <v>49</v>
      </c>
      <c r="B13" s="59" t="s">
        <v>51</v>
      </c>
      <c r="C13" s="60" t="s">
        <v>53</v>
      </c>
      <c r="D13" s="61" t="s">
        <v>55</v>
      </c>
      <c r="E13" s="62" t="s">
        <v>57</v>
      </c>
      <c r="H13" s="208" t="s">
        <v>161</v>
      </c>
      <c r="I13" s="186"/>
      <c r="J13" s="186" t="s">
        <v>140</v>
      </c>
      <c r="K13" s="186"/>
      <c r="L13" s="191"/>
      <c r="M13" s="214" t="s">
        <v>159</v>
      </c>
      <c r="N13" s="208" t="s">
        <v>177</v>
      </c>
      <c r="O13" s="186"/>
      <c r="P13" s="186" t="s">
        <v>80</v>
      </c>
      <c r="Q13" s="291"/>
      <c r="R13" s="191"/>
      <c r="S13" s="42"/>
      <c r="T13" s="58" t="s">
        <v>49</v>
      </c>
      <c r="U13" s="59" t="s">
        <v>51</v>
      </c>
      <c r="V13" s="60" t="s">
        <v>53</v>
      </c>
      <c r="W13" s="61" t="s">
        <v>55</v>
      </c>
      <c r="X13" s="62" t="s">
        <v>57</v>
      </c>
    </row>
    <row r="14" spans="1:25" ht="15.75" thickBot="1">
      <c r="A14" s="64">
        <f>IF(INT(I14/100)=1,F14,0)</f>
        <v>10</v>
      </c>
      <c r="B14" s="64">
        <f>IF(INT(I14/100)=3,F14,0)</f>
        <v>0</v>
      </c>
      <c r="C14" s="64">
        <f>IF(INT(I14/100)=4,F14,0)</f>
        <v>0</v>
      </c>
      <c r="D14" s="64">
        <f>IF(INT(I14/100)=5,F14,0)</f>
        <v>0</v>
      </c>
      <c r="E14" s="64">
        <f>IF(INT(I14/100)=6,F14,0)</f>
        <v>0</v>
      </c>
      <c r="F14" s="68">
        <v>10</v>
      </c>
      <c r="H14" s="89">
        <v>1</v>
      </c>
      <c r="I14" s="63">
        <v>180</v>
      </c>
      <c r="J14" s="42" t="str">
        <f>LOOKUP(I14,Name!A$2:B1907)</f>
        <v>Isabel Male</v>
      </c>
      <c r="K14" s="63">
        <v>52.1</v>
      </c>
      <c r="L14" s="191"/>
      <c r="M14" s="214" t="s">
        <v>159</v>
      </c>
      <c r="N14" s="71">
        <v>1</v>
      </c>
      <c r="O14" s="63">
        <v>565</v>
      </c>
      <c r="P14" s="42" t="str">
        <f>LOOKUP(O14,Name!A$2:B1907)</f>
        <v>SIAN HUBBARD</v>
      </c>
      <c r="Q14" s="331">
        <v>1.92</v>
      </c>
      <c r="R14" s="191"/>
      <c r="S14" s="42"/>
      <c r="T14" s="67">
        <f>IF(INT(O14/100)=1,Y14,0)</f>
        <v>0</v>
      </c>
      <c r="U14" s="67">
        <f>IF(INT(O14/100)=3,Y14,0)</f>
        <v>0</v>
      </c>
      <c r="V14" s="67">
        <f>IF(INT(O14/100)=4,Y14,0)</f>
        <v>0</v>
      </c>
      <c r="W14" s="67">
        <f>IF(INT(O14/100)=5,Y14,0)</f>
        <v>10</v>
      </c>
      <c r="X14" s="67">
        <f>IF(INT(O14/100)=6,Y14,0)</f>
        <v>0</v>
      </c>
      <c r="Y14" s="56">
        <v>10</v>
      </c>
    </row>
    <row r="15" spans="1:25" ht="15.75" thickBot="1">
      <c r="A15" s="64">
        <f>IF(INT(I15/100)=1,F15,0)</f>
        <v>0</v>
      </c>
      <c r="B15" s="64">
        <f>IF(INT(I15/100)=3,F15,0)</f>
        <v>0</v>
      </c>
      <c r="C15" s="64">
        <f>IF(INT(I15/100)=4,F15,0)</f>
        <v>0</v>
      </c>
      <c r="D15" s="64">
        <f>IF(INT(I15/100)=5,F15,0)</f>
        <v>8</v>
      </c>
      <c r="E15" s="64">
        <f>IF(INT(I15/100)=6,F15,0)</f>
        <v>0</v>
      </c>
      <c r="F15" s="68">
        <v>8</v>
      </c>
      <c r="H15" s="89">
        <v>2</v>
      </c>
      <c r="I15" s="63">
        <v>563</v>
      </c>
      <c r="J15" s="42" t="str">
        <f>LOOKUP(I15,Name!A$2:B1908)</f>
        <v>EMILY PEARCE</v>
      </c>
      <c r="K15" s="63">
        <v>54.1</v>
      </c>
      <c r="L15" s="191"/>
      <c r="M15" s="214" t="s">
        <v>159</v>
      </c>
      <c r="N15" s="71">
        <v>2</v>
      </c>
      <c r="O15" s="63">
        <v>686</v>
      </c>
      <c r="P15" s="42" t="str">
        <f>LOOKUP(O15,Name!A$2:B1908)</f>
        <v>Rebecca Veal</v>
      </c>
      <c r="Q15" s="331">
        <v>1.88</v>
      </c>
      <c r="R15" s="191"/>
      <c r="S15" s="42"/>
      <c r="T15" s="67">
        <f>IF(INT(O15/100)=1,Y15,0)</f>
        <v>0</v>
      </c>
      <c r="U15" s="67">
        <f>IF(INT(O15/100)=3,Y15,0)</f>
        <v>0</v>
      </c>
      <c r="V15" s="67">
        <f>IF(INT(O15/100)=4,Y15,0)</f>
        <v>0</v>
      </c>
      <c r="W15" s="67">
        <f>IF(INT(O15/100)=5,Y15,0)</f>
        <v>0</v>
      </c>
      <c r="X15" s="67">
        <f>IF(INT(O15/100)=6,Y15,0)</f>
        <v>8</v>
      </c>
      <c r="Y15" s="56">
        <v>8</v>
      </c>
    </row>
    <row r="16" spans="1:25" ht="15.75" thickBot="1">
      <c r="A16" s="64">
        <f>IF(INT(I16/100)=1,F16,0)</f>
        <v>0</v>
      </c>
      <c r="B16" s="64">
        <f>IF(INT(I16/100)=3,F16,0)</f>
        <v>0</v>
      </c>
      <c r="C16" s="64">
        <f>IF(INT(I16/100)=4,F16,0)</f>
        <v>0</v>
      </c>
      <c r="D16" s="64">
        <f>IF(INT(I16/100)=5,F16,0)</f>
        <v>0</v>
      </c>
      <c r="E16" s="64">
        <f>IF(INT(I16/100)=6,F16,0)</f>
        <v>6</v>
      </c>
      <c r="F16" s="68">
        <v>6</v>
      </c>
      <c r="H16" s="89">
        <v>3</v>
      </c>
      <c r="I16" s="63">
        <v>690</v>
      </c>
      <c r="J16" s="42" t="str">
        <f>LOOKUP(I16,Name!A$2:B1909)</f>
        <v>Grace Golinski</v>
      </c>
      <c r="K16" s="63">
        <v>54.6</v>
      </c>
      <c r="L16" s="191"/>
      <c r="M16" s="214" t="s">
        <v>159</v>
      </c>
      <c r="N16" s="71">
        <v>3</v>
      </c>
      <c r="O16" s="63">
        <v>180</v>
      </c>
      <c r="P16" s="42" t="str">
        <f>LOOKUP(O16,Name!A$2:B1909)</f>
        <v>Isabel Male</v>
      </c>
      <c r="Q16" s="331">
        <v>1.87</v>
      </c>
      <c r="R16" s="191"/>
      <c r="S16" s="42"/>
      <c r="T16" s="67">
        <f>IF(INT(O16/100)=1,Y16,0)</f>
        <v>6</v>
      </c>
      <c r="U16" s="67">
        <f>IF(INT(O16/100)=3,Y16,0)</f>
        <v>0</v>
      </c>
      <c r="V16" s="67">
        <f>IF(INT(O16/100)=4,Y16,0)</f>
        <v>0</v>
      </c>
      <c r="W16" s="67">
        <f>IF(INT(O16/100)=5,Y16,0)</f>
        <v>0</v>
      </c>
      <c r="X16" s="67">
        <f>IF(INT(O16/100)=6,Y16,0)</f>
        <v>0</v>
      </c>
      <c r="Y16" s="56">
        <v>6</v>
      </c>
    </row>
    <row r="17" spans="1:25" ht="15.75" thickBot="1">
      <c r="A17" s="64">
        <f>IF(INT(I17/100)=1,F17,0)</f>
        <v>0</v>
      </c>
      <c r="B17" s="64">
        <f>IF(INT(I17/100)=3,F17,0)</f>
        <v>4</v>
      </c>
      <c r="C17" s="64">
        <f>IF(INT(I17/100)=4,F17,0)</f>
        <v>0</v>
      </c>
      <c r="D17" s="64">
        <f>IF(INT(I17/100)=5,F17,0)</f>
        <v>0</v>
      </c>
      <c r="E17" s="64">
        <f>IF(INT(I17/100)=6,F17,0)</f>
        <v>0</v>
      </c>
      <c r="F17" s="68">
        <v>4</v>
      </c>
      <c r="H17" s="89">
        <v>4</v>
      </c>
      <c r="I17" s="63">
        <v>353</v>
      </c>
      <c r="J17" s="42" t="str">
        <f>LOOKUP(I17,Name!A$2:B1910)</f>
        <v>Caitlin Casey</v>
      </c>
      <c r="K17" s="63">
        <v>54.9</v>
      </c>
      <c r="L17" s="191"/>
      <c r="M17" s="214" t="s">
        <v>159</v>
      </c>
      <c r="N17" s="71">
        <v>4</v>
      </c>
      <c r="O17" s="63">
        <v>365</v>
      </c>
      <c r="P17" s="42" t="str">
        <f>LOOKUP(O17,Name!A$2:B1910)</f>
        <v>Anisa Hamilton</v>
      </c>
      <c r="Q17" s="331">
        <v>1.76</v>
      </c>
      <c r="R17" s="191"/>
      <c r="S17" s="42"/>
      <c r="T17" s="67">
        <f>IF(INT(O17/100)=1,Y17,0)</f>
        <v>0</v>
      </c>
      <c r="U17" s="67">
        <f>IF(INT(O17/100)=3,Y17,0)</f>
        <v>4</v>
      </c>
      <c r="V17" s="67">
        <f>IF(INT(O17/100)=4,Y17,0)</f>
        <v>0</v>
      </c>
      <c r="W17" s="67">
        <f>IF(INT(O17/100)=5,Y17,0)</f>
        <v>0</v>
      </c>
      <c r="X17" s="67">
        <f>IF(INT(O17/100)=6,Y17,0)</f>
        <v>0</v>
      </c>
      <c r="Y17" s="56">
        <v>4</v>
      </c>
    </row>
    <row r="18" spans="1:25" ht="15.75" thickBot="1">
      <c r="A18" s="64">
        <f>IF(INT(I18/100)=1,F18,0)</f>
        <v>0</v>
      </c>
      <c r="B18" s="64">
        <f>IF(INT(I18/100)=3,F18,0)</f>
        <v>0</v>
      </c>
      <c r="C18" s="64">
        <f>IF(INT(I18/100)=4,F18,0)</f>
        <v>2</v>
      </c>
      <c r="D18" s="64">
        <f>IF(INT(I18/100)=5,F18,0)</f>
        <v>0</v>
      </c>
      <c r="E18" s="64">
        <f>IF(INT(I18/100)=6,F18,0)</f>
        <v>0</v>
      </c>
      <c r="F18" s="68">
        <v>2</v>
      </c>
      <c r="H18" s="89">
        <v>5</v>
      </c>
      <c r="I18" s="63">
        <v>453</v>
      </c>
      <c r="J18" s="42" t="str">
        <f>LOOKUP(I18,Name!A$2:B1911)</f>
        <v>Imogen Convy</v>
      </c>
      <c r="K18" s="63">
        <v>57.4</v>
      </c>
      <c r="L18" s="191"/>
      <c r="M18" s="214" t="s">
        <v>159</v>
      </c>
      <c r="N18" s="71">
        <v>5</v>
      </c>
      <c r="O18" s="63">
        <v>455</v>
      </c>
      <c r="P18" s="42" t="str">
        <f>LOOKUP(O18,Name!A$2:B1911)</f>
        <v>Millie Cross</v>
      </c>
      <c r="Q18" s="331">
        <v>1.53</v>
      </c>
      <c r="R18" s="191"/>
      <c r="S18" s="42"/>
      <c r="T18" s="67">
        <f>IF(INT(O18/100)=1,Y18,0)</f>
        <v>0</v>
      </c>
      <c r="U18" s="67">
        <f>IF(INT(O18/100)=3,Y18,0)</f>
        <v>0</v>
      </c>
      <c r="V18" s="67">
        <f>IF(INT(O18/100)=4,Y18,0)</f>
        <v>2</v>
      </c>
      <c r="W18" s="67">
        <f>IF(INT(O18/100)=5,Y18,0)</f>
        <v>0</v>
      </c>
      <c r="X18" s="67">
        <f>IF(INT(O18/100)=6,Y18,0)</f>
        <v>0</v>
      </c>
      <c r="Y18" s="56">
        <v>2</v>
      </c>
    </row>
    <row r="19" spans="1:25" ht="15.75" thickBot="1">
      <c r="A19" s="65"/>
      <c r="B19" s="65"/>
      <c r="C19" s="65"/>
      <c r="D19" s="65"/>
      <c r="E19" s="65"/>
      <c r="F19" s="66" t="s">
        <v>59</v>
      </c>
      <c r="H19" s="189"/>
      <c r="I19" s="186"/>
      <c r="J19" s="185"/>
      <c r="K19" s="186"/>
      <c r="L19" s="191"/>
      <c r="M19" s="214" t="s">
        <v>159</v>
      </c>
      <c r="N19" s="196"/>
      <c r="O19" s="197"/>
      <c r="P19" s="187"/>
      <c r="Q19" s="334"/>
      <c r="R19" s="194"/>
      <c r="S19" s="42"/>
      <c r="T19" s="81"/>
      <c r="U19" s="65"/>
      <c r="V19" s="65"/>
      <c r="W19" s="65"/>
      <c r="X19" s="65"/>
      <c r="Y19" s="66" t="s">
        <v>59</v>
      </c>
    </row>
    <row r="20" spans="1:24" ht="16.5" thickBot="1">
      <c r="A20" s="58" t="s">
        <v>49</v>
      </c>
      <c r="B20" s="59" t="s">
        <v>51</v>
      </c>
      <c r="C20" s="60" t="s">
        <v>53</v>
      </c>
      <c r="D20" s="61" t="s">
        <v>55</v>
      </c>
      <c r="E20" s="62" t="s">
        <v>57</v>
      </c>
      <c r="H20" s="208" t="s">
        <v>162</v>
      </c>
      <c r="I20" s="186"/>
      <c r="J20" s="186" t="s">
        <v>139</v>
      </c>
      <c r="K20" s="186"/>
      <c r="L20" s="191"/>
      <c r="M20" s="214" t="s">
        <v>159</v>
      </c>
      <c r="N20" s="207" t="s">
        <v>174</v>
      </c>
      <c r="O20" s="195"/>
      <c r="P20" s="184" t="s">
        <v>117</v>
      </c>
      <c r="Q20" s="195"/>
      <c r="R20" s="190"/>
      <c r="S20" s="42"/>
      <c r="T20" s="58" t="s">
        <v>49</v>
      </c>
      <c r="U20" s="59" t="s">
        <v>51</v>
      </c>
      <c r="V20" s="60" t="s">
        <v>53</v>
      </c>
      <c r="W20" s="61" t="s">
        <v>55</v>
      </c>
      <c r="X20" s="62" t="s">
        <v>57</v>
      </c>
    </row>
    <row r="21" spans="1:25" ht="15.75" thickBot="1">
      <c r="A21" s="64">
        <f>IF(INT(I21/100)=1,F21,0)</f>
        <v>0</v>
      </c>
      <c r="B21" s="64">
        <f>IF(INT(I21/100)=3,F21,0)</f>
        <v>10</v>
      </c>
      <c r="C21" s="64">
        <f>IF(INT(I21/100)=4,F21,0)</f>
        <v>0</v>
      </c>
      <c r="D21" s="64">
        <f>IF(INT(I21/100)=5,F21,0)</f>
        <v>0</v>
      </c>
      <c r="E21" s="64">
        <f>IF(INT(I21/100)=6,F21,0)</f>
        <v>0</v>
      </c>
      <c r="F21" s="68">
        <v>10</v>
      </c>
      <c r="H21" s="89">
        <v>1</v>
      </c>
      <c r="I21" s="63">
        <v>361</v>
      </c>
      <c r="J21" s="42" t="str">
        <f>LOOKUP(I21,Name!A$2:B1914)</f>
        <v>Sophia Deans</v>
      </c>
      <c r="K21" s="63">
        <v>51</v>
      </c>
      <c r="L21" s="191"/>
      <c r="M21" s="214" t="s">
        <v>159</v>
      </c>
      <c r="N21" s="71">
        <v>1</v>
      </c>
      <c r="O21" s="63">
        <v>183</v>
      </c>
      <c r="P21" s="42" t="str">
        <f>LOOKUP(O21,Name!A$2:B1914)</f>
        <v>Rhianna Mallee</v>
      </c>
      <c r="Q21" s="331">
        <v>6.34</v>
      </c>
      <c r="R21" s="191"/>
      <c r="S21" s="42"/>
      <c r="T21" s="67">
        <f>IF(INT(O21/100)=1,Y21,0)</f>
        <v>10</v>
      </c>
      <c r="U21" s="67">
        <f>IF(INT(O21/100)=3,Y21,0)</f>
        <v>0</v>
      </c>
      <c r="V21" s="67">
        <f>IF(INT(O21/100)=4,Y21,0)</f>
        <v>0</v>
      </c>
      <c r="W21" s="67">
        <f>IF(INT(O21/100)=5,Y21,0)</f>
        <v>0</v>
      </c>
      <c r="X21" s="67">
        <f>IF(INT(O21/100)=6,Y21,0)</f>
        <v>0</v>
      </c>
      <c r="Y21" s="56">
        <v>10</v>
      </c>
    </row>
    <row r="22" spans="1:25" ht="15.75" thickBot="1">
      <c r="A22" s="64">
        <f>IF(INT(I22/100)=1,F22,0)</f>
        <v>0</v>
      </c>
      <c r="B22" s="64">
        <f>IF(INT(I22/100)=3,F22,0)</f>
        <v>0</v>
      </c>
      <c r="C22" s="64">
        <f>IF(INT(I22/100)=4,F22,0)</f>
        <v>0</v>
      </c>
      <c r="D22" s="64">
        <f>IF(INT(I22/100)=5,F22,0)</f>
        <v>0</v>
      </c>
      <c r="E22" s="64">
        <f>IF(INT(I22/100)=6,F22,0)</f>
        <v>8</v>
      </c>
      <c r="F22" s="68">
        <v>8</v>
      </c>
      <c r="H22" s="89">
        <v>2</v>
      </c>
      <c r="I22" s="63">
        <v>686</v>
      </c>
      <c r="J22" s="42" t="str">
        <f>LOOKUP(I22,Name!A$2:B1915)</f>
        <v>Rebecca Veal</v>
      </c>
      <c r="K22" s="5">
        <v>53</v>
      </c>
      <c r="L22" s="191"/>
      <c r="M22" s="214" t="s">
        <v>159</v>
      </c>
      <c r="N22" s="71">
        <v>2</v>
      </c>
      <c r="O22" s="63">
        <v>558</v>
      </c>
      <c r="P22" s="42" t="str">
        <f>LOOKUP(O22,Name!A$2:B1915)</f>
        <v>ISLA CRAMERI</v>
      </c>
      <c r="Q22" s="331">
        <v>6.24</v>
      </c>
      <c r="R22" s="191"/>
      <c r="S22" s="42"/>
      <c r="T22" s="67">
        <f>IF(INT(O22/100)=1,Y22,0)</f>
        <v>0</v>
      </c>
      <c r="U22" s="67">
        <f>IF(INT(O22/100)=3,Y22,0)</f>
        <v>0</v>
      </c>
      <c r="V22" s="67">
        <f>IF(INT(O22/100)=4,Y22,0)</f>
        <v>0</v>
      </c>
      <c r="W22" s="67">
        <f>IF(INT(O22/100)=5,Y22,0)</f>
        <v>8</v>
      </c>
      <c r="X22" s="67">
        <f>IF(INT(O22/100)=6,Y22,0)</f>
        <v>0</v>
      </c>
      <c r="Y22" s="56">
        <v>8</v>
      </c>
    </row>
    <row r="23" spans="1:25" ht="15.75" thickBot="1">
      <c r="A23" s="64">
        <f>IF(INT(I23/100)=1,F23,0)</f>
        <v>6</v>
      </c>
      <c r="B23" s="64">
        <f>IF(INT(I23/100)=3,F23,0)</f>
        <v>0</v>
      </c>
      <c r="C23" s="64">
        <f>IF(INT(I23/100)=4,F23,0)</f>
        <v>0</v>
      </c>
      <c r="D23" s="64">
        <f>IF(INT(I23/100)=5,F23,0)</f>
        <v>0</v>
      </c>
      <c r="E23" s="64">
        <f>IF(INT(I23/100)=6,F23,0)</f>
        <v>0</v>
      </c>
      <c r="F23" s="68">
        <v>6</v>
      </c>
      <c r="H23" s="89">
        <v>3</v>
      </c>
      <c r="I23" s="63">
        <v>183</v>
      </c>
      <c r="J23" s="42" t="str">
        <f>LOOKUP(I23,Name!A$2:B1916)</f>
        <v>Rhianna Mallee</v>
      </c>
      <c r="K23" s="63">
        <v>53.5</v>
      </c>
      <c r="L23" s="191"/>
      <c r="M23" s="214" t="s">
        <v>159</v>
      </c>
      <c r="N23" s="71">
        <v>3</v>
      </c>
      <c r="O23" s="63">
        <v>356</v>
      </c>
      <c r="P23" s="42" t="str">
        <f>LOOKUP(O23,Name!A$2:B1916)</f>
        <v>Amber Threfall</v>
      </c>
      <c r="Q23" s="331">
        <v>5.84</v>
      </c>
      <c r="R23" s="191"/>
      <c r="S23" s="42"/>
      <c r="T23" s="67">
        <f>IF(INT(O23/100)=1,Y23,0)</f>
        <v>0</v>
      </c>
      <c r="U23" s="67">
        <f>IF(INT(O23/100)=3,Y23,0)</f>
        <v>6</v>
      </c>
      <c r="V23" s="67">
        <f>IF(INT(O23/100)=4,Y23,0)</f>
        <v>0</v>
      </c>
      <c r="W23" s="67">
        <f>IF(INT(O23/100)=5,Y23,0)</f>
        <v>0</v>
      </c>
      <c r="X23" s="67">
        <f>IF(INT(O23/100)=6,Y23,0)</f>
        <v>0</v>
      </c>
      <c r="Y23" s="56">
        <v>6</v>
      </c>
    </row>
    <row r="24" spans="1:25" ht="15.75" thickBot="1">
      <c r="A24" s="64">
        <f>IF(INT(I24/100)=1,F24,0)</f>
        <v>0</v>
      </c>
      <c r="B24" s="64">
        <f>IF(INT(I24/100)=3,F24,0)</f>
        <v>0</v>
      </c>
      <c r="C24" s="64">
        <f>IF(INT(I24/100)=4,F24,0)</f>
        <v>0</v>
      </c>
      <c r="D24" s="64">
        <f>IF(INT(I24/100)=5,F24,0)</f>
        <v>4</v>
      </c>
      <c r="E24" s="64">
        <f>IF(INT(I24/100)=6,F24,0)</f>
        <v>0</v>
      </c>
      <c r="F24" s="68">
        <v>4</v>
      </c>
      <c r="H24" s="89">
        <v>4</v>
      </c>
      <c r="I24" s="63">
        <v>564</v>
      </c>
      <c r="J24" s="42" t="str">
        <f>LOOKUP(I24,Name!A$2:B1917)</f>
        <v>MADISON ROSE BLENCOWE</v>
      </c>
      <c r="K24" s="5">
        <v>57.1</v>
      </c>
      <c r="L24" s="191"/>
      <c r="M24" s="214" t="s">
        <v>159</v>
      </c>
      <c r="N24" s="71">
        <v>4</v>
      </c>
      <c r="O24" s="63">
        <v>686</v>
      </c>
      <c r="P24" s="42" t="str">
        <f>LOOKUP(O24,Name!A$2:B1917)</f>
        <v>Rebecca Veal</v>
      </c>
      <c r="Q24" s="331">
        <v>5.76</v>
      </c>
      <c r="R24" s="191"/>
      <c r="S24" s="42"/>
      <c r="T24" s="67">
        <f>IF(INT(O24/100)=1,Y24,0)</f>
        <v>0</v>
      </c>
      <c r="U24" s="67">
        <f>IF(INT(O24/100)=3,Y24,0)</f>
        <v>0</v>
      </c>
      <c r="V24" s="67">
        <f>IF(INT(O24/100)=4,Y24,0)</f>
        <v>0</v>
      </c>
      <c r="W24" s="67">
        <f>IF(INT(O24/100)=5,Y24,0)</f>
        <v>0</v>
      </c>
      <c r="X24" s="67">
        <f>IF(INT(O24/100)=6,Y24,0)</f>
        <v>4</v>
      </c>
      <c r="Y24" s="56">
        <v>4</v>
      </c>
    </row>
    <row r="25" spans="1:25" ht="15.75" thickBot="1">
      <c r="A25" s="64">
        <f>IF(INT(I25/100)=1,F25,0)</f>
        <v>0</v>
      </c>
      <c r="B25" s="64">
        <f>IF(INT(I25/100)=3,F25,0)</f>
        <v>0</v>
      </c>
      <c r="C25" s="64">
        <f>IF(INT(I25/100)=4,F25,0)</f>
        <v>2</v>
      </c>
      <c r="D25" s="64">
        <f>IF(INT(I25/100)=5,F25,0)</f>
        <v>0</v>
      </c>
      <c r="E25" s="64">
        <f>IF(INT(I25/100)=6,F25,0)</f>
        <v>0</v>
      </c>
      <c r="F25" s="68">
        <v>2</v>
      </c>
      <c r="H25" s="89">
        <v>5</v>
      </c>
      <c r="I25" s="63">
        <v>461</v>
      </c>
      <c r="J25" s="42" t="str">
        <f>LOOKUP(I25,Name!A$2:B1918)</f>
        <v>Falan Malone-Priest</v>
      </c>
      <c r="K25" s="63">
        <v>57.2</v>
      </c>
      <c r="L25" s="191"/>
      <c r="M25" s="214" t="s">
        <v>159</v>
      </c>
      <c r="N25" s="71">
        <v>5</v>
      </c>
      <c r="O25" s="63">
        <v>453</v>
      </c>
      <c r="P25" s="42" t="str">
        <f>LOOKUP(O25,Name!A$2:B1918)</f>
        <v>Imogen Convy</v>
      </c>
      <c r="Q25" s="331">
        <v>4.76</v>
      </c>
      <c r="R25" s="191"/>
      <c r="S25" s="42"/>
      <c r="T25" s="67">
        <f>IF(INT(O25/100)=1,Y25,0)</f>
        <v>0</v>
      </c>
      <c r="U25" s="67">
        <f>IF(INT(O25/100)=3,Y25,0)</f>
        <v>0</v>
      </c>
      <c r="V25" s="67">
        <f>IF(INT(O25/100)=4,Y25,0)</f>
        <v>2</v>
      </c>
      <c r="W25" s="67">
        <f>IF(INT(O25/100)=5,Y25,0)</f>
        <v>0</v>
      </c>
      <c r="X25" s="67">
        <f>IF(INT(O25/100)=6,Y25,0)</f>
        <v>0</v>
      </c>
      <c r="Y25" s="56">
        <v>2</v>
      </c>
    </row>
    <row r="26" spans="1:25" ht="15.75" thickBot="1">
      <c r="A26" s="65"/>
      <c r="B26" s="65"/>
      <c r="C26" s="65"/>
      <c r="D26" s="65"/>
      <c r="E26" s="65"/>
      <c r="F26" s="66" t="s">
        <v>59</v>
      </c>
      <c r="H26" s="189"/>
      <c r="I26" s="186"/>
      <c r="J26" s="185"/>
      <c r="K26" s="186"/>
      <c r="L26" s="191"/>
      <c r="M26" s="214" t="s">
        <v>159</v>
      </c>
      <c r="N26" s="189"/>
      <c r="O26" s="186"/>
      <c r="P26" s="185"/>
      <c r="Q26" s="291"/>
      <c r="R26" s="191"/>
      <c r="S26" s="42"/>
      <c r="T26" s="81"/>
      <c r="U26" s="65"/>
      <c r="V26" s="65"/>
      <c r="W26" s="65"/>
      <c r="X26" s="65"/>
      <c r="Y26" s="66" t="s">
        <v>59</v>
      </c>
    </row>
    <row r="27" spans="1:24" ht="16.5" thickBot="1">
      <c r="A27" s="58" t="s">
        <v>49</v>
      </c>
      <c r="B27" s="59" t="s">
        <v>51</v>
      </c>
      <c r="C27" s="60" t="s">
        <v>53</v>
      </c>
      <c r="D27" s="61" t="s">
        <v>55</v>
      </c>
      <c r="E27" s="62" t="s">
        <v>57</v>
      </c>
      <c r="H27" s="208" t="s">
        <v>163</v>
      </c>
      <c r="I27" s="186"/>
      <c r="J27" s="186" t="s">
        <v>66</v>
      </c>
      <c r="K27" s="186"/>
      <c r="L27" s="191"/>
      <c r="M27" s="214" t="s">
        <v>159</v>
      </c>
      <c r="N27" s="208" t="s">
        <v>175</v>
      </c>
      <c r="O27" s="186"/>
      <c r="P27" s="186" t="s">
        <v>120</v>
      </c>
      <c r="Q27" s="291"/>
      <c r="R27" s="191"/>
      <c r="S27" s="42"/>
      <c r="T27" s="58" t="s">
        <v>49</v>
      </c>
      <c r="U27" s="59" t="s">
        <v>51</v>
      </c>
      <c r="V27" s="60" t="s">
        <v>53</v>
      </c>
      <c r="W27" s="61" t="s">
        <v>55</v>
      </c>
      <c r="X27" s="62" t="s">
        <v>57</v>
      </c>
    </row>
    <row r="28" spans="1:25" ht="15.75" thickBot="1">
      <c r="A28" s="64">
        <f>IF(INT(I28/100)=1,F28,0)</f>
        <v>0</v>
      </c>
      <c r="B28" s="64">
        <f>IF(INT(I28/100)=3,F28,0)</f>
        <v>0</v>
      </c>
      <c r="C28" s="64">
        <f>IF(INT(I28/100)=4,F28,0)</f>
        <v>0</v>
      </c>
      <c r="D28" s="64">
        <f>IF(INT(I28/100)=5,F28,0)</f>
        <v>0</v>
      </c>
      <c r="E28" s="64">
        <f>IF(INT(I28/100)=6,F28,0)</f>
        <v>10</v>
      </c>
      <c r="F28" s="68">
        <v>10</v>
      </c>
      <c r="H28" s="89">
        <v>1</v>
      </c>
      <c r="I28" s="63">
        <v>692</v>
      </c>
      <c r="J28" s="42" t="str">
        <f>LOOKUP(I28,Name!A$2:B1921)</f>
        <v>Lily Saxon</v>
      </c>
      <c r="K28" s="63">
        <v>81.5</v>
      </c>
      <c r="L28" s="191"/>
      <c r="M28" s="214" t="s">
        <v>159</v>
      </c>
      <c r="N28" s="71">
        <v>1</v>
      </c>
      <c r="O28" s="63">
        <v>688</v>
      </c>
      <c r="P28" s="42" t="str">
        <f>LOOKUP(O28,Name!A$2:B1921)</f>
        <v>Charlotte Cappendell</v>
      </c>
      <c r="Q28" s="331">
        <v>5.56</v>
      </c>
      <c r="R28" s="191"/>
      <c r="S28" s="42"/>
      <c r="T28" s="67">
        <f>IF(INT(O28/100)=1,Y28,0)</f>
        <v>0</v>
      </c>
      <c r="U28" s="67">
        <f>IF(INT(O28/100)=3,Y28,0)</f>
        <v>0</v>
      </c>
      <c r="V28" s="67">
        <f>IF(INT(O28/100)=4,Y28,0)</f>
        <v>0</v>
      </c>
      <c r="W28" s="67">
        <f>IF(INT(O28/100)=5,Y28,0)</f>
        <v>0</v>
      </c>
      <c r="X28" s="67">
        <f>IF(INT(O28/100)=6,Y28,0)</f>
        <v>10</v>
      </c>
      <c r="Y28" s="56">
        <v>10</v>
      </c>
    </row>
    <row r="29" spans="1:25" ht="15.75" thickBot="1">
      <c r="A29" s="64">
        <f>IF(INT(I29/100)=1,F29,0)</f>
        <v>0</v>
      </c>
      <c r="B29" s="64">
        <f>IF(INT(I29/100)=3,F29,0)</f>
        <v>0</v>
      </c>
      <c r="C29" s="64">
        <f>IF(INT(I29/100)=4,F29,0)</f>
        <v>0</v>
      </c>
      <c r="D29" s="64">
        <f>IF(INT(I29/100)=5,F29,0)</f>
        <v>8</v>
      </c>
      <c r="E29" s="64">
        <f>IF(INT(I29/100)=6,F29,0)</f>
        <v>0</v>
      </c>
      <c r="F29" s="68">
        <v>8</v>
      </c>
      <c r="H29" s="89">
        <v>2</v>
      </c>
      <c r="I29" s="63">
        <v>569</v>
      </c>
      <c r="J29" s="42" t="str">
        <f>LOOKUP(I29,Name!A$2:B1922)</f>
        <v>ABI HAMER</v>
      </c>
      <c r="K29" s="63">
        <v>86.5</v>
      </c>
      <c r="L29" s="191"/>
      <c r="M29" s="214" t="s">
        <v>159</v>
      </c>
      <c r="N29" s="71">
        <v>2</v>
      </c>
      <c r="O29" s="63">
        <v>362</v>
      </c>
      <c r="P29" s="42" t="str">
        <f>LOOKUP(O29,Name!A$2:B1922)</f>
        <v>Esme Abraham</v>
      </c>
      <c r="Q29" s="331">
        <v>5.02</v>
      </c>
      <c r="R29" s="191"/>
      <c r="S29" s="42"/>
      <c r="T29" s="67">
        <f>IF(INT(O29/100)=1,Y29,0)</f>
        <v>0</v>
      </c>
      <c r="U29" s="67">
        <f>IF(INT(O29/100)=3,Y29,0)</f>
        <v>8</v>
      </c>
      <c r="V29" s="67">
        <f>IF(INT(O29/100)=4,Y29,0)</f>
        <v>0</v>
      </c>
      <c r="W29" s="67">
        <f>IF(INT(O29/100)=5,Y29,0)</f>
        <v>0</v>
      </c>
      <c r="X29" s="67">
        <f>IF(INT(O29/100)=6,Y29,0)</f>
        <v>0</v>
      </c>
      <c r="Y29" s="56">
        <v>8</v>
      </c>
    </row>
    <row r="30" spans="1:25" ht="15.75" thickBot="1">
      <c r="A30" s="64">
        <f>IF(INT(I30/100)=1,F30,0)</f>
        <v>0</v>
      </c>
      <c r="B30" s="64">
        <f>IF(INT(I30/100)=3,F30,0)</f>
        <v>0</v>
      </c>
      <c r="C30" s="64">
        <f>IF(INT(I30/100)=4,F30,0)</f>
        <v>6</v>
      </c>
      <c r="D30" s="64">
        <f>IF(INT(I30/100)=5,F30,0)</f>
        <v>0</v>
      </c>
      <c r="E30" s="64">
        <f>IF(INT(I30/100)=6,F30,0)</f>
        <v>0</v>
      </c>
      <c r="F30" s="68">
        <v>6</v>
      </c>
      <c r="H30" s="89">
        <v>3</v>
      </c>
      <c r="I30" s="63">
        <v>458</v>
      </c>
      <c r="J30" s="42" t="str">
        <f>LOOKUP(I30,Name!A$2:B1923)</f>
        <v>Molly Figgitt</v>
      </c>
      <c r="K30" s="5">
        <v>88.9</v>
      </c>
      <c r="L30" s="191"/>
      <c r="M30" s="214" t="s">
        <v>159</v>
      </c>
      <c r="N30" s="71">
        <v>3</v>
      </c>
      <c r="O30" s="63">
        <v>182</v>
      </c>
      <c r="P30" s="42" t="str">
        <f>LOOKUP(O30,Name!A$2:B1923)</f>
        <v>Harriett Martin</v>
      </c>
      <c r="Q30" s="331">
        <v>4.7</v>
      </c>
      <c r="R30" s="191"/>
      <c r="S30" s="42"/>
      <c r="T30" s="67">
        <f>IF(INT(O30/100)=1,Y30,0)</f>
        <v>6</v>
      </c>
      <c r="U30" s="67">
        <f>IF(INT(O30/100)=3,Y30,0)</f>
        <v>0</v>
      </c>
      <c r="V30" s="67">
        <f>IF(INT(O30/100)=4,Y30,0)</f>
        <v>0</v>
      </c>
      <c r="W30" s="67">
        <f>IF(INT(O30/100)=5,Y30,0)</f>
        <v>0</v>
      </c>
      <c r="X30" s="67">
        <f>IF(INT(O30/100)=6,Y30,0)</f>
        <v>0</v>
      </c>
      <c r="Y30" s="56">
        <v>6</v>
      </c>
    </row>
    <row r="31" spans="1:25" ht="15.75" thickBot="1">
      <c r="A31" s="64">
        <f>IF(INT(I31/100)=1,F31,0)</f>
        <v>0</v>
      </c>
      <c r="B31" s="64">
        <f>IF(INT(I31/100)=3,F31,0)</f>
        <v>4</v>
      </c>
      <c r="C31" s="64">
        <f>IF(INT(I31/100)=4,F31,0)</f>
        <v>0</v>
      </c>
      <c r="D31" s="64">
        <f>IF(INT(I31/100)=5,F31,0)</f>
        <v>0</v>
      </c>
      <c r="E31" s="64">
        <f>IF(INT(I31/100)=6,F31,0)</f>
        <v>0</v>
      </c>
      <c r="F31" s="68">
        <v>4</v>
      </c>
      <c r="H31" s="89">
        <v>4</v>
      </c>
      <c r="I31" s="63">
        <v>360</v>
      </c>
      <c r="J31" s="42" t="str">
        <f>LOOKUP(I31,Name!A$2:B1924)</f>
        <v>Tara Patel</v>
      </c>
      <c r="K31" s="63">
        <v>90.3</v>
      </c>
      <c r="L31" s="191"/>
      <c r="M31" s="214" t="s">
        <v>159</v>
      </c>
      <c r="N31" s="71">
        <v>4</v>
      </c>
      <c r="O31" s="63">
        <v>566</v>
      </c>
      <c r="P31" s="42" t="str">
        <f>LOOKUP(O31,Name!A$2:B1924)</f>
        <v>TEGAN VICKERY</v>
      </c>
      <c r="Q31" s="331">
        <v>4.26</v>
      </c>
      <c r="R31" s="191"/>
      <c r="S31" s="42"/>
      <c r="T31" s="67">
        <f>IF(INT(O31/100)=1,Y31,0)</f>
        <v>0</v>
      </c>
      <c r="U31" s="67">
        <f>IF(INT(O31/100)=3,Y31,0)</f>
        <v>0</v>
      </c>
      <c r="V31" s="67">
        <f>IF(INT(O31/100)=4,Y31,0)</f>
        <v>0</v>
      </c>
      <c r="W31" s="67">
        <f>IF(INT(O31/100)=5,Y31,0)</f>
        <v>4</v>
      </c>
      <c r="X31" s="67">
        <f>IF(INT(O31/100)=6,Y31,0)</f>
        <v>0</v>
      </c>
      <c r="Y31" s="56">
        <v>4</v>
      </c>
    </row>
    <row r="32" spans="1:25" ht="15.75" thickBot="1">
      <c r="A32" s="64">
        <f>IF(INT(I32/100)=1,F32,0)</f>
        <v>2</v>
      </c>
      <c r="B32" s="64">
        <f>IF(INT(I32/100)=3,F32,0)</f>
        <v>0</v>
      </c>
      <c r="C32" s="64">
        <f>IF(INT(I32/100)=4,F32,0)</f>
        <v>0</v>
      </c>
      <c r="D32" s="64">
        <f>IF(INT(I32/100)=5,F32,0)</f>
        <v>0</v>
      </c>
      <c r="E32" s="64">
        <f>IF(INT(I32/100)=6,F32,0)</f>
        <v>0</v>
      </c>
      <c r="F32" s="68">
        <v>2</v>
      </c>
      <c r="H32" s="89">
        <v>5</v>
      </c>
      <c r="I32" s="63">
        <v>182</v>
      </c>
      <c r="J32" s="42" t="str">
        <f>LOOKUP(I32,Name!A$2:B1925)</f>
        <v>Harriett Martin</v>
      </c>
      <c r="K32" s="63">
        <v>94.1</v>
      </c>
      <c r="L32" s="191"/>
      <c r="M32" s="214" t="s">
        <v>159</v>
      </c>
      <c r="N32" s="75">
        <v>5</v>
      </c>
      <c r="O32" s="76">
        <v>451</v>
      </c>
      <c r="P32" s="526" t="str">
        <f>LOOKUP(O32,Name!A$2:B1925)</f>
        <v>Milly Allen</v>
      </c>
      <c r="Q32" s="333">
        <v>4.12</v>
      </c>
      <c r="R32" s="194"/>
      <c r="S32" s="42"/>
      <c r="T32" s="67">
        <f>IF(INT(O32/100)=1,Y32,0)</f>
        <v>0</v>
      </c>
      <c r="U32" s="67">
        <f>IF(INT(O32/100)=3,Y32,0)</f>
        <v>0</v>
      </c>
      <c r="V32" s="67">
        <f>IF(INT(O32/100)=4,Y32,0)</f>
        <v>2</v>
      </c>
      <c r="W32" s="67">
        <f>IF(INT(O32/100)=5,Y32,0)</f>
        <v>0</v>
      </c>
      <c r="X32" s="67">
        <f>IF(INT(O32/100)=6,Y32,0)</f>
        <v>0</v>
      </c>
      <c r="Y32" s="56">
        <v>2</v>
      </c>
    </row>
    <row r="33" spans="1:25" ht="15.75" thickBot="1">
      <c r="A33" s="65"/>
      <c r="B33" s="65"/>
      <c r="C33" s="65"/>
      <c r="D33" s="65"/>
      <c r="E33" s="65"/>
      <c r="F33" s="66" t="s">
        <v>59</v>
      </c>
      <c r="H33" s="189"/>
      <c r="I33" s="186"/>
      <c r="J33" s="185"/>
      <c r="K33" s="186"/>
      <c r="L33" s="191"/>
      <c r="M33" s="214" t="s">
        <v>159</v>
      </c>
      <c r="N33" s="193"/>
      <c r="O33" s="193"/>
      <c r="P33" s="188"/>
      <c r="Q33" s="193"/>
      <c r="R33" s="188"/>
      <c r="T33" s="65"/>
      <c r="U33" s="65"/>
      <c r="V33" s="65"/>
      <c r="W33" s="65"/>
      <c r="X33" s="65"/>
      <c r="Y33" s="66" t="s">
        <v>59</v>
      </c>
    </row>
    <row r="34" spans="1:24" ht="16.5" thickBot="1">
      <c r="A34" s="58" t="s">
        <v>49</v>
      </c>
      <c r="B34" s="59" t="s">
        <v>51</v>
      </c>
      <c r="C34" s="60" t="s">
        <v>53</v>
      </c>
      <c r="D34" s="61" t="s">
        <v>55</v>
      </c>
      <c r="E34" s="62" t="s">
        <v>57</v>
      </c>
      <c r="H34" s="208" t="s">
        <v>164</v>
      </c>
      <c r="I34" s="186"/>
      <c r="J34" s="23" t="s">
        <v>138</v>
      </c>
      <c r="K34" s="186"/>
      <c r="L34" s="191"/>
      <c r="M34" s="214" t="s">
        <v>159</v>
      </c>
      <c r="N34" s="207" t="s">
        <v>172</v>
      </c>
      <c r="O34" s="195"/>
      <c r="P34" s="184" t="s">
        <v>121</v>
      </c>
      <c r="Q34" s="184"/>
      <c r="R34" s="190"/>
      <c r="S34" s="42"/>
      <c r="T34" s="58" t="s">
        <v>49</v>
      </c>
      <c r="U34" s="59" t="s">
        <v>51</v>
      </c>
      <c r="V34" s="60" t="s">
        <v>53</v>
      </c>
      <c r="W34" s="61" t="s">
        <v>55</v>
      </c>
      <c r="X34" s="62" t="s">
        <v>57</v>
      </c>
    </row>
    <row r="35" spans="1:25" ht="15.75" thickBot="1">
      <c r="A35" s="64">
        <f>IF(INT(I35/100)=1,F35,0)</f>
        <v>10</v>
      </c>
      <c r="B35" s="64">
        <f>IF(INT(I35/100)=3,F35,0)</f>
        <v>0</v>
      </c>
      <c r="C35" s="64">
        <f>IF(INT(I35/100)=4,F35,0)</f>
        <v>0</v>
      </c>
      <c r="D35" s="64">
        <f>IF(INT(I35/100)=5,F35,0)</f>
        <v>0</v>
      </c>
      <c r="E35" s="64">
        <f>IF(INT(I35/100)=6,F35,0)</f>
        <v>0</v>
      </c>
      <c r="F35" s="68">
        <v>10</v>
      </c>
      <c r="H35" s="89">
        <v>1</v>
      </c>
      <c r="I35" s="63">
        <v>175</v>
      </c>
      <c r="J35" s="42" t="str">
        <f>LOOKUP(I35,Name!A$2:B1928)</f>
        <v>Freya Liddington</v>
      </c>
      <c r="K35" s="5">
        <v>24.5</v>
      </c>
      <c r="L35" s="191"/>
      <c r="M35" s="214" t="s">
        <v>159</v>
      </c>
      <c r="N35" s="71">
        <v>1</v>
      </c>
      <c r="O35" s="63">
        <v>689</v>
      </c>
      <c r="P35" s="42" t="str">
        <f>LOOKUP(O35,Name!A$2:B1928)</f>
        <v>Freya Harding</v>
      </c>
      <c r="Q35" s="63">
        <v>57</v>
      </c>
      <c r="R35" s="191"/>
      <c r="S35" s="42"/>
      <c r="T35" s="67">
        <f>IF(INT(O35/100)=1,Y35,0)</f>
        <v>0</v>
      </c>
      <c r="U35" s="67">
        <f>IF(INT(O35/100)=3,Y35,0)</f>
        <v>0</v>
      </c>
      <c r="V35" s="67">
        <f>IF(INT(O35/100)=4,Y35,0)</f>
        <v>0</v>
      </c>
      <c r="W35" s="67">
        <f>IF(INT(O35/100)=5,Y35,0)</f>
        <v>0</v>
      </c>
      <c r="X35" s="67">
        <f>IF(INT(O35/100)=6,Y35,0)</f>
        <v>10</v>
      </c>
      <c r="Y35" s="56">
        <v>10</v>
      </c>
    </row>
    <row r="36" spans="1:25" ht="15.75" thickBot="1">
      <c r="A36" s="64">
        <f>IF(INT(I36/100)=1,F36,0)</f>
        <v>0</v>
      </c>
      <c r="B36" s="64">
        <f>IF(INT(I36/100)=3,F36,0)</f>
        <v>0</v>
      </c>
      <c r="C36" s="64">
        <f>IF(INT(I36/100)=4,F36,0)</f>
        <v>0</v>
      </c>
      <c r="D36" s="64">
        <f>IF(INT(I36/100)=5,F36,0)</f>
        <v>0</v>
      </c>
      <c r="E36" s="64">
        <f>IF(INT(I36/100)=6,F36,0)</f>
        <v>8</v>
      </c>
      <c r="F36" s="68">
        <v>8</v>
      </c>
      <c r="H36" s="89">
        <v>2</v>
      </c>
      <c r="I36" s="63">
        <v>688</v>
      </c>
      <c r="J36" s="42" t="str">
        <f>LOOKUP(I36,Name!A$2:B1929)</f>
        <v>Charlotte Cappendell</v>
      </c>
      <c r="K36" s="63">
        <v>25.2</v>
      </c>
      <c r="L36" s="191"/>
      <c r="M36" s="214" t="s">
        <v>159</v>
      </c>
      <c r="N36" s="71">
        <v>2</v>
      </c>
      <c r="O36" s="63">
        <v>175</v>
      </c>
      <c r="P36" s="42" t="str">
        <f>LOOKUP(O36,Name!A$2:B1929)</f>
        <v>Freya Liddington</v>
      </c>
      <c r="Q36" s="63">
        <v>52</v>
      </c>
      <c r="R36" s="191"/>
      <c r="S36" s="42"/>
      <c r="T36" s="67">
        <f>IF(INT(O36/100)=1,Y36,0)</f>
        <v>8</v>
      </c>
      <c r="U36" s="67">
        <f>IF(INT(O36/100)=3,Y36,0)</f>
        <v>0</v>
      </c>
      <c r="V36" s="67">
        <f>IF(INT(O36/100)=4,Y36,0)</f>
        <v>0</v>
      </c>
      <c r="W36" s="67">
        <f>IF(INT(O36/100)=5,Y36,0)</f>
        <v>0</v>
      </c>
      <c r="X36" s="67">
        <f>IF(INT(O36/100)=6,Y36,0)</f>
        <v>0</v>
      </c>
      <c r="Y36" s="56">
        <v>8</v>
      </c>
    </row>
    <row r="37" spans="1:25" ht="15.75" thickBot="1">
      <c r="A37" s="64">
        <f>IF(INT(I37/100)=1,F37,0)</f>
        <v>0</v>
      </c>
      <c r="B37" s="64">
        <f>IF(INT(I37/100)=3,F37,0)</f>
        <v>0</v>
      </c>
      <c r="C37" s="64">
        <f>IF(INT(I37/100)=4,F37,0)</f>
        <v>0</v>
      </c>
      <c r="D37" s="64">
        <f>IF(INT(I37/100)=5,F37,0)</f>
        <v>6</v>
      </c>
      <c r="E37" s="64">
        <f>IF(INT(I37/100)=6,F37,0)</f>
        <v>0</v>
      </c>
      <c r="F37" s="68">
        <v>6</v>
      </c>
      <c r="H37" s="89">
        <v>3</v>
      </c>
      <c r="I37" s="63">
        <v>569</v>
      </c>
      <c r="J37" s="42" t="str">
        <f>LOOKUP(I37,Name!A$2:B1930)</f>
        <v>ABI HAMER</v>
      </c>
      <c r="K37" s="63">
        <v>25.7</v>
      </c>
      <c r="L37" s="191"/>
      <c r="M37" s="214" t="s">
        <v>159</v>
      </c>
      <c r="N37" s="71">
        <v>3</v>
      </c>
      <c r="O37" s="63">
        <v>363</v>
      </c>
      <c r="P37" s="42" t="str">
        <f>LOOKUP(O37,Name!A$2:B1930)</f>
        <v>Ria Ratansi</v>
      </c>
      <c r="Q37" s="63">
        <v>45</v>
      </c>
      <c r="R37" s="191"/>
      <c r="S37" s="42"/>
      <c r="T37" s="67">
        <f>IF(INT(O37/100)=1,Y37,0)</f>
        <v>0</v>
      </c>
      <c r="U37" s="67">
        <f>IF(INT(O37/100)=3,Y37,0)</f>
        <v>6</v>
      </c>
      <c r="V37" s="67">
        <f>IF(INT(O37/100)=4,Y37,0)</f>
        <v>0</v>
      </c>
      <c r="W37" s="67">
        <f>IF(INT(O37/100)=5,Y37,0)</f>
        <v>0</v>
      </c>
      <c r="X37" s="67">
        <f>IF(INT(O37/100)=6,Y37,0)</f>
        <v>0</v>
      </c>
      <c r="Y37" s="56">
        <v>6</v>
      </c>
    </row>
    <row r="38" spans="1:25" ht="15.75" thickBot="1">
      <c r="A38" s="64">
        <f>IF(INT(I38/100)=1,F38,0)</f>
        <v>0</v>
      </c>
      <c r="B38" s="64">
        <f>IF(INT(I38/100)=3,F38,0)</f>
        <v>0</v>
      </c>
      <c r="C38" s="64">
        <f>IF(INT(I38/100)=4,F38,0)</f>
        <v>4</v>
      </c>
      <c r="D38" s="64">
        <f>IF(INT(I38/100)=5,F38,0)</f>
        <v>0</v>
      </c>
      <c r="E38" s="64">
        <f>IF(INT(I38/100)=6,F38,0)</f>
        <v>0</v>
      </c>
      <c r="F38" s="68">
        <v>4</v>
      </c>
      <c r="H38" s="89">
        <v>4</v>
      </c>
      <c r="I38" s="63">
        <v>454</v>
      </c>
      <c r="J38" s="42" t="str">
        <f>LOOKUP(I38,Name!A$2:B1931)</f>
        <v>Betsy Cooper</v>
      </c>
      <c r="K38" s="63">
        <v>26.4</v>
      </c>
      <c r="L38" s="191"/>
      <c r="M38" s="214" t="s">
        <v>159</v>
      </c>
      <c r="N38" s="71">
        <v>4</v>
      </c>
      <c r="O38" s="63">
        <v>567</v>
      </c>
      <c r="P38" s="42" t="str">
        <f>LOOKUP(O38,Name!A$2:B1931)</f>
        <v>AMY COOK</v>
      </c>
      <c r="Q38" s="63">
        <v>44</v>
      </c>
      <c r="R38" s="191"/>
      <c r="S38" s="42"/>
      <c r="T38" s="67">
        <f>IF(INT(O38/100)=1,Y38,0)</f>
        <v>0</v>
      </c>
      <c r="U38" s="67">
        <f>IF(INT(O38/100)=3,Y38,0)</f>
        <v>0</v>
      </c>
      <c r="V38" s="67">
        <f>IF(INT(O38/100)=4,Y38,0)</f>
        <v>0</v>
      </c>
      <c r="W38" s="67">
        <f>IF(INT(O38/100)=5,Y38,0)</f>
        <v>4</v>
      </c>
      <c r="X38" s="67">
        <f>IF(INT(O38/100)=6,Y38,0)</f>
        <v>0</v>
      </c>
      <c r="Y38" s="56">
        <v>4</v>
      </c>
    </row>
    <row r="39" spans="1:25" ht="15.75" thickBot="1">
      <c r="A39" s="64">
        <f>IF(INT(I39/100)=1,F39,0)</f>
        <v>0</v>
      </c>
      <c r="B39" s="64">
        <f>IF(INT(I39/100)=3,F39,0)</f>
        <v>2</v>
      </c>
      <c r="C39" s="64">
        <f>IF(INT(I39/100)=4,F39,0)</f>
        <v>0</v>
      </c>
      <c r="D39" s="64">
        <f>IF(INT(I39/100)=5,F39,0)</f>
        <v>0</v>
      </c>
      <c r="E39" s="64">
        <f>IF(INT(I39/100)=6,F39,0)</f>
        <v>0</v>
      </c>
      <c r="F39" s="68">
        <v>2</v>
      </c>
      <c r="H39" s="89">
        <v>5</v>
      </c>
      <c r="I39" s="63">
        <v>352</v>
      </c>
      <c r="J39" s="42" t="str">
        <f>LOOKUP(I39,Name!A$2:B1932)</f>
        <v>Maya Whitehouse</v>
      </c>
      <c r="K39" s="5">
        <v>26.6</v>
      </c>
      <c r="L39" s="191"/>
      <c r="M39" s="214" t="s">
        <v>159</v>
      </c>
      <c r="N39" s="71">
        <v>5</v>
      </c>
      <c r="O39" s="63">
        <v>455</v>
      </c>
      <c r="P39" s="42" t="str">
        <f>LOOKUP(O39,Name!A$2:B1932)</f>
        <v>Millie Cross</v>
      </c>
      <c r="Q39" s="63">
        <v>37</v>
      </c>
      <c r="R39" s="191"/>
      <c r="S39" s="42"/>
      <c r="T39" s="67">
        <f>IF(INT(O39/100)=1,Y39,0)</f>
        <v>0</v>
      </c>
      <c r="U39" s="67">
        <f>IF(INT(O39/100)=3,Y39,0)</f>
        <v>0</v>
      </c>
      <c r="V39" s="67">
        <f>IF(INT(O39/100)=4,Y39,0)</f>
        <v>2</v>
      </c>
      <c r="W39" s="67">
        <f>IF(INT(O39/100)=5,Y39,0)</f>
        <v>0</v>
      </c>
      <c r="X39" s="67">
        <f>IF(INT(O39/100)=6,Y39,0)</f>
        <v>0</v>
      </c>
      <c r="Y39" s="56">
        <v>2</v>
      </c>
    </row>
    <row r="40" spans="1:25" ht="15.75" thickBot="1">
      <c r="A40" s="65"/>
      <c r="B40" s="65"/>
      <c r="C40" s="65"/>
      <c r="D40" s="65"/>
      <c r="E40" s="65"/>
      <c r="F40" s="66" t="s">
        <v>59</v>
      </c>
      <c r="H40" s="192"/>
      <c r="I40" s="185"/>
      <c r="J40" s="185"/>
      <c r="K40" s="186"/>
      <c r="L40" s="191"/>
      <c r="M40" s="214" t="s">
        <v>159</v>
      </c>
      <c r="N40" s="189"/>
      <c r="O40" s="186"/>
      <c r="P40" s="185"/>
      <c r="Q40" s="186"/>
      <c r="R40" s="191"/>
      <c r="S40" s="42"/>
      <c r="T40" s="81"/>
      <c r="U40" s="65"/>
      <c r="V40" s="65"/>
      <c r="W40" s="65"/>
      <c r="X40" s="65"/>
      <c r="Y40" s="66" t="s">
        <v>59</v>
      </c>
    </row>
    <row r="41" spans="1:24" ht="16.5" thickBot="1">
      <c r="A41" s="58" t="s">
        <v>49</v>
      </c>
      <c r="B41" s="59" t="s">
        <v>51</v>
      </c>
      <c r="C41" s="60" t="s">
        <v>53</v>
      </c>
      <c r="D41" s="61" t="s">
        <v>55</v>
      </c>
      <c r="E41" s="62" t="s">
        <v>57</v>
      </c>
      <c r="H41" s="208" t="s">
        <v>165</v>
      </c>
      <c r="I41" s="185"/>
      <c r="J41" s="186" t="s">
        <v>141</v>
      </c>
      <c r="K41" s="186"/>
      <c r="L41" s="191"/>
      <c r="M41" s="214" t="s">
        <v>159</v>
      </c>
      <c r="N41" s="208" t="s">
        <v>173</v>
      </c>
      <c r="O41" s="186"/>
      <c r="P41" s="186" t="s">
        <v>124</v>
      </c>
      <c r="Q41" s="186"/>
      <c r="R41" s="191"/>
      <c r="S41" s="42"/>
      <c r="T41" s="58" t="s">
        <v>49</v>
      </c>
      <c r="U41" s="59" t="s">
        <v>51</v>
      </c>
      <c r="V41" s="60" t="s">
        <v>53</v>
      </c>
      <c r="W41" s="61" t="s">
        <v>55</v>
      </c>
      <c r="X41" s="62" t="s">
        <v>57</v>
      </c>
    </row>
    <row r="42" spans="1:25" ht="15.75" thickBot="1">
      <c r="A42" s="64">
        <f>IF(INT(I42/100)=1,F42,0)</f>
        <v>0</v>
      </c>
      <c r="B42" s="64">
        <f>IF(INT(I42/100)=3,F42,0)</f>
        <v>0</v>
      </c>
      <c r="C42" s="64">
        <f>IF(INT(I42/100)=4,F42,0)</f>
        <v>0</v>
      </c>
      <c r="D42" s="64">
        <f>IF(INT(I42/100)=5,F42,0)</f>
        <v>0</v>
      </c>
      <c r="E42" s="64">
        <f>IF(INT(I42/100)=6,F42,0)</f>
        <v>10</v>
      </c>
      <c r="F42" s="68">
        <v>10</v>
      </c>
      <c r="H42" s="89">
        <v>1</v>
      </c>
      <c r="I42" s="63">
        <v>689</v>
      </c>
      <c r="J42" s="42" t="str">
        <f>LOOKUP(I42,Name!A$2:B1935)</f>
        <v>Freya Harding</v>
      </c>
      <c r="K42" s="63">
        <v>25.5</v>
      </c>
      <c r="L42" s="191"/>
      <c r="M42" s="214" t="s">
        <v>159</v>
      </c>
      <c r="N42" s="71">
        <v>1</v>
      </c>
      <c r="O42" s="63">
        <v>687</v>
      </c>
      <c r="P42" s="42" t="str">
        <f>LOOKUP(O42,Name!A$2:B1935)</f>
        <v>Hannah Durowse</v>
      </c>
      <c r="Q42" s="63">
        <v>47</v>
      </c>
      <c r="R42" s="191"/>
      <c r="S42" s="42"/>
      <c r="T42" s="67">
        <f>IF(INT(O42/100)=1,Y42,0)</f>
        <v>0</v>
      </c>
      <c r="U42" s="67">
        <f>IF(INT(O42/100)=3,Y42,0)</f>
        <v>0</v>
      </c>
      <c r="V42" s="67">
        <f>IF(INT(O42/100)=4,Y42,0)</f>
        <v>0</v>
      </c>
      <c r="W42" s="67">
        <f>IF(INT(O42/100)=5,Y42,0)</f>
        <v>0</v>
      </c>
      <c r="X42" s="67">
        <f>IF(INT(O42/100)=6,Y42,0)</f>
        <v>10</v>
      </c>
      <c r="Y42" s="56">
        <v>10</v>
      </c>
    </row>
    <row r="43" spans="1:25" ht="15.75" thickBot="1">
      <c r="A43" s="64">
        <f>IF(INT(I43/100)=1,F43,0)</f>
        <v>0</v>
      </c>
      <c r="B43" s="64">
        <f>IF(INT(I43/100)=3,F43,0)</f>
        <v>8</v>
      </c>
      <c r="C43" s="64">
        <f>IF(INT(I43/100)=4,F43,0)</f>
        <v>0</v>
      </c>
      <c r="D43" s="64">
        <f>IF(INT(I43/100)=5,F43,0)</f>
        <v>0</v>
      </c>
      <c r="E43" s="64">
        <f>IF(INT(I43/100)=6,F43,0)</f>
        <v>0</v>
      </c>
      <c r="F43" s="68">
        <v>8</v>
      </c>
      <c r="H43" s="89">
        <v>2</v>
      </c>
      <c r="I43" s="63">
        <v>365</v>
      </c>
      <c r="J43" s="42" t="str">
        <f>LOOKUP(I43,Name!A$2:B1936)</f>
        <v>Anisa Hamilton</v>
      </c>
      <c r="K43" s="63">
        <v>25.9</v>
      </c>
      <c r="L43" s="191"/>
      <c r="M43" s="214" t="s">
        <v>159</v>
      </c>
      <c r="N43" s="71">
        <v>2</v>
      </c>
      <c r="O43" s="63">
        <v>565</v>
      </c>
      <c r="P43" s="42" t="str">
        <f>LOOKUP(O43,Name!A$2:B1936)</f>
        <v>SIAN HUBBARD</v>
      </c>
      <c r="Q43" s="63">
        <v>43</v>
      </c>
      <c r="R43" s="191"/>
      <c r="S43" s="42"/>
      <c r="T43" s="67">
        <f>IF(INT(O43/100)=1,Y43,0)</f>
        <v>0</v>
      </c>
      <c r="U43" s="67">
        <f>IF(INT(O43/100)=3,Y43,0)</f>
        <v>0</v>
      </c>
      <c r="V43" s="67">
        <f>IF(INT(O43/100)=4,Y43,0)</f>
        <v>0</v>
      </c>
      <c r="W43" s="67">
        <f>IF(INT(O43/100)=5,Y43,0)</f>
        <v>8</v>
      </c>
      <c r="X43" s="67">
        <f>IF(INT(O43/100)=6,Y43,0)</f>
        <v>0</v>
      </c>
      <c r="Y43" s="56">
        <v>8</v>
      </c>
    </row>
    <row r="44" spans="1:25" ht="15.75" thickBot="1">
      <c r="A44" s="64">
        <f>IF(INT(I44/100)=1,F44,0)</f>
        <v>0</v>
      </c>
      <c r="B44" s="64">
        <f>IF(INT(I44/100)=3,F44,0)</f>
        <v>0</v>
      </c>
      <c r="C44" s="64">
        <f>IF(INT(I44/100)=4,F44,0)</f>
        <v>0</v>
      </c>
      <c r="D44" s="64">
        <f>IF(INT(I44/100)=5,F44,0)</f>
        <v>6</v>
      </c>
      <c r="E44" s="64">
        <f>IF(INT(I44/100)=6,F44,0)</f>
        <v>0</v>
      </c>
      <c r="F44" s="68">
        <v>6</v>
      </c>
      <c r="H44" s="89">
        <v>3</v>
      </c>
      <c r="I44" s="63">
        <v>567</v>
      </c>
      <c r="J44" s="42" t="str">
        <f>LOOKUP(I44,Name!A$2:B1937)</f>
        <v>AMY COOK</v>
      </c>
      <c r="K44" s="63">
        <v>26.1</v>
      </c>
      <c r="L44" s="191"/>
      <c r="M44" s="214" t="s">
        <v>159</v>
      </c>
      <c r="N44" s="71">
        <v>3</v>
      </c>
      <c r="O44" s="63">
        <v>182</v>
      </c>
      <c r="P44" s="42" t="str">
        <f>LOOKUP(O44,Name!A$2:B1937)</f>
        <v>Harriett Martin</v>
      </c>
      <c r="Q44" s="63">
        <v>39</v>
      </c>
      <c r="R44" s="191"/>
      <c r="S44" s="42"/>
      <c r="T44" s="67">
        <f>IF(INT(O44/100)=1,Y44,0)</f>
        <v>6</v>
      </c>
      <c r="U44" s="67">
        <f>IF(INT(O44/100)=3,Y44,0)</f>
        <v>0</v>
      </c>
      <c r="V44" s="67">
        <f>IF(INT(O44/100)=4,Y44,0)</f>
        <v>0</v>
      </c>
      <c r="W44" s="67">
        <f>IF(INT(O44/100)=5,Y44,0)</f>
        <v>0</v>
      </c>
      <c r="X44" s="67">
        <f>IF(INT(O44/100)=6,Y44,0)</f>
        <v>0</v>
      </c>
      <c r="Y44" s="56">
        <v>6</v>
      </c>
    </row>
    <row r="45" spans="1:25" ht="15.75" thickBot="1">
      <c r="A45" s="64">
        <f>IF(INT(I45/100)=1,F45,0)</f>
        <v>0</v>
      </c>
      <c r="B45" s="64">
        <f>IF(INT(I45/100)=3,F45,0)</f>
        <v>0</v>
      </c>
      <c r="C45" s="64">
        <f>IF(INT(I45/100)=4,F45,0)</f>
        <v>4</v>
      </c>
      <c r="D45" s="64">
        <f>IF(INT(I45/100)=5,F45,0)</f>
        <v>0</v>
      </c>
      <c r="E45" s="64">
        <f>IF(INT(I45/100)=6,F45,0)</f>
        <v>0</v>
      </c>
      <c r="F45" s="68">
        <v>4</v>
      </c>
      <c r="H45" s="89">
        <v>4</v>
      </c>
      <c r="I45" s="63">
        <v>467</v>
      </c>
      <c r="J45" s="42" t="str">
        <f>LOOKUP(I45,Name!A$2:B1938)</f>
        <v>Eva Wood</v>
      </c>
      <c r="K45" s="5">
        <v>27</v>
      </c>
      <c r="L45" s="191"/>
      <c r="M45" s="214" t="s">
        <v>159</v>
      </c>
      <c r="N45" s="71">
        <v>4</v>
      </c>
      <c r="O45" s="63">
        <v>358</v>
      </c>
      <c r="P45" s="42" t="str">
        <f>LOOKUP(O45,Name!A$2:B1938)</f>
        <v>Mollie Mae Peniket-Aldridge</v>
      </c>
      <c r="Q45" s="63">
        <v>30</v>
      </c>
      <c r="R45" s="191"/>
      <c r="S45" s="42"/>
      <c r="T45" s="67">
        <f>IF(INT(O45/100)=1,Y45,0)</f>
        <v>0</v>
      </c>
      <c r="U45" s="67">
        <f>IF(INT(O45/100)=3,Y45,0)</f>
        <v>4</v>
      </c>
      <c r="V45" s="67">
        <f>IF(INT(O45/100)=4,Y45,0)</f>
        <v>0</v>
      </c>
      <c r="W45" s="67">
        <f>IF(INT(O45/100)=5,Y45,0)</f>
        <v>0</v>
      </c>
      <c r="X45" s="67">
        <f>IF(INT(O45/100)=6,Y45,0)</f>
        <v>0</v>
      </c>
      <c r="Y45" s="56">
        <v>4</v>
      </c>
    </row>
    <row r="46" spans="1:25" ht="15.75" thickBot="1">
      <c r="A46" s="64">
        <f>IF(INT(I46/100)=1,F46,0)</f>
        <v>2</v>
      </c>
      <c r="B46" s="64">
        <f>IF(INT(I46/100)=3,F46,0)</f>
        <v>0</v>
      </c>
      <c r="C46" s="64">
        <f>IF(INT(I46/100)=4,F46,0)</f>
        <v>0</v>
      </c>
      <c r="D46" s="64">
        <f>IF(INT(I46/100)=5,F46,0)</f>
        <v>0</v>
      </c>
      <c r="E46" s="64">
        <f>IF(INT(I46/100)=6,F46,0)</f>
        <v>0</v>
      </c>
      <c r="F46" s="68">
        <v>2</v>
      </c>
      <c r="H46" s="89">
        <v>5</v>
      </c>
      <c r="I46" s="63">
        <v>177</v>
      </c>
      <c r="J46" s="42" t="str">
        <f>LOOKUP(I46,Name!A$2:B1939)</f>
        <v>Neva Bevan</v>
      </c>
      <c r="K46" s="63">
        <v>29.2</v>
      </c>
      <c r="L46" s="191"/>
      <c r="M46" s="214" t="s">
        <v>159</v>
      </c>
      <c r="N46" s="75">
        <v>5</v>
      </c>
      <c r="O46" s="76">
        <v>465</v>
      </c>
      <c r="P46" s="526" t="str">
        <f>LOOKUP(O46,Name!A$2:B1939)</f>
        <v>Lacie Postle</v>
      </c>
      <c r="Q46" s="76">
        <v>25</v>
      </c>
      <c r="R46" s="194"/>
      <c r="S46" s="42"/>
      <c r="T46" s="67">
        <f>IF(INT(O46/100)=1,Y46,0)</f>
        <v>0</v>
      </c>
      <c r="U46" s="67">
        <f>IF(INT(O46/100)=3,Y46,0)</f>
        <v>0</v>
      </c>
      <c r="V46" s="67">
        <f>IF(INT(O46/100)=4,Y46,0)</f>
        <v>2</v>
      </c>
      <c r="W46" s="67">
        <f>IF(INT(O46/100)=5,Y46,0)</f>
        <v>0</v>
      </c>
      <c r="X46" s="67">
        <f>IF(INT(O46/100)=6,Y46,0)</f>
        <v>0</v>
      </c>
      <c r="Y46" s="56">
        <v>2</v>
      </c>
    </row>
    <row r="47" spans="1:25" ht="15.75" thickBot="1">
      <c r="A47" s="65"/>
      <c r="B47" s="65"/>
      <c r="C47" s="65"/>
      <c r="D47" s="65"/>
      <c r="E47" s="65"/>
      <c r="F47" s="66" t="s">
        <v>59</v>
      </c>
      <c r="H47" s="185"/>
      <c r="I47" s="185"/>
      <c r="J47" s="185"/>
      <c r="K47" s="186"/>
      <c r="L47" s="191"/>
      <c r="M47" s="214" t="s">
        <v>159</v>
      </c>
      <c r="N47" s="193"/>
      <c r="O47" s="193"/>
      <c r="P47" s="188"/>
      <c r="Q47" s="193"/>
      <c r="R47" s="188"/>
      <c r="T47" s="65"/>
      <c r="U47" s="65"/>
      <c r="V47" s="65"/>
      <c r="W47" s="65"/>
      <c r="X47" s="65"/>
      <c r="Y47" s="66" t="s">
        <v>59</v>
      </c>
    </row>
    <row r="48" spans="1:24" ht="16.5" thickBot="1">
      <c r="A48" s="58" t="s">
        <v>49</v>
      </c>
      <c r="B48" s="59" t="s">
        <v>51</v>
      </c>
      <c r="C48" s="60" t="s">
        <v>53</v>
      </c>
      <c r="D48" s="61" t="s">
        <v>55</v>
      </c>
      <c r="E48" s="62" t="s">
        <v>57</v>
      </c>
      <c r="H48" s="208" t="s">
        <v>166</v>
      </c>
      <c r="I48" s="185"/>
      <c r="J48" s="186" t="s">
        <v>143</v>
      </c>
      <c r="K48" s="186"/>
      <c r="L48" s="191"/>
      <c r="M48" s="214" t="s">
        <v>159</v>
      </c>
      <c r="N48" s="207" t="s">
        <v>170</v>
      </c>
      <c r="O48" s="195"/>
      <c r="P48" s="184" t="s">
        <v>144</v>
      </c>
      <c r="Q48" s="184"/>
      <c r="R48" s="190"/>
      <c r="S48" s="42"/>
      <c r="T48" s="58" t="s">
        <v>49</v>
      </c>
      <c r="U48" s="59" t="s">
        <v>51</v>
      </c>
      <c r="V48" s="60" t="s">
        <v>53</v>
      </c>
      <c r="W48" s="61" t="s">
        <v>55</v>
      </c>
      <c r="X48" s="62" t="s">
        <v>57</v>
      </c>
    </row>
    <row r="49" spans="1:25" ht="15.75" thickBot="1">
      <c r="A49" s="64">
        <f>IF(I49=1,F49,0)</f>
        <v>0</v>
      </c>
      <c r="B49" s="64">
        <f>IF(I49=3,F49,0)</f>
        <v>0</v>
      </c>
      <c r="C49" s="64">
        <f>IF(I49=4,F49,0)</f>
        <v>0</v>
      </c>
      <c r="D49" s="64">
        <f>IF(I49=5,F49,0)</f>
        <v>0</v>
      </c>
      <c r="E49" s="64">
        <f>IF(I49=6,F49,0)</f>
        <v>10</v>
      </c>
      <c r="F49" s="68">
        <v>10</v>
      </c>
      <c r="H49" s="89">
        <v>1</v>
      </c>
      <c r="I49" s="63">
        <v>6</v>
      </c>
      <c r="J49" s="42" t="str">
        <f>LOOKUP(I49,Name!A$2:B1942)</f>
        <v>Solihull &amp; Small Heath</v>
      </c>
      <c r="K49" s="63">
        <v>106.5</v>
      </c>
      <c r="L49" s="191"/>
      <c r="M49" s="214" t="s">
        <v>159</v>
      </c>
      <c r="N49" s="71">
        <v>1</v>
      </c>
      <c r="O49" s="63">
        <v>567</v>
      </c>
      <c r="P49" s="42" t="str">
        <f>LOOKUP(O49,Name!A$2:B1942)</f>
        <v>AMY COOK</v>
      </c>
      <c r="Q49" s="63">
        <v>7.56</v>
      </c>
      <c r="R49" s="191"/>
      <c r="S49" s="42"/>
      <c r="T49" s="67">
        <f>IF(INT(O49/100)=1,Y49,0)</f>
        <v>0</v>
      </c>
      <c r="U49" s="67">
        <f>IF(INT(O49/100)=3,Y49,0)</f>
        <v>0</v>
      </c>
      <c r="V49" s="67">
        <f>IF(INT(O49/100)=4,Y49,0)</f>
        <v>0</v>
      </c>
      <c r="W49" s="67">
        <f>IF(INT(O49/100)=5,Y49,0)</f>
        <v>10</v>
      </c>
      <c r="X49" s="67">
        <f>IF(INT(O49/100)=6,Y49,0)</f>
        <v>0</v>
      </c>
      <c r="Y49" s="56">
        <v>10</v>
      </c>
    </row>
    <row r="50" spans="1:25" ht="15.75" thickBot="1">
      <c r="A50" s="64">
        <f>IF(I50=1,F50,0)</f>
        <v>0</v>
      </c>
      <c r="B50" s="64">
        <f>IF(I50=3,F50,0)</f>
        <v>8</v>
      </c>
      <c r="C50" s="64">
        <f>IF(I50=4,F50,0)</f>
        <v>0</v>
      </c>
      <c r="D50" s="64">
        <f>IF(I50=5,F50,0)</f>
        <v>0</v>
      </c>
      <c r="E50" s="64">
        <f>IF(I50=6,F50,0)</f>
        <v>0</v>
      </c>
      <c r="F50" s="68">
        <v>8</v>
      </c>
      <c r="H50" s="89">
        <v>2</v>
      </c>
      <c r="I50" s="63">
        <v>3</v>
      </c>
      <c r="J50" s="42" t="str">
        <f>LOOKUP(I50,Name!A$2:B1943)</f>
        <v>Birchfield Harriers</v>
      </c>
      <c r="K50" s="5">
        <v>109</v>
      </c>
      <c r="L50" s="191"/>
      <c r="M50" s="214" t="s">
        <v>159</v>
      </c>
      <c r="N50" s="71">
        <v>2</v>
      </c>
      <c r="O50" s="63">
        <v>170</v>
      </c>
      <c r="P50" s="42" t="str">
        <f>LOOKUP(O50,Name!A$2:B1943)</f>
        <v>Maddy Hughes</v>
      </c>
      <c r="Q50" s="63">
        <v>6.38</v>
      </c>
      <c r="R50" s="191"/>
      <c r="S50" s="42"/>
      <c r="T50" s="67">
        <f>IF(INT(O50/100)=1,Y50,0)</f>
        <v>8</v>
      </c>
      <c r="U50" s="67">
        <f>IF(INT(O50/100)=3,Y50,0)</f>
        <v>0</v>
      </c>
      <c r="V50" s="67">
        <f>IF(INT(O50/100)=4,Y50,0)</f>
        <v>0</v>
      </c>
      <c r="W50" s="67">
        <f>IF(INT(O50/100)=5,Y50,0)</f>
        <v>0</v>
      </c>
      <c r="X50" s="67">
        <f>IF(INT(O50/100)=6,Y50,0)</f>
        <v>0</v>
      </c>
      <c r="Y50" s="56">
        <v>8</v>
      </c>
    </row>
    <row r="51" spans="1:25" ht="15.75" thickBot="1">
      <c r="A51" s="64">
        <f>IF(I51=1,F51,0)</f>
        <v>0</v>
      </c>
      <c r="B51" s="64">
        <f>IF(I51=3,F51,0)</f>
        <v>0</v>
      </c>
      <c r="C51" s="64">
        <f>IF(I51=4,F51,0)</f>
        <v>0</v>
      </c>
      <c r="D51" s="64">
        <f>IF(I51=5,F51,0)</f>
        <v>6</v>
      </c>
      <c r="E51" s="64">
        <f>IF(I51=6,F51,0)</f>
        <v>0</v>
      </c>
      <c r="F51" s="68">
        <v>6</v>
      </c>
      <c r="H51" s="89">
        <v>3</v>
      </c>
      <c r="I51" s="63">
        <v>5</v>
      </c>
      <c r="J51" s="42" t="str">
        <f>LOOKUP(I51,Name!A$2:B1944)</f>
        <v>Tamworth AC</v>
      </c>
      <c r="K51" s="63">
        <v>119.2</v>
      </c>
      <c r="L51" s="191"/>
      <c r="M51" s="214" t="s">
        <v>159</v>
      </c>
      <c r="N51" s="71">
        <v>3</v>
      </c>
      <c r="O51" s="63">
        <v>361</v>
      </c>
      <c r="P51" s="42" t="str">
        <f>LOOKUP(O51,Name!A$2:B1944)</f>
        <v>Sophia Deans</v>
      </c>
      <c r="Q51" s="63">
        <v>6.14</v>
      </c>
      <c r="R51" s="191"/>
      <c r="S51" s="42"/>
      <c r="T51" s="67">
        <f>IF(INT(O51/100)=1,Y51,0)</f>
        <v>0</v>
      </c>
      <c r="U51" s="67">
        <f>IF(INT(O51/100)=3,Y51,0)</f>
        <v>6</v>
      </c>
      <c r="V51" s="67">
        <f>IF(INT(O51/100)=4,Y51,0)</f>
        <v>0</v>
      </c>
      <c r="W51" s="67">
        <f>IF(INT(O51/100)=5,Y51,0)</f>
        <v>0</v>
      </c>
      <c r="X51" s="67">
        <f>IF(INT(O51/100)=6,Y51,0)</f>
        <v>0</v>
      </c>
      <c r="Y51" s="56">
        <v>6</v>
      </c>
    </row>
    <row r="52" spans="1:25" ht="15.75" thickBot="1">
      <c r="A52" s="64">
        <f>IF(I52=1,F52,0)</f>
        <v>0</v>
      </c>
      <c r="B52" s="64">
        <f>IF(I52=3,F52,0)</f>
        <v>0</v>
      </c>
      <c r="C52" s="64">
        <f>IF(I52=4,F52,0)</f>
        <v>4</v>
      </c>
      <c r="D52" s="64">
        <f>IF(I52=5,F52,0)</f>
        <v>0</v>
      </c>
      <c r="E52" s="64">
        <f>IF(I52=6,F52,0)</f>
        <v>0</v>
      </c>
      <c r="F52" s="68">
        <v>4</v>
      </c>
      <c r="H52" s="89">
        <v>4</v>
      </c>
      <c r="I52" s="63">
        <v>4</v>
      </c>
      <c r="J52" s="42" t="str">
        <f>LOOKUP(I52,Name!A$2:B1945)</f>
        <v>Halesowen C&amp;AC</v>
      </c>
      <c r="K52" s="63">
        <v>120.8</v>
      </c>
      <c r="L52" s="191"/>
      <c r="M52" s="214" t="s">
        <v>159</v>
      </c>
      <c r="N52" s="71">
        <v>4</v>
      </c>
      <c r="O52" s="63">
        <v>692</v>
      </c>
      <c r="P52" s="42" t="str">
        <f>LOOKUP(O52,Name!A$2:B1945)</f>
        <v>Lily Saxon</v>
      </c>
      <c r="Q52" s="63">
        <v>5.92</v>
      </c>
      <c r="R52" s="191"/>
      <c r="S52" s="42"/>
      <c r="T52" s="67">
        <f>IF(INT(O52/100)=1,Y52,0)</f>
        <v>0</v>
      </c>
      <c r="U52" s="67">
        <f>IF(INT(O52/100)=3,Y52,0)</f>
        <v>0</v>
      </c>
      <c r="V52" s="67">
        <f>IF(INT(O52/100)=4,Y52,0)</f>
        <v>0</v>
      </c>
      <c r="W52" s="67">
        <f>IF(INT(O52/100)=5,Y52,0)</f>
        <v>0</v>
      </c>
      <c r="X52" s="67">
        <f>IF(INT(O52/100)=6,Y52,0)</f>
        <v>4</v>
      </c>
      <c r="Y52" s="56">
        <v>4</v>
      </c>
    </row>
    <row r="53" spans="1:25" ht="15.75" thickBot="1">
      <c r="A53" s="64">
        <f>IF(I53=1,F53,0)</f>
        <v>0</v>
      </c>
      <c r="B53" s="64">
        <f>IF(I53=3,F53,0)</f>
        <v>0</v>
      </c>
      <c r="C53" s="64">
        <f>IF(I53=4,F53,0)</f>
        <v>0</v>
      </c>
      <c r="D53" s="64">
        <f>IF(I53=5,F53,0)</f>
        <v>0</v>
      </c>
      <c r="E53" s="64">
        <f>IF(I53=6,F53,0)</f>
        <v>0</v>
      </c>
      <c r="F53" s="68">
        <v>2</v>
      </c>
      <c r="H53" s="89">
        <v>5</v>
      </c>
      <c r="I53" s="63"/>
      <c r="J53" s="42" t="e">
        <f>LOOKUP(I53,Name!A$2:B1946)</f>
        <v>#N/A</v>
      </c>
      <c r="K53" s="63"/>
      <c r="L53" s="191"/>
      <c r="M53" s="214" t="s">
        <v>159</v>
      </c>
      <c r="N53" s="71">
        <v>5</v>
      </c>
      <c r="O53" s="63">
        <v>467</v>
      </c>
      <c r="P53" s="42" t="str">
        <f>LOOKUP(O53,Name!A$2:B1946)</f>
        <v>Eva Wood</v>
      </c>
      <c r="Q53" s="63">
        <v>5.18</v>
      </c>
      <c r="R53" s="191"/>
      <c r="S53" s="42"/>
      <c r="T53" s="67">
        <f>IF(INT(O53/100)=1,Y53,0)</f>
        <v>0</v>
      </c>
      <c r="U53" s="67">
        <f>IF(INT(O53/100)=3,Y53,0)</f>
        <v>0</v>
      </c>
      <c r="V53" s="67">
        <f>IF(INT(O53/100)=4,Y53,0)</f>
        <v>2</v>
      </c>
      <c r="W53" s="67">
        <f>IF(INT(O53/100)=5,Y53,0)</f>
        <v>0</v>
      </c>
      <c r="X53" s="67">
        <f>IF(INT(O53/100)=6,Y53,0)</f>
        <v>0</v>
      </c>
      <c r="Y53" s="56">
        <v>2</v>
      </c>
    </row>
    <row r="54" spans="1:25" ht="15.75" thickBot="1">
      <c r="A54" s="65"/>
      <c r="B54" s="65"/>
      <c r="C54" s="65"/>
      <c r="D54" s="65"/>
      <c r="E54" s="65"/>
      <c r="F54" s="66" t="s">
        <v>59</v>
      </c>
      <c r="H54" s="189"/>
      <c r="I54" s="186"/>
      <c r="J54" s="185"/>
      <c r="K54" s="186"/>
      <c r="L54" s="191"/>
      <c r="M54" s="214" t="s">
        <v>159</v>
      </c>
      <c r="N54" s="189"/>
      <c r="O54" s="186"/>
      <c r="P54" s="185"/>
      <c r="Q54" s="186"/>
      <c r="R54" s="191"/>
      <c r="S54" s="42"/>
      <c r="T54" s="81"/>
      <c r="U54" s="65"/>
      <c r="V54" s="65"/>
      <c r="W54" s="65"/>
      <c r="X54" s="65"/>
      <c r="Y54" s="66" t="s">
        <v>59</v>
      </c>
    </row>
    <row r="55" spans="1:24" ht="16.5" thickBot="1">
      <c r="A55" s="58" t="s">
        <v>49</v>
      </c>
      <c r="B55" s="59" t="s">
        <v>51</v>
      </c>
      <c r="C55" s="60" t="s">
        <v>53</v>
      </c>
      <c r="D55" s="61" t="s">
        <v>55</v>
      </c>
      <c r="E55" s="62" t="s">
        <v>57</v>
      </c>
      <c r="H55" s="208" t="s">
        <v>167</v>
      </c>
      <c r="I55" s="186"/>
      <c r="J55" s="186" t="s">
        <v>230</v>
      </c>
      <c r="K55" s="186"/>
      <c r="L55" s="191"/>
      <c r="M55" s="214" t="s">
        <v>159</v>
      </c>
      <c r="N55" s="208" t="s">
        <v>171</v>
      </c>
      <c r="O55" s="186"/>
      <c r="P55" s="186" t="s">
        <v>145</v>
      </c>
      <c r="Q55" s="186"/>
      <c r="R55" s="191"/>
      <c r="S55" s="42"/>
      <c r="T55" s="58" t="s">
        <v>49</v>
      </c>
      <c r="U55" s="59" t="s">
        <v>51</v>
      </c>
      <c r="V55" s="60" t="s">
        <v>53</v>
      </c>
      <c r="W55" s="61" t="s">
        <v>55</v>
      </c>
      <c r="X55" s="62" t="s">
        <v>57</v>
      </c>
    </row>
    <row r="56" spans="1:25" ht="15.75" thickBot="1">
      <c r="A56" s="64">
        <f>IF(I56=1,F56,0)</f>
        <v>0</v>
      </c>
      <c r="B56" s="64">
        <f>IF(I56=3,F56,0)</f>
        <v>0</v>
      </c>
      <c r="C56" s="64">
        <f>IF(I56=4,F56,0)</f>
        <v>0</v>
      </c>
      <c r="D56" s="64">
        <f>IF(I56=5,F56,0)</f>
        <v>0</v>
      </c>
      <c r="E56" s="64">
        <f>IF(I56=6,F56,0)</f>
        <v>10</v>
      </c>
      <c r="F56" s="68">
        <v>10</v>
      </c>
      <c r="H56" s="89">
        <v>1</v>
      </c>
      <c r="I56" s="63">
        <v>6</v>
      </c>
      <c r="J56" s="42" t="str">
        <f>LOOKUP(I56,Name!A$2:B1949)</f>
        <v>Solihull &amp; Small Heath</v>
      </c>
      <c r="K56" s="5">
        <v>99.4</v>
      </c>
      <c r="L56" s="191"/>
      <c r="M56" s="214" t="s">
        <v>159</v>
      </c>
      <c r="N56" s="71">
        <v>1</v>
      </c>
      <c r="O56" s="63">
        <v>689</v>
      </c>
      <c r="P56" s="42" t="str">
        <f>LOOKUP(O56,Name!A$2:B1949)</f>
        <v>Freya Harding</v>
      </c>
      <c r="Q56" s="63">
        <v>5.81</v>
      </c>
      <c r="R56" s="191"/>
      <c r="S56" s="42"/>
      <c r="T56" s="67">
        <f>IF(INT(O56/100)=1,Y56,0)</f>
        <v>0</v>
      </c>
      <c r="U56" s="67">
        <f>IF(INT(O56/100)=3,Y56,0)</f>
        <v>0</v>
      </c>
      <c r="V56" s="67">
        <f>IF(INT(O56/100)=4,Y56,0)</f>
        <v>0</v>
      </c>
      <c r="W56" s="67">
        <f>IF(INT(O56/100)=5,Y56,0)</f>
        <v>0</v>
      </c>
      <c r="X56" s="67">
        <f>IF(INT(O56/100)=6,Y56,0)</f>
        <v>10</v>
      </c>
      <c r="Y56" s="56">
        <v>10</v>
      </c>
    </row>
    <row r="57" spans="1:25" ht="15.75" thickBot="1">
      <c r="A57" s="64">
        <f>IF(I57=1,F57,0)</f>
        <v>0</v>
      </c>
      <c r="B57" s="64">
        <f>IF(I57=3,F57,0)</f>
        <v>8</v>
      </c>
      <c r="C57" s="64">
        <f>IF(I57=4,F57,0)</f>
        <v>0</v>
      </c>
      <c r="D57" s="64">
        <f>IF(I57=5,F57,0)</f>
        <v>0</v>
      </c>
      <c r="E57" s="64">
        <f>IF(I57=6,F57,0)</f>
        <v>0</v>
      </c>
      <c r="F57" s="68">
        <v>8</v>
      </c>
      <c r="H57" s="89">
        <v>2</v>
      </c>
      <c r="I57" s="63">
        <v>3</v>
      </c>
      <c r="J57" s="42" t="str">
        <f>LOOKUP(I57,Name!A$2:B1950)</f>
        <v>Birchfield Harriers</v>
      </c>
      <c r="K57" s="63">
        <v>99.6</v>
      </c>
      <c r="L57" s="191"/>
      <c r="M57" s="214" t="s">
        <v>159</v>
      </c>
      <c r="N57" s="71">
        <v>2</v>
      </c>
      <c r="O57" s="63">
        <v>351</v>
      </c>
      <c r="P57" s="42" t="str">
        <f>LOOKUP(O57,Name!A$2:B1950)</f>
        <v>Mirella Mangoo</v>
      </c>
      <c r="Q57" s="331">
        <v>5.6</v>
      </c>
      <c r="R57" s="191"/>
      <c r="S57" s="42"/>
      <c r="T57" s="67">
        <f>IF(INT(O57/100)=1,Y57,0)</f>
        <v>0</v>
      </c>
      <c r="U57" s="67">
        <f>IF(INT(O57/100)=3,Y57,0)</f>
        <v>8</v>
      </c>
      <c r="V57" s="67">
        <f>IF(INT(O57/100)=4,Y57,0)</f>
        <v>0</v>
      </c>
      <c r="W57" s="67">
        <f>IF(INT(O57/100)=5,Y57,0)</f>
        <v>0</v>
      </c>
      <c r="X57" s="67">
        <f>IF(INT(O57/100)=6,Y57,0)</f>
        <v>0</v>
      </c>
      <c r="Y57" s="56">
        <v>8</v>
      </c>
    </row>
    <row r="58" spans="1:25" ht="15.75" thickBot="1">
      <c r="A58" s="64">
        <f>IF(I58=1,F58,0)</f>
        <v>0</v>
      </c>
      <c r="B58" s="64">
        <f>IF(I58=3,F58,0)</f>
        <v>0</v>
      </c>
      <c r="C58" s="64">
        <f>IF(I58=4,F58,0)</f>
        <v>0</v>
      </c>
      <c r="D58" s="64">
        <f>IF(I58=5,F58,0)</f>
        <v>6</v>
      </c>
      <c r="E58" s="64">
        <f>IF(I58=6,F58,0)</f>
        <v>0</v>
      </c>
      <c r="F58" s="68">
        <v>6</v>
      </c>
      <c r="H58" s="89">
        <v>3</v>
      </c>
      <c r="I58" s="63">
        <v>5</v>
      </c>
      <c r="J58" s="42" t="str">
        <f>LOOKUP(I58,Name!A$2:B1951)</f>
        <v>Tamworth AC</v>
      </c>
      <c r="K58" s="5">
        <v>103</v>
      </c>
      <c r="L58" s="191"/>
      <c r="M58" s="214" t="s">
        <v>159</v>
      </c>
      <c r="N58" s="71">
        <v>3</v>
      </c>
      <c r="O58" s="63">
        <v>177</v>
      </c>
      <c r="P58" s="42" t="str">
        <f>LOOKUP(O58,Name!A$2:B1951)</f>
        <v>Neva Bevan</v>
      </c>
      <c r="Q58" s="63">
        <v>5.46</v>
      </c>
      <c r="R58" s="191"/>
      <c r="S58" s="42"/>
      <c r="T58" s="67">
        <f>IF(INT(O58/100)=1,Y58,0)</f>
        <v>6</v>
      </c>
      <c r="U58" s="67">
        <f>IF(INT(O58/100)=3,Y58,0)</f>
        <v>0</v>
      </c>
      <c r="V58" s="67">
        <f>IF(INT(O58/100)=4,Y58,0)</f>
        <v>0</v>
      </c>
      <c r="W58" s="67">
        <f>IF(INT(O58/100)=5,Y58,0)</f>
        <v>0</v>
      </c>
      <c r="X58" s="67">
        <f>IF(INT(O58/100)=6,Y58,0)</f>
        <v>0</v>
      </c>
      <c r="Y58" s="56">
        <v>6</v>
      </c>
    </row>
    <row r="59" spans="1:25" ht="15.75" thickBot="1">
      <c r="A59" s="64">
        <f>IF(I59=1,F59,0)</f>
        <v>4</v>
      </c>
      <c r="B59" s="64">
        <f>IF(I59=3,F59,0)</f>
        <v>0</v>
      </c>
      <c r="C59" s="64">
        <f>IF(I59=4,F59,0)</f>
        <v>0</v>
      </c>
      <c r="D59" s="64">
        <f>IF(I59=5,F59,0)</f>
        <v>0</v>
      </c>
      <c r="E59" s="64">
        <f>IF(I59=6,F59,0)</f>
        <v>0</v>
      </c>
      <c r="F59" s="68">
        <v>4</v>
      </c>
      <c r="H59" s="89">
        <v>4</v>
      </c>
      <c r="I59" s="63">
        <v>1</v>
      </c>
      <c r="J59" s="42" t="str">
        <f>LOOKUP(I59,Name!A$2:B1952)</f>
        <v>Royal Sutton Coldfield</v>
      </c>
      <c r="K59" s="63">
        <v>103.7</v>
      </c>
      <c r="L59" s="191"/>
      <c r="M59" s="214" t="s">
        <v>159</v>
      </c>
      <c r="N59" s="71">
        <v>4</v>
      </c>
      <c r="O59" s="63">
        <v>465</v>
      </c>
      <c r="P59" s="42" t="str">
        <f>LOOKUP(O59,Name!A$2:B1952)</f>
        <v>Lacie Postle</v>
      </c>
      <c r="Q59" s="63">
        <v>4.34</v>
      </c>
      <c r="R59" s="191"/>
      <c r="S59" s="42"/>
      <c r="T59" s="67">
        <f>IF(INT(O59/100)=1,Y59,0)</f>
        <v>0</v>
      </c>
      <c r="U59" s="67">
        <f>IF(INT(O59/100)=3,Y59,0)</f>
        <v>0</v>
      </c>
      <c r="V59" s="67">
        <f>IF(INT(O59/100)=4,Y59,0)</f>
        <v>4</v>
      </c>
      <c r="W59" s="67">
        <f>IF(INT(O59/100)=5,Y59,0)</f>
        <v>0</v>
      </c>
      <c r="X59" s="67">
        <f>IF(INT(O59/100)=6,Y59,0)</f>
        <v>0</v>
      </c>
      <c r="Y59" s="56">
        <v>4</v>
      </c>
    </row>
    <row r="60" spans="1:25" ht="15.75" thickBot="1">
      <c r="A60" s="64">
        <f>IF(I60=1,F60,0)</f>
        <v>0</v>
      </c>
      <c r="B60" s="64">
        <f>IF(I60=3,F60,0)</f>
        <v>0</v>
      </c>
      <c r="C60" s="64">
        <f>IF(I60=4,F60,0)</f>
        <v>2</v>
      </c>
      <c r="D60" s="64">
        <f>IF(I60=5,F60,0)</f>
        <v>0</v>
      </c>
      <c r="E60" s="64">
        <f>IF(I60=6,F60,0)</f>
        <v>0</v>
      </c>
      <c r="F60" s="68">
        <v>2</v>
      </c>
      <c r="H60" s="91">
        <v>5</v>
      </c>
      <c r="I60" s="76">
        <v>4</v>
      </c>
      <c r="J60" s="526" t="str">
        <f>LOOKUP(I60,Name!A$2:B1953)</f>
        <v>Halesowen C&amp;AC</v>
      </c>
      <c r="K60" s="54">
        <v>106</v>
      </c>
      <c r="L60" s="194"/>
      <c r="M60" s="214" t="s">
        <v>159</v>
      </c>
      <c r="N60" s="75">
        <v>5</v>
      </c>
      <c r="O60" s="76">
        <v>564</v>
      </c>
      <c r="P60" s="526" t="str">
        <f>LOOKUP(O60,Name!A$2:B1953)</f>
        <v>MADISON ROSE BLENCOWE</v>
      </c>
      <c r="Q60" s="76">
        <v>3.69</v>
      </c>
      <c r="R60" s="194"/>
      <c r="S60" s="42"/>
      <c r="T60" s="67">
        <f>IF(INT(O60/100)=1,Y60,0)</f>
        <v>0</v>
      </c>
      <c r="U60" s="67">
        <f>IF(INT(O60/100)=3,Y60,0)</f>
        <v>0</v>
      </c>
      <c r="V60" s="67">
        <f>IF(INT(O60/100)=4,Y60,0)</f>
        <v>0</v>
      </c>
      <c r="W60" s="67">
        <f>IF(INT(O60/100)=5,Y60,0)</f>
        <v>2</v>
      </c>
      <c r="X60" s="67">
        <f>IF(INT(O60/100)=6,Y60,0)</f>
        <v>0</v>
      </c>
      <c r="Y60" s="56">
        <v>2</v>
      </c>
    </row>
    <row r="61" spans="1:25" ht="15.75" thickBot="1">
      <c r="A61" s="65"/>
      <c r="B61" s="65"/>
      <c r="C61" s="65"/>
      <c r="D61" s="65"/>
      <c r="E61" s="65"/>
      <c r="F61" s="66" t="s">
        <v>59</v>
      </c>
      <c r="H61" s="193"/>
      <c r="I61" s="193"/>
      <c r="J61" s="188"/>
      <c r="K61" s="193"/>
      <c r="L61" s="188"/>
      <c r="M61" s="214" t="s">
        <v>159</v>
      </c>
      <c r="N61" s="193"/>
      <c r="O61" s="193"/>
      <c r="P61" s="188"/>
      <c r="Q61" s="193"/>
      <c r="R61" s="188"/>
      <c r="T61" s="65"/>
      <c r="U61" s="65"/>
      <c r="V61" s="65"/>
      <c r="W61" s="65"/>
      <c r="X61" s="65"/>
      <c r="Y61" s="66" t="s">
        <v>59</v>
      </c>
    </row>
    <row r="62" spans="1:24" ht="16.5" thickBot="1">
      <c r="A62" s="58" t="s">
        <v>49</v>
      </c>
      <c r="B62" s="59" t="s">
        <v>51</v>
      </c>
      <c r="C62" s="60" t="s">
        <v>53</v>
      </c>
      <c r="D62" s="61" t="s">
        <v>55</v>
      </c>
      <c r="E62" s="62" t="s">
        <v>57</v>
      </c>
      <c r="H62" s="207" t="s">
        <v>168</v>
      </c>
      <c r="I62" s="195"/>
      <c r="J62" s="184" t="s">
        <v>112</v>
      </c>
      <c r="K62" s="184"/>
      <c r="L62" s="190"/>
      <c r="M62" s="214" t="s">
        <v>159</v>
      </c>
      <c r="N62" s="207" t="s">
        <v>169</v>
      </c>
      <c r="O62" s="195"/>
      <c r="P62" s="184" t="s">
        <v>113</v>
      </c>
      <c r="Q62" s="184"/>
      <c r="R62" s="190"/>
      <c r="S62" s="42"/>
      <c r="T62" s="58" t="s">
        <v>49</v>
      </c>
      <c r="U62" s="59" t="s">
        <v>51</v>
      </c>
      <c r="V62" s="60" t="s">
        <v>53</v>
      </c>
      <c r="W62" s="61" t="s">
        <v>55</v>
      </c>
      <c r="X62" s="62" t="s">
        <v>57</v>
      </c>
    </row>
    <row r="63" spans="1:25" ht="15.75" thickBot="1">
      <c r="A63" s="67">
        <f>IF(INT(I63/100)=1,F63,0)</f>
        <v>0</v>
      </c>
      <c r="B63" s="67">
        <f>IF(INT(I63/100)=3,F63,0)</f>
        <v>0</v>
      </c>
      <c r="C63" s="67">
        <f>IF(INT(I63/100)=4,F63,0)</f>
        <v>0</v>
      </c>
      <c r="D63" s="67">
        <f>IF(INT(I63/100)=5,F63,0)</f>
        <v>0</v>
      </c>
      <c r="E63" s="67">
        <f>IF(INT(I63/100)=6,F63,0)</f>
        <v>10</v>
      </c>
      <c r="F63" s="56">
        <v>10</v>
      </c>
      <c r="H63" s="71">
        <v>1</v>
      </c>
      <c r="I63" s="63">
        <v>693</v>
      </c>
      <c r="J63" s="42" t="str">
        <f>LOOKUP(I63,Name!A$2:B1949)</f>
        <v>Emily Annandale</v>
      </c>
      <c r="K63" s="63">
        <v>80</v>
      </c>
      <c r="L63" s="191"/>
      <c r="M63" s="214" t="s">
        <v>159</v>
      </c>
      <c r="N63" s="71">
        <v>1</v>
      </c>
      <c r="O63" s="63">
        <v>355</v>
      </c>
      <c r="P63" s="42" t="str">
        <f>LOOKUP(O63,Name!A$2:B1956)</f>
        <v>Abbie Pearce</v>
      </c>
      <c r="Q63" s="63">
        <v>70</v>
      </c>
      <c r="R63" s="191"/>
      <c r="S63" s="42"/>
      <c r="T63" s="67">
        <f>IF(INT(O63/100)=1,Y63,0)</f>
        <v>0</v>
      </c>
      <c r="U63" s="67">
        <f>IF(INT(O63/100)=3,Y63,0)</f>
        <v>10</v>
      </c>
      <c r="V63" s="67">
        <f>IF(INT(O63/100)=4,Y63,0)</f>
        <v>0</v>
      </c>
      <c r="W63" s="67">
        <f>IF(INT(O63/100)=5,Y63,0)</f>
        <v>0</v>
      </c>
      <c r="X63" s="67">
        <f>IF(INT(O63/100)=6,Y63,0)</f>
        <v>0</v>
      </c>
      <c r="Y63" s="56">
        <v>10</v>
      </c>
    </row>
    <row r="64" spans="1:25" ht="15.75" thickBot="1">
      <c r="A64" s="67">
        <f>IF(INT(I64/100)=1,F64,0)</f>
        <v>0</v>
      </c>
      <c r="B64" s="67">
        <f>IF(INT(I64/100)=3,F64,0)</f>
        <v>8</v>
      </c>
      <c r="C64" s="67">
        <f>IF(INT(I64/100)=4,F64,0)</f>
        <v>0</v>
      </c>
      <c r="D64" s="67">
        <f>IF(INT(I64/100)=5,F64,0)</f>
        <v>0</v>
      </c>
      <c r="E64" s="67">
        <f>IF(INT(I64/100)=6,F64,0)</f>
        <v>0</v>
      </c>
      <c r="F64" s="56">
        <v>8</v>
      </c>
      <c r="H64" s="71">
        <v>2</v>
      </c>
      <c r="I64" s="63">
        <v>352</v>
      </c>
      <c r="J64" s="42" t="str">
        <f>LOOKUP(I64,Name!A$2:B1950)</f>
        <v>Maya Whitehouse</v>
      </c>
      <c r="K64" s="63">
        <v>72</v>
      </c>
      <c r="L64" s="191"/>
      <c r="M64" s="214" t="s">
        <v>159</v>
      </c>
      <c r="N64" s="71">
        <v>2</v>
      </c>
      <c r="O64" s="63">
        <v>568</v>
      </c>
      <c r="P64" s="42" t="str">
        <f>LOOKUP(O64,Name!A$2:B1957)</f>
        <v>ELLIE GAUNTLETT</v>
      </c>
      <c r="Q64" s="63">
        <v>64</v>
      </c>
      <c r="R64" s="191"/>
      <c r="S64" s="42"/>
      <c r="T64" s="67">
        <f>IF(INT(O64/100)=1,Y64,0)</f>
        <v>0</v>
      </c>
      <c r="U64" s="67">
        <f>IF(INT(O64/100)=3,Y64,0)</f>
        <v>0</v>
      </c>
      <c r="V64" s="67">
        <f>IF(INT(O64/100)=4,Y64,0)</f>
        <v>0</v>
      </c>
      <c r="W64" s="67">
        <f>IF(INT(O64/100)=5,Y64,0)</f>
        <v>8</v>
      </c>
      <c r="X64" s="67">
        <f>IF(INT(O64/100)=6,Y64,0)</f>
        <v>0</v>
      </c>
      <c r="Y64" s="56">
        <v>8</v>
      </c>
    </row>
    <row r="65" spans="1:25" ht="15.75" thickBot="1">
      <c r="A65" s="67">
        <f>IF(INT(I65/100)=1,F65,0)</f>
        <v>0</v>
      </c>
      <c r="B65" s="67">
        <f>IF(INT(I65/100)=3,F65,0)</f>
        <v>0</v>
      </c>
      <c r="C65" s="67">
        <f>IF(INT(I65/100)=4,F65,0)</f>
        <v>0</v>
      </c>
      <c r="D65" s="67">
        <f>IF(INT(I65/100)=5,F65,0)</f>
        <v>6</v>
      </c>
      <c r="E65" s="67">
        <f>IF(INT(I65/100)=6,F65,0)</f>
        <v>0</v>
      </c>
      <c r="F65" s="56">
        <v>6</v>
      </c>
      <c r="H65" s="71">
        <v>3</v>
      </c>
      <c r="I65" s="63">
        <v>563</v>
      </c>
      <c r="J65" s="42" t="str">
        <f>LOOKUP(I65,Name!A$2:B1951)</f>
        <v>EMILY PEARCE</v>
      </c>
      <c r="K65" s="63">
        <v>71</v>
      </c>
      <c r="L65" s="191"/>
      <c r="M65" s="214" t="s">
        <v>159</v>
      </c>
      <c r="N65" s="71">
        <v>2</v>
      </c>
      <c r="O65" s="63">
        <v>687</v>
      </c>
      <c r="P65" s="42" t="str">
        <f>LOOKUP(O65,Name!A$2:B1958)</f>
        <v>Hannah Durowse</v>
      </c>
      <c r="Q65" s="63">
        <v>64</v>
      </c>
      <c r="R65" s="191"/>
      <c r="S65" s="42"/>
      <c r="T65" s="67">
        <f>IF(INT(O65/100)=1,Y65,0)</f>
        <v>0</v>
      </c>
      <c r="U65" s="67">
        <f>IF(INT(O65/100)=3,Y65,0)</f>
        <v>0</v>
      </c>
      <c r="V65" s="67">
        <f>IF(INT(O65/100)=4,Y65,0)</f>
        <v>0</v>
      </c>
      <c r="W65" s="67">
        <f>IF(INT(O65/100)=5,Y65,0)</f>
        <v>0</v>
      </c>
      <c r="X65" s="67">
        <f>IF(INT(O65/100)=6,Y65,0)</f>
        <v>6</v>
      </c>
      <c r="Y65" s="56">
        <v>6</v>
      </c>
    </row>
    <row r="66" spans="1:25" ht="15.75" thickBot="1">
      <c r="A66" s="67">
        <f>IF(INT(I66/100)=1,F66,0)</f>
        <v>0</v>
      </c>
      <c r="B66" s="67">
        <f>IF(INT(I66/100)=3,F66,0)</f>
        <v>0</v>
      </c>
      <c r="C66" s="67">
        <f>IF(INT(I66/100)=4,F66,0)</f>
        <v>4</v>
      </c>
      <c r="D66" s="67">
        <f>IF(INT(I66/100)=5,F66,0)</f>
        <v>0</v>
      </c>
      <c r="E66" s="67">
        <f>IF(INT(I66/100)=6,F66,0)</f>
        <v>0</v>
      </c>
      <c r="F66" s="56">
        <v>4</v>
      </c>
      <c r="H66" s="71">
        <v>4</v>
      </c>
      <c r="I66" s="63">
        <v>458</v>
      </c>
      <c r="J66" s="42" t="str">
        <f>LOOKUP(I66,Name!A$2:B1952)</f>
        <v>Molly Figgitt</v>
      </c>
      <c r="K66" s="63">
        <v>68</v>
      </c>
      <c r="L66" s="191"/>
      <c r="M66" s="214" t="s">
        <v>159</v>
      </c>
      <c r="N66" s="71">
        <v>4</v>
      </c>
      <c r="O66" s="63">
        <v>461</v>
      </c>
      <c r="P66" s="42" t="str">
        <f>LOOKUP(O66,Name!A$2:B1959)</f>
        <v>Falan Malone-Priest</v>
      </c>
      <c r="Q66" s="63">
        <v>61</v>
      </c>
      <c r="R66" s="191"/>
      <c r="S66" s="42"/>
      <c r="T66" s="67">
        <f>IF(INT(O66/100)=1,Y66,0)</f>
        <v>0</v>
      </c>
      <c r="U66" s="67">
        <f>IF(INT(O66/100)=3,Y66,0)</f>
        <v>0</v>
      </c>
      <c r="V66" s="67">
        <f>IF(INT(O66/100)=4,Y66,0)</f>
        <v>4</v>
      </c>
      <c r="W66" s="67">
        <f>IF(INT(O66/100)=5,Y66,0)</f>
        <v>0</v>
      </c>
      <c r="X66" s="67">
        <f>IF(INT(O66/100)=6,Y66,0)</f>
        <v>0</v>
      </c>
      <c r="Y66" s="56">
        <v>4</v>
      </c>
    </row>
    <row r="67" spans="1:25" ht="15.75" thickBot="1">
      <c r="A67" s="67">
        <f>IF(INT(I67/100)=1,F67,0)</f>
        <v>2</v>
      </c>
      <c r="B67" s="67">
        <f>IF(INT(I67/100)=3,F67,0)</f>
        <v>0</v>
      </c>
      <c r="C67" s="67">
        <f>IF(INT(I67/100)=4,F67,0)</f>
        <v>0</v>
      </c>
      <c r="D67" s="67">
        <f>IF(INT(I67/100)=5,F67,0)</f>
        <v>0</v>
      </c>
      <c r="E67" s="67">
        <f>IF(INT(I67/100)=6,F67,0)</f>
        <v>0</v>
      </c>
      <c r="F67" s="56">
        <v>2</v>
      </c>
      <c r="H67" s="71">
        <v>5</v>
      </c>
      <c r="I67" s="63">
        <v>170</v>
      </c>
      <c r="J67" s="42" t="str">
        <f>LOOKUP(I67,Name!A$2:B1953)</f>
        <v>Maddy Hughes</v>
      </c>
      <c r="K67" s="63">
        <v>61</v>
      </c>
      <c r="L67" s="191"/>
      <c r="M67" s="214" t="s">
        <v>159</v>
      </c>
      <c r="N67" s="71">
        <v>5</v>
      </c>
      <c r="O67" s="63">
        <v>177</v>
      </c>
      <c r="P67" s="42" t="str">
        <f>LOOKUP(O67,Name!A$2:B1960)</f>
        <v>Neva Bevan</v>
      </c>
      <c r="Q67" s="63">
        <v>72</v>
      </c>
      <c r="R67" s="191"/>
      <c r="S67" s="42"/>
      <c r="T67" s="67">
        <f>IF(INT(O67/100)=1,Y67,0)</f>
        <v>2</v>
      </c>
      <c r="U67" s="67">
        <f>IF(INT(O67/100)=3,Y67,0)</f>
        <v>0</v>
      </c>
      <c r="V67" s="67">
        <f>IF(INT(O67/100)=4,Y67,0)</f>
        <v>0</v>
      </c>
      <c r="W67" s="67">
        <f>IF(INT(O67/100)=5,Y67,0)</f>
        <v>0</v>
      </c>
      <c r="X67" s="67">
        <f>IF(INT(O67/100)=6,Y67,0)</f>
        <v>0</v>
      </c>
      <c r="Y67" s="56">
        <v>2</v>
      </c>
    </row>
    <row r="68" spans="1:25" ht="15.75" thickBot="1">
      <c r="A68" s="65"/>
      <c r="B68" s="65"/>
      <c r="C68" s="65"/>
      <c r="D68" s="65"/>
      <c r="E68" s="65"/>
      <c r="F68" s="66" t="s">
        <v>59</v>
      </c>
      <c r="H68" s="196"/>
      <c r="I68" s="197"/>
      <c r="J68" s="187"/>
      <c r="K68" s="187"/>
      <c r="L68" s="194"/>
      <c r="M68" s="214" t="s">
        <v>159</v>
      </c>
      <c r="N68" s="196"/>
      <c r="O68" s="197"/>
      <c r="P68" s="187"/>
      <c r="Q68" s="197"/>
      <c r="R68" s="194"/>
      <c r="S68" s="42"/>
      <c r="T68" s="65"/>
      <c r="U68" s="65"/>
      <c r="V68" s="65"/>
      <c r="W68" s="65"/>
      <c r="X68" s="65"/>
      <c r="Y68" s="66" t="s">
        <v>59</v>
      </c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2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421875" style="3" customWidth="1"/>
    <col min="2" max="2" width="25.8515625" style="3" customWidth="1"/>
    <col min="3" max="3" width="6.7109375" style="158" customWidth="1"/>
    <col min="4" max="4" width="6.7109375" style="3" customWidth="1"/>
    <col min="5" max="5" width="6.7109375" style="158" customWidth="1"/>
    <col min="6" max="6" width="6.7109375" style="3" customWidth="1"/>
    <col min="7" max="7" width="6.7109375" style="55" customWidth="1"/>
    <col min="8" max="8" width="6.7109375" style="3" customWidth="1"/>
    <col min="9" max="9" width="6.7109375" style="55" customWidth="1"/>
    <col min="10" max="10" width="6.7109375" style="3" customWidth="1"/>
    <col min="11" max="11" width="6.7109375" style="55" customWidth="1"/>
    <col min="12" max="12" width="6.8515625" style="3" customWidth="1"/>
    <col min="13" max="14" width="6.7109375" style="3" customWidth="1"/>
    <col min="15" max="15" width="5.421875" style="3" customWidth="1"/>
    <col min="16" max="16" width="4.8515625" style="41" customWidth="1"/>
    <col min="17" max="17" width="9.140625" style="41" customWidth="1"/>
    <col min="18" max="18" width="7.00390625" style="3" customWidth="1"/>
    <col min="19" max="16384" width="9.140625" style="3" customWidth="1"/>
  </cols>
  <sheetData>
    <row r="1" spans="1:17" ht="21" thickBot="1">
      <c r="A1" s="253"/>
      <c r="B1" s="591" t="s">
        <v>98</v>
      </c>
      <c r="C1" s="258" t="s">
        <v>49</v>
      </c>
      <c r="D1" s="259">
        <f>Q11</f>
        <v>353</v>
      </c>
      <c r="E1" s="260" t="s">
        <v>51</v>
      </c>
      <c r="F1" s="261">
        <f>Q19</f>
        <v>436</v>
      </c>
      <c r="G1" s="304" t="s">
        <v>53</v>
      </c>
      <c r="H1" s="263">
        <f>Q27</f>
        <v>165</v>
      </c>
      <c r="I1" s="264" t="s">
        <v>55</v>
      </c>
      <c r="J1" s="265">
        <f>Q35</f>
        <v>240</v>
      </c>
      <c r="K1" s="266" t="s">
        <v>57</v>
      </c>
      <c r="L1" s="267">
        <f>Q43</f>
        <v>503</v>
      </c>
      <c r="M1" s="593" t="s">
        <v>414</v>
      </c>
      <c r="N1" s="594"/>
      <c r="O1" s="594"/>
      <c r="P1" s="594"/>
      <c r="Q1" s="595"/>
    </row>
    <row r="2" spans="1:17" ht="23.25" customHeight="1" thickBot="1">
      <c r="A2" s="254"/>
      <c r="B2" s="592"/>
      <c r="C2" s="596" t="s">
        <v>561</v>
      </c>
      <c r="D2" s="597"/>
      <c r="E2" s="597"/>
      <c r="F2" s="597"/>
      <c r="G2" s="597"/>
      <c r="H2" s="597"/>
      <c r="I2" s="597"/>
      <c r="J2" s="597"/>
      <c r="K2" s="597"/>
      <c r="L2" s="598"/>
      <c r="M2" s="254"/>
      <c r="N2" s="255"/>
      <c r="O2" s="255"/>
      <c r="P2" s="256"/>
      <c r="Q2" s="257"/>
    </row>
    <row r="3" spans="1:18" s="280" customFormat="1" ht="15.75" customHeight="1" thickBot="1">
      <c r="A3" s="281" t="s">
        <v>0</v>
      </c>
      <c r="B3" s="275"/>
      <c r="C3" s="276" t="s">
        <v>210</v>
      </c>
      <c r="D3" s="276" t="s">
        <v>179</v>
      </c>
      <c r="E3" s="276" t="s">
        <v>210</v>
      </c>
      <c r="F3" s="276" t="s">
        <v>179</v>
      </c>
      <c r="G3" s="305" t="s">
        <v>211</v>
      </c>
      <c r="H3" s="276" t="s">
        <v>179</v>
      </c>
      <c r="I3" s="276" t="s">
        <v>211</v>
      </c>
      <c r="J3" s="276" t="s">
        <v>179</v>
      </c>
      <c r="K3" s="276" t="s">
        <v>211</v>
      </c>
      <c r="L3" s="276" t="s">
        <v>179</v>
      </c>
      <c r="M3" s="277" t="s">
        <v>0</v>
      </c>
      <c r="N3" s="277" t="s">
        <v>179</v>
      </c>
      <c r="O3" s="278"/>
      <c r="P3" s="277"/>
      <c r="Q3" s="279"/>
      <c r="R3" s="282" t="s">
        <v>212</v>
      </c>
    </row>
    <row r="4" spans="1:18" ht="15.75">
      <c r="A4" s="105">
        <v>1</v>
      </c>
      <c r="B4" s="106" t="str">
        <f>LOOKUP(A4,Name!A$2:B940)</f>
        <v>Royal Sutton Coldfield</v>
      </c>
      <c r="C4" s="589" t="s">
        <v>85</v>
      </c>
      <c r="D4" s="590"/>
      <c r="E4" s="587" t="s">
        <v>86</v>
      </c>
      <c r="F4" s="588"/>
      <c r="G4" s="589" t="s">
        <v>99</v>
      </c>
      <c r="H4" s="590"/>
      <c r="I4" s="587" t="s">
        <v>87</v>
      </c>
      <c r="J4" s="588"/>
      <c r="K4" s="589" t="s">
        <v>88</v>
      </c>
      <c r="L4" s="590"/>
      <c r="M4" s="587" t="s">
        <v>89</v>
      </c>
      <c r="N4" s="588"/>
      <c r="O4" s="107" t="s">
        <v>91</v>
      </c>
      <c r="P4" s="108" t="s">
        <v>92</v>
      </c>
      <c r="Q4" s="109" t="s">
        <v>49</v>
      </c>
      <c r="R4" s="283">
        <v>64</v>
      </c>
    </row>
    <row r="5" spans="1:18" ht="16.5" thickBot="1">
      <c r="A5" s="412">
        <v>142</v>
      </c>
      <c r="B5" s="15" t="str">
        <f>LOOKUP(A5,Name!A$2:B941)</f>
        <v>James Ward</v>
      </c>
      <c r="C5" s="151"/>
      <c r="D5" s="65"/>
      <c r="E5" s="151">
        <v>50.9</v>
      </c>
      <c r="F5" s="65">
        <v>30</v>
      </c>
      <c r="G5" s="159"/>
      <c r="H5" s="65"/>
      <c r="I5" s="159">
        <v>2.16</v>
      </c>
      <c r="J5" s="65">
        <v>30</v>
      </c>
      <c r="K5" s="159">
        <v>9.71</v>
      </c>
      <c r="L5" s="65">
        <v>40</v>
      </c>
      <c r="M5" s="65"/>
      <c r="N5" s="65"/>
      <c r="O5" s="103">
        <f aca="true" t="shared" si="0" ref="O5:O10">D5+F5+H5+J5+L5+N5</f>
        <v>100</v>
      </c>
      <c r="P5" s="104"/>
      <c r="Q5" s="111" t="s">
        <v>93</v>
      </c>
      <c r="R5" s="284">
        <v>51</v>
      </c>
    </row>
    <row r="6" spans="1:18" ht="15.75">
      <c r="A6" s="412">
        <v>149</v>
      </c>
      <c r="B6" s="15" t="str">
        <f>LOOKUP(A6,Name!A$2:B942)</f>
        <v>James Moran</v>
      </c>
      <c r="C6" s="151"/>
      <c r="D6" s="65"/>
      <c r="E6" s="151">
        <v>54.7</v>
      </c>
      <c r="F6" s="65">
        <v>22</v>
      </c>
      <c r="G6" s="159"/>
      <c r="H6" s="65"/>
      <c r="I6" s="159">
        <v>1.74</v>
      </c>
      <c r="J6" s="65">
        <v>18</v>
      </c>
      <c r="K6" s="159">
        <v>6.06</v>
      </c>
      <c r="L6" s="65">
        <v>24</v>
      </c>
      <c r="M6" s="65"/>
      <c r="N6" s="65"/>
      <c r="O6" s="103">
        <f t="shared" si="0"/>
        <v>64</v>
      </c>
      <c r="P6" s="104"/>
      <c r="Q6" s="112"/>
      <c r="R6" s="3" t="s">
        <v>180</v>
      </c>
    </row>
    <row r="7" spans="1:18" ht="15.75">
      <c r="A7" s="412">
        <v>140</v>
      </c>
      <c r="B7" s="15" t="str">
        <f>LOOKUP(A7,Name!A$2:B943)</f>
        <v>Connor Race</v>
      </c>
      <c r="C7" s="151">
        <v>23.9</v>
      </c>
      <c r="D7" s="65">
        <v>26</v>
      </c>
      <c r="E7" s="151"/>
      <c r="F7" s="65"/>
      <c r="G7" s="159">
        <v>5.86</v>
      </c>
      <c r="H7" s="65">
        <v>26</v>
      </c>
      <c r="I7" s="159"/>
      <c r="J7" s="65"/>
      <c r="K7" s="159"/>
      <c r="L7" s="65"/>
      <c r="M7" s="65">
        <v>71</v>
      </c>
      <c r="N7" s="65">
        <v>33</v>
      </c>
      <c r="O7" s="103">
        <f t="shared" si="0"/>
        <v>85</v>
      </c>
      <c r="P7" s="104"/>
      <c r="Q7" s="112"/>
      <c r="R7" s="3" t="s">
        <v>179</v>
      </c>
    </row>
    <row r="8" spans="1:17" ht="15.75">
      <c r="A8" s="412">
        <v>143</v>
      </c>
      <c r="B8" s="15" t="str">
        <f>LOOKUP(A8,Name!A$2:B944)</f>
        <v>Jack Barnes</v>
      </c>
      <c r="C8" s="151"/>
      <c r="D8" s="65"/>
      <c r="E8" s="151"/>
      <c r="F8" s="65"/>
      <c r="G8" s="159">
        <v>6.12</v>
      </c>
      <c r="H8" s="65">
        <v>30</v>
      </c>
      <c r="I8" s="159"/>
      <c r="J8" s="65"/>
      <c r="K8" s="159"/>
      <c r="L8" s="65"/>
      <c r="M8" s="65">
        <v>61</v>
      </c>
      <c r="N8" s="65">
        <v>21</v>
      </c>
      <c r="O8" s="103">
        <f t="shared" si="0"/>
        <v>51</v>
      </c>
      <c r="P8" s="104"/>
      <c r="Q8" s="74" t="s">
        <v>94</v>
      </c>
    </row>
    <row r="9" spans="1:18" ht="15.75">
      <c r="A9" s="412">
        <v>141</v>
      </c>
      <c r="B9" s="15" t="str">
        <f>LOOKUP(A9,Name!A$2:B944)</f>
        <v>Matthew Parry</v>
      </c>
      <c r="C9" s="151">
        <v>24.6</v>
      </c>
      <c r="D9" s="65">
        <v>24</v>
      </c>
      <c r="E9" s="151"/>
      <c r="F9" s="65"/>
      <c r="G9" s="159">
        <v>5.7</v>
      </c>
      <c r="H9" s="65">
        <v>24</v>
      </c>
      <c r="I9" s="426">
        <v>2.06</v>
      </c>
      <c r="J9" s="427">
        <v>0</v>
      </c>
      <c r="K9" s="159">
        <v>4.88</v>
      </c>
      <c r="L9" s="65">
        <v>22</v>
      </c>
      <c r="M9" s="65"/>
      <c r="N9" s="65"/>
      <c r="O9" s="103">
        <f t="shared" si="0"/>
        <v>70</v>
      </c>
      <c r="P9" s="104"/>
      <c r="Q9" s="112">
        <v>100.2</v>
      </c>
      <c r="R9" s="3" t="s">
        <v>180</v>
      </c>
    </row>
    <row r="10" spans="1:18" ht="16.5" thickBot="1">
      <c r="A10" s="412">
        <v>139</v>
      </c>
      <c r="B10" s="15" t="str">
        <f>LOOKUP(A10,Name!A$2:B945)</f>
        <v>David Iliffe</v>
      </c>
      <c r="C10" s="151"/>
      <c r="D10" s="65"/>
      <c r="E10" s="151">
        <v>52.8</v>
      </c>
      <c r="F10" s="65">
        <v>26</v>
      </c>
      <c r="G10" s="159"/>
      <c r="H10" s="65"/>
      <c r="I10" s="159">
        <v>1.94</v>
      </c>
      <c r="J10" s="65">
        <v>24</v>
      </c>
      <c r="K10" s="159"/>
      <c r="L10" s="65"/>
      <c r="M10" s="65">
        <v>68</v>
      </c>
      <c r="N10" s="65">
        <v>28</v>
      </c>
      <c r="O10" s="103">
        <f t="shared" si="0"/>
        <v>78</v>
      </c>
      <c r="P10" s="104"/>
      <c r="Q10" s="112">
        <v>20</v>
      </c>
      <c r="R10" s="3" t="s">
        <v>179</v>
      </c>
    </row>
    <row r="11" spans="1:18" ht="16.5" thickBot="1">
      <c r="A11" s="113">
        <v>1</v>
      </c>
      <c r="B11" s="114" t="str">
        <f>LOOKUP(A11,Name!A$2:B947)</f>
        <v>Royal Sutton Coldfield</v>
      </c>
      <c r="C11" s="152"/>
      <c r="D11" s="114">
        <f>SUM(D5:D10)</f>
        <v>50</v>
      </c>
      <c r="E11" s="152"/>
      <c r="F11" s="114">
        <f>SUM(F5:F10)</f>
        <v>78</v>
      </c>
      <c r="G11" s="160"/>
      <c r="H11" s="114">
        <f>SUM(H5:H10)</f>
        <v>80</v>
      </c>
      <c r="I11" s="160"/>
      <c r="J11" s="114">
        <f>SUM(J5:J10)</f>
        <v>72</v>
      </c>
      <c r="K11" s="160"/>
      <c r="L11" s="114">
        <f>SUM(L5:L10)</f>
        <v>86</v>
      </c>
      <c r="M11" s="114"/>
      <c r="N11" s="114">
        <f>SUM(N5:N10)</f>
        <v>82</v>
      </c>
      <c r="O11" s="114">
        <f>Q7</f>
        <v>0</v>
      </c>
      <c r="P11" s="114">
        <f>Q10+Q7</f>
        <v>20</v>
      </c>
      <c r="Q11" s="115">
        <f>SUM(D11:P11)-R4-R5</f>
        <v>353</v>
      </c>
      <c r="R11" s="282" t="s">
        <v>212</v>
      </c>
    </row>
    <row r="12" spans="1:18" ht="15.75">
      <c r="A12" s="116">
        <v>3</v>
      </c>
      <c r="B12" s="117" t="str">
        <f>LOOKUP(A12,Name!A$2:B947)</f>
        <v>Birchfield Harriers</v>
      </c>
      <c r="C12" s="589" t="s">
        <v>85</v>
      </c>
      <c r="D12" s="590"/>
      <c r="E12" s="587" t="s">
        <v>86</v>
      </c>
      <c r="F12" s="588"/>
      <c r="G12" s="589" t="s">
        <v>99</v>
      </c>
      <c r="H12" s="590"/>
      <c r="I12" s="587" t="s">
        <v>87</v>
      </c>
      <c r="J12" s="588"/>
      <c r="K12" s="589" t="s">
        <v>88</v>
      </c>
      <c r="L12" s="590"/>
      <c r="M12" s="587" t="s">
        <v>89</v>
      </c>
      <c r="N12" s="588"/>
      <c r="O12" s="107" t="s">
        <v>91</v>
      </c>
      <c r="P12" s="108" t="s">
        <v>92</v>
      </c>
      <c r="Q12" s="118" t="s">
        <v>51</v>
      </c>
      <c r="R12" s="283">
        <v>66</v>
      </c>
    </row>
    <row r="13" spans="1:18" ht="16.5" thickBot="1">
      <c r="A13" s="416">
        <v>321</v>
      </c>
      <c r="B13" s="15" t="str">
        <f>LOOKUP(A13,Name!A$2:B948)</f>
        <v>Ben Harrington</v>
      </c>
      <c r="C13" s="151">
        <v>22.6</v>
      </c>
      <c r="D13" s="65">
        <v>34</v>
      </c>
      <c r="E13" s="151"/>
      <c r="F13" s="65"/>
      <c r="G13" s="159">
        <v>7.18</v>
      </c>
      <c r="H13" s="65">
        <v>36</v>
      </c>
      <c r="I13" s="159"/>
      <c r="J13" s="65"/>
      <c r="K13" s="159">
        <v>8.86</v>
      </c>
      <c r="L13" s="65">
        <v>30</v>
      </c>
      <c r="M13" s="65" t="s">
        <v>12</v>
      </c>
      <c r="N13" s="65"/>
      <c r="O13" s="103">
        <f aca="true" t="shared" si="1" ref="O13:O18">D13+F13+H13+J13+L13+N13</f>
        <v>100</v>
      </c>
      <c r="P13" s="104"/>
      <c r="Q13" s="111" t="s">
        <v>93</v>
      </c>
      <c r="R13" s="284">
        <v>0</v>
      </c>
    </row>
    <row r="14" spans="1:18" ht="15.75">
      <c r="A14" s="416">
        <v>323</v>
      </c>
      <c r="B14" s="15" t="str">
        <f>LOOKUP(A14,Name!A$2:B949)</f>
        <v>Lewis McKeown</v>
      </c>
      <c r="C14" s="151"/>
      <c r="D14" s="65"/>
      <c r="E14" s="151">
        <v>47.7</v>
      </c>
      <c r="F14" s="65">
        <v>36</v>
      </c>
      <c r="G14" s="159">
        <v>7.2</v>
      </c>
      <c r="H14" s="65">
        <v>38</v>
      </c>
      <c r="I14" s="159"/>
      <c r="J14" s="65"/>
      <c r="K14" s="159">
        <v>7.2</v>
      </c>
      <c r="L14" s="65">
        <v>26</v>
      </c>
      <c r="M14" s="65"/>
      <c r="N14" s="65"/>
      <c r="O14" s="103">
        <f t="shared" si="1"/>
        <v>100</v>
      </c>
      <c r="P14" s="104"/>
      <c r="Q14" s="112"/>
      <c r="R14" s="3" t="s">
        <v>180</v>
      </c>
    </row>
    <row r="15" spans="1:18" ht="15.75">
      <c r="A15" s="416">
        <v>320</v>
      </c>
      <c r="B15" s="15" t="str">
        <f>LOOKUP(A15,Name!A$2:B950)</f>
        <v>Farai Sean Mhende</v>
      </c>
      <c r="C15" s="151"/>
      <c r="D15" s="65"/>
      <c r="E15" s="151">
        <v>48.9</v>
      </c>
      <c r="F15" s="65">
        <v>34</v>
      </c>
      <c r="G15" s="159">
        <v>6.46</v>
      </c>
      <c r="H15" s="65">
        <v>32</v>
      </c>
      <c r="I15" s="159"/>
      <c r="J15" s="65"/>
      <c r="K15" s="159"/>
      <c r="L15" s="65"/>
      <c r="M15" s="65"/>
      <c r="N15" s="65"/>
      <c r="O15" s="103">
        <f t="shared" si="1"/>
        <v>66</v>
      </c>
      <c r="P15" s="104"/>
      <c r="Q15" s="112"/>
      <c r="R15" s="3" t="s">
        <v>179</v>
      </c>
    </row>
    <row r="16" spans="1:17" ht="15.75">
      <c r="A16" s="416">
        <v>324</v>
      </c>
      <c r="B16" s="15" t="str">
        <f>LOOKUP(A16,Name!A$2:B951)</f>
        <v>Kyle Boden</v>
      </c>
      <c r="C16" s="151">
        <v>22.5</v>
      </c>
      <c r="D16" s="65">
        <v>37</v>
      </c>
      <c r="E16" s="151"/>
      <c r="F16" s="65"/>
      <c r="G16" s="159">
        <v>7.2</v>
      </c>
      <c r="H16" s="65">
        <v>38</v>
      </c>
      <c r="I16" s="159"/>
      <c r="J16" s="65"/>
      <c r="K16" s="159"/>
      <c r="L16" s="65"/>
      <c r="M16" s="65">
        <v>62</v>
      </c>
      <c r="N16" s="65">
        <v>24</v>
      </c>
      <c r="O16" s="103">
        <f t="shared" si="1"/>
        <v>99</v>
      </c>
      <c r="P16" s="104"/>
      <c r="Q16" s="74" t="s">
        <v>94</v>
      </c>
    </row>
    <row r="17" spans="1:18" ht="15.75">
      <c r="A17" s="416">
        <v>322</v>
      </c>
      <c r="B17" s="15" t="str">
        <f>LOOKUP(A17,Name!A$2:B952)</f>
        <v>Trey Buchanan</v>
      </c>
      <c r="C17" s="151">
        <v>23.4</v>
      </c>
      <c r="D17" s="65">
        <v>30</v>
      </c>
      <c r="E17" s="151"/>
      <c r="F17" s="65"/>
      <c r="G17" s="159"/>
      <c r="H17" s="65"/>
      <c r="I17" s="159">
        <v>2.29</v>
      </c>
      <c r="J17" s="65">
        <v>34</v>
      </c>
      <c r="K17" s="159"/>
      <c r="L17" s="65"/>
      <c r="M17" s="65">
        <v>71</v>
      </c>
      <c r="N17" s="65">
        <v>33</v>
      </c>
      <c r="O17" s="103">
        <f t="shared" si="1"/>
        <v>97</v>
      </c>
      <c r="P17" s="104"/>
      <c r="Q17" s="112">
        <v>90.1</v>
      </c>
      <c r="R17" s="3" t="s">
        <v>180</v>
      </c>
    </row>
    <row r="18" spans="1:18" ht="16.5" thickBot="1">
      <c r="A18" s="416"/>
      <c r="B18" s="15" t="e">
        <f>LOOKUP(A18,Name!A$2:B953)</f>
        <v>#N/A</v>
      </c>
      <c r="C18" s="151"/>
      <c r="D18" s="65"/>
      <c r="E18" s="151"/>
      <c r="F18" s="65"/>
      <c r="G18" s="159"/>
      <c r="H18" s="65"/>
      <c r="I18" s="159"/>
      <c r="J18" s="65"/>
      <c r="K18" s="159"/>
      <c r="L18" s="65"/>
      <c r="M18" s="65"/>
      <c r="N18" s="65"/>
      <c r="O18" s="103">
        <f t="shared" si="1"/>
        <v>0</v>
      </c>
      <c r="P18" s="104"/>
      <c r="Q18" s="112">
        <v>40</v>
      </c>
      <c r="R18" s="3" t="s">
        <v>179</v>
      </c>
    </row>
    <row r="19" spans="1:18" ht="16.5" thickBot="1">
      <c r="A19" s="119">
        <v>3</v>
      </c>
      <c r="B19" s="120" t="str">
        <f>LOOKUP(A19,Name!A$2:B954)</f>
        <v>Birchfield Harriers</v>
      </c>
      <c r="C19" s="153"/>
      <c r="D19" s="120">
        <f>SUM(D13:D18)</f>
        <v>101</v>
      </c>
      <c r="E19" s="153"/>
      <c r="F19" s="120">
        <f>SUM(F13:F18)</f>
        <v>70</v>
      </c>
      <c r="G19" s="161"/>
      <c r="H19" s="120">
        <f>SUM(H13:H18)</f>
        <v>144</v>
      </c>
      <c r="I19" s="161"/>
      <c r="J19" s="120">
        <f>SUM(J13:J18)</f>
        <v>34</v>
      </c>
      <c r="K19" s="161"/>
      <c r="L19" s="120">
        <f>SUM(L13:L18)</f>
        <v>56</v>
      </c>
      <c r="M19" s="120"/>
      <c r="N19" s="120">
        <f>SUM(N13:N18)</f>
        <v>57</v>
      </c>
      <c r="O19" s="120">
        <f>Q15</f>
        <v>0</v>
      </c>
      <c r="P19" s="120">
        <f>Q18</f>
        <v>40</v>
      </c>
      <c r="Q19" s="121">
        <f>SUM(D19:P19)-R12-R13</f>
        <v>436</v>
      </c>
      <c r="R19" s="282" t="s">
        <v>212</v>
      </c>
    </row>
    <row r="20" spans="1:18" ht="15.75">
      <c r="A20" s="122">
        <v>4</v>
      </c>
      <c r="B20" s="123" t="str">
        <f>LOOKUP(A20,Name!A$2:B955)</f>
        <v>Halesowen C&amp;AC</v>
      </c>
      <c r="C20" s="589" t="s">
        <v>85</v>
      </c>
      <c r="D20" s="590"/>
      <c r="E20" s="587" t="s">
        <v>86</v>
      </c>
      <c r="F20" s="588"/>
      <c r="G20" s="589" t="s">
        <v>99</v>
      </c>
      <c r="H20" s="590"/>
      <c r="I20" s="587" t="s">
        <v>87</v>
      </c>
      <c r="J20" s="588"/>
      <c r="K20" s="589" t="s">
        <v>88</v>
      </c>
      <c r="L20" s="590"/>
      <c r="M20" s="587" t="s">
        <v>89</v>
      </c>
      <c r="N20" s="588"/>
      <c r="O20" s="107" t="s">
        <v>91</v>
      </c>
      <c r="P20" s="108" t="s">
        <v>92</v>
      </c>
      <c r="Q20" s="128" t="s">
        <v>53</v>
      </c>
      <c r="R20" s="283"/>
    </row>
    <row r="21" spans="1:18" ht="16.5" thickBot="1">
      <c r="A21" s="414">
        <v>420</v>
      </c>
      <c r="B21" s="15" t="str">
        <f>LOOKUP(A21,Name!A$2:B956)</f>
        <v>Michael Detheridge</v>
      </c>
      <c r="C21" s="151"/>
      <c r="D21" s="65"/>
      <c r="E21" s="151"/>
      <c r="F21" s="65"/>
      <c r="G21" s="159"/>
      <c r="H21" s="65"/>
      <c r="I21" s="159"/>
      <c r="J21" s="65"/>
      <c r="K21" s="159"/>
      <c r="L21" s="65"/>
      <c r="M21" s="65"/>
      <c r="N21" s="65"/>
      <c r="O21" s="103">
        <f aca="true" t="shared" si="2" ref="O21:O26">D21+F21+H21+J21+L21+N21</f>
        <v>0</v>
      </c>
      <c r="P21" s="104"/>
      <c r="Q21" s="111" t="s">
        <v>93</v>
      </c>
      <c r="R21" s="284"/>
    </row>
    <row r="22" spans="1:18" ht="15.75">
      <c r="A22" s="414">
        <v>421</v>
      </c>
      <c r="B22" s="15" t="str">
        <f>LOOKUP(A22,Name!A$2:B957)</f>
        <v>Aran Palmer</v>
      </c>
      <c r="C22" s="151"/>
      <c r="D22" s="65"/>
      <c r="E22" s="151">
        <v>53</v>
      </c>
      <c r="F22" s="65">
        <v>24</v>
      </c>
      <c r="G22" s="159"/>
      <c r="H22" s="65"/>
      <c r="I22" s="159">
        <v>1.86</v>
      </c>
      <c r="J22" s="65">
        <v>22</v>
      </c>
      <c r="K22" s="159"/>
      <c r="L22" s="65"/>
      <c r="M22" s="65">
        <v>61</v>
      </c>
      <c r="N22" s="65">
        <v>21</v>
      </c>
      <c r="O22" s="103">
        <f t="shared" si="2"/>
        <v>67</v>
      </c>
      <c r="P22" s="104"/>
      <c r="Q22" s="112">
        <v>105.7</v>
      </c>
      <c r="R22" s="3" t="s">
        <v>180</v>
      </c>
    </row>
    <row r="23" spans="1:18" ht="15.75">
      <c r="A23" s="414">
        <v>422</v>
      </c>
      <c r="B23" s="15" t="str">
        <f>LOOKUP(A23,Name!A$2:B958)</f>
        <v>Adam Parsons</v>
      </c>
      <c r="C23" s="151">
        <v>24.7</v>
      </c>
      <c r="D23" s="65">
        <v>22</v>
      </c>
      <c r="E23" s="151"/>
      <c r="F23" s="65"/>
      <c r="G23" s="159"/>
      <c r="H23" s="65"/>
      <c r="I23" s="159">
        <v>2</v>
      </c>
      <c r="J23" s="65">
        <v>26</v>
      </c>
      <c r="K23" s="159"/>
      <c r="L23" s="65"/>
      <c r="M23" s="65">
        <v>70</v>
      </c>
      <c r="N23" s="65">
        <v>30</v>
      </c>
      <c r="O23" s="103">
        <f t="shared" si="2"/>
        <v>78</v>
      </c>
      <c r="P23" s="104"/>
      <c r="Q23" s="112">
        <v>20</v>
      </c>
      <c r="R23" s="3" t="s">
        <v>179</v>
      </c>
    </row>
    <row r="24" spans="1:17" ht="15.75">
      <c r="A24" s="414"/>
      <c r="B24" s="15" t="e">
        <f>LOOKUP(A24,Name!A$2:B959)</f>
        <v>#N/A</v>
      </c>
      <c r="C24" s="151"/>
      <c r="D24" s="65"/>
      <c r="E24" s="151"/>
      <c r="F24" s="65"/>
      <c r="G24" s="159"/>
      <c r="H24" s="65"/>
      <c r="I24" s="159"/>
      <c r="J24" s="65"/>
      <c r="K24" s="159"/>
      <c r="L24" s="65"/>
      <c r="M24" s="65"/>
      <c r="N24" s="65"/>
      <c r="O24" s="103">
        <f t="shared" si="2"/>
        <v>0</v>
      </c>
      <c r="P24" s="104"/>
      <c r="Q24" s="74" t="s">
        <v>94</v>
      </c>
    </row>
    <row r="25" spans="1:18" ht="15.75">
      <c r="A25" s="414"/>
      <c r="B25" s="15" t="e">
        <f>LOOKUP(A25,Name!A$2:B960)</f>
        <v>#N/A</v>
      </c>
      <c r="C25" s="151"/>
      <c r="D25" s="65"/>
      <c r="E25" s="151"/>
      <c r="F25" s="65"/>
      <c r="G25" s="159"/>
      <c r="H25" s="65"/>
      <c r="I25" s="159"/>
      <c r="J25" s="65"/>
      <c r="K25" s="159"/>
      <c r="L25" s="65"/>
      <c r="M25" s="65"/>
      <c r="N25" s="65"/>
      <c r="O25" s="103">
        <f t="shared" si="2"/>
        <v>0</v>
      </c>
      <c r="P25" s="104"/>
      <c r="Q25" s="112"/>
      <c r="R25" s="3" t="s">
        <v>180</v>
      </c>
    </row>
    <row r="26" spans="1:18" ht="16.5" thickBot="1">
      <c r="A26" s="414"/>
      <c r="B26" s="15" t="e">
        <f>LOOKUP(A26,Name!A$2:B961)</f>
        <v>#N/A</v>
      </c>
      <c r="C26" s="151"/>
      <c r="D26" s="65"/>
      <c r="E26" s="151"/>
      <c r="F26" s="65"/>
      <c r="G26" s="159"/>
      <c r="H26" s="65"/>
      <c r="I26" s="159"/>
      <c r="J26" s="65"/>
      <c r="K26" s="159"/>
      <c r="L26" s="65"/>
      <c r="M26" s="65"/>
      <c r="N26" s="65"/>
      <c r="O26" s="103">
        <f t="shared" si="2"/>
        <v>0</v>
      </c>
      <c r="P26" s="104"/>
      <c r="Q26" s="112"/>
      <c r="R26" s="3" t="s">
        <v>179</v>
      </c>
    </row>
    <row r="27" spans="1:18" ht="16.5" thickBot="1">
      <c r="A27" s="125">
        <v>4</v>
      </c>
      <c r="B27" s="126" t="str">
        <f>LOOKUP(A27,Name!A$2:B962)</f>
        <v>Halesowen C&amp;AC</v>
      </c>
      <c r="C27" s="154"/>
      <c r="D27" s="126">
        <f>SUM(D21:D26)</f>
        <v>22</v>
      </c>
      <c r="E27" s="154"/>
      <c r="F27" s="126">
        <f>SUM(F21:F26)</f>
        <v>24</v>
      </c>
      <c r="G27" s="162"/>
      <c r="H27" s="126">
        <f>SUM(H21:H26)</f>
        <v>0</v>
      </c>
      <c r="I27" s="162"/>
      <c r="J27" s="126">
        <f>SUM(J21:J26)</f>
        <v>48</v>
      </c>
      <c r="K27" s="162"/>
      <c r="L27" s="126">
        <f>SUM(L21:L26)</f>
        <v>0</v>
      </c>
      <c r="M27" s="126"/>
      <c r="N27" s="126">
        <f>SUM(N21:N26)</f>
        <v>51</v>
      </c>
      <c r="O27" s="126">
        <f>Q23</f>
        <v>20</v>
      </c>
      <c r="P27" s="126">
        <f>Q26</f>
        <v>0</v>
      </c>
      <c r="Q27" s="127">
        <f>SUM(D27:P27)-R20-R21</f>
        <v>165</v>
      </c>
      <c r="R27" s="282" t="s">
        <v>212</v>
      </c>
    </row>
    <row r="28" spans="1:18" ht="15.75">
      <c r="A28" s="129">
        <v>5</v>
      </c>
      <c r="B28" s="130" t="str">
        <f>LOOKUP(A28,Name!A$2:B963)</f>
        <v>Tamworth AC</v>
      </c>
      <c r="C28" s="589" t="s">
        <v>85</v>
      </c>
      <c r="D28" s="590"/>
      <c r="E28" s="587" t="s">
        <v>86</v>
      </c>
      <c r="F28" s="588"/>
      <c r="G28" s="589" t="s">
        <v>99</v>
      </c>
      <c r="H28" s="590"/>
      <c r="I28" s="587" t="s">
        <v>87</v>
      </c>
      <c r="J28" s="588"/>
      <c r="K28" s="589" t="s">
        <v>88</v>
      </c>
      <c r="L28" s="590"/>
      <c r="M28" s="587" t="s">
        <v>89</v>
      </c>
      <c r="N28" s="588"/>
      <c r="O28" s="107" t="s">
        <v>91</v>
      </c>
      <c r="P28" s="108" t="s">
        <v>92</v>
      </c>
      <c r="Q28" s="135" t="s">
        <v>55</v>
      </c>
      <c r="R28" s="283"/>
    </row>
    <row r="29" spans="1:18" ht="16.5" thickBot="1">
      <c r="A29" s="415">
        <v>597</v>
      </c>
      <c r="B29" s="15" t="str">
        <f>LOOKUP(A29,Name!A$2:B964)</f>
        <v>Tim Li</v>
      </c>
      <c r="C29" s="151">
        <v>22.9</v>
      </c>
      <c r="D29" s="65">
        <v>32</v>
      </c>
      <c r="E29" s="151"/>
      <c r="F29" s="65"/>
      <c r="G29" s="159"/>
      <c r="H29" s="65"/>
      <c r="I29" s="159">
        <v>2.32</v>
      </c>
      <c r="J29" s="65">
        <v>36</v>
      </c>
      <c r="K29" s="159">
        <v>8.94</v>
      </c>
      <c r="L29" s="65">
        <v>34</v>
      </c>
      <c r="M29" s="65"/>
      <c r="N29" s="65"/>
      <c r="O29" s="103">
        <f aca="true" t="shared" si="3" ref="O29:O34">D29+F29+H29+J29+L29+N29</f>
        <v>102</v>
      </c>
      <c r="P29" s="104"/>
      <c r="Q29" s="111" t="s">
        <v>93</v>
      </c>
      <c r="R29" s="284"/>
    </row>
    <row r="30" spans="1:18" ht="15.75">
      <c r="A30" s="415">
        <v>596</v>
      </c>
      <c r="B30" s="15" t="str">
        <f>LOOKUP(A30,Name!A$2:B965)</f>
        <v>Dan Cartwright</v>
      </c>
      <c r="C30" s="151"/>
      <c r="D30" s="65"/>
      <c r="E30" s="151">
        <v>46.6</v>
      </c>
      <c r="F30" s="65">
        <v>40</v>
      </c>
      <c r="G30" s="159"/>
      <c r="H30" s="65"/>
      <c r="I30" s="159">
        <v>2.22</v>
      </c>
      <c r="J30" s="65">
        <v>32</v>
      </c>
      <c r="K30" s="159"/>
      <c r="L30" s="65"/>
      <c r="M30" s="65">
        <v>64</v>
      </c>
      <c r="N30" s="65">
        <v>26</v>
      </c>
      <c r="O30" s="103">
        <f t="shared" si="3"/>
        <v>98</v>
      </c>
      <c r="P30" s="104"/>
      <c r="Q30" s="112">
        <v>99.9</v>
      </c>
      <c r="R30" s="3" t="s">
        <v>180</v>
      </c>
    </row>
    <row r="31" spans="1:18" ht="15.75">
      <c r="A31" s="415"/>
      <c r="B31" s="15" t="e">
        <f>LOOKUP(A31,Name!A$2:B966)</f>
        <v>#N/A</v>
      </c>
      <c r="C31" s="151"/>
      <c r="D31" s="65"/>
      <c r="E31" s="151"/>
      <c r="F31" s="65"/>
      <c r="G31" s="159"/>
      <c r="H31" s="65"/>
      <c r="I31" s="159"/>
      <c r="J31" s="65"/>
      <c r="K31" s="159"/>
      <c r="L31" s="65"/>
      <c r="M31" s="65"/>
      <c r="N31" s="65"/>
      <c r="O31" s="103">
        <f t="shared" si="3"/>
        <v>0</v>
      </c>
      <c r="P31" s="104"/>
      <c r="Q31" s="112">
        <v>40</v>
      </c>
      <c r="R31" s="3" t="s">
        <v>179</v>
      </c>
    </row>
    <row r="32" spans="1:17" ht="15.75">
      <c r="A32" s="415"/>
      <c r="B32" s="15" t="e">
        <f>LOOKUP(A32,Name!A$2:B967)</f>
        <v>#N/A</v>
      </c>
      <c r="C32" s="151"/>
      <c r="D32" s="65"/>
      <c r="E32" s="151"/>
      <c r="F32" s="65"/>
      <c r="G32" s="159"/>
      <c r="H32" s="65"/>
      <c r="I32" s="159"/>
      <c r="J32" s="65"/>
      <c r="K32" s="159"/>
      <c r="L32" s="65"/>
      <c r="M32" s="65"/>
      <c r="N32" s="65"/>
      <c r="O32" s="103">
        <f t="shared" si="3"/>
        <v>0</v>
      </c>
      <c r="P32" s="104"/>
      <c r="Q32" s="74" t="s">
        <v>94</v>
      </c>
    </row>
    <row r="33" spans="1:18" ht="15.75">
      <c r="A33" s="415"/>
      <c r="B33" s="15" t="e">
        <f>LOOKUP(A33,Name!A$2:B968)</f>
        <v>#N/A</v>
      </c>
      <c r="C33" s="151"/>
      <c r="D33" s="65"/>
      <c r="E33" s="151"/>
      <c r="F33" s="65"/>
      <c r="G33" s="159"/>
      <c r="H33" s="65"/>
      <c r="I33" s="159"/>
      <c r="J33" s="65"/>
      <c r="K33" s="159"/>
      <c r="L33" s="65"/>
      <c r="M33" s="65"/>
      <c r="N33" s="65"/>
      <c r="O33" s="103">
        <f t="shared" si="3"/>
        <v>0</v>
      </c>
      <c r="P33" s="104"/>
      <c r="Q33" s="303"/>
      <c r="R33" s="3" t="s">
        <v>180</v>
      </c>
    </row>
    <row r="34" spans="1:18" ht="16.5" thickBot="1">
      <c r="A34" s="415"/>
      <c r="B34" s="15" t="e">
        <f>LOOKUP(A34,Name!A$2:B969)</f>
        <v>#N/A</v>
      </c>
      <c r="C34" s="151"/>
      <c r="D34" s="65"/>
      <c r="E34" s="151"/>
      <c r="F34" s="65"/>
      <c r="G34" s="159"/>
      <c r="H34" s="65"/>
      <c r="I34" s="159"/>
      <c r="J34" s="65"/>
      <c r="K34" s="159"/>
      <c r="L34" s="65"/>
      <c r="M34" s="65"/>
      <c r="N34" s="65"/>
      <c r="O34" s="103">
        <f t="shared" si="3"/>
        <v>0</v>
      </c>
      <c r="P34" s="104"/>
      <c r="Q34" s="112"/>
      <c r="R34" s="3" t="s">
        <v>179</v>
      </c>
    </row>
    <row r="35" spans="1:18" ht="16.5" thickBot="1">
      <c r="A35" s="132">
        <v>5</v>
      </c>
      <c r="B35" s="133" t="str">
        <f>LOOKUP(A35,Name!A$2:B970)</f>
        <v>Tamworth AC</v>
      </c>
      <c r="C35" s="155"/>
      <c r="D35" s="133">
        <f>SUM(D29:D34)</f>
        <v>32</v>
      </c>
      <c r="E35" s="155"/>
      <c r="F35" s="133">
        <f>SUM(F29:F34)</f>
        <v>40</v>
      </c>
      <c r="G35" s="163"/>
      <c r="H35" s="133">
        <f>SUM(H29:H34)</f>
        <v>0</v>
      </c>
      <c r="I35" s="163"/>
      <c r="J35" s="133">
        <f>SUM(J29:J34)</f>
        <v>68</v>
      </c>
      <c r="K35" s="163"/>
      <c r="L35" s="133">
        <f>SUM(L29:L34)</f>
        <v>34</v>
      </c>
      <c r="M35" s="133"/>
      <c r="N35" s="133">
        <f>SUM(N29:N34)</f>
        <v>26</v>
      </c>
      <c r="O35" s="133">
        <f>Q31</f>
        <v>40</v>
      </c>
      <c r="P35" s="133">
        <f>Q34</f>
        <v>0</v>
      </c>
      <c r="Q35" s="134">
        <f>SUM(D35:P35)-R28-R29</f>
        <v>240</v>
      </c>
      <c r="R35" s="282" t="s">
        <v>212</v>
      </c>
    </row>
    <row r="36" spans="1:18" ht="15.75">
      <c r="A36" s="138">
        <v>6</v>
      </c>
      <c r="B36" s="139" t="str">
        <f>LOOKUP(A36,Name!A$2:B971)</f>
        <v>Solihull &amp; Small Heath</v>
      </c>
      <c r="C36" s="589" t="s">
        <v>85</v>
      </c>
      <c r="D36" s="590"/>
      <c r="E36" s="587" t="s">
        <v>86</v>
      </c>
      <c r="F36" s="588"/>
      <c r="G36" s="589" t="s">
        <v>99</v>
      </c>
      <c r="H36" s="590"/>
      <c r="I36" s="587" t="s">
        <v>87</v>
      </c>
      <c r="J36" s="588"/>
      <c r="K36" s="589" t="s">
        <v>88</v>
      </c>
      <c r="L36" s="590"/>
      <c r="M36" s="587" t="s">
        <v>89</v>
      </c>
      <c r="N36" s="588"/>
      <c r="O36" s="107" t="s">
        <v>91</v>
      </c>
      <c r="P36" s="108" t="s">
        <v>92</v>
      </c>
      <c r="Q36" s="140" t="s">
        <v>57</v>
      </c>
      <c r="R36" s="306">
        <v>88</v>
      </c>
    </row>
    <row r="37" spans="1:18" ht="16.5" thickBot="1">
      <c r="A37" s="413">
        <v>607</v>
      </c>
      <c r="B37" s="15" t="str">
        <f>LOOKUP(A37,Name!A$2:B972)</f>
        <v>Adam Visram-Cipolletta</v>
      </c>
      <c r="C37" s="151"/>
      <c r="D37" s="65"/>
      <c r="E37" s="151">
        <v>47.6</v>
      </c>
      <c r="F37" s="65">
        <v>38</v>
      </c>
      <c r="G37" s="159">
        <v>7.46</v>
      </c>
      <c r="H37" s="65">
        <v>40</v>
      </c>
      <c r="I37" s="159"/>
      <c r="J37" s="65"/>
      <c r="K37" s="159">
        <v>9.1</v>
      </c>
      <c r="L37" s="65">
        <v>36</v>
      </c>
      <c r="M37" s="65"/>
      <c r="N37" s="65"/>
      <c r="O37" s="103">
        <f aca="true" t="shared" si="4" ref="O37:O42">D37+F37+H37+J37+L37+N37</f>
        <v>114</v>
      </c>
      <c r="P37" s="104"/>
      <c r="Q37" s="111" t="s">
        <v>93</v>
      </c>
      <c r="R37" s="307">
        <v>84</v>
      </c>
    </row>
    <row r="38" spans="1:18" ht="15.75">
      <c r="A38" s="413">
        <v>603</v>
      </c>
      <c r="B38" s="15" t="str">
        <f>LOOKUP(A38,Name!A$2:B973)</f>
        <v>Ben Clarke</v>
      </c>
      <c r="C38" s="151"/>
      <c r="D38" s="65"/>
      <c r="E38" s="151">
        <v>49.2</v>
      </c>
      <c r="F38" s="65">
        <v>32</v>
      </c>
      <c r="G38" s="159"/>
      <c r="H38" s="65"/>
      <c r="I38" s="159">
        <v>1.84</v>
      </c>
      <c r="J38" s="65">
        <v>20</v>
      </c>
      <c r="K38" s="159">
        <v>8.88</v>
      </c>
      <c r="L38" s="65">
        <v>32</v>
      </c>
      <c r="M38" s="65"/>
      <c r="N38" s="65"/>
      <c r="O38" s="103">
        <f t="shared" si="4"/>
        <v>84</v>
      </c>
      <c r="P38" s="104"/>
      <c r="Q38" s="303">
        <v>101.5</v>
      </c>
      <c r="R38" s="3" t="s">
        <v>180</v>
      </c>
    </row>
    <row r="39" spans="1:18" ht="15.75">
      <c r="A39" s="413">
        <v>602</v>
      </c>
      <c r="B39" s="15" t="str">
        <f>LOOKUP(A39,Name!A$2:B974)</f>
        <v>Max Vernon</v>
      </c>
      <c r="C39" s="151">
        <v>21.9</v>
      </c>
      <c r="D39" s="65">
        <v>40</v>
      </c>
      <c r="E39" s="151"/>
      <c r="F39" s="65"/>
      <c r="G39" s="159"/>
      <c r="H39" s="65"/>
      <c r="I39" s="159">
        <v>2.44</v>
      </c>
      <c r="J39" s="65">
        <v>40</v>
      </c>
      <c r="K39" s="159">
        <v>9.41</v>
      </c>
      <c r="L39" s="65">
        <v>38</v>
      </c>
      <c r="M39" s="65"/>
      <c r="N39" s="65"/>
      <c r="O39" s="103">
        <f t="shared" si="4"/>
        <v>118</v>
      </c>
      <c r="P39" s="104"/>
      <c r="Q39" s="112">
        <v>30</v>
      </c>
      <c r="R39" s="3" t="s">
        <v>179</v>
      </c>
    </row>
    <row r="40" spans="1:17" ht="15.75">
      <c r="A40" s="413">
        <v>604</v>
      </c>
      <c r="B40" s="15" t="str">
        <f>LOOKUP(A40,Name!A$2:B975)</f>
        <v>Jack Wynne-Jones</v>
      </c>
      <c r="C40" s="151">
        <v>23.6</v>
      </c>
      <c r="D40" s="65">
        <v>28</v>
      </c>
      <c r="E40" s="151"/>
      <c r="F40" s="65"/>
      <c r="G40" s="159">
        <v>5.38</v>
      </c>
      <c r="H40" s="65">
        <v>20</v>
      </c>
      <c r="I40" s="159"/>
      <c r="J40" s="65"/>
      <c r="K40" s="159"/>
      <c r="L40" s="65"/>
      <c r="M40" s="65">
        <v>78</v>
      </c>
      <c r="N40" s="65">
        <v>40</v>
      </c>
      <c r="O40" s="103">
        <f t="shared" si="4"/>
        <v>88</v>
      </c>
      <c r="P40" s="104"/>
      <c r="Q40" s="74" t="s">
        <v>94</v>
      </c>
    </row>
    <row r="41" spans="1:18" ht="15.75">
      <c r="A41" s="413">
        <v>606</v>
      </c>
      <c r="B41" s="15" t="str">
        <f>LOOKUP(A41,Name!A$2:B976)</f>
        <v>James Lee</v>
      </c>
      <c r="C41" s="151"/>
      <c r="D41" s="65"/>
      <c r="E41" s="151">
        <v>51.3</v>
      </c>
      <c r="F41" s="65">
        <v>28</v>
      </c>
      <c r="G41" s="159">
        <v>6.68</v>
      </c>
      <c r="H41" s="65">
        <v>34</v>
      </c>
      <c r="I41" s="159"/>
      <c r="J41" s="65"/>
      <c r="K41" s="159"/>
      <c r="L41" s="65"/>
      <c r="M41" s="65">
        <v>73</v>
      </c>
      <c r="N41" s="65">
        <v>36</v>
      </c>
      <c r="O41" s="103">
        <f t="shared" si="4"/>
        <v>98</v>
      </c>
      <c r="P41" s="104"/>
      <c r="Q41" s="112">
        <v>90.3</v>
      </c>
      <c r="R41" s="3" t="s">
        <v>180</v>
      </c>
    </row>
    <row r="42" spans="1:18" ht="15.75">
      <c r="A42" s="413">
        <v>601</v>
      </c>
      <c r="B42" s="15" t="str">
        <f>LOOKUP(A42,Name!A$2:B977)</f>
        <v>Jamie Russell</v>
      </c>
      <c r="C42" s="151">
        <v>22.5</v>
      </c>
      <c r="D42" s="65">
        <v>37</v>
      </c>
      <c r="E42" s="151"/>
      <c r="F42" s="65"/>
      <c r="G42" s="159"/>
      <c r="H42" s="65"/>
      <c r="I42" s="159">
        <v>2.36</v>
      </c>
      <c r="J42" s="65">
        <v>38</v>
      </c>
      <c r="K42" s="159"/>
      <c r="L42" s="65"/>
      <c r="M42" s="65">
        <v>74</v>
      </c>
      <c r="N42" s="65">
        <v>38</v>
      </c>
      <c r="O42" s="103">
        <f t="shared" si="4"/>
        <v>113</v>
      </c>
      <c r="P42" s="104"/>
      <c r="Q42" s="112">
        <v>30</v>
      </c>
      <c r="R42" s="3" t="s">
        <v>179</v>
      </c>
    </row>
    <row r="43" spans="1:17" ht="16.5" thickBot="1">
      <c r="A43" s="137">
        <v>6</v>
      </c>
      <c r="B43" s="148" t="str">
        <f>LOOKUP(A43,Name!A$2:B978)</f>
        <v>Solihull &amp; Small Heath</v>
      </c>
      <c r="C43" s="156"/>
      <c r="D43" s="148">
        <f>SUM(D37:D42)</f>
        <v>105</v>
      </c>
      <c r="E43" s="156"/>
      <c r="F43" s="148">
        <f>SUM(F37:F42)</f>
        <v>98</v>
      </c>
      <c r="G43" s="164"/>
      <c r="H43" s="148">
        <f>SUM(H37:H42)</f>
        <v>94</v>
      </c>
      <c r="I43" s="164"/>
      <c r="J43" s="148">
        <f>SUM(J37:J42)</f>
        <v>98</v>
      </c>
      <c r="K43" s="164"/>
      <c r="L43" s="148">
        <f>SUM(L37:L42)</f>
        <v>106</v>
      </c>
      <c r="M43" s="148"/>
      <c r="N43" s="148">
        <f>SUM(N37:N42)</f>
        <v>114</v>
      </c>
      <c r="O43" s="148">
        <f>Q39</f>
        <v>30</v>
      </c>
      <c r="P43" s="148">
        <f>Q42</f>
        <v>30</v>
      </c>
      <c r="Q43" s="149">
        <f>SUM(D43:P43)-R36-R37</f>
        <v>503</v>
      </c>
    </row>
    <row r="44" spans="1:17" ht="15.75">
      <c r="A44" s="141"/>
      <c r="B44" s="142" t="s">
        <v>95</v>
      </c>
      <c r="C44" s="589" t="s">
        <v>85</v>
      </c>
      <c r="D44" s="590"/>
      <c r="E44" s="587" t="s">
        <v>86</v>
      </c>
      <c r="F44" s="588"/>
      <c r="G44" s="589" t="s">
        <v>99</v>
      </c>
      <c r="H44" s="590"/>
      <c r="I44" s="587" t="s">
        <v>87</v>
      </c>
      <c r="J44" s="588"/>
      <c r="K44" s="589" t="s">
        <v>88</v>
      </c>
      <c r="L44" s="590"/>
      <c r="M44" s="587" t="s">
        <v>89</v>
      </c>
      <c r="N44" s="588"/>
      <c r="O44" s="166"/>
      <c r="P44" s="166"/>
      <c r="Q44" s="147" t="s">
        <v>96</v>
      </c>
    </row>
    <row r="45" spans="1:17" ht="15.75">
      <c r="A45" s="412">
        <v>141</v>
      </c>
      <c r="B45" s="15" t="str">
        <f>LOOKUP(A45,Name!A$2:B980)</f>
        <v>Matthew Parry</v>
      </c>
      <c r="C45" s="151"/>
      <c r="D45" s="65"/>
      <c r="E45" s="151"/>
      <c r="F45" s="65"/>
      <c r="G45" s="159"/>
      <c r="H45" s="65"/>
      <c r="I45" s="159"/>
      <c r="J45" s="65"/>
      <c r="K45" s="159">
        <v>4.88</v>
      </c>
      <c r="L45" s="65">
        <v>22</v>
      </c>
      <c r="M45" s="65"/>
      <c r="N45" s="65"/>
      <c r="O45" s="103">
        <f aca="true" t="shared" si="5" ref="O45:O51">D45+F45+H45+J45+L45+N45</f>
        <v>22</v>
      </c>
      <c r="P45" s="167"/>
      <c r="Q45" s="111" t="s">
        <v>93</v>
      </c>
    </row>
    <row r="46" spans="1:17" ht="15.75">
      <c r="A46" s="412">
        <v>150</v>
      </c>
      <c r="B46" s="15" t="str">
        <f>LOOKUP(A46,Name!A$2:B981)</f>
        <v>Osiris Mynett</v>
      </c>
      <c r="C46" s="151"/>
      <c r="D46" s="65"/>
      <c r="E46" s="151">
        <v>57.3</v>
      </c>
      <c r="F46" s="65">
        <v>20</v>
      </c>
      <c r="G46" s="159">
        <v>5.46</v>
      </c>
      <c r="H46" s="65">
        <v>22</v>
      </c>
      <c r="I46" s="159"/>
      <c r="J46" s="65"/>
      <c r="K46" s="159">
        <v>7.53</v>
      </c>
      <c r="L46" s="65">
        <v>28</v>
      </c>
      <c r="M46" s="65"/>
      <c r="N46" s="65"/>
      <c r="O46" s="103">
        <f t="shared" si="5"/>
        <v>70</v>
      </c>
      <c r="P46" s="167"/>
      <c r="Q46" s="112"/>
    </row>
    <row r="47" spans="1:17" ht="15.75">
      <c r="A47" s="373"/>
      <c r="B47" s="15" t="e">
        <f>LOOKUP(A47,Name!A$2:B982)</f>
        <v>#N/A</v>
      </c>
      <c r="C47" s="151"/>
      <c r="D47" s="65"/>
      <c r="E47" s="151"/>
      <c r="F47" s="65"/>
      <c r="G47" s="159"/>
      <c r="H47" s="65"/>
      <c r="I47" s="159"/>
      <c r="J47" s="65"/>
      <c r="K47" s="159"/>
      <c r="L47" s="65"/>
      <c r="M47" s="65"/>
      <c r="N47" s="65"/>
      <c r="O47" s="103">
        <f t="shared" si="5"/>
        <v>0</v>
      </c>
      <c r="P47" s="167"/>
      <c r="Q47" s="112"/>
    </row>
    <row r="48" spans="1:17" ht="15.75">
      <c r="A48" s="373"/>
      <c r="B48" s="15" t="e">
        <f>LOOKUP(A48,Name!A$2:B983)</f>
        <v>#N/A</v>
      </c>
      <c r="C48" s="151"/>
      <c r="D48" s="65"/>
      <c r="E48" s="151"/>
      <c r="F48" s="65"/>
      <c r="G48" s="159"/>
      <c r="H48" s="65"/>
      <c r="I48" s="159"/>
      <c r="J48" s="65"/>
      <c r="K48" s="159"/>
      <c r="L48" s="65"/>
      <c r="M48" s="65"/>
      <c r="N48" s="65"/>
      <c r="O48" s="103">
        <f t="shared" si="5"/>
        <v>0</v>
      </c>
      <c r="P48" s="167"/>
      <c r="Q48" s="150"/>
    </row>
    <row r="49" spans="1:17" ht="15.75">
      <c r="A49" s="373"/>
      <c r="B49" s="15" t="e">
        <f>LOOKUP(A49,Name!A$2:B984)</f>
        <v>#N/A</v>
      </c>
      <c r="C49" s="151"/>
      <c r="D49" s="65"/>
      <c r="E49" s="151"/>
      <c r="F49" s="65"/>
      <c r="G49" s="159"/>
      <c r="H49" s="65"/>
      <c r="I49" s="159"/>
      <c r="J49" s="65"/>
      <c r="K49" s="159"/>
      <c r="L49" s="65"/>
      <c r="M49" s="65"/>
      <c r="N49" s="65"/>
      <c r="O49" s="103">
        <f t="shared" si="5"/>
        <v>0</v>
      </c>
      <c r="P49" s="167"/>
      <c r="Q49" s="74" t="s">
        <v>94</v>
      </c>
    </row>
    <row r="50" spans="1:17" ht="15.75">
      <c r="A50" s="373"/>
      <c r="B50" s="15" t="e">
        <f>LOOKUP(A50,Name!A$2:B985)</f>
        <v>#N/A</v>
      </c>
      <c r="C50" s="151"/>
      <c r="D50" s="65"/>
      <c r="E50" s="151"/>
      <c r="F50" s="65"/>
      <c r="G50" s="159"/>
      <c r="H50" s="65"/>
      <c r="I50" s="159"/>
      <c r="J50" s="65"/>
      <c r="K50" s="159"/>
      <c r="L50" s="65"/>
      <c r="M50" s="65"/>
      <c r="N50" s="65"/>
      <c r="O50" s="103">
        <f t="shared" si="5"/>
        <v>0</v>
      </c>
      <c r="P50" s="167"/>
      <c r="Q50" s="112"/>
    </row>
    <row r="51" spans="1:17" ht="15.75">
      <c r="A51" s="373"/>
      <c r="B51" s="15" t="e">
        <f>LOOKUP(A51,Name!A$2:B986)</f>
        <v>#N/A</v>
      </c>
      <c r="C51" s="151"/>
      <c r="D51" s="65"/>
      <c r="E51" s="151"/>
      <c r="F51" s="65"/>
      <c r="G51" s="159"/>
      <c r="H51" s="65"/>
      <c r="I51" s="159"/>
      <c r="J51" s="65"/>
      <c r="K51" s="159"/>
      <c r="L51" s="65"/>
      <c r="M51" s="65"/>
      <c r="N51" s="65"/>
      <c r="O51" s="103">
        <f t="shared" si="5"/>
        <v>0</v>
      </c>
      <c r="P51" s="167"/>
      <c r="Q51" s="112"/>
    </row>
    <row r="52" spans="1:17" ht="16.5" thickBot="1">
      <c r="A52" s="144"/>
      <c r="B52" s="145" t="s">
        <v>95</v>
      </c>
      <c r="C52" s="157"/>
      <c r="D52" s="145"/>
      <c r="E52" s="157"/>
      <c r="F52" s="145"/>
      <c r="G52" s="165"/>
      <c r="H52" s="145"/>
      <c r="I52" s="165"/>
      <c r="J52" s="145"/>
      <c r="K52" s="165"/>
      <c r="L52" s="145"/>
      <c r="M52" s="145"/>
      <c r="N52" s="145"/>
      <c r="O52" s="145"/>
      <c r="P52" s="145"/>
      <c r="Q52" s="146"/>
    </row>
  </sheetData>
  <sheetProtection/>
  <mergeCells count="39"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  <mergeCell ref="I44:J44"/>
    <mergeCell ref="K44:L44"/>
    <mergeCell ref="C12:D12"/>
    <mergeCell ref="E12:F12"/>
    <mergeCell ref="G12:H12"/>
    <mergeCell ref="I12:J12"/>
    <mergeCell ref="K12:L12"/>
    <mergeCell ref="C20:D20"/>
    <mergeCell ref="E20:F20"/>
    <mergeCell ref="G20:H20"/>
    <mergeCell ref="K20:L20"/>
    <mergeCell ref="M20:N20"/>
    <mergeCell ref="C28:D28"/>
    <mergeCell ref="E28:F28"/>
    <mergeCell ref="G28:H28"/>
    <mergeCell ref="I28:J28"/>
    <mergeCell ref="K28:L28"/>
    <mergeCell ref="M28:N28"/>
    <mergeCell ref="I20:J20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</mergeCells>
  <conditionalFormatting sqref="P5:P9 O37:P42 O5:O8">
    <cfRule type="cellIs" priority="12" dxfId="150" operator="equal" stopIfTrue="1">
      <formula>1</formula>
    </cfRule>
  </conditionalFormatting>
  <conditionalFormatting sqref="P13:P18">
    <cfRule type="cellIs" priority="11" dxfId="150" operator="equal" stopIfTrue="1">
      <formula>1</formula>
    </cfRule>
  </conditionalFormatting>
  <conditionalFormatting sqref="P21:P26">
    <cfRule type="cellIs" priority="10" dxfId="150" operator="equal" stopIfTrue="1">
      <formula>1</formula>
    </cfRule>
  </conditionalFormatting>
  <conditionalFormatting sqref="P29:P34">
    <cfRule type="cellIs" priority="9" dxfId="150" operator="equal" stopIfTrue="1">
      <formula>1</formula>
    </cfRule>
  </conditionalFormatting>
  <conditionalFormatting sqref="O29:O34">
    <cfRule type="cellIs" priority="7" dxfId="150" operator="equal" stopIfTrue="1">
      <formula>1</formula>
    </cfRule>
  </conditionalFormatting>
  <conditionalFormatting sqref="O45:O51">
    <cfRule type="cellIs" priority="6" dxfId="150" operator="equal" stopIfTrue="1">
      <formula>1</formula>
    </cfRule>
  </conditionalFormatting>
  <conditionalFormatting sqref="O21:O26">
    <cfRule type="cellIs" priority="5" dxfId="150" operator="equal" stopIfTrue="1">
      <formula>1</formula>
    </cfRule>
  </conditionalFormatting>
  <conditionalFormatting sqref="O13:O18">
    <cfRule type="cellIs" priority="4" dxfId="150" operator="equal" stopIfTrue="1">
      <formula>1</formula>
    </cfRule>
  </conditionalFormatting>
  <conditionalFormatting sqref="P10">
    <cfRule type="cellIs" priority="2" dxfId="150" operator="equal" stopIfTrue="1">
      <formula>1</formula>
    </cfRule>
  </conditionalFormatting>
  <conditionalFormatting sqref="O9:O10">
    <cfRule type="cellIs" priority="1" dxfId="150" operator="equal" stopIfTrue="1">
      <formula>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96" r:id="rId1"/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421875" style="3" customWidth="1"/>
    <col min="2" max="2" width="25.8515625" style="3" customWidth="1"/>
    <col min="3" max="3" width="6.7109375" style="158" customWidth="1"/>
    <col min="4" max="4" width="6.7109375" style="3" customWidth="1"/>
    <col min="5" max="5" width="6.7109375" style="158" customWidth="1"/>
    <col min="6" max="6" width="6.7109375" style="3" customWidth="1"/>
    <col min="7" max="7" width="6.7109375" style="175" customWidth="1"/>
    <col min="8" max="8" width="6.7109375" style="3" customWidth="1"/>
    <col min="9" max="9" width="6.7109375" style="55" customWidth="1"/>
    <col min="10" max="10" width="6.7109375" style="3" customWidth="1"/>
    <col min="11" max="11" width="6.7109375" style="55" customWidth="1"/>
    <col min="12" max="14" width="6.7109375" style="3" customWidth="1"/>
    <col min="15" max="15" width="4.8515625" style="3" customWidth="1"/>
    <col min="16" max="16" width="4.8515625" style="41" customWidth="1"/>
    <col min="17" max="17" width="9.140625" style="41" customWidth="1"/>
    <col min="18" max="18" width="6.8515625" style="3" customWidth="1"/>
    <col min="19" max="21" width="6.140625" style="3" customWidth="1"/>
    <col min="22" max="16384" width="9.140625" style="3" customWidth="1"/>
  </cols>
  <sheetData>
    <row r="1" spans="1:17" s="228" customFormat="1" ht="21" thickBot="1">
      <c r="A1" s="268"/>
      <c r="B1" s="599" t="s">
        <v>97</v>
      </c>
      <c r="C1" s="258" t="s">
        <v>49</v>
      </c>
      <c r="D1" s="259">
        <f>Q11</f>
        <v>343</v>
      </c>
      <c r="E1" s="260" t="s">
        <v>51</v>
      </c>
      <c r="F1" s="261">
        <f>Q19</f>
        <v>430</v>
      </c>
      <c r="G1" s="262" t="s">
        <v>53</v>
      </c>
      <c r="H1" s="263">
        <f>Q27</f>
        <v>301</v>
      </c>
      <c r="I1" s="264" t="s">
        <v>55</v>
      </c>
      <c r="J1" s="265">
        <f>Q35</f>
        <v>410</v>
      </c>
      <c r="K1" s="266" t="s">
        <v>57</v>
      </c>
      <c r="L1" s="270">
        <f>Q43</f>
        <v>447</v>
      </c>
      <c r="M1" s="603" t="str">
        <f>'s15B'!M1</f>
        <v>15th October 2016</v>
      </c>
      <c r="N1" s="604"/>
      <c r="O1" s="604"/>
      <c r="P1" s="604"/>
      <c r="Q1" s="605"/>
    </row>
    <row r="2" spans="1:17" ht="27.75" customHeight="1" thickBot="1">
      <c r="A2" s="269"/>
      <c r="B2" s="592"/>
      <c r="C2" s="600" t="s">
        <v>561</v>
      </c>
      <c r="D2" s="601"/>
      <c r="E2" s="601"/>
      <c r="F2" s="601"/>
      <c r="G2" s="601"/>
      <c r="H2" s="601"/>
      <c r="I2" s="601"/>
      <c r="J2" s="601"/>
      <c r="K2" s="601"/>
      <c r="L2" s="602"/>
      <c r="M2" s="269"/>
      <c r="N2" s="271"/>
      <c r="O2" s="271"/>
      <c r="P2" s="272"/>
      <c r="Q2" s="273"/>
    </row>
    <row r="3" spans="1:18" ht="17.25" customHeight="1" thickBot="1">
      <c r="A3" s="281" t="s">
        <v>0</v>
      </c>
      <c r="B3" s="275"/>
      <c r="C3" s="276" t="s">
        <v>210</v>
      </c>
      <c r="D3" s="276" t="s">
        <v>179</v>
      </c>
      <c r="E3" s="276" t="s">
        <v>210</v>
      </c>
      <c r="F3" s="276" t="s">
        <v>179</v>
      </c>
      <c r="G3" s="276" t="s">
        <v>211</v>
      </c>
      <c r="H3" s="276" t="s">
        <v>179</v>
      </c>
      <c r="I3" s="276" t="s">
        <v>211</v>
      </c>
      <c r="J3" s="276" t="s">
        <v>179</v>
      </c>
      <c r="K3" s="276" t="s">
        <v>211</v>
      </c>
      <c r="L3" s="276" t="s">
        <v>179</v>
      </c>
      <c r="M3" s="277" t="s">
        <v>0</v>
      </c>
      <c r="N3" s="277" t="s">
        <v>179</v>
      </c>
      <c r="O3" s="278"/>
      <c r="P3" s="277"/>
      <c r="Q3" s="279"/>
      <c r="R3" s="282" t="s">
        <v>212</v>
      </c>
    </row>
    <row r="4" spans="1:18" ht="15.75">
      <c r="A4" s="105">
        <v>1</v>
      </c>
      <c r="B4" s="106" t="str">
        <f>LOOKUP(A4,Name!A$2:B940)</f>
        <v>Royal Sutton Coldfield</v>
      </c>
      <c r="C4" s="589" t="s">
        <v>85</v>
      </c>
      <c r="D4" s="590"/>
      <c r="E4" s="587" t="s">
        <v>86</v>
      </c>
      <c r="F4" s="588"/>
      <c r="G4" s="589" t="s">
        <v>90</v>
      </c>
      <c r="H4" s="590"/>
      <c r="I4" s="587" t="s">
        <v>87</v>
      </c>
      <c r="J4" s="588"/>
      <c r="K4" s="589" t="s">
        <v>88</v>
      </c>
      <c r="L4" s="590"/>
      <c r="M4" s="587" t="s">
        <v>89</v>
      </c>
      <c r="N4" s="588"/>
      <c r="O4" s="107" t="s">
        <v>91</v>
      </c>
      <c r="P4" s="108" t="s">
        <v>92</v>
      </c>
      <c r="Q4" s="109" t="s">
        <v>49</v>
      </c>
      <c r="R4" s="283">
        <v>50</v>
      </c>
    </row>
    <row r="5" spans="1:18" ht="16.5" thickBot="1">
      <c r="A5" s="110">
        <v>186</v>
      </c>
      <c r="B5" s="15" t="str">
        <f>LOOKUP(A5,Name!A$2:B940)</f>
        <v>Emma Cavendish-Tribe</v>
      </c>
      <c r="C5" s="151">
        <v>24.1</v>
      </c>
      <c r="D5" s="63">
        <v>30</v>
      </c>
      <c r="E5" s="151"/>
      <c r="F5" s="65"/>
      <c r="G5" s="168">
        <v>49</v>
      </c>
      <c r="H5" s="65">
        <v>34</v>
      </c>
      <c r="I5" s="159"/>
      <c r="J5" s="65"/>
      <c r="K5" s="159">
        <v>6.27</v>
      </c>
      <c r="L5" s="65">
        <v>22</v>
      </c>
      <c r="M5" s="65"/>
      <c r="N5" s="65"/>
      <c r="O5" s="103">
        <f aca="true" t="shared" si="0" ref="O5:O10">D5+F5+H5+J5+L5+N5</f>
        <v>86</v>
      </c>
      <c r="P5" s="104"/>
      <c r="Q5" s="111" t="s">
        <v>93</v>
      </c>
      <c r="R5" s="284">
        <v>43</v>
      </c>
    </row>
    <row r="6" spans="1:18" ht="15.75">
      <c r="A6" s="110">
        <v>187</v>
      </c>
      <c r="B6" s="15" t="str">
        <f>LOOKUP(A6,Name!A$2:B941)</f>
        <v>Isobel Millington</v>
      </c>
      <c r="C6" s="151"/>
      <c r="D6" s="65"/>
      <c r="E6" s="151">
        <v>55.6</v>
      </c>
      <c r="F6" s="65">
        <v>27</v>
      </c>
      <c r="G6" s="168"/>
      <c r="H6" s="65"/>
      <c r="I6" s="159">
        <v>1.77</v>
      </c>
      <c r="J6" s="65">
        <v>22</v>
      </c>
      <c r="K6" s="159">
        <v>7.2</v>
      </c>
      <c r="L6" s="65">
        <v>32</v>
      </c>
      <c r="M6" s="65"/>
      <c r="N6" s="65"/>
      <c r="O6" s="103">
        <f t="shared" si="0"/>
        <v>81</v>
      </c>
      <c r="P6" s="104"/>
      <c r="Q6" s="303">
        <v>114</v>
      </c>
      <c r="R6" s="3" t="s">
        <v>180</v>
      </c>
    </row>
    <row r="7" spans="1:18" ht="15.75">
      <c r="A7" s="110">
        <v>192</v>
      </c>
      <c r="B7" s="15" t="str">
        <f>LOOKUP(A7,Name!A$2:B942)</f>
        <v>Madeleine Shay</v>
      </c>
      <c r="C7" s="151"/>
      <c r="D7" s="65"/>
      <c r="E7" s="151">
        <v>57.2</v>
      </c>
      <c r="F7" s="65">
        <v>20</v>
      </c>
      <c r="G7" s="168">
        <v>41</v>
      </c>
      <c r="H7" s="65">
        <v>20</v>
      </c>
      <c r="I7" s="159"/>
      <c r="J7" s="65"/>
      <c r="K7" s="159">
        <v>7.09</v>
      </c>
      <c r="L7" s="65">
        <v>30</v>
      </c>
      <c r="M7" s="65"/>
      <c r="N7" s="65"/>
      <c r="O7" s="103">
        <f t="shared" si="0"/>
        <v>70</v>
      </c>
      <c r="P7" s="104"/>
      <c r="Q7" s="112">
        <v>20</v>
      </c>
      <c r="R7" s="3" t="s">
        <v>179</v>
      </c>
    </row>
    <row r="8" spans="1:17" ht="15.75">
      <c r="A8" s="110">
        <v>197</v>
      </c>
      <c r="B8" s="15" t="str">
        <f>LOOKUP(A8,Name!A$2:B943)</f>
        <v>Jessie Cope</v>
      </c>
      <c r="C8" s="151"/>
      <c r="D8" s="65"/>
      <c r="E8" s="151">
        <v>56.4</v>
      </c>
      <c r="F8" s="65">
        <v>22</v>
      </c>
      <c r="G8" s="168"/>
      <c r="H8" s="65"/>
      <c r="I8" s="159">
        <v>1.78</v>
      </c>
      <c r="J8" s="65">
        <v>24</v>
      </c>
      <c r="K8" s="159"/>
      <c r="L8" s="65"/>
      <c r="M8" s="65">
        <v>42</v>
      </c>
      <c r="N8" s="65">
        <v>15</v>
      </c>
      <c r="O8" s="103">
        <f t="shared" si="0"/>
        <v>61</v>
      </c>
      <c r="P8" s="104"/>
      <c r="Q8" s="74" t="s">
        <v>94</v>
      </c>
    </row>
    <row r="9" spans="1:18" ht="15.75">
      <c r="A9" s="110">
        <v>199</v>
      </c>
      <c r="B9" s="15" t="str">
        <f>LOOKUP(A9,Name!A$2:B944)</f>
        <v>Asha Humphreys</v>
      </c>
      <c r="C9" s="151">
        <v>29.3</v>
      </c>
      <c r="D9" s="65">
        <v>12</v>
      </c>
      <c r="E9" s="151"/>
      <c r="F9" s="65"/>
      <c r="G9" s="168"/>
      <c r="H9" s="65"/>
      <c r="I9" s="159">
        <v>1.34</v>
      </c>
      <c r="J9" s="65">
        <v>18</v>
      </c>
      <c r="K9" s="159"/>
      <c r="L9" s="65"/>
      <c r="M9" s="65">
        <v>57</v>
      </c>
      <c r="N9" s="65">
        <v>20</v>
      </c>
      <c r="O9" s="103">
        <f t="shared" si="0"/>
        <v>50</v>
      </c>
      <c r="P9" s="104"/>
      <c r="Q9" s="112">
        <v>107.6</v>
      </c>
      <c r="R9" s="3" t="s">
        <v>180</v>
      </c>
    </row>
    <row r="10" spans="1:18" ht="16.5" thickBot="1">
      <c r="A10" s="110">
        <v>190</v>
      </c>
      <c r="B10" s="15" t="str">
        <f>LOOKUP(A10,Name!A$2:B944)</f>
        <v>Beth Darrock</v>
      </c>
      <c r="C10" s="151">
        <v>27.9</v>
      </c>
      <c r="D10" s="65">
        <v>14</v>
      </c>
      <c r="E10" s="151"/>
      <c r="F10" s="65"/>
      <c r="G10" s="168">
        <v>27</v>
      </c>
      <c r="H10" s="65">
        <v>14</v>
      </c>
      <c r="I10" s="159"/>
      <c r="J10" s="65"/>
      <c r="K10" s="159"/>
      <c r="L10" s="65"/>
      <c r="M10" s="65">
        <v>42</v>
      </c>
      <c r="N10" s="65">
        <v>15</v>
      </c>
      <c r="O10" s="103">
        <f t="shared" si="0"/>
        <v>43</v>
      </c>
      <c r="P10" s="104"/>
      <c r="Q10" s="112">
        <v>5</v>
      </c>
      <c r="R10" s="3" t="s">
        <v>179</v>
      </c>
    </row>
    <row r="11" spans="1:18" ht="16.5" thickBot="1">
      <c r="A11" s="113">
        <v>1</v>
      </c>
      <c r="B11" s="114" t="str">
        <f>LOOKUP(A11,Name!A$2:B947)</f>
        <v>Royal Sutton Coldfield</v>
      </c>
      <c r="C11" s="152"/>
      <c r="D11" s="114">
        <f>SUM(D5:D10)</f>
        <v>56</v>
      </c>
      <c r="E11" s="152"/>
      <c r="F11" s="114">
        <f>SUM(F5:F10)</f>
        <v>69</v>
      </c>
      <c r="G11" s="169"/>
      <c r="H11" s="114">
        <f>SUM(H5:H10)</f>
        <v>68</v>
      </c>
      <c r="I11" s="160"/>
      <c r="J11" s="114">
        <f>SUM(J5:J10)</f>
        <v>64</v>
      </c>
      <c r="K11" s="160"/>
      <c r="L11" s="114">
        <f>SUM(L5:L10)</f>
        <v>84</v>
      </c>
      <c r="M11" s="114"/>
      <c r="N11" s="114">
        <f>SUM(N5:N10)</f>
        <v>50</v>
      </c>
      <c r="O11" s="114">
        <f>Q7</f>
        <v>20</v>
      </c>
      <c r="P11" s="114">
        <f>Q10+Q7</f>
        <v>25</v>
      </c>
      <c r="Q11" s="115">
        <f>SUM(D11:P11)-R4-R5</f>
        <v>343</v>
      </c>
      <c r="R11" s="282" t="s">
        <v>212</v>
      </c>
    </row>
    <row r="12" spans="1:18" ht="15.75">
      <c r="A12" s="116">
        <v>3</v>
      </c>
      <c r="B12" s="117" t="str">
        <f>LOOKUP(A12,Name!A$2:B947)</f>
        <v>Birchfield Harriers</v>
      </c>
      <c r="C12" s="589" t="s">
        <v>85</v>
      </c>
      <c r="D12" s="590"/>
      <c r="E12" s="587" t="s">
        <v>86</v>
      </c>
      <c r="F12" s="588"/>
      <c r="G12" s="589" t="s">
        <v>90</v>
      </c>
      <c r="H12" s="590"/>
      <c r="I12" s="587" t="s">
        <v>87</v>
      </c>
      <c r="J12" s="588"/>
      <c r="K12" s="589" t="s">
        <v>88</v>
      </c>
      <c r="L12" s="590"/>
      <c r="M12" s="587" t="s">
        <v>89</v>
      </c>
      <c r="N12" s="588"/>
      <c r="O12" s="107" t="s">
        <v>91</v>
      </c>
      <c r="P12" s="108" t="s">
        <v>92</v>
      </c>
      <c r="Q12" s="118" t="s">
        <v>51</v>
      </c>
      <c r="R12" s="283">
        <v>60</v>
      </c>
    </row>
    <row r="13" spans="1:18" ht="16.5" thickBot="1">
      <c r="A13" s="417">
        <v>373</v>
      </c>
      <c r="B13" s="15" t="str">
        <f>LOOKUP(A13,Name!A$2:B948)</f>
        <v>Yannick Lallemand</v>
      </c>
      <c r="C13" s="151"/>
      <c r="D13" s="65"/>
      <c r="E13" s="151">
        <v>57.5</v>
      </c>
      <c r="F13" s="65">
        <v>18</v>
      </c>
      <c r="G13" s="168">
        <v>43</v>
      </c>
      <c r="H13" s="65">
        <v>24</v>
      </c>
      <c r="I13" s="159"/>
      <c r="J13" s="65"/>
      <c r="K13" s="159">
        <v>5.62</v>
      </c>
      <c r="L13" s="65">
        <v>18</v>
      </c>
      <c r="M13" s="65"/>
      <c r="N13" s="65"/>
      <c r="O13" s="103">
        <f aca="true" t="shared" si="1" ref="O13:O18">D13+F13+H13+J13+L13+N13</f>
        <v>60</v>
      </c>
      <c r="P13" s="104"/>
      <c r="Q13" s="111" t="s">
        <v>93</v>
      </c>
      <c r="R13" s="284">
        <v>58</v>
      </c>
    </row>
    <row r="14" spans="1:18" ht="15.75">
      <c r="A14" s="417">
        <v>370</v>
      </c>
      <c r="B14" s="15" t="str">
        <f>LOOKUP(A14,Name!A$2:B949)</f>
        <v>Eve Greenway</v>
      </c>
      <c r="C14" s="151"/>
      <c r="D14" s="65"/>
      <c r="E14" s="151">
        <v>49.1</v>
      </c>
      <c r="F14" s="65">
        <v>40</v>
      </c>
      <c r="G14" s="168"/>
      <c r="H14" s="65"/>
      <c r="I14" s="159">
        <v>2.15</v>
      </c>
      <c r="J14" s="65">
        <v>36</v>
      </c>
      <c r="K14" s="159"/>
      <c r="L14" s="65"/>
      <c r="M14" s="65">
        <v>73</v>
      </c>
      <c r="N14" s="65">
        <v>26</v>
      </c>
      <c r="O14" s="103">
        <f t="shared" si="1"/>
        <v>102</v>
      </c>
      <c r="P14" s="104"/>
      <c r="Q14" s="112"/>
      <c r="R14" s="3" t="s">
        <v>180</v>
      </c>
    </row>
    <row r="15" spans="1:18" ht="15.75">
      <c r="A15" s="417">
        <v>375</v>
      </c>
      <c r="B15" s="15" t="str">
        <f>LOOKUP(A15,Name!A$2:B950)</f>
        <v>Akirha Skeete-Simpson</v>
      </c>
      <c r="C15" s="151"/>
      <c r="D15" s="65"/>
      <c r="E15" s="151">
        <v>59.5</v>
      </c>
      <c r="F15" s="65">
        <v>16</v>
      </c>
      <c r="G15" s="168">
        <v>45</v>
      </c>
      <c r="H15" s="65">
        <v>30</v>
      </c>
      <c r="I15" s="159"/>
      <c r="J15" s="65"/>
      <c r="K15" s="159">
        <v>4.11</v>
      </c>
      <c r="L15" s="65">
        <v>12</v>
      </c>
      <c r="M15" s="427">
        <v>50</v>
      </c>
      <c r="N15" s="427"/>
      <c r="O15" s="103">
        <f t="shared" si="1"/>
        <v>58</v>
      </c>
      <c r="P15" s="104"/>
      <c r="Q15" s="112"/>
      <c r="R15" s="3" t="s">
        <v>179</v>
      </c>
    </row>
    <row r="16" spans="1:17" ht="15.75">
      <c r="A16" s="417">
        <v>397</v>
      </c>
      <c r="B16" s="15" t="str">
        <f>LOOKUP(A16,Name!A$2:B951)</f>
        <v>Chenee Taylor</v>
      </c>
      <c r="C16" s="151">
        <v>23.8</v>
      </c>
      <c r="D16" s="65">
        <v>33</v>
      </c>
      <c r="E16" s="151"/>
      <c r="F16" s="65"/>
      <c r="G16" s="168"/>
      <c r="H16" s="65"/>
      <c r="I16" s="159">
        <v>2.04</v>
      </c>
      <c r="J16" s="65">
        <v>34</v>
      </c>
      <c r="K16" s="159"/>
      <c r="L16" s="65"/>
      <c r="M16" s="65">
        <v>74</v>
      </c>
      <c r="N16" s="65">
        <v>28</v>
      </c>
      <c r="O16" s="103">
        <f t="shared" si="1"/>
        <v>95</v>
      </c>
      <c r="P16" s="104"/>
      <c r="Q16" s="74" t="s">
        <v>94</v>
      </c>
    </row>
    <row r="17" spans="1:18" ht="15.75">
      <c r="A17" s="417">
        <v>372</v>
      </c>
      <c r="B17" s="15" t="str">
        <f>LOOKUP(A17,Name!A$2:B952)</f>
        <v>Lauren Bowman</v>
      </c>
      <c r="C17" s="151">
        <v>23.3</v>
      </c>
      <c r="D17" s="65">
        <v>37</v>
      </c>
      <c r="E17" s="151"/>
      <c r="F17" s="65"/>
      <c r="G17" s="168"/>
      <c r="H17" s="65"/>
      <c r="I17" s="159">
        <v>2.17</v>
      </c>
      <c r="J17" s="65">
        <v>38</v>
      </c>
      <c r="K17" s="159"/>
      <c r="L17" s="65"/>
      <c r="M17" s="65">
        <v>82</v>
      </c>
      <c r="N17" s="65">
        <v>38</v>
      </c>
      <c r="O17" s="103">
        <f t="shared" si="1"/>
        <v>113</v>
      </c>
      <c r="P17" s="104"/>
      <c r="Q17" s="112">
        <v>95.7</v>
      </c>
      <c r="R17" s="3" t="s">
        <v>180</v>
      </c>
    </row>
    <row r="18" spans="1:18" ht="16.5" thickBot="1">
      <c r="A18" s="417">
        <v>371</v>
      </c>
      <c r="B18" s="15" t="str">
        <f>LOOKUP(A18,Name!A$2:B953)</f>
        <v>Amber Dunkley-Darby</v>
      </c>
      <c r="C18" s="151">
        <v>24.3</v>
      </c>
      <c r="D18" s="65">
        <v>28</v>
      </c>
      <c r="E18" s="151"/>
      <c r="F18" s="65"/>
      <c r="G18" s="168">
        <v>50</v>
      </c>
      <c r="H18" s="65">
        <v>36</v>
      </c>
      <c r="I18" s="159"/>
      <c r="J18" s="65"/>
      <c r="K18" s="159">
        <v>5.56</v>
      </c>
      <c r="L18" s="65">
        <v>16</v>
      </c>
      <c r="M18" s="65"/>
      <c r="N18" s="65"/>
      <c r="O18" s="103">
        <f t="shared" si="1"/>
        <v>80</v>
      </c>
      <c r="P18" s="104"/>
      <c r="Q18" s="112">
        <v>40</v>
      </c>
      <c r="R18" s="3" t="s">
        <v>179</v>
      </c>
    </row>
    <row r="19" spans="1:18" ht="16.5" thickBot="1">
      <c r="A19" s="119">
        <v>3</v>
      </c>
      <c r="B19" s="120" t="str">
        <f>LOOKUP(A19,Name!A$2:B954)</f>
        <v>Birchfield Harriers</v>
      </c>
      <c r="C19" s="153"/>
      <c r="D19" s="120">
        <f>SUM(D13:D18)</f>
        <v>98</v>
      </c>
      <c r="E19" s="153"/>
      <c r="F19" s="120">
        <f>SUM(F13:F18)</f>
        <v>74</v>
      </c>
      <c r="G19" s="170"/>
      <c r="H19" s="120">
        <f>SUM(H13:H18)</f>
        <v>90</v>
      </c>
      <c r="I19" s="161"/>
      <c r="J19" s="120">
        <f>SUM(J13:J18)</f>
        <v>108</v>
      </c>
      <c r="K19" s="161"/>
      <c r="L19" s="120">
        <f>SUM(L13:L18)</f>
        <v>46</v>
      </c>
      <c r="M19" s="120"/>
      <c r="N19" s="120">
        <f>SUM(N13:N18)</f>
        <v>92</v>
      </c>
      <c r="O19" s="120">
        <f>Q15</f>
        <v>0</v>
      </c>
      <c r="P19" s="120">
        <f>Q18</f>
        <v>40</v>
      </c>
      <c r="Q19" s="121">
        <f>SUM(D19:P19)-R12-R13</f>
        <v>430</v>
      </c>
      <c r="R19" s="282" t="s">
        <v>212</v>
      </c>
    </row>
    <row r="20" spans="1:18" ht="15.75">
      <c r="A20" s="122">
        <v>4</v>
      </c>
      <c r="B20" s="123" t="str">
        <f>LOOKUP(A20,Name!A$2:B955)</f>
        <v>Halesowen C&amp;AC</v>
      </c>
      <c r="C20" s="589" t="s">
        <v>85</v>
      </c>
      <c r="D20" s="590"/>
      <c r="E20" s="587" t="s">
        <v>86</v>
      </c>
      <c r="F20" s="588"/>
      <c r="G20" s="589" t="s">
        <v>90</v>
      </c>
      <c r="H20" s="590"/>
      <c r="I20" s="587" t="s">
        <v>87</v>
      </c>
      <c r="J20" s="588"/>
      <c r="K20" s="589" t="s">
        <v>88</v>
      </c>
      <c r="L20" s="590"/>
      <c r="M20" s="587" t="s">
        <v>89</v>
      </c>
      <c r="N20" s="588"/>
      <c r="O20" s="107" t="s">
        <v>91</v>
      </c>
      <c r="P20" s="108" t="s">
        <v>92</v>
      </c>
      <c r="Q20" s="128" t="s">
        <v>53</v>
      </c>
      <c r="R20" s="283"/>
    </row>
    <row r="21" spans="1:18" ht="16.5" thickBot="1">
      <c r="A21" s="124">
        <v>470</v>
      </c>
      <c r="B21" s="15" t="str">
        <f>LOOKUP(A21,Name!A$2:B956)</f>
        <v>Emily Gittoes</v>
      </c>
      <c r="C21" s="151"/>
      <c r="D21" s="65"/>
      <c r="E21" s="151"/>
      <c r="F21" s="65"/>
      <c r="G21" s="168"/>
      <c r="H21" s="65"/>
      <c r="I21" s="159"/>
      <c r="J21" s="65"/>
      <c r="K21" s="159"/>
      <c r="L21" s="65"/>
      <c r="M21" s="65"/>
      <c r="N21" s="65"/>
      <c r="O21" s="103">
        <f aca="true" t="shared" si="2" ref="O21:O26">D21+F21+H21+J21+L21+N21</f>
        <v>0</v>
      </c>
      <c r="P21" s="104"/>
      <c r="Q21" s="111" t="s">
        <v>93</v>
      </c>
      <c r="R21" s="284"/>
    </row>
    <row r="22" spans="1:18" ht="15.75">
      <c r="A22" s="124">
        <v>471</v>
      </c>
      <c r="B22" s="15" t="str">
        <f>LOOKUP(A22,Name!A$2:B957)</f>
        <v>Carrie Gordon</v>
      </c>
      <c r="C22" s="151"/>
      <c r="D22" s="65"/>
      <c r="E22" s="151">
        <v>54.9</v>
      </c>
      <c r="F22" s="65">
        <v>30</v>
      </c>
      <c r="G22" s="168">
        <v>44</v>
      </c>
      <c r="H22" s="65">
        <v>26</v>
      </c>
      <c r="I22" s="159"/>
      <c r="J22" s="65"/>
      <c r="K22" s="159"/>
      <c r="L22" s="65"/>
      <c r="M22" s="65">
        <v>75</v>
      </c>
      <c r="N22" s="65">
        <v>30</v>
      </c>
      <c r="O22" s="103">
        <f t="shared" si="2"/>
        <v>86</v>
      </c>
      <c r="P22" s="104"/>
      <c r="Q22" s="112"/>
      <c r="R22" s="3" t="s">
        <v>180</v>
      </c>
    </row>
    <row r="23" spans="1:18" ht="15.75">
      <c r="A23" s="124">
        <v>472</v>
      </c>
      <c r="B23" s="15" t="str">
        <f>LOOKUP(A23,Name!A$2:B958)</f>
        <v>Iris Oliarnyk</v>
      </c>
      <c r="C23" s="151">
        <v>23.3</v>
      </c>
      <c r="D23" s="65">
        <v>37</v>
      </c>
      <c r="E23" s="151"/>
      <c r="F23" s="65"/>
      <c r="G23" s="168"/>
      <c r="H23" s="65"/>
      <c r="I23" s="159">
        <v>2.28</v>
      </c>
      <c r="J23" s="65">
        <v>40</v>
      </c>
      <c r="K23" s="159">
        <v>12.89</v>
      </c>
      <c r="L23" s="65">
        <v>40</v>
      </c>
      <c r="M23" s="65"/>
      <c r="N23" s="65"/>
      <c r="O23" s="103">
        <f t="shared" si="2"/>
        <v>117</v>
      </c>
      <c r="P23" s="104"/>
      <c r="Q23" s="112"/>
      <c r="R23" s="3" t="s">
        <v>179</v>
      </c>
    </row>
    <row r="24" spans="1:17" ht="15.75">
      <c r="A24" s="124">
        <v>473</v>
      </c>
      <c r="B24" s="15" t="str">
        <f>LOOKUP(A24,Name!A$2:B959)</f>
        <v>Faye Wells</v>
      </c>
      <c r="C24" s="151">
        <v>25.5</v>
      </c>
      <c r="D24" s="65">
        <v>20</v>
      </c>
      <c r="E24" s="151"/>
      <c r="F24" s="65"/>
      <c r="G24" s="168"/>
      <c r="H24" s="65"/>
      <c r="I24" s="159">
        <v>1.66</v>
      </c>
      <c r="J24" s="65">
        <v>20</v>
      </c>
      <c r="K24" s="159">
        <v>7.03</v>
      </c>
      <c r="L24" s="65">
        <v>28</v>
      </c>
      <c r="M24" s="65"/>
      <c r="N24" s="65"/>
      <c r="O24" s="103">
        <f t="shared" si="2"/>
        <v>68</v>
      </c>
      <c r="P24" s="104"/>
      <c r="Q24" s="74" t="s">
        <v>94</v>
      </c>
    </row>
    <row r="25" spans="1:18" ht="15.75">
      <c r="A25" s="124"/>
      <c r="B25" s="15" t="e">
        <f>LOOKUP(A25,Name!A$2:B960)</f>
        <v>#N/A</v>
      </c>
      <c r="C25" s="151"/>
      <c r="D25" s="65"/>
      <c r="E25" s="151"/>
      <c r="F25" s="65"/>
      <c r="G25" s="168"/>
      <c r="H25" s="65"/>
      <c r="I25" s="159"/>
      <c r="J25" s="65"/>
      <c r="K25" s="159"/>
      <c r="L25" s="65"/>
      <c r="M25" s="65"/>
      <c r="N25" s="65"/>
      <c r="O25" s="103">
        <f t="shared" si="2"/>
        <v>0</v>
      </c>
      <c r="P25" s="104"/>
      <c r="Q25" s="112">
        <v>99.5</v>
      </c>
      <c r="R25" s="3" t="s">
        <v>180</v>
      </c>
    </row>
    <row r="26" spans="1:18" ht="16.5" thickBot="1">
      <c r="A26" s="124"/>
      <c r="B26" s="15" t="e">
        <f>LOOKUP(A26,Name!A$2:B961)</f>
        <v>#N/A</v>
      </c>
      <c r="C26" s="151"/>
      <c r="D26" s="65"/>
      <c r="E26" s="151"/>
      <c r="F26" s="65"/>
      <c r="G26" s="168"/>
      <c r="H26" s="65"/>
      <c r="I26" s="159"/>
      <c r="J26" s="65"/>
      <c r="K26" s="159"/>
      <c r="L26" s="65"/>
      <c r="M26" s="65"/>
      <c r="N26" s="65"/>
      <c r="O26" s="103">
        <f t="shared" si="2"/>
        <v>0</v>
      </c>
      <c r="P26" s="104"/>
      <c r="Q26" s="112">
        <v>30</v>
      </c>
      <c r="R26" s="3" t="s">
        <v>179</v>
      </c>
    </row>
    <row r="27" spans="1:18" ht="16.5" thickBot="1">
      <c r="A27" s="125">
        <v>4</v>
      </c>
      <c r="B27" s="126" t="str">
        <f>LOOKUP(A27,Name!A$2:B962)</f>
        <v>Halesowen C&amp;AC</v>
      </c>
      <c r="C27" s="154"/>
      <c r="D27" s="126">
        <f>SUM(D21:D26)</f>
        <v>57</v>
      </c>
      <c r="E27" s="154"/>
      <c r="F27" s="126">
        <f>SUM(F21:F26)</f>
        <v>30</v>
      </c>
      <c r="G27" s="171"/>
      <c r="H27" s="126">
        <f>SUM(H21:H26)</f>
        <v>26</v>
      </c>
      <c r="I27" s="162"/>
      <c r="J27" s="126">
        <f>SUM(J21:J26)</f>
        <v>60</v>
      </c>
      <c r="K27" s="162"/>
      <c r="L27" s="126">
        <f>SUM(L21:L26)</f>
        <v>68</v>
      </c>
      <c r="M27" s="126"/>
      <c r="N27" s="126">
        <f>SUM(N21:N26)</f>
        <v>30</v>
      </c>
      <c r="O27" s="126">
        <f>Q23</f>
        <v>0</v>
      </c>
      <c r="P27" s="126">
        <f>Q26</f>
        <v>30</v>
      </c>
      <c r="Q27" s="127">
        <f>SUM(D27:P27)-R20-R21</f>
        <v>301</v>
      </c>
      <c r="R27" s="282" t="s">
        <v>212</v>
      </c>
    </row>
    <row r="28" spans="1:18" ht="15.75">
      <c r="A28" s="129">
        <v>5</v>
      </c>
      <c r="B28" s="130" t="str">
        <f>LOOKUP(A28,Name!A$2:B963)</f>
        <v>Tamworth AC</v>
      </c>
      <c r="C28" s="589" t="s">
        <v>85</v>
      </c>
      <c r="D28" s="590"/>
      <c r="E28" s="587" t="s">
        <v>86</v>
      </c>
      <c r="F28" s="588"/>
      <c r="G28" s="589" t="s">
        <v>90</v>
      </c>
      <c r="H28" s="590"/>
      <c r="I28" s="587" t="s">
        <v>87</v>
      </c>
      <c r="J28" s="588"/>
      <c r="K28" s="589" t="s">
        <v>88</v>
      </c>
      <c r="L28" s="590"/>
      <c r="M28" s="587" t="s">
        <v>89</v>
      </c>
      <c r="N28" s="588"/>
      <c r="O28" s="107" t="s">
        <v>91</v>
      </c>
      <c r="P28" s="108" t="s">
        <v>92</v>
      </c>
      <c r="Q28" s="135" t="s">
        <v>55</v>
      </c>
      <c r="R28" s="283">
        <v>59</v>
      </c>
    </row>
    <row r="29" spans="1:18" ht="16.5" thickBot="1">
      <c r="A29" s="131">
        <v>588</v>
      </c>
      <c r="B29" s="15" t="str">
        <f>LOOKUP(A29,Name!A$2:B964)</f>
        <v>Katie Stretton</v>
      </c>
      <c r="C29" s="151"/>
      <c r="D29" s="65"/>
      <c r="E29" s="151">
        <v>55.8</v>
      </c>
      <c r="F29" s="65">
        <v>24</v>
      </c>
      <c r="G29" s="168">
        <v>39</v>
      </c>
      <c r="H29" s="65">
        <v>16</v>
      </c>
      <c r="I29" s="159"/>
      <c r="J29" s="65"/>
      <c r="K29" s="159"/>
      <c r="L29" s="65"/>
      <c r="M29" s="65">
        <v>77</v>
      </c>
      <c r="N29" s="65">
        <v>34</v>
      </c>
      <c r="O29" s="103">
        <f aca="true" t="shared" si="3" ref="O29:O34">D29+F29+H29+J29+L29+N29</f>
        <v>74</v>
      </c>
      <c r="P29" s="104"/>
      <c r="Q29" s="111" t="s">
        <v>93</v>
      </c>
      <c r="R29" s="284">
        <v>0</v>
      </c>
    </row>
    <row r="30" spans="1:18" ht="15.75">
      <c r="A30" s="131">
        <v>587</v>
      </c>
      <c r="B30" s="15" t="str">
        <f>LOOKUP(A30,Name!A$2:B965)</f>
        <v>Sophie Perry</v>
      </c>
      <c r="C30" s="151"/>
      <c r="D30" s="65"/>
      <c r="E30" s="151">
        <v>55.6</v>
      </c>
      <c r="F30" s="65">
        <v>27</v>
      </c>
      <c r="G30" s="168">
        <v>39</v>
      </c>
      <c r="H30" s="65">
        <v>18</v>
      </c>
      <c r="I30" s="159"/>
      <c r="J30" s="65"/>
      <c r="K30" s="159">
        <v>4.71</v>
      </c>
      <c r="L30" s="65">
        <v>14</v>
      </c>
      <c r="M30" s="65"/>
      <c r="N30" s="65"/>
      <c r="O30" s="103">
        <f t="shared" si="3"/>
        <v>59</v>
      </c>
      <c r="P30" s="104"/>
      <c r="Q30" s="112">
        <v>101.4</v>
      </c>
      <c r="R30" s="3" t="s">
        <v>180</v>
      </c>
    </row>
    <row r="31" spans="1:18" ht="15.75">
      <c r="A31" s="131">
        <v>586</v>
      </c>
      <c r="B31" s="15" t="str">
        <f>LOOKUP(A31,Name!A$2:B966)</f>
        <v>Lauren Swindel</v>
      </c>
      <c r="C31" s="151"/>
      <c r="D31" s="65"/>
      <c r="E31" s="151">
        <v>52.8</v>
      </c>
      <c r="F31" s="65">
        <v>36</v>
      </c>
      <c r="G31" s="168"/>
      <c r="H31" s="65"/>
      <c r="I31" s="159">
        <v>1.85</v>
      </c>
      <c r="J31" s="65">
        <v>28</v>
      </c>
      <c r="K31" s="159"/>
      <c r="L31" s="65"/>
      <c r="M31" s="65">
        <v>88</v>
      </c>
      <c r="N31" s="65">
        <v>40</v>
      </c>
      <c r="O31" s="103">
        <f t="shared" si="3"/>
        <v>104</v>
      </c>
      <c r="P31" s="104"/>
      <c r="Q31" s="112">
        <v>40</v>
      </c>
      <c r="R31" s="3" t="s">
        <v>179</v>
      </c>
    </row>
    <row r="32" spans="1:17" ht="15.75">
      <c r="A32" s="131">
        <v>590</v>
      </c>
      <c r="B32" s="15" t="str">
        <f>LOOKUP(A32,Name!A$2:B967)</f>
        <v>Hannah Evans</v>
      </c>
      <c r="C32" s="151">
        <v>26.1</v>
      </c>
      <c r="D32" s="65">
        <v>18</v>
      </c>
      <c r="E32" s="151"/>
      <c r="F32" s="65"/>
      <c r="G32" s="168"/>
      <c r="H32" s="65"/>
      <c r="I32" s="159">
        <v>1.84</v>
      </c>
      <c r="J32" s="65">
        <v>26</v>
      </c>
      <c r="K32" s="159">
        <v>5.79</v>
      </c>
      <c r="L32" s="65">
        <v>20</v>
      </c>
      <c r="M32" s="65"/>
      <c r="N32" s="65"/>
      <c r="O32" s="103">
        <f t="shared" si="3"/>
        <v>64</v>
      </c>
      <c r="P32" s="104"/>
      <c r="Q32" s="74" t="s">
        <v>94</v>
      </c>
    </row>
    <row r="33" spans="1:18" ht="15.75">
      <c r="A33" s="131">
        <v>589</v>
      </c>
      <c r="B33" s="15" t="str">
        <f>LOOKUP(A33,Name!A$2:B968)</f>
        <v>Lucy Wheeler</v>
      </c>
      <c r="C33" s="151">
        <v>23</v>
      </c>
      <c r="D33" s="65">
        <v>40</v>
      </c>
      <c r="E33" s="151"/>
      <c r="F33" s="65"/>
      <c r="G33" s="168">
        <v>57</v>
      </c>
      <c r="H33" s="65">
        <v>40</v>
      </c>
      <c r="I33" s="159"/>
      <c r="J33" s="65"/>
      <c r="K33" s="159">
        <v>8.86</v>
      </c>
      <c r="L33" s="65">
        <v>38</v>
      </c>
      <c r="M33" s="65"/>
      <c r="N33" s="65"/>
      <c r="O33" s="103">
        <f t="shared" si="3"/>
        <v>118</v>
      </c>
      <c r="P33" s="104"/>
      <c r="Q33" s="112">
        <v>106.1</v>
      </c>
      <c r="R33" s="3" t="s">
        <v>180</v>
      </c>
    </row>
    <row r="34" spans="1:18" ht="16.5" thickBot="1">
      <c r="A34" s="131"/>
      <c r="B34" s="15" t="e">
        <f>LOOKUP(A34,Name!A$2:B969)</f>
        <v>#N/A</v>
      </c>
      <c r="C34" s="151"/>
      <c r="D34" s="65"/>
      <c r="E34" s="151"/>
      <c r="F34" s="65"/>
      <c r="G34" s="168"/>
      <c r="H34" s="65"/>
      <c r="I34" s="159"/>
      <c r="J34" s="65"/>
      <c r="K34" s="159"/>
      <c r="L34" s="65"/>
      <c r="M34" s="65"/>
      <c r="N34" s="65"/>
      <c r="O34" s="103">
        <f t="shared" si="3"/>
        <v>0</v>
      </c>
      <c r="P34" s="104"/>
      <c r="Q34" s="112">
        <v>10</v>
      </c>
      <c r="R34" s="3" t="s">
        <v>179</v>
      </c>
    </row>
    <row r="35" spans="1:18" ht="16.5" thickBot="1">
      <c r="A35" s="132">
        <v>5</v>
      </c>
      <c r="B35" s="133" t="str">
        <f>LOOKUP(A35,Name!A$2:B970)</f>
        <v>Tamworth AC</v>
      </c>
      <c r="C35" s="155"/>
      <c r="D35" s="133">
        <f>SUM(D29:D34)</f>
        <v>58</v>
      </c>
      <c r="E35" s="155"/>
      <c r="F35" s="133">
        <f>SUM(F29:F34)</f>
        <v>87</v>
      </c>
      <c r="G35" s="172"/>
      <c r="H35" s="133">
        <f>SUM(H29:H34)</f>
        <v>74</v>
      </c>
      <c r="I35" s="163"/>
      <c r="J35" s="133">
        <f>SUM(J29:J34)</f>
        <v>54</v>
      </c>
      <c r="K35" s="163"/>
      <c r="L35" s="133">
        <f>SUM(L29:L34)</f>
        <v>72</v>
      </c>
      <c r="M35" s="133"/>
      <c r="N35" s="133">
        <f>SUM(N29:N34)</f>
        <v>74</v>
      </c>
      <c r="O35" s="133">
        <f>Q31</f>
        <v>40</v>
      </c>
      <c r="P35" s="133">
        <f>Q34</f>
        <v>10</v>
      </c>
      <c r="Q35" s="134">
        <f>SUM(D35:P35)-R28-R29</f>
        <v>410</v>
      </c>
      <c r="R35" s="282" t="s">
        <v>212</v>
      </c>
    </row>
    <row r="36" spans="1:18" ht="15.75">
      <c r="A36" s="138">
        <v>6</v>
      </c>
      <c r="B36" s="139" t="str">
        <f>LOOKUP(A36,Name!A$2:B971)</f>
        <v>Solihull &amp; Small Heath</v>
      </c>
      <c r="C36" s="589" t="s">
        <v>85</v>
      </c>
      <c r="D36" s="590"/>
      <c r="E36" s="587" t="s">
        <v>86</v>
      </c>
      <c r="F36" s="588"/>
      <c r="G36" s="589" t="s">
        <v>90</v>
      </c>
      <c r="H36" s="590"/>
      <c r="I36" s="587" t="s">
        <v>87</v>
      </c>
      <c r="J36" s="588"/>
      <c r="K36" s="589" t="s">
        <v>88</v>
      </c>
      <c r="L36" s="590"/>
      <c r="M36" s="587" t="s">
        <v>89</v>
      </c>
      <c r="N36" s="588"/>
      <c r="O36" s="107" t="s">
        <v>91</v>
      </c>
      <c r="P36" s="108" t="s">
        <v>92</v>
      </c>
      <c r="Q36" s="140" t="s">
        <v>57</v>
      </c>
      <c r="R36" s="283">
        <v>75</v>
      </c>
    </row>
    <row r="37" spans="1:18" ht="16.5" thickBot="1">
      <c r="A37" s="136">
        <v>658</v>
      </c>
      <c r="B37" s="15" t="str">
        <f>LOOKUP(A37,Name!A$2:B972)</f>
        <v>Mary Takwoingi</v>
      </c>
      <c r="C37" s="151"/>
      <c r="D37" s="65"/>
      <c r="E37" s="151">
        <v>50.4</v>
      </c>
      <c r="F37" s="65">
        <v>38</v>
      </c>
      <c r="G37" s="168"/>
      <c r="H37" s="65"/>
      <c r="I37" s="159">
        <v>1.9</v>
      </c>
      <c r="J37" s="65">
        <v>30</v>
      </c>
      <c r="K37" s="159"/>
      <c r="L37" s="65"/>
      <c r="M37" s="65">
        <v>77</v>
      </c>
      <c r="N37" s="65">
        <v>34</v>
      </c>
      <c r="O37" s="103">
        <f aca="true" t="shared" si="4" ref="O37:O42">D37+F37+H37+J37+L37+N37</f>
        <v>102</v>
      </c>
      <c r="P37" s="104"/>
      <c r="Q37" s="111" t="s">
        <v>93</v>
      </c>
      <c r="R37" s="284">
        <v>40</v>
      </c>
    </row>
    <row r="38" spans="1:18" ht="15.75">
      <c r="A38" s="136">
        <v>654</v>
      </c>
      <c r="B38" s="15" t="str">
        <f>LOOKUP(A38,Name!A$2:B973)</f>
        <v>Ania Gahan</v>
      </c>
      <c r="C38" s="151"/>
      <c r="D38" s="65"/>
      <c r="E38" s="151">
        <v>54.1</v>
      </c>
      <c r="F38" s="65">
        <v>34</v>
      </c>
      <c r="G38" s="168"/>
      <c r="H38" s="65"/>
      <c r="I38" s="159">
        <v>1.96</v>
      </c>
      <c r="J38" s="65">
        <v>32</v>
      </c>
      <c r="K38" s="159">
        <v>8.32</v>
      </c>
      <c r="L38" s="65">
        <v>36</v>
      </c>
      <c r="M38" s="65"/>
      <c r="N38" s="65"/>
      <c r="O38" s="103">
        <f t="shared" si="4"/>
        <v>102</v>
      </c>
      <c r="P38" s="104"/>
      <c r="Q38" s="303">
        <v>102</v>
      </c>
      <c r="R38" s="3" t="s">
        <v>180</v>
      </c>
    </row>
    <row r="39" spans="1:18" ht="15.75">
      <c r="A39" s="136">
        <v>656</v>
      </c>
      <c r="B39" s="15" t="str">
        <f>LOOKUP(A39,Name!A$2:B974)</f>
        <v>Tanith Cox</v>
      </c>
      <c r="C39" s="151"/>
      <c r="D39" s="65"/>
      <c r="E39" s="151">
        <v>54.4</v>
      </c>
      <c r="F39" s="65">
        <v>32</v>
      </c>
      <c r="G39" s="168">
        <v>43</v>
      </c>
      <c r="H39" s="65">
        <v>22</v>
      </c>
      <c r="I39" s="159"/>
      <c r="J39" s="65"/>
      <c r="K39" s="159"/>
      <c r="L39" s="65"/>
      <c r="M39" s="65">
        <v>77</v>
      </c>
      <c r="N39" s="65">
        <v>34</v>
      </c>
      <c r="O39" s="103">
        <f t="shared" si="4"/>
        <v>88</v>
      </c>
      <c r="P39" s="104"/>
      <c r="Q39" s="112">
        <v>30</v>
      </c>
      <c r="R39" s="3" t="s">
        <v>179</v>
      </c>
    </row>
    <row r="40" spans="1:17" ht="15.75">
      <c r="A40" s="136">
        <v>652</v>
      </c>
      <c r="B40" s="15" t="str">
        <f>LOOKUP(A40,Name!A$2:B975)</f>
        <v>Amy Gemmill</v>
      </c>
      <c r="C40" s="151">
        <v>24.6</v>
      </c>
      <c r="D40" s="65">
        <v>25</v>
      </c>
      <c r="E40" s="151"/>
      <c r="F40" s="65"/>
      <c r="G40" s="168">
        <v>44</v>
      </c>
      <c r="H40" s="65">
        <v>28</v>
      </c>
      <c r="I40" s="159"/>
      <c r="J40" s="65"/>
      <c r="K40" s="159"/>
      <c r="L40" s="65"/>
      <c r="M40" s="65">
        <v>70</v>
      </c>
      <c r="N40" s="65">
        <v>22</v>
      </c>
      <c r="O40" s="103">
        <f t="shared" si="4"/>
        <v>75</v>
      </c>
      <c r="P40" s="104"/>
      <c r="Q40" s="74" t="s">
        <v>94</v>
      </c>
    </row>
    <row r="41" spans="1:18" ht="15.75">
      <c r="A41" s="136">
        <v>653</v>
      </c>
      <c r="B41" s="15" t="str">
        <f>LOOKUP(A41,Name!A$2:B976)</f>
        <v>Kaili Woodward</v>
      </c>
      <c r="C41" s="151">
        <v>23.8</v>
      </c>
      <c r="D41" s="65">
        <v>33</v>
      </c>
      <c r="E41" s="151"/>
      <c r="F41" s="65"/>
      <c r="G41" s="168">
        <v>52</v>
      </c>
      <c r="H41" s="65">
        <v>38</v>
      </c>
      <c r="I41" s="159"/>
      <c r="J41" s="65"/>
      <c r="K41" s="159">
        <v>7.56</v>
      </c>
      <c r="L41" s="65">
        <v>34</v>
      </c>
      <c r="M41" s="65"/>
      <c r="N41" s="65"/>
      <c r="O41" s="103">
        <f t="shared" si="4"/>
        <v>105</v>
      </c>
      <c r="P41" s="104"/>
      <c r="Q41" s="112">
        <v>99.7</v>
      </c>
      <c r="R41" s="3" t="s">
        <v>180</v>
      </c>
    </row>
    <row r="42" spans="1:18" ht="15.75">
      <c r="A42" s="215">
        <v>661</v>
      </c>
      <c r="B42" s="15" t="str">
        <f>LOOKUP(A42,Name!A$2:B977)</f>
        <v>Faye Moseley</v>
      </c>
      <c r="C42" s="151">
        <v>26.5</v>
      </c>
      <c r="D42" s="65">
        <v>16</v>
      </c>
      <c r="E42" s="151"/>
      <c r="F42" s="65"/>
      <c r="G42" s="168"/>
      <c r="H42" s="65"/>
      <c r="I42" s="159"/>
      <c r="J42" s="65"/>
      <c r="K42" s="159">
        <v>6.55</v>
      </c>
      <c r="L42" s="65">
        <v>24</v>
      </c>
      <c r="M42" s="65"/>
      <c r="N42" s="65"/>
      <c r="O42" s="103">
        <f t="shared" si="4"/>
        <v>40</v>
      </c>
      <c r="P42" s="104"/>
      <c r="Q42" s="112">
        <v>20</v>
      </c>
      <c r="R42" s="3" t="s">
        <v>179</v>
      </c>
    </row>
    <row r="43" spans="1:17" ht="16.5" thickBot="1">
      <c r="A43" s="137">
        <v>6</v>
      </c>
      <c r="B43" s="148" t="str">
        <f>LOOKUP(A43,Name!A$2:B978)</f>
        <v>Solihull &amp; Small Heath</v>
      </c>
      <c r="C43" s="156"/>
      <c r="D43" s="148">
        <f>SUM(D37:D42)</f>
        <v>74</v>
      </c>
      <c r="E43" s="156"/>
      <c r="F43" s="148">
        <f>SUM(F37:F42)</f>
        <v>104</v>
      </c>
      <c r="G43" s="173"/>
      <c r="H43" s="148">
        <f>SUM(H37:H42)</f>
        <v>88</v>
      </c>
      <c r="I43" s="164"/>
      <c r="J43" s="148">
        <f>SUM(J37:J42)</f>
        <v>62</v>
      </c>
      <c r="K43" s="164"/>
      <c r="L43" s="148">
        <f>SUM(L37:L42)</f>
        <v>94</v>
      </c>
      <c r="M43" s="148"/>
      <c r="N43" s="148">
        <f>SUM(N37:N42)</f>
        <v>90</v>
      </c>
      <c r="O43" s="148">
        <f>Q39</f>
        <v>30</v>
      </c>
      <c r="P43" s="148">
        <f>Q42</f>
        <v>20</v>
      </c>
      <c r="Q43" s="149">
        <f>SUM(D43:P43)-R36-R37</f>
        <v>447</v>
      </c>
    </row>
    <row r="44" spans="1:17" ht="15.75">
      <c r="A44" s="141"/>
      <c r="B44" s="142" t="s">
        <v>95</v>
      </c>
      <c r="C44" s="589" t="s">
        <v>85</v>
      </c>
      <c r="D44" s="590"/>
      <c r="E44" s="587" t="s">
        <v>86</v>
      </c>
      <c r="F44" s="588"/>
      <c r="G44" s="589" t="s">
        <v>90</v>
      </c>
      <c r="H44" s="590"/>
      <c r="I44" s="587" t="s">
        <v>87</v>
      </c>
      <c r="J44" s="588"/>
      <c r="K44" s="589" t="s">
        <v>88</v>
      </c>
      <c r="L44" s="590"/>
      <c r="M44" s="587" t="s">
        <v>89</v>
      </c>
      <c r="N44" s="588"/>
      <c r="O44" s="166"/>
      <c r="P44" s="166"/>
      <c r="Q44" s="216" t="s">
        <v>96</v>
      </c>
    </row>
    <row r="45" spans="1:17" ht="15.75">
      <c r="A45" s="215">
        <v>659</v>
      </c>
      <c r="B45" s="15" t="str">
        <f>LOOKUP(A45,Name!A$2:B980)</f>
        <v>Maddy Whapples</v>
      </c>
      <c r="C45" s="151">
        <v>24.6</v>
      </c>
      <c r="D45" s="65">
        <v>25</v>
      </c>
      <c r="E45" s="151"/>
      <c r="F45" s="65"/>
      <c r="G45" s="168"/>
      <c r="H45" s="65"/>
      <c r="I45" s="159"/>
      <c r="J45" s="65"/>
      <c r="K45" s="159"/>
      <c r="L45" s="65"/>
      <c r="M45" s="65">
        <v>71</v>
      </c>
      <c r="N45" s="65">
        <v>24</v>
      </c>
      <c r="O45" s="103">
        <f>D45+F45+H45+J45+L45+N45</f>
        <v>49</v>
      </c>
      <c r="P45" s="167"/>
      <c r="Q45" s="111"/>
    </row>
    <row r="46" spans="1:17" ht="15.75">
      <c r="A46" s="136">
        <v>660</v>
      </c>
      <c r="B46" s="15" t="str">
        <f>LOOKUP(A46,Name!A$2:B984)</f>
        <v>Alina Malik</v>
      </c>
      <c r="C46" s="151">
        <v>24.9</v>
      </c>
      <c r="D46" s="65">
        <v>22</v>
      </c>
      <c r="E46" s="151"/>
      <c r="F46" s="65"/>
      <c r="G46" s="168">
        <v>47</v>
      </c>
      <c r="H46" s="65">
        <v>32</v>
      </c>
      <c r="I46" s="159"/>
      <c r="J46" s="65"/>
      <c r="K46" s="159">
        <v>6.85</v>
      </c>
      <c r="L46" s="65">
        <v>26</v>
      </c>
      <c r="M46" s="65"/>
      <c r="N46" s="65"/>
      <c r="O46" s="103">
        <f>D46+F46+H46+J46+L46+N46</f>
        <v>80</v>
      </c>
      <c r="P46" s="167"/>
      <c r="Q46" s="112"/>
    </row>
    <row r="47" spans="1:17" ht="15.75">
      <c r="A47" s="143"/>
      <c r="B47" s="15" t="e">
        <f>LOOKUP(A47,Name!A$2:B985)</f>
        <v>#N/A</v>
      </c>
      <c r="C47" s="151"/>
      <c r="D47" s="65"/>
      <c r="E47" s="151"/>
      <c r="F47" s="65"/>
      <c r="G47" s="168"/>
      <c r="H47" s="65"/>
      <c r="I47" s="159"/>
      <c r="J47" s="65"/>
      <c r="K47" s="159"/>
      <c r="L47" s="65"/>
      <c r="M47" s="65"/>
      <c r="N47" s="65"/>
      <c r="O47" s="103">
        <f>D47+F47+H47+J47+L47+N47</f>
        <v>0</v>
      </c>
      <c r="P47" s="167"/>
      <c r="Q47" s="112"/>
    </row>
    <row r="48" spans="1:17" ht="16.5" thickBot="1">
      <c r="A48" s="144"/>
      <c r="B48" s="145" t="s">
        <v>95</v>
      </c>
      <c r="C48" s="157"/>
      <c r="D48" s="145"/>
      <c r="E48" s="157"/>
      <c r="F48" s="145"/>
      <c r="G48" s="174"/>
      <c r="H48" s="145"/>
      <c r="I48" s="165"/>
      <c r="J48" s="145"/>
      <c r="K48" s="165"/>
      <c r="L48" s="145"/>
      <c r="M48" s="145"/>
      <c r="N48" s="145"/>
      <c r="O48" s="145"/>
      <c r="P48" s="145"/>
      <c r="Q48" s="146"/>
    </row>
  </sheetData>
  <sheetProtection/>
  <mergeCells count="39"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K4:L4"/>
    <mergeCell ref="C12:D12"/>
    <mergeCell ref="E12:F12"/>
    <mergeCell ref="G44:H44"/>
    <mergeCell ref="I44:J44"/>
    <mergeCell ref="K44:L44"/>
    <mergeCell ref="C20:D20"/>
    <mergeCell ref="E20:F20"/>
    <mergeCell ref="G20:H20"/>
    <mergeCell ref="C28:D28"/>
  </mergeCells>
  <conditionalFormatting sqref="P5:P9 O45:O47">
    <cfRule type="cellIs" priority="13" dxfId="150" operator="equal" stopIfTrue="1">
      <formula>1</formula>
    </cfRule>
  </conditionalFormatting>
  <conditionalFormatting sqref="P13:P18">
    <cfRule type="cellIs" priority="12" dxfId="150" operator="equal" stopIfTrue="1">
      <formula>1</formula>
    </cfRule>
  </conditionalFormatting>
  <conditionalFormatting sqref="P21:P26">
    <cfRule type="cellIs" priority="11" dxfId="150" operator="equal" stopIfTrue="1">
      <formula>1</formula>
    </cfRule>
  </conditionalFormatting>
  <conditionalFormatting sqref="P29:P34">
    <cfRule type="cellIs" priority="10" dxfId="150" operator="equal" stopIfTrue="1">
      <formula>1</formula>
    </cfRule>
  </conditionalFormatting>
  <conditionalFormatting sqref="P37:P42">
    <cfRule type="cellIs" priority="9" dxfId="150" operator="equal" stopIfTrue="1">
      <formula>1</formula>
    </cfRule>
  </conditionalFormatting>
  <conditionalFormatting sqref="O37:O42">
    <cfRule type="cellIs" priority="7" dxfId="150" operator="equal" stopIfTrue="1">
      <formula>1</formula>
    </cfRule>
  </conditionalFormatting>
  <conditionalFormatting sqref="O29:O34">
    <cfRule type="cellIs" priority="6" dxfId="150" operator="equal" stopIfTrue="1">
      <formula>1</formula>
    </cfRule>
  </conditionalFormatting>
  <conditionalFormatting sqref="O21:O26">
    <cfRule type="cellIs" priority="5" dxfId="150" operator="equal" stopIfTrue="1">
      <formula>1</formula>
    </cfRule>
  </conditionalFormatting>
  <conditionalFormatting sqref="O13:O18">
    <cfRule type="cellIs" priority="4" dxfId="150" operator="equal" stopIfTrue="1">
      <formula>1</formula>
    </cfRule>
  </conditionalFormatting>
  <conditionalFormatting sqref="O5:O9">
    <cfRule type="cellIs" priority="3" dxfId="150" operator="equal" stopIfTrue="1">
      <formula>1</formula>
    </cfRule>
  </conditionalFormatting>
  <conditionalFormatting sqref="P10">
    <cfRule type="cellIs" priority="2" dxfId="150" operator="equal" stopIfTrue="1">
      <formula>1</formula>
    </cfRule>
  </conditionalFormatting>
  <conditionalFormatting sqref="O10">
    <cfRule type="cellIs" priority="1" dxfId="150" operator="equal" stopIfTrue="1">
      <formula>1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&amp;LUnder 15 Girls &amp;RBirmingham Sportshall League 2016 to 2017</oddHeader>
    <oddFooter>&amp;L&amp;F&amp;R&amp;A</oddFooter>
  </headerFooter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6" width="6.140625" style="0" customWidth="1"/>
    <col min="7" max="7" width="6.7109375" style="0" customWidth="1"/>
    <col min="8" max="12" width="6.00390625" style="0" customWidth="1"/>
    <col min="13" max="13" width="6.8515625" style="0" customWidth="1"/>
  </cols>
  <sheetData>
    <row r="1" spans="1:13" ht="15.75">
      <c r="A1" s="35" t="s">
        <v>34</v>
      </c>
      <c r="B1" s="176" t="s">
        <v>45</v>
      </c>
      <c r="C1" s="176" t="s">
        <v>1</v>
      </c>
      <c r="D1" s="176" t="s">
        <v>2</v>
      </c>
      <c r="E1" s="176" t="s">
        <v>3</v>
      </c>
      <c r="F1" s="34" t="s">
        <v>4</v>
      </c>
      <c r="G1" s="34" t="s">
        <v>11</v>
      </c>
      <c r="H1" s="176" t="s">
        <v>45</v>
      </c>
      <c r="I1" s="176" t="s">
        <v>1</v>
      </c>
      <c r="J1" s="176" t="s">
        <v>2</v>
      </c>
      <c r="K1" s="176" t="s">
        <v>3</v>
      </c>
      <c r="L1" s="36" t="s">
        <v>4</v>
      </c>
      <c r="M1" s="37" t="s">
        <v>13</v>
      </c>
    </row>
    <row r="2" spans="1:13" ht="15">
      <c r="A2" s="177" t="s">
        <v>7</v>
      </c>
      <c r="B2" s="6">
        <v>154</v>
      </c>
      <c r="C2" s="6"/>
      <c r="D2" s="6"/>
      <c r="E2" s="6"/>
      <c r="F2" s="6"/>
      <c r="G2" s="44">
        <f>SUM(B2:F2)</f>
        <v>154</v>
      </c>
      <c r="H2" s="6">
        <v>10</v>
      </c>
      <c r="I2" s="6"/>
      <c r="J2" s="6"/>
      <c r="K2" s="6"/>
      <c r="L2" s="6"/>
      <c r="M2" s="182">
        <f>SUM(H2:L2)</f>
        <v>10</v>
      </c>
    </row>
    <row r="3" spans="1:13" ht="15">
      <c r="A3" s="177" t="s">
        <v>10</v>
      </c>
      <c r="B3" s="6">
        <v>127</v>
      </c>
      <c r="C3" s="6"/>
      <c r="D3" s="6"/>
      <c r="E3" s="6"/>
      <c r="F3" s="6"/>
      <c r="G3" s="44">
        <f>SUM(B3:F3)</f>
        <v>127</v>
      </c>
      <c r="H3" s="6">
        <v>8</v>
      </c>
      <c r="I3" s="6"/>
      <c r="J3" s="6"/>
      <c r="K3" s="6"/>
      <c r="L3" s="6"/>
      <c r="M3" s="182">
        <f>SUM(H3:L3)</f>
        <v>8</v>
      </c>
    </row>
    <row r="4" spans="1:13" ht="15">
      <c r="A4" s="178" t="s">
        <v>52</v>
      </c>
      <c r="B4" s="6">
        <v>85</v>
      </c>
      <c r="C4" s="6"/>
      <c r="D4" s="6"/>
      <c r="E4" s="6"/>
      <c r="F4" s="6"/>
      <c r="G4" s="44">
        <f>SUM(B4:F4)</f>
        <v>85</v>
      </c>
      <c r="H4" s="6">
        <v>6</v>
      </c>
      <c r="I4" s="6"/>
      <c r="J4" s="6"/>
      <c r="K4" s="6"/>
      <c r="L4" s="6"/>
      <c r="M4" s="182">
        <f>SUM(H4:L4)</f>
        <v>6</v>
      </c>
    </row>
    <row r="5" spans="1:13" ht="15">
      <c r="A5" s="178" t="s">
        <v>54</v>
      </c>
      <c r="B5" s="6">
        <v>55</v>
      </c>
      <c r="C5" s="6"/>
      <c r="D5" s="6"/>
      <c r="E5" s="6"/>
      <c r="F5" s="6"/>
      <c r="G5" s="44">
        <f>SUM(B5:F5)</f>
        <v>55</v>
      </c>
      <c r="H5" s="6">
        <v>4</v>
      </c>
      <c r="I5" s="6"/>
      <c r="J5" s="6"/>
      <c r="K5" s="6"/>
      <c r="L5" s="6"/>
      <c r="M5" s="182">
        <f>SUM(H5:L5)</f>
        <v>4</v>
      </c>
    </row>
    <row r="6" spans="1:13" ht="15.75" thickBot="1">
      <c r="A6" s="181" t="s">
        <v>50</v>
      </c>
      <c r="B6" s="33">
        <v>13</v>
      </c>
      <c r="C6" s="33"/>
      <c r="D6" s="33"/>
      <c r="E6" s="362"/>
      <c r="F6" s="50"/>
      <c r="G6" s="45">
        <f>SUM(B6:F6)</f>
        <v>13</v>
      </c>
      <c r="H6" s="33">
        <v>2</v>
      </c>
      <c r="I6" s="33"/>
      <c r="J6" s="33"/>
      <c r="K6" s="33"/>
      <c r="L6" s="33"/>
      <c r="M6" s="183">
        <f>SUM(H6:L6)</f>
        <v>2</v>
      </c>
    </row>
    <row r="7" spans="2:7" ht="13.5" thickBot="1">
      <c r="B7" s="2"/>
      <c r="C7" s="2"/>
      <c r="D7" s="2"/>
      <c r="E7" s="2"/>
      <c r="F7" s="2"/>
      <c r="G7" s="2"/>
    </row>
    <row r="8" spans="1:13" ht="15.75">
      <c r="A8" s="35" t="s">
        <v>39</v>
      </c>
      <c r="B8" s="176" t="s">
        <v>45</v>
      </c>
      <c r="C8" s="176" t="s">
        <v>1</v>
      </c>
      <c r="D8" s="176" t="s">
        <v>2</v>
      </c>
      <c r="E8" s="176" t="s">
        <v>3</v>
      </c>
      <c r="F8" s="36" t="s">
        <v>4</v>
      </c>
      <c r="G8" s="36" t="s">
        <v>11</v>
      </c>
      <c r="H8" s="176" t="s">
        <v>45</v>
      </c>
      <c r="I8" s="176" t="s">
        <v>1</v>
      </c>
      <c r="J8" s="176" t="s">
        <v>2</v>
      </c>
      <c r="K8" s="176" t="s">
        <v>3</v>
      </c>
      <c r="L8" s="36" t="s">
        <v>4</v>
      </c>
      <c r="M8" s="37" t="s">
        <v>13</v>
      </c>
    </row>
    <row r="9" spans="1:16" ht="15.75">
      <c r="A9" s="178" t="s">
        <v>7</v>
      </c>
      <c r="B9" s="6">
        <v>176</v>
      </c>
      <c r="C9" s="6"/>
      <c r="D9" s="6"/>
      <c r="E9" s="6"/>
      <c r="F9" s="6"/>
      <c r="G9" s="44">
        <f>SUM(B9:F9)</f>
        <v>176</v>
      </c>
      <c r="H9" s="6">
        <v>10</v>
      </c>
      <c r="I9" s="6"/>
      <c r="J9" s="6"/>
      <c r="K9" s="6"/>
      <c r="L9" s="6"/>
      <c r="M9" s="46">
        <f>SUM(H9:L9)</f>
        <v>10</v>
      </c>
      <c r="O9" s="49">
        <v>180</v>
      </c>
      <c r="P9" s="41" t="s">
        <v>46</v>
      </c>
    </row>
    <row r="10" spans="1:13" ht="15">
      <c r="A10" s="179" t="s">
        <v>52</v>
      </c>
      <c r="B10" s="6">
        <v>110</v>
      </c>
      <c r="C10" s="6"/>
      <c r="D10" s="6"/>
      <c r="E10" s="6"/>
      <c r="F10" s="6"/>
      <c r="G10" s="44">
        <f>SUM(B10:F10)</f>
        <v>110</v>
      </c>
      <c r="H10" s="6">
        <v>8</v>
      </c>
      <c r="I10" s="6"/>
      <c r="J10" s="6"/>
      <c r="K10" s="6"/>
      <c r="L10" s="6"/>
      <c r="M10" s="46">
        <f>SUM(H10:L10)</f>
        <v>8</v>
      </c>
    </row>
    <row r="11" spans="1:13" ht="15">
      <c r="A11" s="179" t="s">
        <v>10</v>
      </c>
      <c r="B11" s="6">
        <v>102</v>
      </c>
      <c r="C11" s="6"/>
      <c r="D11" s="6"/>
      <c r="E11" s="6"/>
      <c r="F11" s="6"/>
      <c r="G11" s="44">
        <f>SUM(B11:F11)</f>
        <v>102</v>
      </c>
      <c r="H11" s="6">
        <v>6</v>
      </c>
      <c r="I11" s="6"/>
      <c r="J11" s="6"/>
      <c r="K11" s="6"/>
      <c r="L11" s="6"/>
      <c r="M11" s="46">
        <f>SUM(H11:L11)</f>
        <v>6</v>
      </c>
    </row>
    <row r="12" spans="1:13" ht="15">
      <c r="A12" s="179" t="s">
        <v>50</v>
      </c>
      <c r="B12" s="6">
        <v>78</v>
      </c>
      <c r="C12" s="6"/>
      <c r="D12" s="6"/>
      <c r="E12" s="6"/>
      <c r="F12" s="6"/>
      <c r="G12" s="44">
        <f>SUM(B12:F12)</f>
        <v>78</v>
      </c>
      <c r="H12" s="6">
        <v>4</v>
      </c>
      <c r="I12" s="6"/>
      <c r="J12" s="6"/>
      <c r="K12" s="6"/>
      <c r="L12" s="6"/>
      <c r="M12" s="46">
        <f>SUM(H12:L12)</f>
        <v>4</v>
      </c>
    </row>
    <row r="13" spans="1:13" ht="15.75" thickBot="1">
      <c r="A13" s="180" t="s">
        <v>54</v>
      </c>
      <c r="B13" s="33">
        <v>42</v>
      </c>
      <c r="C13" s="33"/>
      <c r="D13" s="33"/>
      <c r="E13" s="33"/>
      <c r="F13" s="33"/>
      <c r="G13" s="45">
        <f>SUM(B13:F13)</f>
        <v>42</v>
      </c>
      <c r="H13" s="33">
        <v>2</v>
      </c>
      <c r="I13" s="33"/>
      <c r="J13" s="33"/>
      <c r="K13" s="33"/>
      <c r="L13" s="33"/>
      <c r="M13" s="47">
        <f>SUM(H13:L13)</f>
        <v>2</v>
      </c>
    </row>
    <row r="14" spans="1:8" ht="15.75" thickBot="1">
      <c r="A14" s="3"/>
      <c r="B14" s="3"/>
      <c r="C14" s="41"/>
      <c r="D14" s="41"/>
      <c r="E14" s="41"/>
      <c r="F14" s="41"/>
      <c r="G14" s="41"/>
      <c r="H14" s="3"/>
    </row>
    <row r="15" spans="1:13" ht="15.75">
      <c r="A15" s="27" t="s">
        <v>40</v>
      </c>
      <c r="B15" s="29" t="s">
        <v>45</v>
      </c>
      <c r="C15" s="29" t="s">
        <v>1</v>
      </c>
      <c r="D15" s="29" t="s">
        <v>2</v>
      </c>
      <c r="E15" s="29" t="s">
        <v>3</v>
      </c>
      <c r="F15" s="29" t="s">
        <v>4</v>
      </c>
      <c r="G15" s="29" t="s">
        <v>11</v>
      </c>
      <c r="H15" s="29" t="s">
        <v>45</v>
      </c>
      <c r="I15" s="29" t="s">
        <v>1</v>
      </c>
      <c r="J15" s="29" t="s">
        <v>2</v>
      </c>
      <c r="K15" s="29" t="s">
        <v>3</v>
      </c>
      <c r="L15" s="29" t="s">
        <v>4</v>
      </c>
      <c r="M15" s="30" t="s">
        <v>13</v>
      </c>
    </row>
    <row r="16" spans="1:13" ht="15">
      <c r="A16" s="178" t="s">
        <v>7</v>
      </c>
      <c r="B16" s="6">
        <v>156</v>
      </c>
      <c r="C16" s="6"/>
      <c r="D16" s="6"/>
      <c r="E16" s="6"/>
      <c r="F16" s="6"/>
      <c r="G16" s="44">
        <f>SUM(B16:F16)</f>
        <v>156</v>
      </c>
      <c r="H16" s="6">
        <v>10</v>
      </c>
      <c r="I16" s="6"/>
      <c r="J16" s="6"/>
      <c r="K16" s="6"/>
      <c r="L16" s="6"/>
      <c r="M16" s="182">
        <f>SUM(H16:L16)</f>
        <v>10</v>
      </c>
    </row>
    <row r="17" spans="1:13" ht="15">
      <c r="A17" s="179" t="s">
        <v>52</v>
      </c>
      <c r="B17" s="6">
        <v>104</v>
      </c>
      <c r="C17" s="6"/>
      <c r="D17" s="6"/>
      <c r="E17" s="313"/>
      <c r="F17" s="11"/>
      <c r="G17" s="44">
        <f>SUM(B17:F17)</f>
        <v>104</v>
      </c>
      <c r="H17" s="6">
        <v>8</v>
      </c>
      <c r="I17" s="6"/>
      <c r="J17" s="6"/>
      <c r="K17" s="6"/>
      <c r="L17" s="6"/>
      <c r="M17" s="182">
        <f>SUM(H17:L17)</f>
        <v>8</v>
      </c>
    </row>
    <row r="18" spans="1:13" ht="15">
      <c r="A18" s="179" t="s">
        <v>50</v>
      </c>
      <c r="B18" s="6">
        <v>78</v>
      </c>
      <c r="C18" s="6"/>
      <c r="D18" s="6"/>
      <c r="E18" s="6"/>
      <c r="F18" s="6"/>
      <c r="G18" s="44">
        <f>SUM(B18:F18)</f>
        <v>78</v>
      </c>
      <c r="H18" s="6">
        <v>6</v>
      </c>
      <c r="I18" s="6"/>
      <c r="J18" s="6"/>
      <c r="K18" s="6"/>
      <c r="L18" s="6"/>
      <c r="M18" s="182">
        <f>SUM(H18:L18)</f>
        <v>6</v>
      </c>
    </row>
    <row r="19" spans="1:13" ht="15">
      <c r="A19" s="179" t="s">
        <v>10</v>
      </c>
      <c r="B19" s="6">
        <v>74</v>
      </c>
      <c r="C19" s="6"/>
      <c r="D19" s="6"/>
      <c r="E19" s="6"/>
      <c r="F19" s="6"/>
      <c r="G19" s="44">
        <f>SUM(B19:F19)</f>
        <v>74</v>
      </c>
      <c r="H19" s="6">
        <v>4</v>
      </c>
      <c r="I19" s="6"/>
      <c r="J19" s="6"/>
      <c r="K19" s="6"/>
      <c r="L19" s="6"/>
      <c r="M19" s="182">
        <f>SUM(H19:L19)</f>
        <v>4</v>
      </c>
    </row>
    <row r="20" spans="1:13" ht="15.75" thickBot="1">
      <c r="A20" s="180" t="s">
        <v>54</v>
      </c>
      <c r="B20" s="33">
        <v>60</v>
      </c>
      <c r="C20" s="33"/>
      <c r="D20" s="33"/>
      <c r="E20" s="33"/>
      <c r="F20" s="33"/>
      <c r="G20" s="45">
        <f>SUM(B20:F20)</f>
        <v>60</v>
      </c>
      <c r="H20" s="33">
        <v>2</v>
      </c>
      <c r="I20" s="33"/>
      <c r="J20" s="33"/>
      <c r="K20" s="33"/>
      <c r="L20" s="33"/>
      <c r="M20" s="183">
        <f>SUM(H20:L20)</f>
        <v>2</v>
      </c>
    </row>
    <row r="21" spans="1:9" ht="15.75" thickBot="1">
      <c r="A21" s="41"/>
      <c r="B21" s="3"/>
      <c r="C21" s="41"/>
      <c r="D21" s="41"/>
      <c r="E21" s="41"/>
      <c r="F21" s="41"/>
      <c r="G21" s="41"/>
      <c r="H21" s="41"/>
      <c r="I21" s="3"/>
    </row>
    <row r="22" spans="1:13" ht="15.75">
      <c r="A22" s="27" t="s">
        <v>41</v>
      </c>
      <c r="B22" s="29" t="s">
        <v>45</v>
      </c>
      <c r="C22" s="29" t="s">
        <v>1</v>
      </c>
      <c r="D22" s="29" t="s">
        <v>2</v>
      </c>
      <c r="E22" s="29" t="s">
        <v>3</v>
      </c>
      <c r="F22" s="29" t="s">
        <v>4</v>
      </c>
      <c r="G22" s="29" t="s">
        <v>11</v>
      </c>
      <c r="H22" s="29" t="s">
        <v>45</v>
      </c>
      <c r="I22" s="29" t="s">
        <v>1</v>
      </c>
      <c r="J22" s="29" t="s">
        <v>2</v>
      </c>
      <c r="K22" s="29" t="s">
        <v>3</v>
      </c>
      <c r="L22" s="29" t="s">
        <v>4</v>
      </c>
      <c r="M22" s="30" t="s">
        <v>13</v>
      </c>
    </row>
    <row r="23" spans="1:13" ht="15">
      <c r="A23" s="178" t="s">
        <v>7</v>
      </c>
      <c r="B23" s="6">
        <v>150</v>
      </c>
      <c r="C23" s="6"/>
      <c r="D23" s="6"/>
      <c r="E23" s="6"/>
      <c r="F23" s="6"/>
      <c r="G23" s="44">
        <f>SUM(B23:F23)</f>
        <v>150</v>
      </c>
      <c r="H23" s="6">
        <v>10</v>
      </c>
      <c r="I23" s="6"/>
      <c r="J23" s="6"/>
      <c r="K23" s="6"/>
      <c r="L23" s="6"/>
      <c r="M23" s="46">
        <f>SUM(H23:L23)</f>
        <v>10</v>
      </c>
    </row>
    <row r="24" spans="1:13" ht="15">
      <c r="A24" s="179" t="s">
        <v>54</v>
      </c>
      <c r="B24" s="6">
        <v>118</v>
      </c>
      <c r="C24" s="6"/>
      <c r="D24" s="6"/>
      <c r="E24" s="6"/>
      <c r="F24" s="6"/>
      <c r="G24" s="44">
        <f>SUM(B24:F24)</f>
        <v>118</v>
      </c>
      <c r="H24" s="6">
        <v>8</v>
      </c>
      <c r="I24" s="6"/>
      <c r="J24" s="6"/>
      <c r="K24" s="6"/>
      <c r="L24" s="6"/>
      <c r="M24" s="46">
        <f>SUM(H24:L24)</f>
        <v>8</v>
      </c>
    </row>
    <row r="25" spans="1:13" ht="15">
      <c r="A25" s="179" t="s">
        <v>50</v>
      </c>
      <c r="B25" s="6">
        <v>112</v>
      </c>
      <c r="C25" s="6"/>
      <c r="D25" s="6"/>
      <c r="E25" s="6"/>
      <c r="F25" s="6"/>
      <c r="G25" s="44">
        <f>SUM(B25:F25)</f>
        <v>112</v>
      </c>
      <c r="H25" s="6">
        <v>6</v>
      </c>
      <c r="I25" s="6"/>
      <c r="J25" s="6"/>
      <c r="K25" s="6"/>
      <c r="L25" s="6"/>
      <c r="M25" s="46">
        <f>SUM(H25:L25)</f>
        <v>6</v>
      </c>
    </row>
    <row r="26" spans="1:13" ht="15">
      <c r="A26" s="179" t="s">
        <v>10</v>
      </c>
      <c r="B26" s="6">
        <v>106</v>
      </c>
      <c r="C26" s="6"/>
      <c r="D26" s="6"/>
      <c r="E26" s="6"/>
      <c r="F26" s="6"/>
      <c r="G26" s="44">
        <f>SUM(B26:F26)</f>
        <v>106</v>
      </c>
      <c r="H26" s="6">
        <v>4</v>
      </c>
      <c r="I26" s="6"/>
      <c r="J26" s="6"/>
      <c r="K26" s="6"/>
      <c r="L26" s="6"/>
      <c r="M26" s="46">
        <f>SUM(H26:L26)</f>
        <v>4</v>
      </c>
    </row>
    <row r="27" spans="1:13" ht="15.75" thickBot="1">
      <c r="A27" s="180" t="s">
        <v>52</v>
      </c>
      <c r="B27" s="33">
        <v>52</v>
      </c>
      <c r="C27" s="33"/>
      <c r="D27" s="33"/>
      <c r="E27" s="33"/>
      <c r="F27" s="33"/>
      <c r="G27" s="45">
        <f>SUM(B27:F27)</f>
        <v>52</v>
      </c>
      <c r="H27" s="33">
        <v>2</v>
      </c>
      <c r="I27" s="33"/>
      <c r="J27" s="33"/>
      <c r="K27" s="33"/>
      <c r="L27" s="33"/>
      <c r="M27" s="47">
        <f>SUM(H27:L27)</f>
        <v>2</v>
      </c>
    </row>
    <row r="28" spans="1:9" ht="15.75" thickBot="1">
      <c r="A28" s="41"/>
      <c r="B28" s="3"/>
      <c r="C28" s="41"/>
      <c r="D28" s="41"/>
      <c r="E28" s="41"/>
      <c r="F28" s="41"/>
      <c r="G28" s="41"/>
      <c r="H28" s="41"/>
      <c r="I28" s="3"/>
    </row>
    <row r="29" spans="1:13" ht="15.75">
      <c r="A29" s="238" t="s">
        <v>184</v>
      </c>
      <c r="B29" s="239" t="s">
        <v>45</v>
      </c>
      <c r="C29" s="239" t="s">
        <v>1</v>
      </c>
      <c r="D29" s="239" t="s">
        <v>2</v>
      </c>
      <c r="E29" s="239" t="s">
        <v>3</v>
      </c>
      <c r="F29" s="239" t="s">
        <v>4</v>
      </c>
      <c r="G29" s="239" t="s">
        <v>11</v>
      </c>
      <c r="H29" s="239" t="s">
        <v>45</v>
      </c>
      <c r="I29" s="239" t="s">
        <v>1</v>
      </c>
      <c r="J29" s="239" t="s">
        <v>2</v>
      </c>
      <c r="K29" s="239" t="s">
        <v>3</v>
      </c>
      <c r="L29" s="239" t="s">
        <v>4</v>
      </c>
      <c r="M29" s="239" t="s">
        <v>13</v>
      </c>
    </row>
    <row r="30" spans="1:13" ht="15">
      <c r="A30" s="178" t="s">
        <v>7</v>
      </c>
      <c r="B30" s="335">
        <v>503</v>
      </c>
      <c r="C30" s="335"/>
      <c r="D30" s="335"/>
      <c r="E30" s="335"/>
      <c r="F30" s="335"/>
      <c r="G30" s="236">
        <f>SUM(B30:F30)</f>
        <v>503</v>
      </c>
      <c r="H30" s="6">
        <v>10</v>
      </c>
      <c r="I30" s="6"/>
      <c r="J30" s="6"/>
      <c r="K30" s="6"/>
      <c r="L30" s="6"/>
      <c r="M30" s="236">
        <f>SUM(H30:L30)</f>
        <v>10</v>
      </c>
    </row>
    <row r="31" spans="1:13" ht="15">
      <c r="A31" s="179" t="s">
        <v>50</v>
      </c>
      <c r="B31" s="6">
        <v>436</v>
      </c>
      <c r="C31" s="6"/>
      <c r="D31" s="6"/>
      <c r="E31" s="6"/>
      <c r="F31" s="6"/>
      <c r="G31" s="236">
        <f>SUM(B31:F31)</f>
        <v>436</v>
      </c>
      <c r="H31" s="6">
        <v>8</v>
      </c>
      <c r="I31" s="6"/>
      <c r="J31" s="6"/>
      <c r="K31" s="6"/>
      <c r="L31" s="6"/>
      <c r="M31" s="236">
        <f>SUM(H31:L31)</f>
        <v>8</v>
      </c>
    </row>
    <row r="32" spans="1:13" ht="15">
      <c r="A32" s="179" t="s">
        <v>10</v>
      </c>
      <c r="B32" s="6">
        <v>353</v>
      </c>
      <c r="C32" s="6"/>
      <c r="D32" s="6"/>
      <c r="E32" s="6"/>
      <c r="F32" s="6"/>
      <c r="G32" s="236">
        <f>SUM(B32:F32)</f>
        <v>353</v>
      </c>
      <c r="H32" s="6">
        <v>6</v>
      </c>
      <c r="I32" s="6"/>
      <c r="J32" s="6"/>
      <c r="K32" s="6"/>
      <c r="L32" s="6"/>
      <c r="M32" s="236">
        <f>SUM(H32:L32)</f>
        <v>6</v>
      </c>
    </row>
    <row r="33" spans="1:13" ht="15">
      <c r="A33" s="179" t="s">
        <v>54</v>
      </c>
      <c r="B33" s="6">
        <v>240</v>
      </c>
      <c r="C33" s="6"/>
      <c r="D33" s="6"/>
      <c r="E33" s="6"/>
      <c r="F33" s="6"/>
      <c r="G33" s="236">
        <f>SUM(B33:F33)</f>
        <v>240</v>
      </c>
      <c r="H33" s="6">
        <v>4</v>
      </c>
      <c r="I33" s="6"/>
      <c r="J33" s="6"/>
      <c r="K33" s="6"/>
      <c r="L33" s="6"/>
      <c r="M33" s="236">
        <f>SUM(H33:L33)</f>
        <v>4</v>
      </c>
    </row>
    <row r="34" spans="1:13" ht="15.75" thickBot="1">
      <c r="A34" s="180" t="s">
        <v>52</v>
      </c>
      <c r="B34" s="33">
        <v>165</v>
      </c>
      <c r="C34" s="33"/>
      <c r="D34" s="33"/>
      <c r="E34" s="362"/>
      <c r="F34" s="362"/>
      <c r="G34" s="237">
        <f>SUM(B34:F34)</f>
        <v>165</v>
      </c>
      <c r="H34" s="33">
        <v>2</v>
      </c>
      <c r="I34" s="33"/>
      <c r="J34" s="33"/>
      <c r="K34" s="33"/>
      <c r="L34" s="33"/>
      <c r="M34" s="237">
        <f>SUM(H34:L34)</f>
        <v>2</v>
      </c>
    </row>
    <row r="35" spans="1:9" ht="15.75" thickBot="1">
      <c r="A35" s="41"/>
      <c r="B35" s="3" t="s">
        <v>223</v>
      </c>
      <c r="C35" s="41"/>
      <c r="D35" s="41"/>
      <c r="E35" s="41"/>
      <c r="F35" s="41"/>
      <c r="G35" s="41"/>
      <c r="H35" s="41"/>
      <c r="I35" s="3"/>
    </row>
    <row r="36" spans="1:13" ht="15.75">
      <c r="A36" s="229" t="s">
        <v>183</v>
      </c>
      <c r="B36" s="230" t="s">
        <v>45</v>
      </c>
      <c r="C36" s="230" t="s">
        <v>1</v>
      </c>
      <c r="D36" s="230" t="s">
        <v>2</v>
      </c>
      <c r="E36" s="230" t="s">
        <v>3</v>
      </c>
      <c r="F36" s="230" t="s">
        <v>4</v>
      </c>
      <c r="G36" s="230" t="s">
        <v>11</v>
      </c>
      <c r="H36" s="230" t="s">
        <v>45</v>
      </c>
      <c r="I36" s="230" t="s">
        <v>1</v>
      </c>
      <c r="J36" s="230" t="s">
        <v>2</v>
      </c>
      <c r="K36" s="230" t="s">
        <v>3</v>
      </c>
      <c r="L36" s="230" t="s">
        <v>4</v>
      </c>
      <c r="M36" s="231" t="s">
        <v>13</v>
      </c>
    </row>
    <row r="37" spans="1:13" ht="15">
      <c r="A37" s="178" t="s">
        <v>7</v>
      </c>
      <c r="B37" s="335">
        <v>447</v>
      </c>
      <c r="C37" s="335"/>
      <c r="D37" s="335"/>
      <c r="E37" s="335"/>
      <c r="F37" s="335"/>
      <c r="G37" s="232">
        <f>SUM(B37:F37)</f>
        <v>447</v>
      </c>
      <c r="H37" s="6">
        <v>10</v>
      </c>
      <c r="I37" s="6"/>
      <c r="J37" s="6"/>
      <c r="K37" s="6"/>
      <c r="L37" s="6"/>
      <c r="M37" s="234">
        <f>SUM(H37:L37)</f>
        <v>10</v>
      </c>
    </row>
    <row r="38" spans="1:13" ht="15">
      <c r="A38" s="179" t="s">
        <v>50</v>
      </c>
      <c r="B38" s="6">
        <v>430</v>
      </c>
      <c r="C38" s="6"/>
      <c r="D38" s="6"/>
      <c r="E38" s="6"/>
      <c r="F38" s="6"/>
      <c r="G38" s="232">
        <f>SUM(B38:F38)</f>
        <v>430</v>
      </c>
      <c r="H38" s="6">
        <v>8</v>
      </c>
      <c r="I38" s="6"/>
      <c r="J38" s="6"/>
      <c r="K38" s="6"/>
      <c r="L38" s="6"/>
      <c r="M38" s="234">
        <f>SUM(H38:L38)</f>
        <v>8</v>
      </c>
    </row>
    <row r="39" spans="1:13" ht="15">
      <c r="A39" s="179" t="s">
        <v>54</v>
      </c>
      <c r="B39" s="6">
        <v>410</v>
      </c>
      <c r="C39" s="6"/>
      <c r="D39" s="6"/>
      <c r="E39" s="6"/>
      <c r="F39" s="6"/>
      <c r="G39" s="232">
        <f>SUM(B39:F39)</f>
        <v>410</v>
      </c>
      <c r="H39" s="6">
        <v>6</v>
      </c>
      <c r="I39" s="6"/>
      <c r="J39" s="6"/>
      <c r="K39" s="6"/>
      <c r="L39" s="6"/>
      <c r="M39" s="234">
        <f>SUM(H39:L39)</f>
        <v>6</v>
      </c>
    </row>
    <row r="40" spans="1:13" ht="15">
      <c r="A40" s="179" t="s">
        <v>10</v>
      </c>
      <c r="B40" s="6">
        <v>343</v>
      </c>
      <c r="C40" s="6"/>
      <c r="D40" s="6"/>
      <c r="E40" s="6"/>
      <c r="F40" s="6"/>
      <c r="G40" s="232">
        <f>SUM(B40:F40)</f>
        <v>343</v>
      </c>
      <c r="H40" s="6">
        <v>4</v>
      </c>
      <c r="I40" s="6"/>
      <c r="J40" s="6"/>
      <c r="K40" s="6"/>
      <c r="L40" s="6"/>
      <c r="M40" s="234">
        <f>SUM(H40:L40)</f>
        <v>4</v>
      </c>
    </row>
    <row r="41" spans="1:13" ht="15.75" thickBot="1">
      <c r="A41" s="180" t="s">
        <v>52</v>
      </c>
      <c r="B41" s="33">
        <v>301</v>
      </c>
      <c r="C41" s="33"/>
      <c r="D41" s="33"/>
      <c r="E41" s="33"/>
      <c r="F41" s="33"/>
      <c r="G41" s="233">
        <f>SUM(B41:F41)</f>
        <v>301</v>
      </c>
      <c r="H41" s="33">
        <v>2</v>
      </c>
      <c r="I41" s="33"/>
      <c r="J41" s="33"/>
      <c r="K41" s="33"/>
      <c r="L41" s="33"/>
      <c r="M41" s="235">
        <f>SUM(H41:L41)</f>
        <v>2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Header>&amp;LTeam Scores&amp;CBirmingham Sportshall League&amp;RSeason 2013 to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41" customWidth="1"/>
    <col min="2" max="2" width="22.8515625" style="3" customWidth="1"/>
    <col min="3" max="3" width="14.57421875" style="3" customWidth="1"/>
    <col min="4" max="4" width="6.8515625" style="41" customWidth="1"/>
    <col min="5" max="5" width="7.00390625" style="41" customWidth="1"/>
    <col min="6" max="6" width="6.7109375" style="41" customWidth="1"/>
    <col min="7" max="8" width="7.00390625" style="41" customWidth="1"/>
    <col min="9" max="9" width="7.421875" style="41" customWidth="1"/>
    <col min="10" max="10" width="6.421875" style="3" customWidth="1"/>
    <col min="11" max="11" width="7.140625" style="3" customWidth="1"/>
    <col min="12" max="12" width="22.28125" style="3" customWidth="1"/>
    <col min="13" max="13" width="15.7109375" style="3" customWidth="1"/>
    <col min="14" max="18" width="7.00390625" style="1" customWidth="1"/>
    <col min="19" max="19" width="7.00390625" style="3" customWidth="1"/>
    <col min="20" max="16384" width="9.140625" style="3" customWidth="1"/>
  </cols>
  <sheetData>
    <row r="1" spans="1:19" ht="16.5" thickBot="1">
      <c r="A1" s="492" t="s">
        <v>0</v>
      </c>
      <c r="B1" s="476" t="s">
        <v>229</v>
      </c>
      <c r="C1" s="476"/>
      <c r="D1" s="439" t="s">
        <v>45</v>
      </c>
      <c r="E1" s="439" t="s">
        <v>1</v>
      </c>
      <c r="F1" s="439" t="s">
        <v>2</v>
      </c>
      <c r="G1" s="439" t="s">
        <v>3</v>
      </c>
      <c r="H1" s="439" t="s">
        <v>4</v>
      </c>
      <c r="I1" s="493" t="s">
        <v>11</v>
      </c>
      <c r="K1" s="489" t="s">
        <v>0</v>
      </c>
      <c r="L1" s="488" t="s">
        <v>581</v>
      </c>
      <c r="M1" s="488"/>
      <c r="N1" s="490" t="s">
        <v>45</v>
      </c>
      <c r="O1" s="490" t="s">
        <v>1</v>
      </c>
      <c r="P1" s="490" t="s">
        <v>2</v>
      </c>
      <c r="Q1" s="490" t="s">
        <v>3</v>
      </c>
      <c r="R1" s="490" t="s">
        <v>4</v>
      </c>
      <c r="S1" s="491" t="s">
        <v>11</v>
      </c>
    </row>
    <row r="2" spans="1:19" ht="16.5" thickBot="1">
      <c r="A2" s="316">
        <v>6</v>
      </c>
      <c r="B2" s="42" t="s">
        <v>226</v>
      </c>
      <c r="C2" s="498" t="s">
        <v>221</v>
      </c>
      <c r="D2" s="477">
        <v>25.8</v>
      </c>
      <c r="E2" s="11"/>
      <c r="F2" s="11"/>
      <c r="G2" s="11"/>
      <c r="H2" s="11"/>
      <c r="I2" s="39">
        <f aca="true" t="shared" si="0" ref="I2:I31">MIN(D2:H2)</f>
        <v>25.8</v>
      </c>
      <c r="K2" s="316">
        <v>6</v>
      </c>
      <c r="L2" s="42" t="s">
        <v>226</v>
      </c>
      <c r="M2" s="465" t="s">
        <v>221</v>
      </c>
      <c r="N2" s="477">
        <v>25.6</v>
      </c>
      <c r="O2" s="11"/>
      <c r="P2" s="11"/>
      <c r="Q2" s="11"/>
      <c r="R2" s="11"/>
      <c r="S2" s="39">
        <f aca="true" t="shared" si="1" ref="S2:S31">MIN(N2:R2)</f>
        <v>25.6</v>
      </c>
    </row>
    <row r="3" spans="1:19" ht="16.5" thickBot="1">
      <c r="A3" s="466">
        <v>4</v>
      </c>
      <c r="B3" s="38" t="s">
        <v>9</v>
      </c>
      <c r="C3" s="498" t="s">
        <v>221</v>
      </c>
      <c r="D3" s="477">
        <v>27.7</v>
      </c>
      <c r="E3" s="11"/>
      <c r="F3" s="11"/>
      <c r="G3" s="11"/>
      <c r="H3" s="11"/>
      <c r="I3" s="39">
        <f t="shared" si="0"/>
        <v>27.7</v>
      </c>
      <c r="K3" s="318">
        <v>1</v>
      </c>
      <c r="L3" s="38" t="s">
        <v>10</v>
      </c>
      <c r="M3" s="465" t="s">
        <v>221</v>
      </c>
      <c r="N3" s="297">
        <v>26.1</v>
      </c>
      <c r="O3" s="11"/>
      <c r="P3" s="11"/>
      <c r="Q3" s="11"/>
      <c r="R3" s="11"/>
      <c r="S3" s="39">
        <f t="shared" si="1"/>
        <v>26.1</v>
      </c>
    </row>
    <row r="4" spans="1:19" ht="16.5" thickBot="1">
      <c r="A4" s="318">
        <v>1</v>
      </c>
      <c r="B4" s="38" t="s">
        <v>10</v>
      </c>
      <c r="C4" s="498" t="s">
        <v>221</v>
      </c>
      <c r="D4" s="297">
        <v>28.2</v>
      </c>
      <c r="E4" s="11"/>
      <c r="F4" s="11"/>
      <c r="G4" s="11"/>
      <c r="H4" s="11"/>
      <c r="I4" s="39">
        <f t="shared" si="0"/>
        <v>28.2</v>
      </c>
      <c r="K4" s="315">
        <v>5</v>
      </c>
      <c r="L4" s="38" t="s">
        <v>8</v>
      </c>
      <c r="M4" s="465" t="s">
        <v>221</v>
      </c>
      <c r="N4" s="477">
        <v>26.8</v>
      </c>
      <c r="O4" s="11"/>
      <c r="P4" s="11"/>
      <c r="Q4" s="11"/>
      <c r="R4" s="11"/>
      <c r="S4" s="39">
        <f t="shared" si="1"/>
        <v>26.8</v>
      </c>
    </row>
    <row r="5" spans="1:19" ht="16.5" thickBot="1">
      <c r="A5" s="317">
        <v>3</v>
      </c>
      <c r="B5" s="38" t="s">
        <v>6</v>
      </c>
      <c r="C5" s="498" t="s">
        <v>221</v>
      </c>
      <c r="D5" s="477">
        <v>28.3</v>
      </c>
      <c r="E5" s="11"/>
      <c r="F5" s="11"/>
      <c r="G5" s="11"/>
      <c r="H5" s="11"/>
      <c r="I5" s="39">
        <f t="shared" si="0"/>
        <v>28.3</v>
      </c>
      <c r="K5" s="466">
        <v>4</v>
      </c>
      <c r="L5" s="38" t="s">
        <v>9</v>
      </c>
      <c r="M5" s="465" t="s">
        <v>221</v>
      </c>
      <c r="N5" s="477">
        <v>29.2</v>
      </c>
      <c r="O5" s="11"/>
      <c r="P5" s="11"/>
      <c r="Q5" s="11"/>
      <c r="R5" s="11"/>
      <c r="S5" s="39">
        <f t="shared" si="1"/>
        <v>29.2</v>
      </c>
    </row>
    <row r="6" spans="1:19" ht="16.5" thickBot="1">
      <c r="A6" s="367">
        <v>5</v>
      </c>
      <c r="B6" s="43" t="s">
        <v>8</v>
      </c>
      <c r="C6" s="498" t="s">
        <v>221</v>
      </c>
      <c r="D6" s="480">
        <v>28.7</v>
      </c>
      <c r="E6" s="50"/>
      <c r="F6" s="50"/>
      <c r="G6" s="50"/>
      <c r="H6" s="50"/>
      <c r="I6" s="40">
        <f t="shared" si="0"/>
        <v>28.7</v>
      </c>
      <c r="K6" s="469">
        <v>3</v>
      </c>
      <c r="L6" s="43" t="s">
        <v>6</v>
      </c>
      <c r="M6" s="465" t="s">
        <v>221</v>
      </c>
      <c r="N6" s="480">
        <v>29.6</v>
      </c>
      <c r="O6" s="50"/>
      <c r="P6" s="50"/>
      <c r="Q6" s="50"/>
      <c r="R6" s="50"/>
      <c r="S6" s="40">
        <f t="shared" si="1"/>
        <v>29.6</v>
      </c>
    </row>
    <row r="7" spans="1:19" ht="16.5" thickBot="1">
      <c r="A7" s="496" t="s">
        <v>21</v>
      </c>
      <c r="B7" s="38" t="s">
        <v>31</v>
      </c>
      <c r="C7" s="481" t="s">
        <v>582</v>
      </c>
      <c r="D7" s="477"/>
      <c r="E7" s="11"/>
      <c r="F7" s="11"/>
      <c r="G7" s="11"/>
      <c r="H7" s="11"/>
      <c r="I7" s="39">
        <f t="shared" si="0"/>
        <v>0</v>
      </c>
      <c r="K7" s="496" t="s">
        <v>21</v>
      </c>
      <c r="L7" s="38" t="s">
        <v>31</v>
      </c>
      <c r="M7" s="483" t="s">
        <v>582</v>
      </c>
      <c r="N7" s="477"/>
      <c r="O7" s="11"/>
      <c r="P7" s="11"/>
      <c r="Q7" s="11"/>
      <c r="R7" s="11"/>
      <c r="S7" s="39">
        <f t="shared" si="1"/>
        <v>0</v>
      </c>
    </row>
    <row r="8" spans="1:19" ht="16.5" thickBot="1">
      <c r="A8" s="317" t="s">
        <v>16</v>
      </c>
      <c r="B8" s="38" t="s">
        <v>26</v>
      </c>
      <c r="C8" s="481" t="s">
        <v>582</v>
      </c>
      <c r="D8" s="477">
        <v>50.4</v>
      </c>
      <c r="E8" s="11"/>
      <c r="F8" s="11"/>
      <c r="G8" s="11"/>
      <c r="H8" s="11"/>
      <c r="I8" s="39">
        <f t="shared" si="0"/>
        <v>50.4</v>
      </c>
      <c r="K8" s="316" t="s">
        <v>14</v>
      </c>
      <c r="L8" s="42" t="s">
        <v>24</v>
      </c>
      <c r="M8" s="483" t="s">
        <v>582</v>
      </c>
      <c r="N8" s="477">
        <v>50.8</v>
      </c>
      <c r="O8" s="11"/>
      <c r="P8" s="11"/>
      <c r="Q8" s="11"/>
      <c r="R8" s="11"/>
      <c r="S8" s="39">
        <f t="shared" si="1"/>
        <v>50.8</v>
      </c>
    </row>
    <row r="9" spans="1:19" ht="16.5" thickBot="1">
      <c r="A9" s="316" t="s">
        <v>14</v>
      </c>
      <c r="B9" s="42" t="s">
        <v>24</v>
      </c>
      <c r="C9" s="481" t="s">
        <v>582</v>
      </c>
      <c r="D9" s="477">
        <v>52</v>
      </c>
      <c r="E9" s="11"/>
      <c r="F9" s="11"/>
      <c r="G9" s="11"/>
      <c r="H9" s="11"/>
      <c r="I9" s="39">
        <f t="shared" si="0"/>
        <v>52</v>
      </c>
      <c r="K9" s="315" t="s">
        <v>15</v>
      </c>
      <c r="L9" s="38" t="s">
        <v>25</v>
      </c>
      <c r="M9" s="483" t="s">
        <v>582</v>
      </c>
      <c r="N9" s="477">
        <v>51.2</v>
      </c>
      <c r="O9" s="11"/>
      <c r="P9" s="11"/>
      <c r="Q9" s="11"/>
      <c r="R9" s="11"/>
      <c r="S9" s="39">
        <f t="shared" si="1"/>
        <v>51.2</v>
      </c>
    </row>
    <row r="10" spans="1:19" ht="16.5" thickBot="1">
      <c r="A10" s="366" t="s">
        <v>22</v>
      </c>
      <c r="B10" s="38" t="s">
        <v>32</v>
      </c>
      <c r="C10" s="481" t="s">
        <v>582</v>
      </c>
      <c r="D10" s="478">
        <v>53.4</v>
      </c>
      <c r="E10" s="11"/>
      <c r="F10" s="11"/>
      <c r="G10" s="11"/>
      <c r="H10" s="11"/>
      <c r="I10" s="39">
        <f t="shared" si="0"/>
        <v>53.4</v>
      </c>
      <c r="K10" s="316" t="s">
        <v>19</v>
      </c>
      <c r="L10" s="42" t="s">
        <v>29</v>
      </c>
      <c r="M10" s="483" t="s">
        <v>582</v>
      </c>
      <c r="N10" s="477">
        <v>51.7</v>
      </c>
      <c r="O10" s="11"/>
      <c r="P10" s="11"/>
      <c r="Q10" s="11"/>
      <c r="R10" s="11"/>
      <c r="S10" s="39">
        <f t="shared" si="1"/>
        <v>51.7</v>
      </c>
    </row>
    <row r="11" spans="1:19" ht="16.5" thickBot="1">
      <c r="A11" s="367" t="s">
        <v>15</v>
      </c>
      <c r="B11" s="43" t="s">
        <v>25</v>
      </c>
      <c r="C11" s="481" t="s">
        <v>582</v>
      </c>
      <c r="D11" s="480">
        <v>53.9</v>
      </c>
      <c r="E11" s="50"/>
      <c r="F11" s="50"/>
      <c r="G11" s="50"/>
      <c r="H11" s="50"/>
      <c r="I11" s="40">
        <f t="shared" si="0"/>
        <v>53.9</v>
      </c>
      <c r="K11" s="375" t="s">
        <v>18</v>
      </c>
      <c r="L11" s="43" t="s">
        <v>28</v>
      </c>
      <c r="M11" s="483" t="s">
        <v>582</v>
      </c>
      <c r="N11" s="480">
        <v>52.3</v>
      </c>
      <c r="O11" s="50"/>
      <c r="P11" s="50"/>
      <c r="Q11" s="50"/>
      <c r="R11" s="50"/>
      <c r="S11" s="40">
        <f t="shared" si="1"/>
        <v>52.3</v>
      </c>
    </row>
    <row r="12" spans="1:19" ht="16.5" thickBot="1">
      <c r="A12" s="318" t="s">
        <v>18</v>
      </c>
      <c r="B12" s="38" t="s">
        <v>28</v>
      </c>
      <c r="C12" s="481" t="s">
        <v>582</v>
      </c>
      <c r="D12" s="477">
        <v>55</v>
      </c>
      <c r="E12" s="11"/>
      <c r="F12" s="11"/>
      <c r="G12" s="11"/>
      <c r="H12" s="11"/>
      <c r="I12" s="39">
        <f t="shared" si="0"/>
        <v>55</v>
      </c>
      <c r="K12" s="318" t="s">
        <v>23</v>
      </c>
      <c r="L12" s="38" t="s">
        <v>33</v>
      </c>
      <c r="M12" s="483" t="s">
        <v>582</v>
      </c>
      <c r="N12" s="477">
        <v>52.6</v>
      </c>
      <c r="O12" s="11"/>
      <c r="P12" s="11"/>
      <c r="Q12" s="11"/>
      <c r="R12" s="11"/>
      <c r="S12" s="39">
        <f t="shared" si="1"/>
        <v>52.6</v>
      </c>
    </row>
    <row r="13" spans="1:19" ht="16.5" thickBot="1">
      <c r="A13" s="467" t="s">
        <v>19</v>
      </c>
      <c r="B13" s="42" t="s">
        <v>29</v>
      </c>
      <c r="C13" s="481" t="s">
        <v>582</v>
      </c>
      <c r="D13" s="477">
        <v>55.4</v>
      </c>
      <c r="E13" s="11"/>
      <c r="F13" s="11"/>
      <c r="G13" s="11"/>
      <c r="H13" s="11"/>
      <c r="I13" s="39">
        <f t="shared" si="0"/>
        <v>55.4</v>
      </c>
      <c r="K13" s="494" t="s">
        <v>17</v>
      </c>
      <c r="L13" s="38" t="s">
        <v>27</v>
      </c>
      <c r="M13" s="483" t="s">
        <v>582</v>
      </c>
      <c r="N13" s="477">
        <v>54.9</v>
      </c>
      <c r="O13" s="11"/>
      <c r="P13" s="11"/>
      <c r="Q13" s="11"/>
      <c r="R13" s="11"/>
      <c r="S13" s="39">
        <f t="shared" si="1"/>
        <v>54.9</v>
      </c>
    </row>
    <row r="14" spans="1:19" ht="16.5" thickBot="1">
      <c r="A14" s="366" t="s">
        <v>17</v>
      </c>
      <c r="B14" s="38" t="s">
        <v>27</v>
      </c>
      <c r="C14" s="481" t="s">
        <v>582</v>
      </c>
      <c r="D14" s="477">
        <v>56.1</v>
      </c>
      <c r="E14" s="11"/>
      <c r="F14" s="11"/>
      <c r="G14" s="11"/>
      <c r="H14" s="11"/>
      <c r="I14" s="39">
        <f t="shared" si="0"/>
        <v>56.1</v>
      </c>
      <c r="K14" s="315" t="s">
        <v>20</v>
      </c>
      <c r="L14" s="38" t="s">
        <v>30</v>
      </c>
      <c r="M14" s="483" t="s">
        <v>582</v>
      </c>
      <c r="N14" s="478">
        <v>57</v>
      </c>
      <c r="O14" s="11"/>
      <c r="P14" s="11"/>
      <c r="Q14" s="11"/>
      <c r="R14" s="11"/>
      <c r="S14" s="39">
        <f t="shared" si="1"/>
        <v>57</v>
      </c>
    </row>
    <row r="15" spans="1:19" ht="16.5" thickBot="1">
      <c r="A15" s="315" t="s">
        <v>20</v>
      </c>
      <c r="B15" s="38" t="s">
        <v>30</v>
      </c>
      <c r="C15" s="481" t="s">
        <v>582</v>
      </c>
      <c r="D15" s="478">
        <v>57.4</v>
      </c>
      <c r="E15" s="11"/>
      <c r="F15" s="11"/>
      <c r="G15" s="11"/>
      <c r="H15" s="11"/>
      <c r="I15" s="39">
        <f t="shared" si="0"/>
        <v>57.4</v>
      </c>
      <c r="K15" s="317" t="s">
        <v>16</v>
      </c>
      <c r="L15" s="38" t="s">
        <v>26</v>
      </c>
      <c r="M15" s="483" t="s">
        <v>582</v>
      </c>
      <c r="N15" s="477">
        <v>61.9</v>
      </c>
      <c r="O15" s="11"/>
      <c r="P15" s="11"/>
      <c r="Q15" s="11"/>
      <c r="R15" s="11"/>
      <c r="S15" s="39">
        <f t="shared" si="1"/>
        <v>61.9</v>
      </c>
    </row>
    <row r="16" spans="1:19" ht="16.5" thickBot="1">
      <c r="A16" s="375" t="s">
        <v>23</v>
      </c>
      <c r="B16" s="43" t="s">
        <v>33</v>
      </c>
      <c r="C16" s="497" t="s">
        <v>582</v>
      </c>
      <c r="D16" s="480">
        <v>62.3</v>
      </c>
      <c r="E16" s="50"/>
      <c r="F16" s="50"/>
      <c r="G16" s="50"/>
      <c r="H16" s="50"/>
      <c r="I16" s="40">
        <f t="shared" si="0"/>
        <v>62.3</v>
      </c>
      <c r="K16" s="494" t="s">
        <v>22</v>
      </c>
      <c r="L16" s="43" t="s">
        <v>32</v>
      </c>
      <c r="M16" s="483" t="s">
        <v>582</v>
      </c>
      <c r="N16" s="479">
        <v>63.1</v>
      </c>
      <c r="O16" s="50"/>
      <c r="P16" s="50"/>
      <c r="Q16" s="50"/>
      <c r="R16" s="50"/>
      <c r="S16" s="40">
        <f t="shared" si="1"/>
        <v>63.1</v>
      </c>
    </row>
    <row r="17" spans="1:19" ht="16.5" thickBot="1">
      <c r="A17" s="317">
        <v>3</v>
      </c>
      <c r="B17" s="38" t="s">
        <v>6</v>
      </c>
      <c r="C17" s="468" t="s">
        <v>72</v>
      </c>
      <c r="D17" s="477">
        <v>50.8</v>
      </c>
      <c r="E17" s="11"/>
      <c r="F17" s="11"/>
      <c r="G17" s="11"/>
      <c r="H17" s="11"/>
      <c r="I17" s="39">
        <f t="shared" si="0"/>
        <v>50.8</v>
      </c>
      <c r="K17" s="317">
        <v>3</v>
      </c>
      <c r="L17" s="38" t="s">
        <v>6</v>
      </c>
      <c r="M17" s="484" t="s">
        <v>72</v>
      </c>
      <c r="N17" s="477"/>
      <c r="O17" s="11"/>
      <c r="P17" s="11"/>
      <c r="Q17" s="11"/>
      <c r="R17" s="11"/>
      <c r="S17" s="39">
        <f t="shared" si="1"/>
        <v>0</v>
      </c>
    </row>
    <row r="18" spans="1:19" ht="16.5" thickBot="1">
      <c r="A18" s="316">
        <v>6</v>
      </c>
      <c r="B18" s="42" t="s">
        <v>580</v>
      </c>
      <c r="C18" s="468" t="s">
        <v>72</v>
      </c>
      <c r="D18" s="477">
        <v>51</v>
      </c>
      <c r="E18" s="11"/>
      <c r="F18" s="11"/>
      <c r="G18" s="11"/>
      <c r="H18" s="11"/>
      <c r="I18" s="39">
        <f t="shared" si="0"/>
        <v>51</v>
      </c>
      <c r="K18" s="316">
        <v>6</v>
      </c>
      <c r="L18" s="42" t="s">
        <v>580</v>
      </c>
      <c r="M18" s="465" t="s">
        <v>72</v>
      </c>
      <c r="N18" s="477">
        <v>50.6</v>
      </c>
      <c r="O18" s="11"/>
      <c r="P18" s="11"/>
      <c r="Q18" s="11"/>
      <c r="R18" s="11"/>
      <c r="S18" s="39">
        <f t="shared" si="1"/>
        <v>50.6</v>
      </c>
    </row>
    <row r="19" spans="1:19" ht="16.5" thickBot="1">
      <c r="A19" s="466">
        <v>4</v>
      </c>
      <c r="B19" s="38" t="s">
        <v>9</v>
      </c>
      <c r="C19" s="468" t="s">
        <v>72</v>
      </c>
      <c r="D19" s="477">
        <v>52.9</v>
      </c>
      <c r="E19" s="11"/>
      <c r="F19" s="11"/>
      <c r="G19" s="11"/>
      <c r="H19" s="11"/>
      <c r="I19" s="39">
        <f t="shared" si="0"/>
        <v>52.9</v>
      </c>
      <c r="K19" s="318">
        <v>1</v>
      </c>
      <c r="L19" s="38" t="s">
        <v>10</v>
      </c>
      <c r="M19" s="465" t="s">
        <v>72</v>
      </c>
      <c r="N19" s="477">
        <v>51</v>
      </c>
      <c r="O19" s="11"/>
      <c r="P19" s="11"/>
      <c r="Q19" s="11"/>
      <c r="R19" s="11"/>
      <c r="S19" s="39">
        <f t="shared" si="1"/>
        <v>51</v>
      </c>
    </row>
    <row r="20" spans="1:19" ht="16.5" thickBot="1">
      <c r="A20" s="318">
        <v>1</v>
      </c>
      <c r="B20" s="38" t="s">
        <v>10</v>
      </c>
      <c r="C20" s="468" t="s">
        <v>72</v>
      </c>
      <c r="D20" s="477">
        <v>54.9</v>
      </c>
      <c r="E20" s="11"/>
      <c r="F20" s="11"/>
      <c r="G20" s="11"/>
      <c r="H20" s="11"/>
      <c r="I20" s="39">
        <f t="shared" si="0"/>
        <v>54.9</v>
      </c>
      <c r="K20" s="315">
        <v>5</v>
      </c>
      <c r="L20" s="38" t="s">
        <v>8</v>
      </c>
      <c r="M20" s="465" t="s">
        <v>72</v>
      </c>
      <c r="N20" s="477">
        <v>54</v>
      </c>
      <c r="O20" s="11"/>
      <c r="P20" s="11"/>
      <c r="Q20" s="11"/>
      <c r="R20" s="11"/>
      <c r="S20" s="39">
        <f t="shared" si="1"/>
        <v>54</v>
      </c>
    </row>
    <row r="21" spans="1:19" ht="16.5" thickBot="1">
      <c r="A21" s="315">
        <v>5</v>
      </c>
      <c r="B21" s="38" t="s">
        <v>8</v>
      </c>
      <c r="C21" s="468" t="s">
        <v>72</v>
      </c>
      <c r="D21" s="477">
        <v>55.8</v>
      </c>
      <c r="E21" s="11"/>
      <c r="F21" s="11"/>
      <c r="G21" s="11"/>
      <c r="H21" s="11"/>
      <c r="I21" s="39">
        <f t="shared" si="0"/>
        <v>55.8</v>
      </c>
      <c r="K21" s="466">
        <v>4</v>
      </c>
      <c r="L21" s="38" t="s">
        <v>9</v>
      </c>
      <c r="M21" s="465" t="s">
        <v>72</v>
      </c>
      <c r="N21" s="477">
        <v>55.7</v>
      </c>
      <c r="O21" s="11"/>
      <c r="P21" s="11"/>
      <c r="Q21" s="11"/>
      <c r="R21" s="11"/>
      <c r="S21" s="39">
        <f t="shared" si="1"/>
        <v>55.7</v>
      </c>
    </row>
    <row r="22" spans="1:19" ht="16.5" thickBot="1">
      <c r="A22" s="317">
        <v>3</v>
      </c>
      <c r="B22" s="38" t="s">
        <v>6</v>
      </c>
      <c r="C22" s="481" t="s">
        <v>583</v>
      </c>
      <c r="D22" s="477"/>
      <c r="E22" s="11"/>
      <c r="F22" s="11"/>
      <c r="G22" s="11"/>
      <c r="H22" s="11"/>
      <c r="I22" s="39">
        <f t="shared" si="0"/>
        <v>0</v>
      </c>
      <c r="K22" s="317">
        <v>3</v>
      </c>
      <c r="L22" s="38" t="s">
        <v>6</v>
      </c>
      <c r="M22" s="483" t="s">
        <v>583</v>
      </c>
      <c r="N22" s="477"/>
      <c r="O22" s="11"/>
      <c r="P22" s="11"/>
      <c r="Q22" s="11"/>
      <c r="R22" s="11"/>
      <c r="S22" s="39">
        <f t="shared" si="1"/>
        <v>0</v>
      </c>
    </row>
    <row r="23" spans="1:19" ht="16.5" thickBot="1">
      <c r="A23" s="316">
        <v>6</v>
      </c>
      <c r="B23" s="42" t="s">
        <v>226</v>
      </c>
      <c r="C23" s="481" t="s">
        <v>583</v>
      </c>
      <c r="D23" s="297">
        <v>82.3</v>
      </c>
      <c r="E23" s="11"/>
      <c r="F23" s="11"/>
      <c r="G23" s="11"/>
      <c r="H23" s="11"/>
      <c r="I23" s="39">
        <f t="shared" si="0"/>
        <v>82.3</v>
      </c>
      <c r="K23" s="316">
        <v>6</v>
      </c>
      <c r="L23" s="42" t="s">
        <v>226</v>
      </c>
      <c r="M23" s="483" t="s">
        <v>583</v>
      </c>
      <c r="N23" s="297">
        <v>78.9</v>
      </c>
      <c r="O23" s="11"/>
      <c r="P23" s="11"/>
      <c r="Q23" s="11"/>
      <c r="R23" s="11"/>
      <c r="S23" s="39">
        <f t="shared" si="1"/>
        <v>78.9</v>
      </c>
    </row>
    <row r="24" spans="1:19" ht="16.5" thickBot="1">
      <c r="A24" s="318">
        <v>1</v>
      </c>
      <c r="B24" s="38" t="s">
        <v>10</v>
      </c>
      <c r="C24" s="481" t="s">
        <v>583</v>
      </c>
      <c r="D24" s="297">
        <v>83.2</v>
      </c>
      <c r="E24" s="11"/>
      <c r="F24" s="11"/>
      <c r="G24" s="11"/>
      <c r="H24" s="11"/>
      <c r="I24" s="39">
        <f t="shared" si="0"/>
        <v>83.2</v>
      </c>
      <c r="K24" s="318">
        <v>1</v>
      </c>
      <c r="L24" s="38" t="s">
        <v>10</v>
      </c>
      <c r="M24" s="483" t="s">
        <v>583</v>
      </c>
      <c r="N24" s="477">
        <v>84</v>
      </c>
      <c r="O24" s="11"/>
      <c r="P24" s="11"/>
      <c r="Q24" s="11"/>
      <c r="R24" s="11"/>
      <c r="S24" s="39">
        <f t="shared" si="1"/>
        <v>84</v>
      </c>
    </row>
    <row r="25" spans="1:19" ht="16.5" thickBot="1">
      <c r="A25" s="466">
        <v>4</v>
      </c>
      <c r="B25" s="38" t="s">
        <v>9</v>
      </c>
      <c r="C25" s="481" t="s">
        <v>583</v>
      </c>
      <c r="D25" s="297">
        <v>86</v>
      </c>
      <c r="E25" s="11"/>
      <c r="F25" s="11"/>
      <c r="G25" s="11"/>
      <c r="H25" s="11"/>
      <c r="I25" s="39">
        <f t="shared" si="0"/>
        <v>86</v>
      </c>
      <c r="K25" s="315">
        <v>5</v>
      </c>
      <c r="L25" s="38" t="s">
        <v>8</v>
      </c>
      <c r="M25" s="483" t="s">
        <v>583</v>
      </c>
      <c r="N25" s="297">
        <v>87.1</v>
      </c>
      <c r="O25" s="11"/>
      <c r="P25" s="11"/>
      <c r="Q25" s="11"/>
      <c r="R25" s="11"/>
      <c r="S25" s="39">
        <f t="shared" si="1"/>
        <v>87.1</v>
      </c>
    </row>
    <row r="26" spans="1:19" ht="16.5" thickBot="1">
      <c r="A26" s="367">
        <v>5</v>
      </c>
      <c r="B26" s="43" t="s">
        <v>8</v>
      </c>
      <c r="C26" s="481" t="s">
        <v>583</v>
      </c>
      <c r="D26" s="487">
        <v>90.6</v>
      </c>
      <c r="E26" s="50"/>
      <c r="F26" s="50"/>
      <c r="G26" s="50"/>
      <c r="H26" s="50"/>
      <c r="I26" s="40">
        <f t="shared" si="0"/>
        <v>90.6</v>
      </c>
      <c r="K26" s="368">
        <v>4</v>
      </c>
      <c r="L26" s="43" t="s">
        <v>9</v>
      </c>
      <c r="M26" s="483" t="s">
        <v>583</v>
      </c>
      <c r="N26" s="487">
        <v>98.3</v>
      </c>
      <c r="O26" s="50"/>
      <c r="P26" s="50"/>
      <c r="Q26" s="50"/>
      <c r="R26" s="50"/>
      <c r="S26" s="40">
        <f t="shared" si="1"/>
        <v>98.3</v>
      </c>
    </row>
    <row r="27" spans="1:19" ht="16.5" thickBot="1">
      <c r="A27" s="315">
        <v>5</v>
      </c>
      <c r="B27" s="38" t="s">
        <v>8</v>
      </c>
      <c r="C27" s="468" t="s">
        <v>219</v>
      </c>
      <c r="D27" s="477"/>
      <c r="E27" s="11"/>
      <c r="F27" s="11"/>
      <c r="G27" s="11"/>
      <c r="H27" s="11"/>
      <c r="I27" s="39">
        <f t="shared" si="0"/>
        <v>0</v>
      </c>
      <c r="K27" s="317">
        <v>3</v>
      </c>
      <c r="L27" s="38" t="s">
        <v>6</v>
      </c>
      <c r="M27" s="465" t="s">
        <v>219</v>
      </c>
      <c r="N27" s="477"/>
      <c r="O27" s="11"/>
      <c r="P27" s="11"/>
      <c r="Q27" s="11"/>
      <c r="R27" s="11"/>
      <c r="S27" s="39">
        <f t="shared" si="1"/>
        <v>0</v>
      </c>
    </row>
    <row r="28" spans="1:19" ht="16.5" thickBot="1">
      <c r="A28" s="316">
        <v>6</v>
      </c>
      <c r="B28" s="42" t="s">
        <v>226</v>
      </c>
      <c r="C28" s="468" t="s">
        <v>219</v>
      </c>
      <c r="D28" s="477">
        <v>83.7</v>
      </c>
      <c r="E28" s="11"/>
      <c r="F28" s="11"/>
      <c r="G28" s="11"/>
      <c r="H28" s="11"/>
      <c r="I28" s="39">
        <f t="shared" si="0"/>
        <v>83.7</v>
      </c>
      <c r="K28" s="315">
        <v>5</v>
      </c>
      <c r="L28" s="38" t="s">
        <v>8</v>
      </c>
      <c r="M28" s="465" t="s">
        <v>219</v>
      </c>
      <c r="N28" s="477"/>
      <c r="O28" s="11"/>
      <c r="P28" s="11"/>
      <c r="Q28" s="11"/>
      <c r="R28" s="11"/>
      <c r="S28" s="39">
        <f t="shared" si="1"/>
        <v>0</v>
      </c>
    </row>
    <row r="29" spans="1:19" ht="16.5" thickBot="1">
      <c r="A29" s="317">
        <v>3</v>
      </c>
      <c r="B29" s="38" t="s">
        <v>6</v>
      </c>
      <c r="C29" s="468" t="s">
        <v>219</v>
      </c>
      <c r="D29" s="477">
        <v>88.9</v>
      </c>
      <c r="E29" s="11"/>
      <c r="F29" s="11"/>
      <c r="G29" s="11"/>
      <c r="H29" s="11"/>
      <c r="I29" s="39">
        <f t="shared" si="0"/>
        <v>88.9</v>
      </c>
      <c r="K29" s="316">
        <v>6</v>
      </c>
      <c r="L29" s="42" t="s">
        <v>226</v>
      </c>
      <c r="M29" s="465" t="s">
        <v>219</v>
      </c>
      <c r="N29" s="477">
        <v>82.8</v>
      </c>
      <c r="O29" s="11"/>
      <c r="P29" s="11"/>
      <c r="Q29" s="11"/>
      <c r="R29" s="11"/>
      <c r="S29" s="39">
        <f t="shared" si="1"/>
        <v>82.8</v>
      </c>
    </row>
    <row r="30" spans="1:19" ht="16.5" thickBot="1">
      <c r="A30" s="375">
        <v>1</v>
      </c>
      <c r="B30" s="38" t="s">
        <v>10</v>
      </c>
      <c r="C30" s="468" t="s">
        <v>219</v>
      </c>
      <c r="D30" s="477">
        <v>97.1</v>
      </c>
      <c r="E30" s="11"/>
      <c r="F30" s="11"/>
      <c r="G30" s="11"/>
      <c r="H30" s="11"/>
      <c r="I30" s="39">
        <f t="shared" si="0"/>
        <v>97.1</v>
      </c>
      <c r="K30" s="375">
        <v>1</v>
      </c>
      <c r="L30" s="38" t="s">
        <v>10</v>
      </c>
      <c r="M30" s="465" t="s">
        <v>219</v>
      </c>
      <c r="N30" s="477">
        <v>82.9</v>
      </c>
      <c r="O30" s="11"/>
      <c r="P30" s="11"/>
      <c r="Q30" s="11"/>
      <c r="R30" s="11"/>
      <c r="S30" s="39">
        <f t="shared" si="1"/>
        <v>82.9</v>
      </c>
    </row>
    <row r="31" spans="1:19" ht="16.5" thickBot="1">
      <c r="A31" s="368">
        <v>4</v>
      </c>
      <c r="B31" s="43" t="s">
        <v>9</v>
      </c>
      <c r="C31" s="482" t="s">
        <v>219</v>
      </c>
      <c r="D31" s="480">
        <v>99.4</v>
      </c>
      <c r="E31" s="50"/>
      <c r="F31" s="50"/>
      <c r="G31" s="50"/>
      <c r="H31" s="50"/>
      <c r="I31" s="40">
        <f t="shared" si="0"/>
        <v>99.4</v>
      </c>
      <c r="K31" s="368">
        <v>4</v>
      </c>
      <c r="L31" s="43" t="s">
        <v>9</v>
      </c>
      <c r="M31" s="484" t="s">
        <v>219</v>
      </c>
      <c r="N31" s="480">
        <v>95.4</v>
      </c>
      <c r="O31" s="50"/>
      <c r="P31" s="50"/>
      <c r="Q31" s="50"/>
      <c r="R31" s="50"/>
      <c r="S31" s="40">
        <f t="shared" si="1"/>
        <v>95.4</v>
      </c>
    </row>
    <row r="32" spans="11:19" ht="15.75" thickBot="1">
      <c r="K32" s="41"/>
      <c r="N32" s="41"/>
      <c r="O32" s="41"/>
      <c r="P32" s="41"/>
      <c r="Q32" s="41"/>
      <c r="R32" s="41"/>
      <c r="S32" s="41"/>
    </row>
    <row r="33" spans="1:19" ht="16.5" thickBot="1">
      <c r="A33" s="27" t="s">
        <v>0</v>
      </c>
      <c r="B33" s="28" t="s">
        <v>229</v>
      </c>
      <c r="C33" s="28"/>
      <c r="D33" s="344" t="s">
        <v>45</v>
      </c>
      <c r="E33" s="344" t="s">
        <v>1</v>
      </c>
      <c r="F33" s="344" t="s">
        <v>2</v>
      </c>
      <c r="G33" s="344" t="s">
        <v>3</v>
      </c>
      <c r="H33" s="345" t="s">
        <v>4</v>
      </c>
      <c r="I33" s="51" t="s">
        <v>225</v>
      </c>
      <c r="K33" s="471" t="s">
        <v>0</v>
      </c>
      <c r="L33" s="472" t="s">
        <v>581</v>
      </c>
      <c r="M33" s="472"/>
      <c r="N33" s="473" t="s">
        <v>45</v>
      </c>
      <c r="O33" s="473" t="s">
        <v>1</v>
      </c>
      <c r="P33" s="473" t="s">
        <v>2</v>
      </c>
      <c r="Q33" s="473" t="s">
        <v>3</v>
      </c>
      <c r="R33" s="474" t="s">
        <v>4</v>
      </c>
      <c r="S33" s="475" t="s">
        <v>225</v>
      </c>
    </row>
    <row r="34" spans="1:19" ht="15.75">
      <c r="A34" s="31">
        <v>671</v>
      </c>
      <c r="B34" s="6" t="str">
        <f>LOOKUP(A34,Name!A$1:B1335)</f>
        <v>Eva Robinson</v>
      </c>
      <c r="C34" s="460" t="s">
        <v>222</v>
      </c>
      <c r="D34" s="342">
        <v>6.75</v>
      </c>
      <c r="E34" s="342"/>
      <c r="F34" s="342"/>
      <c r="G34" s="342"/>
      <c r="H34" s="342"/>
      <c r="I34" s="53">
        <f aca="true" t="shared" si="2" ref="I34:I43">MAX(D34:H34)</f>
        <v>6.75</v>
      </c>
      <c r="K34" s="352">
        <v>114</v>
      </c>
      <c r="L34" s="470" t="str">
        <f>LOOKUP(K34,Name!A$1:B1335)</f>
        <v>Scott Randall</v>
      </c>
      <c r="M34" s="460" t="s">
        <v>222</v>
      </c>
      <c r="N34" s="342">
        <v>6.75</v>
      </c>
      <c r="O34" s="342"/>
      <c r="P34" s="342"/>
      <c r="Q34" s="342"/>
      <c r="R34" s="342"/>
      <c r="S34" s="53">
        <f aca="true" t="shared" si="3" ref="S34:S43">MAX(N34:R34)</f>
        <v>6.75</v>
      </c>
    </row>
    <row r="35" spans="1:19" ht="15.75">
      <c r="A35" s="31">
        <v>392</v>
      </c>
      <c r="B35" s="6" t="str">
        <f>LOOKUP(A35,Name!A$1:B1336)</f>
        <v>Izzy Thompson</v>
      </c>
      <c r="C35" s="460" t="s">
        <v>222</v>
      </c>
      <c r="D35" s="342">
        <v>6.5</v>
      </c>
      <c r="E35" s="342"/>
      <c r="F35" s="342"/>
      <c r="G35" s="342"/>
      <c r="H35" s="342"/>
      <c r="I35" s="53">
        <f t="shared" si="2"/>
        <v>6.5</v>
      </c>
      <c r="K35" s="352">
        <v>615</v>
      </c>
      <c r="L35" s="470" t="str">
        <f>LOOKUP(K35,Name!A$1:B1336)</f>
        <v>Thomas Watson</v>
      </c>
      <c r="M35" s="460" t="s">
        <v>222</v>
      </c>
      <c r="N35" s="342">
        <v>6.25</v>
      </c>
      <c r="O35" s="342"/>
      <c r="P35" s="342"/>
      <c r="Q35" s="342"/>
      <c r="R35" s="342"/>
      <c r="S35" s="53">
        <f t="shared" si="3"/>
        <v>6.25</v>
      </c>
    </row>
    <row r="36" spans="1:19" ht="15.75">
      <c r="A36" s="31">
        <v>389</v>
      </c>
      <c r="B36" s="6" t="str">
        <f>LOOKUP(A36,Name!A$1:B1337)</f>
        <v>Jada Taylor</v>
      </c>
      <c r="C36" s="461" t="s">
        <v>87</v>
      </c>
      <c r="D36" s="342">
        <v>1.83</v>
      </c>
      <c r="E36" s="342"/>
      <c r="F36" s="342"/>
      <c r="G36" s="342"/>
      <c r="H36" s="342"/>
      <c r="I36" s="53">
        <f t="shared" si="2"/>
        <v>1.83</v>
      </c>
      <c r="K36" s="31">
        <v>103</v>
      </c>
      <c r="L36" s="470" t="str">
        <f>LOOKUP(K36,Name!A$1:B1337)</f>
        <v>Harrison Styles</v>
      </c>
      <c r="M36" s="461" t="s">
        <v>87</v>
      </c>
      <c r="N36" s="342">
        <v>1.83</v>
      </c>
      <c r="O36" s="342"/>
      <c r="P36" s="342"/>
      <c r="Q36" s="342"/>
      <c r="R36" s="342"/>
      <c r="S36" s="53">
        <f t="shared" si="3"/>
        <v>1.83</v>
      </c>
    </row>
    <row r="37" spans="1:19" ht="15.75">
      <c r="A37" s="31">
        <v>534</v>
      </c>
      <c r="B37" s="6" t="str">
        <f>LOOKUP(A37,Name!A$1:B1338)</f>
        <v>RUBY COLDWELL</v>
      </c>
      <c r="C37" s="461" t="s">
        <v>87</v>
      </c>
      <c r="D37" s="342">
        <v>1.78</v>
      </c>
      <c r="E37" s="342"/>
      <c r="F37" s="342"/>
      <c r="G37" s="342"/>
      <c r="H37" s="342"/>
      <c r="I37" s="53">
        <f t="shared" si="2"/>
        <v>1.78</v>
      </c>
      <c r="K37" s="31">
        <v>440</v>
      </c>
      <c r="L37" s="470" t="str">
        <f>LOOKUP(K37,Name!A$1:B1338)</f>
        <v>Shai Thompson</v>
      </c>
      <c r="M37" s="461" t="s">
        <v>87</v>
      </c>
      <c r="N37" s="342">
        <v>1.78</v>
      </c>
      <c r="O37" s="342"/>
      <c r="P37" s="342"/>
      <c r="Q37" s="342"/>
      <c r="R37" s="342"/>
      <c r="S37" s="53">
        <f t="shared" si="3"/>
        <v>1.78</v>
      </c>
    </row>
    <row r="38" spans="1:19" ht="15.75">
      <c r="A38" s="31">
        <v>672</v>
      </c>
      <c r="B38" s="6" t="str">
        <f>LOOKUP(A38,Name!A$1:B1339)</f>
        <v>Izzy Sheward</v>
      </c>
      <c r="C38" s="462" t="s">
        <v>99</v>
      </c>
      <c r="D38" s="342">
        <v>5.34</v>
      </c>
      <c r="E38" s="342"/>
      <c r="F38" s="342"/>
      <c r="G38" s="342"/>
      <c r="H38" s="342"/>
      <c r="I38" s="53">
        <f t="shared" si="2"/>
        <v>5.34</v>
      </c>
      <c r="K38" s="31">
        <v>620</v>
      </c>
      <c r="L38" s="470" t="str">
        <f>LOOKUP(K38,Name!A$1:B1339)</f>
        <v>Robbie Gemmill</v>
      </c>
      <c r="M38" s="462" t="s">
        <v>99</v>
      </c>
      <c r="N38" s="342">
        <v>5.98</v>
      </c>
      <c r="O38" s="342"/>
      <c r="P38" s="342"/>
      <c r="Q38" s="342"/>
      <c r="R38" s="342"/>
      <c r="S38" s="53">
        <f t="shared" si="3"/>
        <v>5.98</v>
      </c>
    </row>
    <row r="39" spans="1:19" ht="15.75">
      <c r="A39" s="31">
        <v>162</v>
      </c>
      <c r="B39" s="6" t="str">
        <f>LOOKUP(A39,Name!A$1:B1340)</f>
        <v>Charlotte Prince</v>
      </c>
      <c r="C39" s="462" t="s">
        <v>99</v>
      </c>
      <c r="D39" s="342">
        <v>4.92</v>
      </c>
      <c r="E39" s="342"/>
      <c r="F39" s="342"/>
      <c r="G39" s="342"/>
      <c r="H39" s="342"/>
      <c r="I39" s="53">
        <f t="shared" si="2"/>
        <v>4.92</v>
      </c>
      <c r="K39" s="31">
        <v>103</v>
      </c>
      <c r="L39" s="470" t="str">
        <f>LOOKUP(K39,Name!A$1:B1340)</f>
        <v>Harrison Styles</v>
      </c>
      <c r="M39" s="462" t="s">
        <v>99</v>
      </c>
      <c r="N39" s="342">
        <v>5.3</v>
      </c>
      <c r="O39" s="342"/>
      <c r="P39" s="342"/>
      <c r="Q39" s="342"/>
      <c r="R39" s="342"/>
      <c r="S39" s="53">
        <f t="shared" si="3"/>
        <v>5.3</v>
      </c>
    </row>
    <row r="40" spans="1:19" ht="15.75">
      <c r="A40" s="31">
        <v>675</v>
      </c>
      <c r="B40" s="6" t="str">
        <f>LOOKUP(A40,Name!A$1:B1341)</f>
        <v>Cora Reilly</v>
      </c>
      <c r="C40" s="463" t="s">
        <v>90</v>
      </c>
      <c r="D40" s="343">
        <v>44</v>
      </c>
      <c r="E40" s="343"/>
      <c r="F40" s="343"/>
      <c r="G40" s="343"/>
      <c r="H40" s="343"/>
      <c r="I40" s="52">
        <f t="shared" si="2"/>
        <v>44</v>
      </c>
      <c r="K40" s="31">
        <v>620</v>
      </c>
      <c r="L40" s="470" t="str">
        <f>LOOKUP(K40,Name!A$1:B1341)</f>
        <v>Robbie Gemmill</v>
      </c>
      <c r="M40" s="463" t="s">
        <v>90</v>
      </c>
      <c r="N40" s="343">
        <v>53</v>
      </c>
      <c r="O40" s="343"/>
      <c r="P40" s="343"/>
      <c r="Q40" s="343"/>
      <c r="R40" s="343"/>
      <c r="S40" s="52">
        <f t="shared" si="3"/>
        <v>53</v>
      </c>
    </row>
    <row r="41" spans="1:19" ht="15.75">
      <c r="A41" s="31">
        <v>667</v>
      </c>
      <c r="B41" s="6" t="str">
        <f>LOOKUP(A41,Name!A$1:B1342)</f>
        <v>Chloe Driver</v>
      </c>
      <c r="C41" s="485" t="s">
        <v>90</v>
      </c>
      <c r="D41" s="343">
        <v>43</v>
      </c>
      <c r="E41" s="343"/>
      <c r="F41" s="343"/>
      <c r="G41" s="343"/>
      <c r="H41" s="343"/>
      <c r="I41" s="52">
        <f t="shared" si="2"/>
        <v>43</v>
      </c>
      <c r="K41" s="31">
        <v>622</v>
      </c>
      <c r="L41" s="470" t="str">
        <f>LOOKUP(K41,Name!A$1:B1342)</f>
        <v>Alfie Herriott</v>
      </c>
      <c r="M41" s="463" t="s">
        <v>90</v>
      </c>
      <c r="N41" s="343">
        <v>43</v>
      </c>
      <c r="O41" s="343"/>
      <c r="P41" s="343"/>
      <c r="Q41" s="343"/>
      <c r="R41" s="343"/>
      <c r="S41" s="52">
        <f t="shared" si="3"/>
        <v>43</v>
      </c>
    </row>
    <row r="42" spans="1:19" ht="15.75">
      <c r="A42" s="31">
        <v>673</v>
      </c>
      <c r="B42" s="6" t="str">
        <f>LOOKUP(A42,Name!A$1:B1343)</f>
        <v>Evie Moxley</v>
      </c>
      <c r="C42" s="25" t="s">
        <v>578</v>
      </c>
      <c r="D42" s="343">
        <v>49</v>
      </c>
      <c r="E42" s="343"/>
      <c r="F42" s="343"/>
      <c r="G42" s="343"/>
      <c r="H42" s="343"/>
      <c r="I42" s="52">
        <f t="shared" si="2"/>
        <v>49</v>
      </c>
      <c r="K42" s="31">
        <v>623</v>
      </c>
      <c r="L42" s="470" t="str">
        <f>LOOKUP(K42,Name!A$1:B1343)</f>
        <v>William Jameson</v>
      </c>
      <c r="M42" s="25" t="s">
        <v>578</v>
      </c>
      <c r="N42" s="343">
        <v>53</v>
      </c>
      <c r="O42" s="343"/>
      <c r="P42" s="343"/>
      <c r="Q42" s="343"/>
      <c r="R42" s="343"/>
      <c r="S42" s="52">
        <f t="shared" si="3"/>
        <v>53</v>
      </c>
    </row>
    <row r="43" spans="1:19" ht="15.75">
      <c r="A43" s="31">
        <v>480</v>
      </c>
      <c r="B43" s="6" t="str">
        <f>LOOKUP(A43,Name!A$1:B1344)</f>
        <v>Grace Coles</v>
      </c>
      <c r="C43" s="25" t="s">
        <v>578</v>
      </c>
      <c r="D43" s="343">
        <v>48</v>
      </c>
      <c r="E43" s="343"/>
      <c r="F43" s="343"/>
      <c r="G43" s="343"/>
      <c r="H43" s="343"/>
      <c r="I43" s="52">
        <f t="shared" si="2"/>
        <v>48</v>
      </c>
      <c r="K43" s="31">
        <v>111</v>
      </c>
      <c r="L43" s="470" t="str">
        <f>LOOKUP(K43,Name!A$1:B1344)</f>
        <v>Cameron Taye Harris</v>
      </c>
      <c r="M43" s="25" t="s">
        <v>578</v>
      </c>
      <c r="N43" s="343">
        <v>48</v>
      </c>
      <c r="O43" s="343"/>
      <c r="P43" s="343"/>
      <c r="Q43" s="343"/>
      <c r="R43" s="343"/>
      <c r="S43" s="52">
        <f t="shared" si="3"/>
        <v>48</v>
      </c>
    </row>
    <row r="44" spans="1:19" ht="15.75">
      <c r="A44" s="31">
        <v>392</v>
      </c>
      <c r="B44" s="6" t="str">
        <f>LOOKUP(A44,Name!A$1:B1345)</f>
        <v>Izzy Thompson</v>
      </c>
      <c r="C44" s="464" t="s">
        <v>579</v>
      </c>
      <c r="D44" s="495">
        <v>12.7</v>
      </c>
      <c r="E44" s="495"/>
      <c r="F44" s="495"/>
      <c r="G44" s="495"/>
      <c r="H44" s="495"/>
      <c r="I44" s="486">
        <f>MIN(D44:H44)</f>
        <v>12.7</v>
      </c>
      <c r="K44" s="31">
        <v>5</v>
      </c>
      <c r="L44" s="470" t="str">
        <f>LOOKUP(K44,Name!A$1:B1345)</f>
        <v>Tamworth AC</v>
      </c>
      <c r="M44" s="464" t="s">
        <v>579</v>
      </c>
      <c r="N44" s="495">
        <v>12.5</v>
      </c>
      <c r="O44" s="495"/>
      <c r="P44" s="495"/>
      <c r="Q44" s="495"/>
      <c r="R44" s="495"/>
      <c r="S44" s="486">
        <f>MIN(N44:R44)</f>
        <v>12.5</v>
      </c>
    </row>
    <row r="45" spans="1:19" ht="15.75">
      <c r="A45" s="31">
        <v>670</v>
      </c>
      <c r="B45" s="6" t="str">
        <f>LOOKUP(A45,Name!A$1:B1346)</f>
        <v>Millie Macaulay</v>
      </c>
      <c r="C45" s="464" t="s">
        <v>579</v>
      </c>
      <c r="D45" s="495">
        <v>12.9</v>
      </c>
      <c r="E45" s="495"/>
      <c r="F45" s="495"/>
      <c r="G45" s="495"/>
      <c r="H45" s="495"/>
      <c r="I45" s="486">
        <f>MIN(D45:H45)</f>
        <v>12.9</v>
      </c>
      <c r="K45" s="31">
        <v>6</v>
      </c>
      <c r="L45" s="470" t="str">
        <f>LOOKUP(K45,Name!A$1:B1346)</f>
        <v>Solihull &amp; Small Heath</v>
      </c>
      <c r="M45" s="464" t="s">
        <v>579</v>
      </c>
      <c r="N45" s="495">
        <v>12.6</v>
      </c>
      <c r="O45" s="495"/>
      <c r="P45" s="495"/>
      <c r="Q45" s="495"/>
      <c r="R45" s="495"/>
      <c r="S45" s="486">
        <f>MIN(N45:R45)</f>
        <v>12.6</v>
      </c>
    </row>
  </sheetData>
  <sheetProtection/>
  <conditionalFormatting sqref="A33:A45">
    <cfRule type="cellIs" priority="69" dxfId="133" operator="between" stopIfTrue="1">
      <formula>500</formula>
      <formula>599</formula>
    </cfRule>
    <cfRule type="cellIs" priority="70" dxfId="132" operator="between" stopIfTrue="1">
      <formula>600</formula>
      <formula>699</formula>
    </cfRule>
    <cfRule type="cellIs" priority="71" dxfId="131" operator="between" stopIfTrue="1">
      <formula>300</formula>
      <formula>399</formula>
    </cfRule>
  </conditionalFormatting>
  <conditionalFormatting sqref="C34:C35">
    <cfRule type="cellIs" priority="66" dxfId="4" operator="between" stopIfTrue="1">
      <formula>300</formula>
      <formula>399</formula>
    </cfRule>
    <cfRule type="cellIs" priority="67" dxfId="3" operator="between" stopIfTrue="1">
      <formula>600</formula>
      <formula>699</formula>
    </cfRule>
    <cfRule type="cellIs" priority="68" dxfId="2" operator="between" stopIfTrue="1">
      <formula>500</formula>
      <formula>599</formula>
    </cfRule>
  </conditionalFormatting>
  <conditionalFormatting sqref="J46:K65536 A33:A45 C45">
    <cfRule type="cellIs" priority="62" dxfId="0" operator="between">
      <formula>99</formula>
      <formula>199.3</formula>
    </cfRule>
  </conditionalFormatting>
  <conditionalFormatting sqref="C40:C41">
    <cfRule type="cellIs" priority="41" dxfId="89" operator="between" stopIfTrue="1">
      <formula>300</formula>
      <formula>399</formula>
    </cfRule>
    <cfRule type="cellIs" priority="42" dxfId="88" operator="between" stopIfTrue="1">
      <formula>600</formula>
      <formula>699</formula>
    </cfRule>
    <cfRule type="cellIs" priority="43" dxfId="2" operator="between" stopIfTrue="1">
      <formula>500</formula>
      <formula>599</formula>
    </cfRule>
  </conditionalFormatting>
  <conditionalFormatting sqref="C36:C37">
    <cfRule type="cellIs" priority="31" dxfId="4" operator="between" stopIfTrue="1">
      <formula>300</formula>
      <formula>399</formula>
    </cfRule>
    <cfRule type="cellIs" priority="32" dxfId="3" operator="between" stopIfTrue="1">
      <formula>600</formula>
      <formula>699</formula>
    </cfRule>
    <cfRule type="cellIs" priority="33" dxfId="2" operator="between" stopIfTrue="1">
      <formula>500</formula>
      <formula>599</formula>
    </cfRule>
  </conditionalFormatting>
  <conditionalFormatting sqref="C38:C39">
    <cfRule type="cellIs" priority="28" dxfId="4" operator="between" stopIfTrue="1">
      <formula>300</formula>
      <formula>399</formula>
    </cfRule>
    <cfRule type="cellIs" priority="29" dxfId="3" operator="between" stopIfTrue="1">
      <formula>600</formula>
      <formula>699</formula>
    </cfRule>
    <cfRule type="cellIs" priority="30" dxfId="2" operator="between" stopIfTrue="1">
      <formula>500</formula>
      <formula>599</formula>
    </cfRule>
  </conditionalFormatting>
  <conditionalFormatting sqref="K33:K45">
    <cfRule type="cellIs" priority="17" dxfId="133" operator="between" stopIfTrue="1">
      <formula>500</formula>
      <formula>599</formula>
    </cfRule>
    <cfRule type="cellIs" priority="18" dxfId="132" operator="between" stopIfTrue="1">
      <formula>600</formula>
      <formula>699</formula>
    </cfRule>
    <cfRule type="cellIs" priority="19" dxfId="131" operator="between" stopIfTrue="1">
      <formula>300</formula>
      <formula>399</formula>
    </cfRule>
  </conditionalFormatting>
  <conditionalFormatting sqref="K33:K45">
    <cfRule type="cellIs" priority="16" dxfId="0" operator="between">
      <formula>99</formula>
      <formula>199.3</formula>
    </cfRule>
  </conditionalFormatting>
  <conditionalFormatting sqref="M34:M35">
    <cfRule type="cellIs" priority="13" dxfId="4" operator="between" stopIfTrue="1">
      <formula>300</formula>
      <formula>399</formula>
    </cfRule>
    <cfRule type="cellIs" priority="14" dxfId="3" operator="between" stopIfTrue="1">
      <formula>600</formula>
      <formula>699</formula>
    </cfRule>
    <cfRule type="cellIs" priority="15" dxfId="2" operator="between" stopIfTrue="1">
      <formula>500</formula>
      <formula>599</formula>
    </cfRule>
  </conditionalFormatting>
  <conditionalFormatting sqref="M45">
    <cfRule type="cellIs" priority="12" dxfId="0" operator="between">
      <formula>99</formula>
      <formula>199.3</formula>
    </cfRule>
  </conditionalFormatting>
  <conditionalFormatting sqref="M40:M41">
    <cfRule type="cellIs" priority="9" dxfId="89" operator="between" stopIfTrue="1">
      <formula>300</formula>
      <formula>399</formula>
    </cfRule>
    <cfRule type="cellIs" priority="10" dxfId="88" operator="between" stopIfTrue="1">
      <formula>600</formula>
      <formula>699</formula>
    </cfRule>
    <cfRule type="cellIs" priority="11" dxfId="2" operator="between" stopIfTrue="1">
      <formula>500</formula>
      <formula>599</formula>
    </cfRule>
  </conditionalFormatting>
  <conditionalFormatting sqref="M36:M37">
    <cfRule type="cellIs" priority="6" dxfId="4" operator="between" stopIfTrue="1">
      <formula>300</formula>
      <formula>399</formula>
    </cfRule>
    <cfRule type="cellIs" priority="7" dxfId="3" operator="between" stopIfTrue="1">
      <formula>600</formula>
      <formula>699</formula>
    </cfRule>
    <cfRule type="cellIs" priority="8" dxfId="2" operator="between" stopIfTrue="1">
      <formula>500</formula>
      <formula>599</formula>
    </cfRule>
  </conditionalFormatting>
  <conditionalFormatting sqref="M38:M39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C44">
    <cfRule type="cellIs" priority="2" dxfId="0" operator="between">
      <formula>99</formula>
      <formula>199.3</formula>
    </cfRule>
  </conditionalFormatting>
  <conditionalFormatting sqref="M44">
    <cfRule type="cellIs" priority="1" dxfId="0" operator="between">
      <formula>99</formula>
      <formula>199.3</formula>
    </cfRule>
  </conditionalFormatting>
  <printOptions horizontalCentered="1"/>
  <pageMargins left="0.5511811023622047" right="0.5511811023622047" top="0.8267716535433072" bottom="0.7086614173228347" header="0.4330708661417323" footer="0.5118110236220472"/>
  <pageSetup fitToHeight="1" fitToWidth="1" horizontalDpi="600" verticalDpi="600" orientation="portrait" paperSize="9" scale="50" r:id="rId1"/>
  <headerFooter alignWithMargins="0">
    <oddHeader>&amp;L&amp;14Sportshall Athletics League&amp;C&amp;14Birmingham Division&amp;R&amp;16 2012 to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User</cp:lastModifiedBy>
  <cp:lastPrinted>2016-11-03T11:30:41Z</cp:lastPrinted>
  <dcterms:created xsi:type="dcterms:W3CDTF">2004-10-09T19:34:07Z</dcterms:created>
  <dcterms:modified xsi:type="dcterms:W3CDTF">2016-11-04T14:23:11Z</dcterms:modified>
  <cp:category/>
  <cp:version/>
  <cp:contentType/>
  <cp:contentStatus/>
</cp:coreProperties>
</file>