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766" activeTab="9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NS" sheetId="8" r:id="rId8"/>
    <sheet name="Pts" sheetId="9" r:id="rId9"/>
    <sheet name="11+13SB" sheetId="10" r:id="rId10"/>
    <sheet name="15BestP" sheetId="11" r:id="rId11"/>
  </sheets>
  <definedNames>
    <definedName name="_xlnm.Print_Area" localSheetId="0">'Name'!$A$407:$E$456</definedName>
    <definedName name="_xlnm.Print_Area" localSheetId="8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5">'s15B'!$A$1:$AB$43</definedName>
    <definedName name="_xlnm.Print_Area" localSheetId="6">'s15G'!$A$1:$AB$50</definedName>
  </definedNames>
  <calcPr fullCalcOnLoad="1"/>
</workbook>
</file>

<file path=xl/sharedStrings.xml><?xml version="1.0" encoding="utf-8"?>
<sst xmlns="http://schemas.openxmlformats.org/spreadsheetml/2006/main" count="2421" uniqueCount="630">
  <si>
    <t>No</t>
  </si>
  <si>
    <t>Nov</t>
  </si>
  <si>
    <t>Dec</t>
  </si>
  <si>
    <t>Jan</t>
  </si>
  <si>
    <t>Mar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</si>
  <si>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</si>
  <si>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</si>
  <si>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</si>
  <si>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</si>
  <si>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</si>
  <si>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</si>
  <si>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</si>
  <si>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</si>
  <si>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</si>
  <si>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</si>
  <si>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</si>
  <si>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</si>
  <si>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</si>
  <si>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</si>
  <si>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</si>
  <si>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</si>
  <si>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</si>
  <si>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</si>
  <si>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</si>
  <si>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</si>
  <si>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</si>
  <si>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</si>
  <si>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</si>
  <si>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</si>
  <si>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</si>
  <si>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</si>
  <si>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</si>
  <si>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</si>
  <si>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</si>
  <si>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</si>
  <si>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</si>
  <si>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</si>
  <si>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</si>
  <si>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</si>
  <si>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Total</t>
  </si>
  <si>
    <t>U13G Total</t>
  </si>
  <si>
    <t>Mary Takwoingi</t>
  </si>
  <si>
    <t>Annabel Dalby</t>
  </si>
  <si>
    <t>Katie Lund</t>
  </si>
  <si>
    <t>Elliot Tanner</t>
  </si>
  <si>
    <t>Tom O'Hanlon</t>
  </si>
  <si>
    <t>Ben White</t>
  </si>
  <si>
    <t>Max Vernon</t>
  </si>
  <si>
    <t>Oct</t>
  </si>
  <si>
    <t>Max</t>
  </si>
  <si>
    <t>Sarah Russell</t>
  </si>
  <si>
    <t>Grace Dowse</t>
  </si>
  <si>
    <t>Aran Palmer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</si>
  <si>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</si>
  <si>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</si>
  <si>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</si>
  <si>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</si>
  <si>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</si>
  <si>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</si>
  <si>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</si>
  <si>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</si>
  <si>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</si>
  <si>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</si>
  <si>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</si>
  <si>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</si>
  <si>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</si>
  <si>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</si>
  <si>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</si>
  <si>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</si>
  <si>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</si>
  <si>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</si>
  <si>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</si>
  <si>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</si>
  <si>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</si>
  <si>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</si>
  <si>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</si>
  <si>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</si>
  <si>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</si>
  <si>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</si>
  <si>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</si>
  <si>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</si>
  <si>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</si>
  <si>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</si>
  <si>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</si>
  <si>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</si>
  <si>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</si>
  <si>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</si>
  <si>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</si>
  <si>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</si>
  <si>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</si>
  <si>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</si>
  <si>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</si>
  <si>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</si>
  <si>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</si>
  <si>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</si>
  <si>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</si>
  <si>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</si>
  <si>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</si>
  <si>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</si>
  <si>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</si>
  <si>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</si>
  <si>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</si>
  <si>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</si>
  <si>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</si>
  <si>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</si>
  <si>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</si>
  <si>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</si>
  <si>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</si>
  <si>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</si>
  <si>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</si>
  <si>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</si>
  <si>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</si>
  <si>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</si>
  <si>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</si>
  <si>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</si>
  <si>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</si>
  <si>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</si>
  <si>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</si>
  <si>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</si>
  <si>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</si>
  <si>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</si>
  <si>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</si>
  <si>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</si>
  <si>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</si>
  <si>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</si>
  <si>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</si>
  <si>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</si>
  <si>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</si>
  <si>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</si>
  <si>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</si>
  <si>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</si>
  <si>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</si>
  <si>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</si>
  <si>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</si>
  <si>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</si>
  <si>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</si>
  <si>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</si>
  <si>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</si>
  <si>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</si>
  <si>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</si>
  <si>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</si>
  <si>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</si>
  <si>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</si>
  <si>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</si>
  <si>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</si>
  <si>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</si>
  <si>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</si>
  <si>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</si>
  <si>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</si>
  <si>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</si>
  <si>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</si>
  <si>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</si>
  <si>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</si>
  <si>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</si>
  <si>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</si>
  <si>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</si>
  <si>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</si>
  <si>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</si>
  <si>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</si>
  <si>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</si>
  <si>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</si>
  <si>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</si>
  <si>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</si>
  <si>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</si>
  <si>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</si>
  <si>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</si>
  <si>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</si>
  <si>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</si>
  <si>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</si>
  <si>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</si>
  <si>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</si>
  <si>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</si>
  <si>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</si>
  <si>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</si>
  <si>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</si>
  <si>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</si>
  <si>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</si>
  <si>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</si>
  <si>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</si>
  <si>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</si>
  <si>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</si>
  <si>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</si>
  <si>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</si>
  <si>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</si>
  <si>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</si>
  <si>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</si>
  <si>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</si>
  <si>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</si>
  <si>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</si>
  <si>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</si>
  <si>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</si>
  <si>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</si>
  <si>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</si>
  <si>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</si>
  <si>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</si>
  <si>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</si>
  <si>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</si>
  <si>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</si>
  <si>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</si>
  <si>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</si>
  <si>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</si>
  <si>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</si>
  <si>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u15G</t>
  </si>
  <si>
    <t>Milly Allen</t>
  </si>
  <si>
    <t>u11G</t>
  </si>
  <si>
    <t>u15B</t>
  </si>
  <si>
    <t>u13B</t>
  </si>
  <si>
    <t>u11B</t>
  </si>
  <si>
    <t>U11G</t>
  </si>
  <si>
    <t>U11B</t>
  </si>
  <si>
    <t>U13G</t>
  </si>
  <si>
    <t>U13B</t>
  </si>
  <si>
    <t>U15G</t>
  </si>
  <si>
    <t>U15B</t>
  </si>
  <si>
    <t>20.11.00</t>
  </si>
  <si>
    <t>06.08.01</t>
  </si>
  <si>
    <t>Henry Thorneywork</t>
  </si>
  <si>
    <t>Will Sands</t>
  </si>
  <si>
    <t>24.09.03</t>
  </si>
  <si>
    <t>22.01.01</t>
  </si>
  <si>
    <t>03.11.00</t>
  </si>
  <si>
    <t>15.07.01</t>
  </si>
  <si>
    <t>Ellen Crockett</t>
  </si>
  <si>
    <t>07.04.01</t>
  </si>
  <si>
    <t>13.09.01</t>
  </si>
  <si>
    <t>18.05.03</t>
  </si>
  <si>
    <t>Tanith Cox</t>
  </si>
  <si>
    <t>Ania Gahan</t>
  </si>
  <si>
    <t>10.10.02</t>
  </si>
  <si>
    <t>Freya Harding</t>
  </si>
  <si>
    <t>Charlotte Cappendell</t>
  </si>
  <si>
    <t>09.03.04</t>
  </si>
  <si>
    <t>T</t>
  </si>
  <si>
    <t>D</t>
  </si>
  <si>
    <t>5&amp;6</t>
  </si>
  <si>
    <t>U15B 4 Lap</t>
  </si>
  <si>
    <t>U15B 2 Lap</t>
  </si>
  <si>
    <t>James Ward</t>
  </si>
  <si>
    <t>U15B Triple Jump</t>
  </si>
  <si>
    <t>1st</t>
  </si>
  <si>
    <t>4th</t>
  </si>
  <si>
    <t>5th</t>
  </si>
  <si>
    <t>2nd</t>
  </si>
  <si>
    <t>3rd</t>
  </si>
  <si>
    <t>Circuit R</t>
  </si>
  <si>
    <t>2x1 Relay</t>
  </si>
  <si>
    <t>1 lap</t>
  </si>
  <si>
    <t xml:space="preserve">5B </t>
  </si>
  <si>
    <t>6lapPaar</t>
  </si>
  <si>
    <t>2x2 relay</t>
  </si>
  <si>
    <t>4x1 relay</t>
  </si>
  <si>
    <t>ChestP</t>
  </si>
  <si>
    <t>In under 15's match points are only for interest. Places by actual points total.</t>
  </si>
  <si>
    <t>Carrie Gordon</t>
  </si>
  <si>
    <t>Will Edwards</t>
  </si>
  <si>
    <t>Tea Tullah</t>
  </si>
  <si>
    <t>Luke O'Brien</t>
  </si>
  <si>
    <t>Best</t>
  </si>
  <si>
    <t>Solihull &amp;S Hth</t>
  </si>
  <si>
    <t>U15G All Rounder</t>
  </si>
  <si>
    <t>U15B Allrounder</t>
  </si>
  <si>
    <t xml:space="preserve">Best </t>
  </si>
  <si>
    <t xml:space="preserve">Speed </t>
  </si>
  <si>
    <t>Sam Harris</t>
  </si>
  <si>
    <t>Cameron Harris</t>
  </si>
  <si>
    <t>Jordan Ricketts</t>
  </si>
  <si>
    <t>Jayda Regis</t>
  </si>
  <si>
    <t>Abigail Hazel</t>
  </si>
  <si>
    <t>Under 11 Girls</t>
  </si>
  <si>
    <t>4x2 Relay</t>
  </si>
  <si>
    <t>U15G Vertical</t>
  </si>
  <si>
    <t>Rio Cox</t>
  </si>
  <si>
    <t>Neva Bevan</t>
  </si>
  <si>
    <t>4x2R</t>
  </si>
  <si>
    <t>8lapP</t>
  </si>
  <si>
    <t>CirRe</t>
  </si>
  <si>
    <t>U13G Track</t>
  </si>
  <si>
    <t>Tyrique Grant-Fagan</t>
  </si>
  <si>
    <t>Zak O'Byrne</t>
  </si>
  <si>
    <t>Jacob Thomas</t>
  </si>
  <si>
    <t>Harry Darrock</t>
  </si>
  <si>
    <t>Oliver Keenan</t>
  </si>
  <si>
    <t>Tao Thompson</t>
  </si>
  <si>
    <t>Cameron Taye Harris</t>
  </si>
  <si>
    <t>Daniel Pitt</t>
  </si>
  <si>
    <t>Thomas Smith</t>
  </si>
  <si>
    <t>Samuel Fagan</t>
  </si>
  <si>
    <t>Aaron Bannister</t>
  </si>
  <si>
    <t>Joshua Easthope</t>
  </si>
  <si>
    <t>Daniel Paraskevas</t>
  </si>
  <si>
    <t>Aaron Oshenye</t>
  </si>
  <si>
    <t>James Griffiths</t>
  </si>
  <si>
    <t>Evan Pritchard</t>
  </si>
  <si>
    <t>David Iliffe</t>
  </si>
  <si>
    <t>Connor Race</t>
  </si>
  <si>
    <t>Daniel Olatundun</t>
  </si>
  <si>
    <t>Cameron Ballyn</t>
  </si>
  <si>
    <t>Jacob Higgins</t>
  </si>
  <si>
    <t>Will Cowley</t>
  </si>
  <si>
    <t>Thomas Sherriff</t>
  </si>
  <si>
    <t>Joseph Martin</t>
  </si>
  <si>
    <t>Elliott Smith</t>
  </si>
  <si>
    <t>Finley Barlow</t>
  </si>
  <si>
    <t>Ryan Humphreys</t>
  </si>
  <si>
    <t>Tom Phillips</t>
  </si>
  <si>
    <t>Jack Barnes</t>
  </si>
  <si>
    <t>Harrison Casey</t>
  </si>
  <si>
    <t>Sam Grimshaw</t>
  </si>
  <si>
    <t>Aidan Bishop</t>
  </si>
  <si>
    <t>Ben Horton</t>
  </si>
  <si>
    <t>Lewis Duvall</t>
  </si>
  <si>
    <t>Joseph Maguire</t>
  </si>
  <si>
    <t>Charlotte Prince</t>
  </si>
  <si>
    <t>Isabel Male</t>
  </si>
  <si>
    <t>Isabella Marklew</t>
  </si>
  <si>
    <t xml:space="preserve">Zara Buchanan </t>
  </si>
  <si>
    <t>Caitlin Ralph</t>
  </si>
  <si>
    <t>Alice Griffiths</t>
  </si>
  <si>
    <t>Olivia Straw</t>
  </si>
  <si>
    <t>Sian Duvall</t>
  </si>
  <si>
    <t>Jodie Andrews</t>
  </si>
  <si>
    <t>Harriett Martin</t>
  </si>
  <si>
    <t>Hope Stirland</t>
  </si>
  <si>
    <t>Alexia Bevan</t>
  </si>
  <si>
    <t>Emily Greenhough</t>
  </si>
  <si>
    <t>Niamh Bevan</t>
  </si>
  <si>
    <t>Charlotte Gibson</t>
  </si>
  <si>
    <t>Zoe Trevis</t>
  </si>
  <si>
    <t>Elsa Buchanan</t>
  </si>
  <si>
    <t>Freya Liddington</t>
  </si>
  <si>
    <t>Isobel Millington</t>
  </si>
  <si>
    <t>Patience Clarke</t>
  </si>
  <si>
    <t>Fae Reid</t>
  </si>
  <si>
    <t>Mollie Allen</t>
  </si>
  <si>
    <t>Thea Criddle</t>
  </si>
  <si>
    <t>Rhianna Mallee</t>
  </si>
  <si>
    <t>Lily Rayson</t>
  </si>
  <si>
    <t>Evelyne Maidment</t>
  </si>
  <si>
    <t>Jasmine Skipp</t>
  </si>
  <si>
    <t>Maddy Underwood</t>
  </si>
  <si>
    <t>Anais Masih</t>
  </si>
  <si>
    <t>Chelsea Parkes</t>
  </si>
  <si>
    <t>Reagan Keating</t>
  </si>
  <si>
    <t>Anna Short</t>
  </si>
  <si>
    <t>Jenny Hopkinson</t>
  </si>
  <si>
    <t>Sophie Goodby</t>
  </si>
  <si>
    <t>Melissa Adkins</t>
  </si>
  <si>
    <t>Karagh Ballyn</t>
  </si>
  <si>
    <t>Beth Darrock</t>
  </si>
  <si>
    <t>Evie Gough</t>
  </si>
  <si>
    <t>Madeleine Shay</t>
  </si>
  <si>
    <t>Tadala Zambezi</t>
  </si>
  <si>
    <t>Elley Criddle</t>
  </si>
  <si>
    <t>U11</t>
  </si>
  <si>
    <t>U13</t>
  </si>
  <si>
    <t>U15</t>
  </si>
  <si>
    <t>Tristen Dunn</t>
  </si>
  <si>
    <t>Harrison Hartland</t>
  </si>
  <si>
    <t>Adam Knowles</t>
  </si>
  <si>
    <t>Samuel Chance</t>
  </si>
  <si>
    <t>George Allen</t>
  </si>
  <si>
    <t>Jack Basterfield</t>
  </si>
  <si>
    <t>Spenser Bradley</t>
  </si>
  <si>
    <t>Josiah Coleman</t>
  </si>
  <si>
    <t>Roscoe Cox</t>
  </si>
  <si>
    <t>Alex Davis</t>
  </si>
  <si>
    <t>Hamish Gordon</t>
  </si>
  <si>
    <t>Thomas Harris</t>
  </si>
  <si>
    <t>Bryn Palmer</t>
  </si>
  <si>
    <t>Billy Papworth</t>
  </si>
  <si>
    <t>Freddie Smith</t>
  </si>
  <si>
    <t>Daniel Yates</t>
  </si>
  <si>
    <t>Imogen Convy</t>
  </si>
  <si>
    <t>Isabel Davis</t>
  </si>
  <si>
    <t>Molly Figgit</t>
  </si>
  <si>
    <t>Bethan Fullwell</t>
  </si>
  <si>
    <t>Freya Morris</t>
  </si>
  <si>
    <t>Isabella Powell</t>
  </si>
  <si>
    <t>Harriet Raybould</t>
  </si>
  <si>
    <t>Olivia Waldron-Love</t>
  </si>
  <si>
    <t>Ellie England</t>
  </si>
  <si>
    <t>Emily Fitzpatrick</t>
  </si>
  <si>
    <t>Abbie Gilbert</t>
  </si>
  <si>
    <t>Jade Lediard</t>
  </si>
  <si>
    <t>Charlie-Ann Baird</t>
  </si>
  <si>
    <t>Sadie Bradley</t>
  </si>
  <si>
    <t>Grace Coles</t>
  </si>
  <si>
    <t>Betsy Cooper</t>
  </si>
  <si>
    <t>Eva Cooper</t>
  </si>
  <si>
    <t>Millie Cross</t>
  </si>
  <si>
    <t>Hannah Dennison</t>
  </si>
  <si>
    <t>Gracie Dunn</t>
  </si>
  <si>
    <t>Matilda Figgitt</t>
  </si>
  <si>
    <t>Katie Fitzpatrick</t>
  </si>
  <si>
    <t>Olivia Holmes</t>
  </si>
  <si>
    <t>Millie Knott</t>
  </si>
  <si>
    <t>Isabel Knowles</t>
  </si>
  <si>
    <t>Eve Legister</t>
  </si>
  <si>
    <t>Lacie Postle</t>
  </si>
  <si>
    <t>Abigail Rickard</t>
  </si>
  <si>
    <t>Ava Shilvock</t>
  </si>
  <si>
    <t>Esme Syson</t>
  </si>
  <si>
    <t>Elliott Harris</t>
  </si>
  <si>
    <t>13.10.02</t>
  </si>
  <si>
    <t>Scott Johns</t>
  </si>
  <si>
    <t>12.06.03</t>
  </si>
  <si>
    <t>James Lee</t>
  </si>
  <si>
    <t>27.11.02</t>
  </si>
  <si>
    <t>16.10.02</t>
  </si>
  <si>
    <t>Ewan Edwards</t>
  </si>
  <si>
    <t>29.11.03</t>
  </si>
  <si>
    <t>Oliver Durowse</t>
  </si>
  <si>
    <t>3.10.03</t>
  </si>
  <si>
    <t>Jay Fletcher</t>
  </si>
  <si>
    <t>5.05.04</t>
  </si>
  <si>
    <t>Joe Masterson</t>
  </si>
  <si>
    <t>15.12.03</t>
  </si>
  <si>
    <t>Ben Steele</t>
  </si>
  <si>
    <t>7.11.03</t>
  </si>
  <si>
    <t>Jake Collins</t>
  </si>
  <si>
    <t>1.01.04</t>
  </si>
  <si>
    <t>Ben Clarke</t>
  </si>
  <si>
    <t>3.10.02</t>
  </si>
  <si>
    <t>Adam Visram-Cipolletta</t>
  </si>
  <si>
    <t>21.02.03</t>
  </si>
  <si>
    <t>4.11.00</t>
  </si>
  <si>
    <t>03.05.01</t>
  </si>
  <si>
    <t>06.09.00</t>
  </si>
  <si>
    <t>16.06.02</t>
  </si>
  <si>
    <t>Adam Mohamed</t>
  </si>
  <si>
    <t>Arif Mohamed</t>
  </si>
  <si>
    <t xml:space="preserve">Chris Perry </t>
  </si>
  <si>
    <t>Harvey Blackhurst</t>
  </si>
  <si>
    <t>2.12.04</t>
  </si>
  <si>
    <t>Malachi Christopher</t>
  </si>
  <si>
    <t>14.10,05</t>
  </si>
  <si>
    <t>James Davies</t>
  </si>
  <si>
    <t>28.04.05</t>
  </si>
  <si>
    <t>Eoghan Dunnion</t>
  </si>
  <si>
    <t>16.01.05</t>
  </si>
  <si>
    <t>Oscar Golinski</t>
  </si>
  <si>
    <t>20.07.06</t>
  </si>
  <si>
    <t>Daniel Hawkeswood</t>
  </si>
  <si>
    <t>1.04.05</t>
  </si>
  <si>
    <t>Jack Kinder</t>
  </si>
  <si>
    <t>4.01.05</t>
  </si>
  <si>
    <t>Oliver Lidgate-Taylor</t>
  </si>
  <si>
    <t>7.02.05</t>
  </si>
  <si>
    <t>James Lund</t>
  </si>
  <si>
    <t>4.10.04</t>
  </si>
  <si>
    <t>Ben Rafferty</t>
  </si>
  <si>
    <t>13.04.05</t>
  </si>
  <si>
    <t>Evie Beard</t>
  </si>
  <si>
    <t>17.09.02</t>
  </si>
  <si>
    <t>24.04.03</t>
  </si>
  <si>
    <t>16.02.04</t>
  </si>
  <si>
    <t>Faye Moseley</t>
  </si>
  <si>
    <t>8.09.02</t>
  </si>
  <si>
    <t>Aimee O'Malley</t>
  </si>
  <si>
    <t>16.03.04</t>
  </si>
  <si>
    <t>Isabel O'Malley</t>
  </si>
  <si>
    <t>Macy Jay</t>
  </si>
  <si>
    <t>Saocha Murphy</t>
  </si>
  <si>
    <t>24.02.03</t>
  </si>
  <si>
    <t>Lily Saxon</t>
  </si>
  <si>
    <t>28.03.04</t>
  </si>
  <si>
    <t>Ashleigh Bailey</t>
  </si>
  <si>
    <t>19.01-01</t>
  </si>
  <si>
    <t>16.06.01</t>
  </si>
  <si>
    <t>Kaili Woodward</t>
  </si>
  <si>
    <t>30.01.02</t>
  </si>
  <si>
    <t>Leah Christopher</t>
  </si>
  <si>
    <t>5.07.01</t>
  </si>
  <si>
    <t>Emma Crampton</t>
  </si>
  <si>
    <t>10.11.00</t>
  </si>
  <si>
    <t>Riona Gahan</t>
  </si>
  <si>
    <t>10.03.01</t>
  </si>
  <si>
    <t>Amy Burton</t>
  </si>
  <si>
    <t>Eve Wynne-Jones</t>
  </si>
  <si>
    <t>7.10.04</t>
  </si>
  <si>
    <t>Sophie Williams</t>
  </si>
  <si>
    <t>4.08.05</t>
  </si>
  <si>
    <t>Olivia Rogers</t>
  </si>
  <si>
    <t>Millie Murphy</t>
  </si>
  <si>
    <t>8.12.04</t>
  </si>
  <si>
    <t>Olivia McLoughlin</t>
  </si>
  <si>
    <t>15.10.04</t>
  </si>
  <si>
    <t>Ella McGrath</t>
  </si>
  <si>
    <t>13.09.04</t>
  </si>
  <si>
    <t>Poppy Koumblis</t>
  </si>
  <si>
    <t>16.12.04</t>
  </si>
  <si>
    <t>Grace Golinski</t>
  </si>
  <si>
    <t>20.09.04</t>
  </si>
  <si>
    <t>Ciara Gahan</t>
  </si>
  <si>
    <t>17.10.04</t>
  </si>
  <si>
    <t>Lauren Cole</t>
  </si>
  <si>
    <t>15.09.04</t>
  </si>
  <si>
    <t>Erin Troop</t>
  </si>
  <si>
    <t>09.12.04</t>
  </si>
  <si>
    <t>Hannah Durowse</t>
  </si>
  <si>
    <t>15.07.05</t>
  </si>
  <si>
    <t>Lily Edwards</t>
  </si>
  <si>
    <t>08.09.04</t>
  </si>
  <si>
    <t>Birmingham Sportshall League  2015 to 2016</t>
  </si>
  <si>
    <t>Beth Lloyd</t>
  </si>
  <si>
    <t>Lauryn Walker</t>
  </si>
  <si>
    <t>Cassie Pemberton</t>
  </si>
  <si>
    <t>Donatella DaSilva</t>
  </si>
  <si>
    <t>Euriella Chistova</t>
  </si>
  <si>
    <t>Diego Archer-Brown</t>
  </si>
  <si>
    <t>Karnell Nunes-Smith</t>
  </si>
  <si>
    <t>Joseph Creed</t>
  </si>
  <si>
    <t>Rashaan Okoti</t>
  </si>
  <si>
    <t>Zac Elliott</t>
  </si>
  <si>
    <t>George Creed</t>
  </si>
  <si>
    <t>Kofi Bennett</t>
  </si>
  <si>
    <t>Thierry Somers</t>
  </si>
  <si>
    <t>Kyle Boden</t>
  </si>
  <si>
    <t>Cashaiyla McDonald</t>
  </si>
  <si>
    <t>4x1 Relay Boys NS</t>
  </si>
  <si>
    <t>4x1 Relay Girls NS</t>
  </si>
  <si>
    <t xml:space="preserve">Balance Boys </t>
  </si>
  <si>
    <t>F30b</t>
  </si>
  <si>
    <t>T25b</t>
  </si>
  <si>
    <t>F26b</t>
  </si>
  <si>
    <t xml:space="preserve">Balance Girls </t>
  </si>
  <si>
    <t>F30g</t>
  </si>
  <si>
    <t>Javelin Boys</t>
  </si>
  <si>
    <t>11ns</t>
  </si>
  <si>
    <t>Javelin Girls</t>
  </si>
  <si>
    <t>4=</t>
  </si>
  <si>
    <t>1=</t>
  </si>
  <si>
    <t>U13 Boys</t>
  </si>
  <si>
    <t>Under 11 Boys Results Sat 12 Dec 2015</t>
  </si>
  <si>
    <t>Under 11 Girls Results Sat 12 Dec 2015</t>
  </si>
  <si>
    <t>Under 13 Boys Results Sat 12 Dec 2015</t>
  </si>
  <si>
    <t>Under 13 Girls Results Sat 12 Dec 2015</t>
  </si>
  <si>
    <t>12th December 2015</t>
  </si>
  <si>
    <t>Under 11 Non Scoring Sat 12 Dec 2015</t>
  </si>
  <si>
    <t>Andrew Woods</t>
  </si>
  <si>
    <t>Adam Parsons</t>
  </si>
  <si>
    <t>Jardel Thompson-Jones</t>
  </si>
  <si>
    <t>Isaac Burt</t>
  </si>
  <si>
    <t>Jamie Suviste</t>
  </si>
  <si>
    <t>Aodha Morrin</t>
  </si>
  <si>
    <t>Jack Wakefield</t>
  </si>
  <si>
    <t>Joshua Hill</t>
  </si>
  <si>
    <t>Osiris Iliffe</t>
  </si>
  <si>
    <t>Atiyah Skeete</t>
  </si>
  <si>
    <t>Shanae Henry</t>
  </si>
  <si>
    <t>Iona Crameri</t>
  </si>
  <si>
    <t>Eve Clawley</t>
  </si>
  <si>
    <t>Lauren Swindell</t>
  </si>
  <si>
    <t>Emily Findlater</t>
  </si>
  <si>
    <t>Lucy Wheeler</t>
  </si>
  <si>
    <t>Rachel West</t>
  </si>
  <si>
    <t>Grace Burke</t>
  </si>
  <si>
    <t>Emily Burke Briggs</t>
  </si>
  <si>
    <t>Katie Evans</t>
  </si>
  <si>
    <t>Oceane McDowell</t>
  </si>
  <si>
    <t>Katy Wright</t>
  </si>
  <si>
    <t>Ryan McCourt</t>
  </si>
  <si>
    <t>Mya Strachan</t>
  </si>
  <si>
    <t>Natasha Bahra</t>
  </si>
  <si>
    <t>Kyra Burton</t>
  </si>
  <si>
    <t>Seb Tompson</t>
  </si>
  <si>
    <t>Ashton Balloch</t>
  </si>
  <si>
    <t>Ben Kent</t>
  </si>
  <si>
    <t>Josh Mewis</t>
  </si>
  <si>
    <t>Dylan Parson</t>
  </si>
  <si>
    <t>Jacob Evans</t>
  </si>
  <si>
    <t>Jackson Dunkley</t>
  </si>
  <si>
    <t>Daniel Aston</t>
  </si>
  <si>
    <t>Cole Bailey</t>
  </si>
  <si>
    <t>Brian Diallo</t>
  </si>
  <si>
    <t>Ben Ferguson</t>
  </si>
  <si>
    <t>Louis Kimberley</t>
  </si>
  <si>
    <t>MollieMay PeniketAldridge</t>
  </si>
  <si>
    <t>Feb</t>
  </si>
  <si>
    <t>Lemeyah Isaac</t>
  </si>
  <si>
    <t>Louise Robinson</t>
  </si>
  <si>
    <t>Roberto Acland</t>
  </si>
  <si>
    <t>Izzy Thompson</t>
  </si>
  <si>
    <t>Abby Simpson</t>
  </si>
  <si>
    <t>Vivi Ince</t>
  </si>
  <si>
    <t>Hope Kendall</t>
  </si>
  <si>
    <t>Maya Whitehouse</t>
  </si>
  <si>
    <t>Paris Tiawana</t>
  </si>
  <si>
    <t>Keeley Thomas</t>
  </si>
  <si>
    <t>Rhianna Burrell</t>
  </si>
  <si>
    <t>Katrina Hall</t>
  </si>
  <si>
    <t>Amber Threlfall</t>
  </si>
  <si>
    <t>Chenee Taylor</t>
  </si>
  <si>
    <t>Jessica Moseley</t>
  </si>
  <si>
    <t>Mirella Mangoo</t>
  </si>
  <si>
    <t>Emmeline Grace</t>
  </si>
  <si>
    <t>Ellie May Clark</t>
  </si>
  <si>
    <t>Tara Patel</t>
  </si>
  <si>
    <t>Caitlin Casey</t>
  </si>
  <si>
    <t>Lydia Cooke</t>
  </si>
  <si>
    <t>Tyler Henry</t>
  </si>
  <si>
    <t>Remari Okotie</t>
  </si>
  <si>
    <t>Liam Wilson</t>
  </si>
  <si>
    <t>Ramarno Griffin</t>
  </si>
  <si>
    <t>Kai Buckley</t>
  </si>
  <si>
    <t>James Stretton</t>
  </si>
  <si>
    <t>Caydon Fairburn</t>
  </si>
  <si>
    <t>Georgina Weal</t>
  </si>
  <si>
    <t>Ellie Gauntlett</t>
  </si>
  <si>
    <t>Tegan Vickery</t>
  </si>
  <si>
    <t>Joel Bickley</t>
  </si>
  <si>
    <t>Katie Stretton</t>
  </si>
  <si>
    <t>Amy Kelly</t>
  </si>
  <si>
    <t>Charlotte Perry</t>
  </si>
  <si>
    <t>Amy  Cook</t>
  </si>
  <si>
    <t>Sophie Perry</t>
  </si>
  <si>
    <t>Beth Winstone</t>
  </si>
  <si>
    <t>Isla Crameri</t>
  </si>
  <si>
    <t>Hannah Evans</t>
  </si>
  <si>
    <t>Abi Hamer</t>
  </si>
  <si>
    <t>Niamh Kilgallen</t>
  </si>
  <si>
    <t>1 Lap</t>
  </si>
  <si>
    <t>Alex Brine</t>
  </si>
  <si>
    <t>Jessie Brass</t>
  </si>
  <si>
    <t>Lauren Bowman</t>
  </si>
  <si>
    <t>5.12.00</t>
  </si>
  <si>
    <t>25.8.01</t>
  </si>
  <si>
    <t>7.5.05</t>
  </si>
  <si>
    <t>Ava Edmeade</t>
  </si>
  <si>
    <t>Under 11 Boys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</si>
</sst>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6"/>
      <color indexed="56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30"/>
      <name val="Arial"/>
      <family val="2"/>
    </font>
    <font>
      <b/>
      <sz val="11"/>
      <color indexed="19"/>
      <name val="Arial"/>
      <family val="2"/>
    </font>
    <font>
      <b/>
      <sz val="11"/>
      <color indexed="59"/>
      <name val="Arial"/>
      <family val="2"/>
    </font>
    <font>
      <b/>
      <sz val="11"/>
      <color indexed="60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-0.4999699890613556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2" tint="-0.7499799728393555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sz val="16"/>
      <color theme="3"/>
      <name val="Arial"/>
      <family val="2"/>
    </font>
    <font>
      <sz val="12"/>
      <color theme="3"/>
      <name val="Arial"/>
      <family val="2"/>
    </font>
    <font>
      <sz val="11"/>
      <color theme="3" tint="-0.4999699890613556"/>
      <name val="Arial"/>
      <family val="2"/>
    </font>
    <font>
      <b/>
      <sz val="11"/>
      <color theme="3" tint="-0.24997000396251678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52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>
        <color indexed="63"/>
      </right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8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64" fontId="3" fillId="35" borderId="13" xfId="0" applyNumberFormat="1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6" borderId="16" xfId="0" applyNumberFormat="1" applyFont="1" applyFill="1" applyBorder="1" applyAlignment="1">
      <alignment horizontal="center"/>
    </xf>
    <xf numFmtId="164" fontId="4" fillId="36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0" fontId="4" fillId="38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1" fillId="39" borderId="0" xfId="0" applyFont="1" applyFill="1" applyAlignment="1">
      <alignment horizontal="center"/>
    </xf>
    <xf numFmtId="0" fontId="11" fillId="40" borderId="0" xfId="0" applyFont="1" applyFill="1" applyAlignment="1">
      <alignment horizontal="center"/>
    </xf>
    <xf numFmtId="0" fontId="23" fillId="41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3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22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20" xfId="0" applyFont="1" applyFill="1" applyBorder="1" applyAlignment="1">
      <alignment/>
    </xf>
    <xf numFmtId="2" fontId="4" fillId="43" borderId="0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7" xfId="0" applyFont="1" applyFill="1" applyBorder="1" applyAlignment="1">
      <alignment/>
    </xf>
    <xf numFmtId="2" fontId="4" fillId="34" borderId="22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2" fontId="4" fillId="43" borderId="22" xfId="0" applyNumberFormat="1" applyFont="1" applyFill="1" applyBorder="1" applyAlignment="1">
      <alignment horizontal="center"/>
    </xf>
    <xf numFmtId="0" fontId="4" fillId="4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44" borderId="25" xfId="0" applyFont="1" applyFill="1" applyBorder="1" applyAlignment="1">
      <alignment horizontal="center"/>
    </xf>
    <xf numFmtId="0" fontId="4" fillId="45" borderId="23" xfId="0" applyFont="1" applyFill="1" applyBorder="1" applyAlignment="1">
      <alignment horizontal="center"/>
    </xf>
    <xf numFmtId="0" fontId="4" fillId="45" borderId="24" xfId="0" applyFont="1" applyFill="1" applyBorder="1" applyAlignment="1">
      <alignment horizontal="center"/>
    </xf>
    <xf numFmtId="0" fontId="4" fillId="45" borderId="25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4" fillId="45" borderId="27" xfId="0" applyFont="1" applyFill="1" applyBorder="1" applyAlignment="1">
      <alignment horizontal="center"/>
    </xf>
    <xf numFmtId="0" fontId="4" fillId="46" borderId="0" xfId="0" applyFont="1" applyFill="1" applyBorder="1" applyAlignment="1">
      <alignment/>
    </xf>
    <xf numFmtId="0" fontId="25" fillId="45" borderId="23" xfId="0" applyFont="1" applyFill="1" applyBorder="1" applyAlignment="1">
      <alignment horizontal="center"/>
    </xf>
    <xf numFmtId="0" fontId="25" fillId="45" borderId="0" xfId="0" applyFont="1" applyFill="1" applyBorder="1" applyAlignment="1">
      <alignment horizontal="center"/>
    </xf>
    <xf numFmtId="0" fontId="25" fillId="45" borderId="24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45" borderId="0" xfId="0" applyFont="1" applyFill="1" applyAlignment="1">
      <alignment horizontal="center"/>
    </xf>
    <xf numFmtId="0" fontId="4" fillId="4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1" fillId="39" borderId="28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0" fillId="44" borderId="2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4" fillId="44" borderId="2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27" xfId="0" applyFont="1" applyFill="1" applyBorder="1" applyAlignment="1">
      <alignment horizontal="center"/>
    </xf>
    <xf numFmtId="0" fontId="11" fillId="40" borderId="28" xfId="0" applyFont="1" applyFill="1" applyBorder="1" applyAlignment="1">
      <alignment horizontal="center"/>
    </xf>
    <xf numFmtId="0" fontId="11" fillId="40" borderId="22" xfId="0" applyFont="1" applyFill="1" applyBorder="1" applyAlignment="1">
      <alignment horizontal="center"/>
    </xf>
    <xf numFmtId="0" fontId="11" fillId="40" borderId="26" xfId="0" applyFont="1" applyFill="1" applyBorder="1" applyAlignment="1">
      <alignment horizontal="center"/>
    </xf>
    <xf numFmtId="0" fontId="11" fillId="40" borderId="23" xfId="0" applyFont="1" applyFill="1" applyBorder="1" applyAlignment="1">
      <alignment horizontal="center"/>
    </xf>
    <xf numFmtId="0" fontId="11" fillId="40" borderId="25" xfId="0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1" fillId="40" borderId="27" xfId="0" applyFont="1" applyFill="1" applyBorder="1" applyAlignment="1">
      <alignment horizontal="center"/>
    </xf>
    <xf numFmtId="0" fontId="23" fillId="41" borderId="28" xfId="0" applyFont="1" applyFill="1" applyBorder="1" applyAlignment="1">
      <alignment horizontal="center"/>
    </xf>
    <xf numFmtId="0" fontId="23" fillId="41" borderId="22" xfId="0" applyFont="1" applyFill="1" applyBorder="1" applyAlignment="1">
      <alignment horizontal="center"/>
    </xf>
    <xf numFmtId="0" fontId="23" fillId="41" borderId="23" xfId="0" applyFont="1" applyFill="1" applyBorder="1" applyAlignment="1">
      <alignment horizontal="center"/>
    </xf>
    <xf numFmtId="0" fontId="23" fillId="41" borderId="25" xfId="0" applyFont="1" applyFill="1" applyBorder="1" applyAlignment="1">
      <alignment horizontal="center"/>
    </xf>
    <xf numFmtId="0" fontId="23" fillId="41" borderId="20" xfId="0" applyFont="1" applyFill="1" applyBorder="1" applyAlignment="1">
      <alignment horizontal="center"/>
    </xf>
    <xf numFmtId="0" fontId="23" fillId="41" borderId="27" xfId="0" applyFont="1" applyFill="1" applyBorder="1" applyAlignment="1">
      <alignment horizontal="center"/>
    </xf>
    <xf numFmtId="0" fontId="23" fillId="41" borderId="26" xfId="0" applyFont="1" applyFill="1" applyBorder="1" applyAlignment="1">
      <alignment horizontal="center"/>
    </xf>
    <xf numFmtId="0" fontId="11" fillId="42" borderId="28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11" fillId="42" borderId="23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20" xfId="0" applyFont="1" applyFill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11" fillId="42" borderId="26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3" fillId="47" borderId="28" xfId="0" applyFont="1" applyFill="1" applyBorder="1" applyAlignment="1">
      <alignment horizontal="center"/>
    </xf>
    <xf numFmtId="0" fontId="23" fillId="47" borderId="22" xfId="0" applyFont="1" applyFill="1" applyBorder="1" applyAlignment="1">
      <alignment horizontal="center"/>
    </xf>
    <xf numFmtId="0" fontId="23" fillId="47" borderId="23" xfId="0" applyFont="1" applyFill="1" applyBorder="1" applyAlignment="1">
      <alignment horizontal="center"/>
    </xf>
    <xf numFmtId="0" fontId="23" fillId="47" borderId="25" xfId="0" applyFont="1" applyFill="1" applyBorder="1" applyAlignment="1">
      <alignment horizontal="center"/>
    </xf>
    <xf numFmtId="0" fontId="23" fillId="47" borderId="20" xfId="0" applyFont="1" applyFill="1" applyBorder="1" applyAlignment="1">
      <alignment horizontal="center"/>
    </xf>
    <xf numFmtId="0" fontId="23" fillId="47" borderId="27" xfId="0" applyFont="1" applyFill="1" applyBorder="1" applyAlignment="1">
      <alignment horizontal="center"/>
    </xf>
    <xf numFmtId="0" fontId="23" fillId="47" borderId="26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11" fillId="39" borderId="20" xfId="0" applyNumberFormat="1" applyFont="1" applyFill="1" applyBorder="1" applyAlignment="1">
      <alignment horizontal="center"/>
    </xf>
    <xf numFmtId="164" fontId="11" fillId="40" borderId="20" xfId="0" applyNumberFormat="1" applyFont="1" applyFill="1" applyBorder="1" applyAlignment="1">
      <alignment horizontal="center"/>
    </xf>
    <xf numFmtId="164" fontId="23" fillId="41" borderId="20" xfId="0" applyNumberFormat="1" applyFont="1" applyFill="1" applyBorder="1" applyAlignment="1">
      <alignment horizontal="center"/>
    </xf>
    <xf numFmtId="164" fontId="11" fillId="42" borderId="20" xfId="0" applyNumberFormat="1" applyFont="1" applyFill="1" applyBorder="1" applyAlignment="1">
      <alignment horizontal="center"/>
    </xf>
    <xf numFmtId="164" fontId="27" fillId="33" borderId="20" xfId="0" applyNumberFormat="1" applyFont="1" applyFill="1" applyBorder="1" applyAlignment="1">
      <alignment horizontal="center"/>
    </xf>
    <xf numFmtId="164" fontId="23" fillId="47" borderId="2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39" borderId="20" xfId="0" applyNumberFormat="1" applyFont="1" applyFill="1" applyBorder="1" applyAlignment="1">
      <alignment horizontal="center"/>
    </xf>
    <xf numFmtId="2" fontId="11" fillId="40" borderId="20" xfId="0" applyNumberFormat="1" applyFont="1" applyFill="1" applyBorder="1" applyAlignment="1">
      <alignment horizontal="center"/>
    </xf>
    <xf numFmtId="2" fontId="23" fillId="41" borderId="20" xfId="0" applyNumberFormat="1" applyFont="1" applyFill="1" applyBorder="1" applyAlignment="1">
      <alignment horizontal="center"/>
    </xf>
    <xf numFmtId="2" fontId="11" fillId="42" borderId="20" xfId="0" applyNumberFormat="1" applyFont="1" applyFill="1" applyBorder="1" applyAlignment="1">
      <alignment horizontal="center"/>
    </xf>
    <xf numFmtId="2" fontId="27" fillId="33" borderId="20" xfId="0" applyNumberFormat="1" applyFont="1" applyFill="1" applyBorder="1" applyAlignment="1">
      <alignment horizontal="center"/>
    </xf>
    <xf numFmtId="2" fontId="23" fillId="47" borderId="20" xfId="0" applyNumberFormat="1" applyFont="1" applyFill="1" applyBorder="1" applyAlignment="1">
      <alignment horizontal="center"/>
    </xf>
    <xf numFmtId="0" fontId="0" fillId="47" borderId="29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39" borderId="20" xfId="0" applyNumberFormat="1" applyFont="1" applyFill="1" applyBorder="1" applyAlignment="1">
      <alignment horizontal="center"/>
    </xf>
    <xf numFmtId="1" fontId="11" fillId="40" borderId="20" xfId="0" applyNumberFormat="1" applyFont="1" applyFill="1" applyBorder="1" applyAlignment="1">
      <alignment horizontal="center"/>
    </xf>
    <xf numFmtId="1" fontId="23" fillId="41" borderId="20" xfId="0" applyNumberFormat="1" applyFont="1" applyFill="1" applyBorder="1" applyAlignment="1">
      <alignment horizontal="center"/>
    </xf>
    <xf numFmtId="1" fontId="11" fillId="42" borderId="20" xfId="0" applyNumberFormat="1" applyFont="1" applyFill="1" applyBorder="1" applyAlignment="1">
      <alignment horizontal="center"/>
    </xf>
    <xf numFmtId="1" fontId="23" fillId="47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4" borderId="1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4" fillId="41" borderId="16" xfId="0" applyFont="1" applyFill="1" applyBorder="1" applyAlignment="1">
      <alignment horizontal="center"/>
    </xf>
    <xf numFmtId="0" fontId="4" fillId="41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3" xfId="0" applyFont="1" applyFill="1" applyBorder="1" applyAlignment="1">
      <alignment horizontal="center"/>
    </xf>
    <xf numFmtId="0" fontId="4" fillId="35" borderId="26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27" xfId="0" applyFont="1" applyFill="1" applyBorder="1" applyAlignment="1">
      <alignment/>
    </xf>
    <xf numFmtId="2" fontId="4" fillId="35" borderId="22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24" fillId="35" borderId="23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center"/>
    </xf>
    <xf numFmtId="0" fontId="25" fillId="48" borderId="23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24" xfId="0" applyFont="1" applyFill="1" applyBorder="1" applyAlignment="1">
      <alignment horizontal="center"/>
    </xf>
    <xf numFmtId="0" fontId="26" fillId="48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28" fillId="45" borderId="27" xfId="0" applyFont="1" applyFill="1" applyBorder="1" applyAlignment="1">
      <alignment horizontal="center"/>
    </xf>
    <xf numFmtId="0" fontId="24" fillId="49" borderId="23" xfId="0" applyFont="1" applyFill="1" applyBorder="1" applyAlignment="1">
      <alignment horizontal="center"/>
    </xf>
    <xf numFmtId="0" fontId="24" fillId="49" borderId="0" xfId="0" applyFont="1" applyFill="1" applyBorder="1" applyAlignment="1">
      <alignment horizontal="center"/>
    </xf>
    <xf numFmtId="0" fontId="24" fillId="49" borderId="24" xfId="0" applyFont="1" applyFill="1" applyBorder="1" applyAlignment="1">
      <alignment horizontal="center"/>
    </xf>
    <xf numFmtId="0" fontId="12" fillId="50" borderId="27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23" fillId="51" borderId="26" xfId="0" applyFont="1" applyFill="1" applyBorder="1" applyAlignment="1">
      <alignment horizontal="center"/>
    </xf>
    <xf numFmtId="0" fontId="4" fillId="52" borderId="0" xfId="0" applyFont="1" applyFill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4" fillId="35" borderId="25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6" fillId="49" borderId="0" xfId="0" applyFont="1" applyFill="1" applyAlignment="1">
      <alignment horizontal="center"/>
    </xf>
    <xf numFmtId="0" fontId="24" fillId="44" borderId="0" xfId="0" applyFont="1" applyFill="1" applyBorder="1" applyAlignment="1">
      <alignment horizontal="center"/>
    </xf>
    <xf numFmtId="0" fontId="30" fillId="49" borderId="23" xfId="0" applyFont="1" applyFill="1" applyBorder="1" applyAlignment="1">
      <alignment horizontal="center"/>
    </xf>
    <xf numFmtId="0" fontId="30" fillId="49" borderId="0" xfId="0" applyFont="1" applyFill="1" applyBorder="1" applyAlignment="1">
      <alignment horizontal="center"/>
    </xf>
    <xf numFmtId="0" fontId="30" fillId="49" borderId="2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53" borderId="12" xfId="0" applyFont="1" applyFill="1" applyBorder="1" applyAlignment="1">
      <alignment horizontal="center" vertical="center" wrapText="1"/>
    </xf>
    <xf numFmtId="164" fontId="3" fillId="53" borderId="13" xfId="0" applyNumberFormat="1" applyFont="1" applyFill="1" applyBorder="1" applyAlignment="1">
      <alignment horizontal="center" vertical="center" wrapText="1"/>
    </xf>
    <xf numFmtId="164" fontId="3" fillId="53" borderId="14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4" fillId="52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3" fillId="53" borderId="10" xfId="0" applyFont="1" applyFill="1" applyBorder="1" applyAlignment="1">
      <alignment horizontal="center" vertical="center" wrapText="1"/>
    </xf>
    <xf numFmtId="0" fontId="3" fillId="53" borderId="11" xfId="0" applyFont="1" applyFill="1" applyBorder="1" applyAlignment="1">
      <alignment horizontal="center" vertical="center" wrapText="1"/>
    </xf>
    <xf numFmtId="164" fontId="3" fillId="53" borderId="11" xfId="0" applyNumberFormat="1" applyFont="1" applyFill="1" applyBorder="1" applyAlignment="1">
      <alignment horizontal="center" vertical="center" wrapText="1"/>
    </xf>
    <xf numFmtId="0" fontId="3" fillId="53" borderId="13" xfId="0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4" fontId="4" fillId="54" borderId="16" xfId="0" applyNumberFormat="1" applyFont="1" applyFill="1" applyBorder="1" applyAlignment="1">
      <alignment horizontal="center"/>
    </xf>
    <xf numFmtId="164" fontId="4" fillId="54" borderId="19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4" fillId="41" borderId="28" xfId="0" applyFont="1" applyFill="1" applyBorder="1" applyAlignment="1">
      <alignment/>
    </xf>
    <xf numFmtId="0" fontId="4" fillId="41" borderId="25" xfId="0" applyFont="1" applyFill="1" applyBorder="1" applyAlignment="1">
      <alignment/>
    </xf>
    <xf numFmtId="0" fontId="4" fillId="41" borderId="20" xfId="0" applyFont="1" applyFill="1" applyBorder="1" applyAlignment="1">
      <alignment/>
    </xf>
    <xf numFmtId="0" fontId="4" fillId="41" borderId="20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164" fontId="31" fillId="39" borderId="28" xfId="0" applyNumberFormat="1" applyFont="1" applyFill="1" applyBorder="1" applyAlignment="1">
      <alignment horizontal="center"/>
    </xf>
    <xf numFmtId="0" fontId="31" fillId="39" borderId="22" xfId="0" applyFont="1" applyFill="1" applyBorder="1" applyAlignment="1">
      <alignment horizontal="center"/>
    </xf>
    <xf numFmtId="164" fontId="31" fillId="40" borderId="22" xfId="0" applyNumberFormat="1" applyFont="1" applyFill="1" applyBorder="1" applyAlignment="1">
      <alignment horizontal="center"/>
    </xf>
    <xf numFmtId="0" fontId="31" fillId="40" borderId="22" xfId="0" applyFont="1" applyFill="1" applyBorder="1" applyAlignment="1">
      <alignment horizontal="center"/>
    </xf>
    <xf numFmtId="1" fontId="32" fillId="41" borderId="22" xfId="0" applyNumberFormat="1" applyFont="1" applyFill="1" applyBorder="1" applyAlignment="1">
      <alignment horizontal="center"/>
    </xf>
    <xf numFmtId="0" fontId="32" fillId="41" borderId="22" xfId="0" applyFont="1" applyFill="1" applyBorder="1" applyAlignment="1">
      <alignment horizontal="center"/>
    </xf>
    <xf numFmtId="2" fontId="31" fillId="42" borderId="22" xfId="0" applyNumberFormat="1" applyFont="1" applyFill="1" applyBorder="1" applyAlignment="1">
      <alignment horizontal="center"/>
    </xf>
    <xf numFmtId="0" fontId="31" fillId="42" borderId="22" xfId="0" applyFont="1" applyFill="1" applyBorder="1" applyAlignment="1">
      <alignment horizontal="center"/>
    </xf>
    <xf numFmtId="2" fontId="33" fillId="33" borderId="22" xfId="0" applyNumberFormat="1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  <xf numFmtId="0" fontId="13" fillId="53" borderId="28" xfId="0" applyFont="1" applyFill="1" applyBorder="1" applyAlignment="1">
      <alignment/>
    </xf>
    <xf numFmtId="0" fontId="4" fillId="53" borderId="25" xfId="0" applyFont="1" applyFill="1" applyBorder="1" applyAlignment="1">
      <alignment/>
    </xf>
    <xf numFmtId="0" fontId="4" fillId="53" borderId="20" xfId="0" applyFont="1" applyFill="1" applyBorder="1" applyAlignment="1">
      <alignment/>
    </xf>
    <xf numFmtId="0" fontId="4" fillId="53" borderId="20" xfId="0" applyFont="1" applyFill="1" applyBorder="1" applyAlignment="1">
      <alignment horizontal="center"/>
    </xf>
    <xf numFmtId="0" fontId="4" fillId="53" borderId="27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41" borderId="23" xfId="0" applyFont="1" applyFill="1" applyBorder="1" applyAlignment="1">
      <alignment/>
    </xf>
    <xf numFmtId="0" fontId="6" fillId="41" borderId="22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0" fontId="6" fillId="41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4" fillId="49" borderId="31" xfId="0" applyFont="1" applyFill="1" applyBorder="1" applyAlignment="1">
      <alignment horizontal="center"/>
    </xf>
    <xf numFmtId="0" fontId="34" fillId="49" borderId="32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 vertical="top" wrapText="1"/>
    </xf>
    <xf numFmtId="0" fontId="4" fillId="53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5" fillId="45" borderId="0" xfId="0" applyFont="1" applyFill="1" applyAlignment="1">
      <alignment horizontal="center"/>
    </xf>
    <xf numFmtId="0" fontId="17" fillId="0" borderId="0" xfId="0" applyFont="1" applyAlignment="1">
      <alignment/>
    </xf>
    <xf numFmtId="164" fontId="4" fillId="0" borderId="16" xfId="0" applyNumberFormat="1" applyFont="1" applyBorder="1" applyAlignment="1">
      <alignment horizontal="center"/>
    </xf>
    <xf numFmtId="2" fontId="32" fillId="41" borderId="22" xfId="0" applyNumberFormat="1" applyFont="1" applyFill="1" applyBorder="1" applyAlignment="1">
      <alignment horizontal="center"/>
    </xf>
    <xf numFmtId="2" fontId="6" fillId="41" borderId="22" xfId="0" applyNumberFormat="1" applyFont="1" applyFill="1" applyBorder="1" applyAlignment="1">
      <alignment horizontal="center" vertical="center"/>
    </xf>
    <xf numFmtId="0" fontId="11" fillId="49" borderId="31" xfId="0" applyFont="1" applyFill="1" applyBorder="1" applyAlignment="1">
      <alignment horizontal="center"/>
    </xf>
    <xf numFmtId="0" fontId="11" fillId="49" borderId="3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 vertical="top" wrapText="1"/>
    </xf>
    <xf numFmtId="0" fontId="3" fillId="53" borderId="33" xfId="0" applyFont="1" applyFill="1" applyBorder="1" applyAlignment="1">
      <alignment horizontal="center" vertical="center" wrapText="1"/>
    </xf>
    <xf numFmtId="0" fontId="11" fillId="42" borderId="31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11" fillId="40" borderId="31" xfId="0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0" fontId="36" fillId="55" borderId="32" xfId="0" applyFont="1" applyFill="1" applyBorder="1" applyAlignment="1">
      <alignment horizontal="center"/>
    </xf>
    <xf numFmtId="0" fontId="36" fillId="55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 wrapText="1"/>
    </xf>
    <xf numFmtId="2" fontId="5" fillId="54" borderId="1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19" fillId="34" borderId="34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164" fontId="3" fillId="44" borderId="35" xfId="0" applyNumberFormat="1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17" fillId="4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35" borderId="16" xfId="0" applyNumberFormat="1" applyFill="1" applyBorder="1" applyAlignment="1">
      <alignment horizontal="center"/>
    </xf>
    <xf numFmtId="164" fontId="0" fillId="35" borderId="19" xfId="0" applyNumberFormat="1" applyFill="1" applyBorder="1" applyAlignment="1">
      <alignment horizontal="center"/>
    </xf>
    <xf numFmtId="164" fontId="0" fillId="36" borderId="37" xfId="0" applyNumberFormat="1" applyFill="1" applyBorder="1" applyAlignment="1">
      <alignment horizontal="center"/>
    </xf>
    <xf numFmtId="164" fontId="0" fillId="36" borderId="16" xfId="0" applyNumberFormat="1" applyFill="1" applyBorder="1" applyAlignment="1">
      <alignment horizontal="center"/>
    </xf>
    <xf numFmtId="164" fontId="0" fillId="36" borderId="19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53" borderId="30" xfId="0" applyFont="1" applyFill="1" applyBorder="1" applyAlignment="1">
      <alignment horizontal="center"/>
    </xf>
    <xf numFmtId="0" fontId="0" fillId="53" borderId="31" xfId="0" applyFont="1" applyFill="1" applyBorder="1" applyAlignment="1">
      <alignment horizontal="center"/>
    </xf>
    <xf numFmtId="0" fontId="0" fillId="53" borderId="3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44" borderId="30" xfId="0" applyFont="1" applyFill="1" applyBorder="1" applyAlignment="1">
      <alignment horizontal="center"/>
    </xf>
    <xf numFmtId="0" fontId="0" fillId="44" borderId="31" xfId="0" applyFont="1" applyFill="1" applyBorder="1" applyAlignment="1">
      <alignment horizontal="center"/>
    </xf>
    <xf numFmtId="0" fontId="0" fillId="44" borderId="32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top" wrapText="1"/>
    </xf>
    <xf numFmtId="164" fontId="17" fillId="0" borderId="10" xfId="0" applyNumberFormat="1" applyFont="1" applyFill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1" fontId="22" fillId="0" borderId="39" xfId="0" applyNumberFormat="1" applyFont="1" applyFill="1" applyBorder="1" applyAlignment="1">
      <alignment horizontal="center" vertical="top" wrapText="1"/>
    </xf>
    <xf numFmtId="164" fontId="4" fillId="52" borderId="16" xfId="0" applyNumberFormat="1" applyFont="1" applyFill="1" applyBorder="1" applyAlignment="1">
      <alignment horizontal="center"/>
    </xf>
    <xf numFmtId="164" fontId="4" fillId="52" borderId="19" xfId="0" applyNumberFormat="1" applyFont="1" applyFill="1" applyBorder="1" applyAlignment="1">
      <alignment horizontal="center"/>
    </xf>
    <xf numFmtId="0" fontId="17" fillId="48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2" fontId="21" fillId="0" borderId="39" xfId="0" applyNumberFormat="1" applyFont="1" applyFill="1" applyBorder="1" applyAlignment="1">
      <alignment horizontal="center" vertical="top" wrapText="1"/>
    </xf>
    <xf numFmtId="0" fontId="3" fillId="53" borderId="40" xfId="0" applyFont="1" applyFill="1" applyBorder="1" applyAlignment="1">
      <alignment horizontal="center" vertical="center" wrapText="1"/>
    </xf>
    <xf numFmtId="0" fontId="2" fillId="53" borderId="41" xfId="0" applyFont="1" applyFill="1" applyBorder="1" applyAlignment="1">
      <alignment horizontal="center" vertical="center" wrapText="1"/>
    </xf>
    <xf numFmtId="164" fontId="3" fillId="53" borderId="41" xfId="0" applyNumberFormat="1" applyFont="1" applyFill="1" applyBorder="1" applyAlignment="1">
      <alignment horizontal="center" vertical="center" wrapText="1"/>
    </xf>
    <xf numFmtId="164" fontId="3" fillId="53" borderId="42" xfId="0" applyNumberFormat="1" applyFont="1" applyFill="1" applyBorder="1" applyAlignment="1">
      <alignment horizontal="center" vertical="center" wrapText="1"/>
    </xf>
    <xf numFmtId="0" fontId="3" fillId="53" borderId="4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164" fontId="3" fillId="33" borderId="41" xfId="0" applyNumberFormat="1" applyFont="1" applyFill="1" applyBorder="1" applyAlignment="1">
      <alignment horizontal="center" vertical="center" wrapText="1"/>
    </xf>
    <xf numFmtId="164" fontId="3" fillId="33" borderId="42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164" fontId="3" fillId="53" borderId="43" xfId="0" applyNumberFormat="1" applyFont="1" applyFill="1" applyBorder="1" applyAlignment="1">
      <alignment horizontal="center" vertical="center" wrapText="1"/>
    </xf>
    <xf numFmtId="164" fontId="4" fillId="56" borderId="16" xfId="0" applyNumberFormat="1" applyFont="1" applyFill="1" applyBorder="1" applyAlignment="1">
      <alignment horizontal="center"/>
    </xf>
    <xf numFmtId="0" fontId="19" fillId="34" borderId="43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/>
    </xf>
    <xf numFmtId="1" fontId="5" fillId="57" borderId="10" xfId="0" applyNumberFormat="1" applyFont="1" applyFill="1" applyBorder="1" applyAlignment="1">
      <alignment horizontal="center" vertical="top" wrapText="1"/>
    </xf>
    <xf numFmtId="164" fontId="4" fillId="56" borderId="37" xfId="0" applyNumberFormat="1" applyFont="1" applyFill="1" applyBorder="1" applyAlignment="1">
      <alignment horizontal="center"/>
    </xf>
    <xf numFmtId="164" fontId="4" fillId="44" borderId="16" xfId="0" applyNumberFormat="1" applyFont="1" applyFill="1" applyBorder="1" applyAlignment="1">
      <alignment horizontal="center"/>
    </xf>
    <xf numFmtId="164" fontId="4" fillId="44" borderId="19" xfId="0" applyNumberFormat="1" applyFont="1" applyFill="1" applyBorder="1" applyAlignment="1">
      <alignment horizontal="center"/>
    </xf>
    <xf numFmtId="2" fontId="5" fillId="15" borderId="21" xfId="0" applyNumberFormat="1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4" fillId="58" borderId="30" xfId="0" applyFont="1" applyFill="1" applyBorder="1" applyAlignment="1">
      <alignment horizontal="center"/>
    </xf>
    <xf numFmtId="0" fontId="4" fillId="58" borderId="31" xfId="0" applyFont="1" applyFill="1" applyBorder="1" applyAlignment="1">
      <alignment horizontal="center"/>
    </xf>
    <xf numFmtId="0" fontId="4" fillId="58" borderId="32" xfId="0" applyFont="1" applyFill="1" applyBorder="1" applyAlignment="1">
      <alignment horizontal="center"/>
    </xf>
    <xf numFmtId="0" fontId="4" fillId="59" borderId="30" xfId="0" applyFont="1" applyFill="1" applyBorder="1" applyAlignment="1">
      <alignment horizontal="center"/>
    </xf>
    <xf numFmtId="0" fontId="4" fillId="59" borderId="31" xfId="0" applyFont="1" applyFill="1" applyBorder="1" applyAlignment="1">
      <alignment horizontal="center"/>
    </xf>
    <xf numFmtId="0" fontId="4" fillId="59" borderId="32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 vertical="top" wrapText="1"/>
    </xf>
    <xf numFmtId="164" fontId="3" fillId="34" borderId="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 vertical="top" wrapText="1"/>
    </xf>
    <xf numFmtId="2" fontId="5" fillId="33" borderId="16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164" fontId="5" fillId="54" borderId="16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1" fontId="5" fillId="54" borderId="16" xfId="0" applyNumberFormat="1" applyFont="1" applyFill="1" applyBorder="1" applyAlignment="1">
      <alignment horizontal="center" vertical="top" wrapText="1"/>
    </xf>
    <xf numFmtId="2" fontId="5" fillId="54" borderId="16" xfId="0" applyNumberFormat="1" applyFont="1" applyFill="1" applyBorder="1" applyAlignment="1">
      <alignment horizontal="right" vertical="top" wrapText="1"/>
    </xf>
    <xf numFmtId="2" fontId="5" fillId="54" borderId="19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8" fillId="60" borderId="10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88" fillId="61" borderId="10" xfId="0" applyFont="1" applyFill="1" applyBorder="1" applyAlignment="1">
      <alignment horizontal="center"/>
    </xf>
    <xf numFmtId="0" fontId="88" fillId="61" borderId="44" xfId="0" applyFont="1" applyFill="1" applyBorder="1" applyAlignment="1">
      <alignment horizontal="center"/>
    </xf>
    <xf numFmtId="0" fontId="89" fillId="0" borderId="45" xfId="0" applyFont="1" applyFill="1" applyBorder="1" applyAlignment="1">
      <alignment horizontal="center"/>
    </xf>
    <xf numFmtId="0" fontId="90" fillId="0" borderId="45" xfId="0" applyFont="1" applyFill="1" applyBorder="1" applyAlignment="1">
      <alignment horizontal="center"/>
    </xf>
    <xf numFmtId="0" fontId="90" fillId="0" borderId="46" xfId="0" applyFont="1" applyFill="1" applyBorder="1" applyAlignment="1">
      <alignment horizontal="center"/>
    </xf>
    <xf numFmtId="0" fontId="91" fillId="62" borderId="10" xfId="0" applyFont="1" applyFill="1" applyBorder="1" applyAlignment="1">
      <alignment horizontal="center"/>
    </xf>
    <xf numFmtId="0" fontId="88" fillId="63" borderId="10" xfId="0" applyFont="1" applyFill="1" applyBorder="1" applyAlignment="1">
      <alignment horizontal="center"/>
    </xf>
    <xf numFmtId="0" fontId="4" fillId="57" borderId="10" xfId="0" applyFont="1" applyFill="1" applyBorder="1" applyAlignment="1">
      <alignment horizontal="center"/>
    </xf>
    <xf numFmtId="0" fontId="4" fillId="57" borderId="44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24" fillId="1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10" borderId="2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1" fontId="4" fillId="0" borderId="18" xfId="0" applyNumberFormat="1" applyFont="1" applyBorder="1" applyAlignment="1">
      <alignment/>
    </xf>
    <xf numFmtId="0" fontId="4" fillId="10" borderId="10" xfId="0" applyFont="1" applyFill="1" applyBorder="1" applyAlignment="1">
      <alignment horizontal="center"/>
    </xf>
    <xf numFmtId="0" fontId="4" fillId="59" borderId="23" xfId="0" applyFont="1" applyFill="1" applyBorder="1" applyAlignment="1">
      <alignment horizontal="center"/>
    </xf>
    <xf numFmtId="0" fontId="4" fillId="59" borderId="25" xfId="0" applyFont="1" applyFill="1" applyBorder="1" applyAlignment="1">
      <alignment horizontal="center"/>
    </xf>
    <xf numFmtId="0" fontId="4" fillId="58" borderId="28" xfId="0" applyFont="1" applyFill="1" applyBorder="1" applyAlignment="1">
      <alignment horizontal="center"/>
    </xf>
    <xf numFmtId="0" fontId="4" fillId="58" borderId="23" xfId="0" applyFont="1" applyFill="1" applyBorder="1" applyAlignment="1">
      <alignment horizontal="center"/>
    </xf>
    <xf numFmtId="0" fontId="4" fillId="58" borderId="25" xfId="0" applyFont="1" applyFill="1" applyBorder="1" applyAlignment="1">
      <alignment horizontal="center"/>
    </xf>
    <xf numFmtId="164" fontId="17" fillId="36" borderId="21" xfId="0" applyNumberFormat="1" applyFont="1" applyFill="1" applyBorder="1" applyAlignment="1">
      <alignment horizontal="center"/>
    </xf>
    <xf numFmtId="164" fontId="17" fillId="36" borderId="47" xfId="0" applyNumberFormat="1" applyFont="1" applyFill="1" applyBorder="1" applyAlignment="1">
      <alignment horizontal="center"/>
    </xf>
    <xf numFmtId="164" fontId="0" fillId="36" borderId="21" xfId="0" applyNumberFormat="1" applyFont="1" applyFill="1" applyBorder="1" applyAlignment="1">
      <alignment horizontal="center"/>
    </xf>
    <xf numFmtId="164" fontId="0" fillId="36" borderId="47" xfId="0" applyNumberFormat="1" applyFont="1" applyFill="1" applyBorder="1" applyAlignment="1">
      <alignment horizontal="center"/>
    </xf>
    <xf numFmtId="0" fontId="4" fillId="15" borderId="36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0" fillId="36" borderId="48" xfId="0" applyNumberFormat="1" applyFont="1" applyFill="1" applyBorder="1" applyAlignment="1">
      <alignment horizontal="center"/>
    </xf>
    <xf numFmtId="164" fontId="0" fillId="36" borderId="49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top" wrapText="1"/>
    </xf>
    <xf numFmtId="164" fontId="0" fillId="0" borderId="50" xfId="0" applyNumberFormat="1" applyFont="1" applyFill="1" applyBorder="1" applyAlignment="1">
      <alignment horizontal="center"/>
    </xf>
    <xf numFmtId="164" fontId="0" fillId="36" borderId="51" xfId="0" applyNumberFormat="1" applyFont="1" applyFill="1" applyBorder="1" applyAlignment="1">
      <alignment horizontal="center"/>
    </xf>
    <xf numFmtId="0" fontId="4" fillId="15" borderId="52" xfId="0" applyFont="1" applyFill="1" applyBorder="1" applyAlignment="1">
      <alignment horizontal="center"/>
    </xf>
    <xf numFmtId="0" fontId="4" fillId="15" borderId="53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Alignment="1">
      <alignment/>
    </xf>
    <xf numFmtId="0" fontId="92" fillId="61" borderId="23" xfId="0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1" fillId="49" borderId="31" xfId="0" applyFont="1" applyFill="1" applyBorder="1" applyAlignment="1">
      <alignment horizontal="center"/>
    </xf>
    <xf numFmtId="0" fontId="11" fillId="49" borderId="32" xfId="0" applyFont="1" applyFill="1" applyBorder="1" applyAlignment="1">
      <alignment horizontal="center"/>
    </xf>
    <xf numFmtId="0" fontId="0" fillId="57" borderId="0" xfId="0" applyFill="1" applyAlignment="1">
      <alignment/>
    </xf>
    <xf numFmtId="0" fontId="13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11" fillId="61" borderId="27" xfId="0" applyFont="1" applyFill="1" applyBorder="1" applyAlignment="1">
      <alignment horizontal="center"/>
    </xf>
    <xf numFmtId="164" fontId="93" fillId="57" borderId="0" xfId="0" applyNumberFormat="1" applyFont="1" applyFill="1" applyBorder="1" applyAlignment="1">
      <alignment horizontal="center"/>
    </xf>
    <xf numFmtId="0" fontId="93" fillId="57" borderId="0" xfId="0" applyFont="1" applyFill="1" applyBorder="1" applyAlignment="1">
      <alignment horizontal="center"/>
    </xf>
    <xf numFmtId="1" fontId="93" fillId="57" borderId="0" xfId="0" applyNumberFormat="1" applyFont="1" applyFill="1" applyBorder="1" applyAlignment="1">
      <alignment horizontal="center"/>
    </xf>
    <xf numFmtId="2" fontId="93" fillId="57" borderId="0" xfId="0" applyNumberFormat="1" applyFont="1" applyFill="1" applyBorder="1" applyAlignment="1">
      <alignment horizontal="center"/>
    </xf>
    <xf numFmtId="1" fontId="93" fillId="57" borderId="24" xfId="0" applyNumberFormat="1" applyFont="1" applyFill="1" applyBorder="1" applyAlignment="1">
      <alignment horizontal="center"/>
    </xf>
    <xf numFmtId="1" fontId="33" fillId="33" borderId="2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57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/>
    </xf>
    <xf numFmtId="0" fontId="4" fillId="64" borderId="10" xfId="0" applyFont="1" applyFill="1" applyBorder="1" applyAlignment="1">
      <alignment horizontal="center" vertical="center"/>
    </xf>
    <xf numFmtId="1" fontId="5" fillId="57" borderId="3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95" fillId="11" borderId="10" xfId="0" applyFont="1" applyFill="1" applyBorder="1" applyAlignment="1">
      <alignment horizontal="center"/>
    </xf>
    <xf numFmtId="164" fontId="19" fillId="44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7" fillId="55" borderId="10" xfId="0" applyFont="1" applyFill="1" applyBorder="1" applyAlignment="1">
      <alignment horizontal="center"/>
    </xf>
    <xf numFmtId="0" fontId="0" fillId="53" borderId="28" xfId="0" applyFont="1" applyFill="1" applyBorder="1" applyAlignment="1">
      <alignment horizontal="center"/>
    </xf>
    <xf numFmtId="0" fontId="0" fillId="53" borderId="23" xfId="0" applyFont="1" applyFill="1" applyBorder="1" applyAlignment="1">
      <alignment horizontal="center"/>
    </xf>
    <xf numFmtId="0" fontId="0" fillId="53" borderId="25" xfId="0" applyFont="1" applyFill="1" applyBorder="1" applyAlignment="1">
      <alignment horizontal="center"/>
    </xf>
    <xf numFmtId="1" fontId="22" fillId="0" borderId="54" xfId="0" applyNumberFormat="1" applyFont="1" applyFill="1" applyBorder="1" applyAlignment="1">
      <alignment horizontal="center" vertical="top" wrapText="1"/>
    </xf>
    <xf numFmtId="1" fontId="5" fillId="33" borderId="55" xfId="0" applyNumberFormat="1" applyFont="1" applyFill="1" applyBorder="1" applyAlignment="1">
      <alignment horizontal="center" vertical="top" wrapText="1"/>
    </xf>
    <xf numFmtId="164" fontId="4" fillId="0" borderId="38" xfId="0" applyNumberFormat="1" applyFont="1" applyFill="1" applyBorder="1" applyAlignment="1">
      <alignment horizontal="center"/>
    </xf>
    <xf numFmtId="164" fontId="4" fillId="56" borderId="50" xfId="0" applyNumberFormat="1" applyFont="1" applyFill="1" applyBorder="1" applyAlignment="1">
      <alignment horizontal="center"/>
    </xf>
    <xf numFmtId="0" fontId="87" fillId="3" borderId="15" xfId="0" applyFont="1" applyFill="1" applyBorder="1" applyAlignment="1">
      <alignment/>
    </xf>
    <xf numFmtId="0" fontId="87" fillId="3" borderId="17" xfId="0" applyFont="1" applyFill="1" applyBorder="1" applyAlignment="1">
      <alignment/>
    </xf>
    <xf numFmtId="0" fontId="87" fillId="6" borderId="56" xfId="0" applyFont="1" applyFill="1" applyBorder="1" applyAlignment="1">
      <alignment/>
    </xf>
    <xf numFmtId="0" fontId="87" fillId="6" borderId="15" xfId="0" applyFont="1" applyFill="1" applyBorder="1" applyAlignment="1">
      <alignment/>
    </xf>
    <xf numFmtId="0" fontId="87" fillId="6" borderId="17" xfId="0" applyFont="1" applyFill="1" applyBorder="1" applyAlignment="1">
      <alignment/>
    </xf>
    <xf numFmtId="0" fontId="87" fillId="6" borderId="12" xfId="0" applyFont="1" applyFill="1" applyBorder="1" applyAlignment="1">
      <alignment/>
    </xf>
    <xf numFmtId="0" fontId="87" fillId="3" borderId="10" xfId="0" applyFont="1" applyFill="1" applyBorder="1" applyAlignment="1">
      <alignment/>
    </xf>
    <xf numFmtId="0" fontId="87" fillId="3" borderId="12" xfId="0" applyFont="1" applyFill="1" applyBorder="1" applyAlignment="1">
      <alignment/>
    </xf>
    <xf numFmtId="0" fontId="87" fillId="7" borderId="15" xfId="0" applyFont="1" applyFill="1" applyBorder="1" applyAlignment="1">
      <alignment/>
    </xf>
    <xf numFmtId="0" fontId="87" fillId="7" borderId="17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57" xfId="0" applyFont="1" applyFill="1" applyBorder="1" applyAlignment="1">
      <alignment/>
    </xf>
    <xf numFmtId="0" fontId="90" fillId="0" borderId="58" xfId="0" applyFont="1" applyFill="1" applyBorder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58" xfId="0" applyFont="1" applyFill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4" fillId="6" borderId="0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164" fontId="5" fillId="54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53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4" fillId="15" borderId="29" xfId="0" applyFont="1" applyFill="1" applyBorder="1" applyAlignment="1">
      <alignment horizontal="center"/>
    </xf>
    <xf numFmtId="0" fontId="87" fillId="3" borderId="29" xfId="0" applyFont="1" applyFill="1" applyBorder="1" applyAlignment="1">
      <alignment/>
    </xf>
    <xf numFmtId="0" fontId="4" fillId="15" borderId="18" xfId="0" applyFont="1" applyFill="1" applyBorder="1" applyAlignment="1">
      <alignment horizontal="center"/>
    </xf>
    <xf numFmtId="0" fontId="87" fillId="3" borderId="18" xfId="0" applyFont="1" applyFill="1" applyBorder="1" applyAlignment="1">
      <alignment/>
    </xf>
    <xf numFmtId="0" fontId="96" fillId="7" borderId="12" xfId="0" applyFont="1" applyFill="1" applyBorder="1" applyAlignment="1">
      <alignment/>
    </xf>
    <xf numFmtId="0" fontId="96" fillId="6" borderId="15" xfId="0" applyFont="1" applyFill="1" applyBorder="1" applyAlignment="1">
      <alignment/>
    </xf>
    <xf numFmtId="0" fontId="96" fillId="3" borderId="15" xfId="0" applyFont="1" applyFill="1" applyBorder="1" applyAlignment="1">
      <alignment/>
    </xf>
    <xf numFmtId="0" fontId="96" fillId="3" borderId="10" xfId="0" applyFont="1" applyFill="1" applyBorder="1" applyAlignment="1">
      <alignment/>
    </xf>
    <xf numFmtId="2" fontId="22" fillId="51" borderId="10" xfId="0" applyNumberFormat="1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top" wrapText="1"/>
    </xf>
    <xf numFmtId="2" fontId="22" fillId="0" borderId="39" xfId="0" applyNumberFormat="1" applyFont="1" applyFill="1" applyBorder="1" applyAlignment="1">
      <alignment horizontal="center" vertical="top" wrapText="1"/>
    </xf>
    <xf numFmtId="164" fontId="21" fillId="0" borderId="39" xfId="0" applyNumberFormat="1" applyFont="1" applyFill="1" applyBorder="1" applyAlignment="1">
      <alignment horizontal="center" vertical="top" wrapText="1"/>
    </xf>
    <xf numFmtId="1" fontId="21" fillId="0" borderId="39" xfId="0" applyNumberFormat="1" applyFont="1" applyFill="1" applyBorder="1" applyAlignment="1">
      <alignment horizontal="center" vertical="top" wrapText="1"/>
    </xf>
    <xf numFmtId="1" fontId="22" fillId="51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1" fontId="5" fillId="56" borderId="21" xfId="0" applyNumberFormat="1" applyFont="1" applyFill="1" applyBorder="1" applyAlignment="1">
      <alignment horizontal="center" vertical="top" wrapText="1"/>
    </xf>
    <xf numFmtId="164" fontId="21" fillId="0" borderId="57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top" wrapText="1"/>
    </xf>
    <xf numFmtId="164" fontId="17" fillId="0" borderId="29" xfId="0" applyNumberFormat="1" applyFont="1" applyFill="1" applyBorder="1" applyAlignment="1">
      <alignment horizontal="center"/>
    </xf>
    <xf numFmtId="164" fontId="17" fillId="0" borderId="37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12" fillId="41" borderId="30" xfId="0" applyFont="1" applyFill="1" applyBorder="1" applyAlignment="1">
      <alignment horizontal="center"/>
    </xf>
    <xf numFmtId="0" fontId="0" fillId="53" borderId="48" xfId="0" applyFont="1" applyFill="1" applyBorder="1" applyAlignment="1">
      <alignment horizontal="center"/>
    </xf>
    <xf numFmtId="0" fontId="22" fillId="46" borderId="48" xfId="0" applyFont="1" applyFill="1" applyBorder="1" applyAlignment="1">
      <alignment horizontal="center" vertical="top" wrapText="1"/>
    </xf>
    <xf numFmtId="0" fontId="0" fillId="36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41" borderId="48" xfId="0" applyFont="1" applyFill="1" applyBorder="1" applyAlignment="1">
      <alignment horizontal="center"/>
    </xf>
    <xf numFmtId="164" fontId="22" fillId="0" borderId="57" xfId="0" applyNumberFormat="1" applyFont="1" applyFill="1" applyBorder="1" applyAlignment="1">
      <alignment horizontal="center" vertical="top" wrapText="1"/>
    </xf>
    <xf numFmtId="1" fontId="5" fillId="33" borderId="59" xfId="0" applyNumberFormat="1" applyFont="1" applyFill="1" applyBorder="1" applyAlignment="1">
      <alignment horizontal="center" vertical="top" wrapText="1"/>
    </xf>
    <xf numFmtId="164" fontId="4" fillId="38" borderId="16" xfId="0" applyNumberFormat="1" applyFont="1" applyFill="1" applyBorder="1" applyAlignment="1">
      <alignment horizontal="center"/>
    </xf>
    <xf numFmtId="164" fontId="4" fillId="38" borderId="19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10" borderId="33" xfId="0" applyFont="1" applyFill="1" applyBorder="1" applyAlignment="1">
      <alignment/>
    </xf>
    <xf numFmtId="0" fontId="4" fillId="10" borderId="48" xfId="0" applyFont="1" applyFill="1" applyBorder="1" applyAlignment="1">
      <alignment/>
    </xf>
    <xf numFmtId="0" fontId="4" fillId="10" borderId="49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6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41" borderId="33" xfId="0" applyFont="1" applyFill="1" applyBorder="1" applyAlignment="1">
      <alignment horizontal="center"/>
    </xf>
    <xf numFmtId="0" fontId="17" fillId="36" borderId="33" xfId="0" applyFont="1" applyFill="1" applyBorder="1" applyAlignment="1">
      <alignment/>
    </xf>
    <xf numFmtId="0" fontId="17" fillId="36" borderId="48" xfId="0" applyFont="1" applyFill="1" applyBorder="1" applyAlignment="1">
      <alignment/>
    </xf>
    <xf numFmtId="0" fontId="17" fillId="36" borderId="49" xfId="0" applyFont="1" applyFill="1" applyBorder="1" applyAlignment="1">
      <alignment/>
    </xf>
    <xf numFmtId="0" fontId="17" fillId="35" borderId="33" xfId="0" applyFont="1" applyFill="1" applyBorder="1" applyAlignment="1">
      <alignment/>
    </xf>
    <xf numFmtId="0" fontId="17" fillId="35" borderId="48" xfId="0" applyFont="1" applyFill="1" applyBorder="1" applyAlignment="1">
      <alignment/>
    </xf>
    <xf numFmtId="0" fontId="17" fillId="35" borderId="49" xfId="0" applyFont="1" applyFill="1" applyBorder="1" applyAlignment="1">
      <alignment/>
    </xf>
    <xf numFmtId="0" fontId="17" fillId="10" borderId="33" xfId="0" applyFont="1" applyFill="1" applyBorder="1" applyAlignment="1">
      <alignment/>
    </xf>
    <xf numFmtId="0" fontId="17" fillId="10" borderId="48" xfId="0" applyFont="1" applyFill="1" applyBorder="1" applyAlignment="1">
      <alignment/>
    </xf>
    <xf numFmtId="0" fontId="17" fillId="10" borderId="49" xfId="0" applyFont="1" applyFill="1" applyBorder="1" applyAlignment="1">
      <alignment/>
    </xf>
    <xf numFmtId="0" fontId="17" fillId="52" borderId="48" xfId="0" applyFont="1" applyFill="1" applyBorder="1" applyAlignment="1">
      <alignment/>
    </xf>
    <xf numFmtId="0" fontId="17" fillId="52" borderId="49" xfId="0" applyFont="1" applyFill="1" applyBorder="1" applyAlignment="1">
      <alignment/>
    </xf>
    <xf numFmtId="0" fontId="0" fillId="9" borderId="61" xfId="0" applyFont="1" applyFill="1" applyBorder="1" applyAlignment="1">
      <alignment horizontal="center"/>
    </xf>
    <xf numFmtId="0" fontId="0" fillId="53" borderId="62" xfId="0" applyFont="1" applyFill="1" applyBorder="1" applyAlignment="1">
      <alignment horizontal="center"/>
    </xf>
    <xf numFmtId="0" fontId="22" fillId="46" borderId="62" xfId="0" applyFont="1" applyFill="1" applyBorder="1" applyAlignment="1">
      <alignment horizontal="center" vertical="top" wrapText="1"/>
    </xf>
    <xf numFmtId="0" fontId="0" fillId="9" borderId="62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41" borderId="63" xfId="0" applyFont="1" applyFill="1" applyBorder="1" applyAlignment="1">
      <alignment horizontal="center"/>
    </xf>
    <xf numFmtId="0" fontId="0" fillId="41" borderId="64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164" fontId="4" fillId="0" borderId="60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96" fillId="13" borderId="33" xfId="0" applyFont="1" applyFill="1" applyBorder="1" applyAlignment="1">
      <alignment/>
    </xf>
    <xf numFmtId="0" fontId="4" fillId="13" borderId="48" xfId="0" applyFont="1" applyFill="1" applyBorder="1" applyAlignment="1">
      <alignment/>
    </xf>
    <xf numFmtId="0" fontId="4" fillId="13" borderId="49" xfId="0" applyFont="1" applyFill="1" applyBorder="1" applyAlignment="1">
      <alignment/>
    </xf>
    <xf numFmtId="0" fontId="4" fillId="3" borderId="51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65" borderId="57" xfId="0" applyFont="1" applyFill="1" applyBorder="1" applyAlignment="1">
      <alignment horizontal="center"/>
    </xf>
    <xf numFmtId="0" fontId="87" fillId="65" borderId="5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12" borderId="41" xfId="0" applyFont="1" applyFill="1" applyBorder="1" applyAlignment="1">
      <alignment horizontal="center" vertical="center" wrapText="1"/>
    </xf>
    <xf numFmtId="164" fontId="3" fillId="35" borderId="41" xfId="0" applyNumberFormat="1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164" fontId="19" fillId="35" borderId="4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top" wrapText="1"/>
    </xf>
    <xf numFmtId="164" fontId="5" fillId="0" borderId="66" xfId="0" applyNumberFormat="1" applyFont="1" applyFill="1" applyBorder="1" applyAlignment="1">
      <alignment horizontal="center" vertical="top" wrapText="1"/>
    </xf>
    <xf numFmtId="164" fontId="5" fillId="0" borderId="21" xfId="0" applyNumberFormat="1" applyFont="1" applyFill="1" applyBorder="1" applyAlignment="1">
      <alignment horizontal="center" vertical="top" wrapText="1"/>
    </xf>
    <xf numFmtId="0" fontId="18" fillId="35" borderId="30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164" fontId="22" fillId="0" borderId="29" xfId="0" applyNumberFormat="1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164" fontId="21" fillId="0" borderId="39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0" fillId="36" borderId="33" xfId="0" applyNumberFormat="1" applyFont="1" applyFill="1" applyBorder="1" applyAlignment="1">
      <alignment horizontal="center"/>
    </xf>
    <xf numFmtId="2" fontId="21" fillId="0" borderId="67" xfId="0" applyNumberFormat="1" applyFont="1" applyFill="1" applyBorder="1" applyAlignment="1">
      <alignment horizontal="center" vertical="top" wrapText="1"/>
    </xf>
    <xf numFmtId="164" fontId="21" fillId="0" borderId="67" xfId="0" applyNumberFormat="1" applyFont="1" applyFill="1" applyBorder="1" applyAlignment="1">
      <alignment horizontal="center" vertical="top" wrapText="1"/>
    </xf>
    <xf numFmtId="2" fontId="21" fillId="0" borderId="36" xfId="0" applyNumberFormat="1" applyFont="1" applyFill="1" applyBorder="1" applyAlignment="1">
      <alignment horizontal="center" vertical="top" wrapText="1"/>
    </xf>
    <xf numFmtId="164" fontId="5" fillId="34" borderId="33" xfId="0" applyNumberFormat="1" applyFont="1" applyFill="1" applyBorder="1" applyAlignment="1">
      <alignment horizontal="center" vertical="top" wrapText="1"/>
    </xf>
    <xf numFmtId="164" fontId="5" fillId="34" borderId="48" xfId="0" applyNumberFormat="1" applyFont="1" applyFill="1" applyBorder="1" applyAlignment="1">
      <alignment horizontal="center" vertical="top" wrapText="1"/>
    </xf>
    <xf numFmtId="2" fontId="5" fillId="34" borderId="48" xfId="0" applyNumberFormat="1" applyFont="1" applyFill="1" applyBorder="1" applyAlignment="1">
      <alignment horizontal="center" vertical="top" wrapText="1"/>
    </xf>
    <xf numFmtId="1" fontId="5" fillId="34" borderId="48" xfId="0" applyNumberFormat="1" applyFont="1" applyFill="1" applyBorder="1" applyAlignment="1">
      <alignment horizontal="center" vertical="top" wrapText="1"/>
    </xf>
    <xf numFmtId="2" fontId="5" fillId="34" borderId="49" xfId="0" applyNumberFormat="1" applyFont="1" applyFill="1" applyBorder="1" applyAlignment="1">
      <alignment horizontal="center" vertical="top" wrapText="1"/>
    </xf>
    <xf numFmtId="164" fontId="21" fillId="64" borderId="36" xfId="0" applyNumberFormat="1" applyFont="1" applyFill="1" applyBorder="1" applyAlignment="1">
      <alignment horizontal="center" vertical="top" wrapText="1"/>
    </xf>
    <xf numFmtId="164" fontId="17" fillId="0" borderId="36" xfId="0" applyNumberFormat="1" applyFont="1" applyFill="1" applyBorder="1" applyAlignment="1">
      <alignment horizontal="center"/>
    </xf>
    <xf numFmtId="164" fontId="21" fillId="0" borderId="36" xfId="0" applyNumberFormat="1" applyFont="1" applyFill="1" applyBorder="1" applyAlignment="1">
      <alignment horizontal="center" vertical="top" wrapText="1"/>
    </xf>
    <xf numFmtId="1" fontId="21" fillId="0" borderId="36" xfId="0" applyNumberFormat="1" applyFont="1" applyFill="1" applyBorder="1" applyAlignment="1">
      <alignment horizontal="center" vertical="center" wrapText="1"/>
    </xf>
    <xf numFmtId="164" fontId="21" fillId="0" borderId="68" xfId="0" applyNumberFormat="1" applyFont="1" applyFill="1" applyBorder="1" applyAlignment="1">
      <alignment horizontal="center" vertical="center" wrapText="1"/>
    </xf>
    <xf numFmtId="2" fontId="0" fillId="36" borderId="48" xfId="0" applyNumberFormat="1" applyFont="1" applyFill="1" applyBorder="1" applyAlignment="1">
      <alignment horizontal="center"/>
    </xf>
    <xf numFmtId="1" fontId="0" fillId="36" borderId="48" xfId="0" applyNumberFormat="1" applyFont="1" applyFill="1" applyBorder="1" applyAlignment="1">
      <alignment horizontal="center"/>
    </xf>
    <xf numFmtId="1" fontId="0" fillId="36" borderId="65" xfId="0" applyNumberFormat="1" applyFont="1" applyFill="1" applyBorder="1" applyAlignment="1">
      <alignment horizontal="center"/>
    </xf>
    <xf numFmtId="2" fontId="0" fillId="36" borderId="49" xfId="0" applyNumberFormat="1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0" fontId="25" fillId="45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38" fillId="35" borderId="22" xfId="0" applyFont="1" applyFill="1" applyBorder="1" applyAlignment="1">
      <alignment horizontal="center" vertical="center"/>
    </xf>
    <xf numFmtId="0" fontId="38" fillId="35" borderId="26" xfId="0" applyFont="1" applyFill="1" applyBorder="1" applyAlignment="1">
      <alignment horizontal="center" vertical="center"/>
    </xf>
    <xf numFmtId="0" fontId="25" fillId="48" borderId="28" xfId="0" applyFont="1" applyFill="1" applyBorder="1" applyAlignment="1">
      <alignment horizontal="center" vertical="center"/>
    </xf>
    <xf numFmtId="0" fontId="0" fillId="48" borderId="22" xfId="0" applyFill="1" applyBorder="1" applyAlignment="1">
      <alignment horizontal="center" vertical="center"/>
    </xf>
    <xf numFmtId="0" fontId="0" fillId="48" borderId="26" xfId="0" applyFill="1" applyBorder="1" applyAlignment="1">
      <alignment horizontal="center" vertical="center"/>
    </xf>
    <xf numFmtId="0" fontId="24" fillId="49" borderId="28" xfId="0" applyFont="1" applyFill="1" applyBorder="1" applyAlignment="1">
      <alignment horizontal="center" vertical="center"/>
    </xf>
    <xf numFmtId="0" fontId="38" fillId="49" borderId="22" xfId="0" applyFont="1" applyFill="1" applyBorder="1" applyAlignment="1">
      <alignment horizontal="center" vertical="center"/>
    </xf>
    <xf numFmtId="0" fontId="38" fillId="49" borderId="2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" fillId="44" borderId="29" xfId="0" applyFont="1" applyFill="1" applyBorder="1" applyAlignment="1">
      <alignment horizontal="center" vertical="center"/>
    </xf>
    <xf numFmtId="0" fontId="0" fillId="44" borderId="29" xfId="0" applyFill="1" applyBorder="1" applyAlignment="1">
      <alignment horizontal="center" vertical="center"/>
    </xf>
    <xf numFmtId="0" fontId="40" fillId="41" borderId="26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41" borderId="28" xfId="0" applyFont="1" applyFill="1" applyBorder="1" applyAlignment="1">
      <alignment horizontal="center" vertical="center"/>
    </xf>
    <xf numFmtId="0" fontId="13" fillId="41" borderId="22" xfId="0" applyFont="1" applyFill="1" applyBorder="1" applyAlignment="1">
      <alignment horizontal="center" vertical="center"/>
    </xf>
    <xf numFmtId="0" fontId="13" fillId="41" borderId="26" xfId="0" applyFont="1" applyFill="1" applyBorder="1" applyAlignment="1">
      <alignment horizontal="center" vertical="center"/>
    </xf>
    <xf numFmtId="0" fontId="41" fillId="41" borderId="34" xfId="0" applyFont="1" applyFill="1" applyBorder="1" applyAlignment="1">
      <alignment horizontal="center" vertical="center"/>
    </xf>
    <xf numFmtId="0" fontId="41" fillId="41" borderId="69" xfId="0" applyFont="1" applyFill="1" applyBorder="1" applyAlignment="1">
      <alignment horizontal="center" vertical="center"/>
    </xf>
    <xf numFmtId="0" fontId="41" fillId="41" borderId="42" xfId="0" applyFont="1" applyFill="1" applyBorder="1" applyAlignment="1">
      <alignment horizontal="center" vertical="center"/>
    </xf>
    <xf numFmtId="0" fontId="15" fillId="53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53" borderId="34" xfId="0" applyFont="1" applyFill="1" applyBorder="1" applyAlignment="1">
      <alignment horizontal="center" vertical="center"/>
    </xf>
    <xf numFmtId="0" fontId="13" fillId="53" borderId="69" xfId="0" applyFont="1" applyFill="1" applyBorder="1" applyAlignment="1">
      <alignment horizontal="center" vertical="center"/>
    </xf>
    <xf numFmtId="0" fontId="13" fillId="53" borderId="42" xfId="0" applyFont="1" applyFill="1" applyBorder="1" applyAlignment="1">
      <alignment horizontal="center" vertical="center"/>
    </xf>
    <xf numFmtId="0" fontId="13" fillId="53" borderId="28" xfId="0" applyFont="1" applyFill="1" applyBorder="1" applyAlignment="1">
      <alignment horizontal="center" vertical="center"/>
    </xf>
    <xf numFmtId="0" fontId="13" fillId="53" borderId="22" xfId="0" applyFont="1" applyFill="1" applyBorder="1" applyAlignment="1">
      <alignment horizontal="center" vertical="center"/>
    </xf>
    <xf numFmtId="0" fontId="13" fillId="53" borderId="26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39" xfId="0" applyNumberFormat="1" applyFont="1" applyFill="1" applyBorder="1" applyAlignment="1">
      <alignment horizontal="center" vertical="center" wrapText="1"/>
    </xf>
    <xf numFmtId="164" fontId="5" fillId="0" borderId="66" xfId="0" applyNumberFormat="1" applyFont="1" applyFill="1" applyBorder="1" applyAlignment="1">
      <alignment horizontal="center" vertical="center" wrapText="1"/>
    </xf>
    <xf numFmtId="164" fontId="5" fillId="0" borderId="70" xfId="0" applyNumberFormat="1" applyFont="1" applyFill="1" applyBorder="1" applyAlignment="1">
      <alignment horizontal="center" vertical="top" wrapText="1"/>
    </xf>
    <xf numFmtId="164" fontId="5" fillId="0" borderId="27" xfId="0" applyNumberFormat="1" applyFont="1" applyFill="1" applyBorder="1" applyAlignment="1">
      <alignment horizontal="center" vertical="top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/>
    </xf>
    <xf numFmtId="0" fontId="0" fillId="65" borderId="31" xfId="0" applyFont="1" applyFill="1" applyBorder="1" applyAlignment="1">
      <alignment horizontal="center"/>
    </xf>
    <xf numFmtId="1" fontId="0" fillId="65" borderId="71" xfId="0" applyNumberFormat="1" applyFont="1" applyFill="1" applyBorder="1" applyAlignment="1">
      <alignment horizontal="center" vertical="center"/>
    </xf>
    <xf numFmtId="1" fontId="22" fillId="65" borderId="57" xfId="0" applyNumberFormat="1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164" fontId="4" fillId="54" borderId="50" xfId="0" applyNumberFormat="1" applyFont="1" applyFill="1" applyBorder="1" applyAlignment="1">
      <alignment horizontal="center"/>
    </xf>
    <xf numFmtId="164" fontId="3" fillId="33" borderId="40" xfId="0" applyNumberFormat="1" applyFont="1" applyFill="1" applyBorder="1" applyAlignment="1">
      <alignment horizontal="center" vertical="center" wrapText="1"/>
    </xf>
    <xf numFmtId="0" fontId="3" fillId="53" borderId="72" xfId="0" applyFont="1" applyFill="1" applyBorder="1" applyAlignment="1">
      <alignment horizontal="center" vertical="center" wrapText="1"/>
    </xf>
    <xf numFmtId="164" fontId="4" fillId="33" borderId="50" xfId="0" applyNumberFormat="1" applyFont="1" applyFill="1" applyBorder="1" applyAlignment="1">
      <alignment horizontal="center"/>
    </xf>
    <xf numFmtId="164" fontId="3" fillId="53" borderId="40" xfId="0" applyNumberFormat="1" applyFont="1" applyFill="1" applyBorder="1" applyAlignment="1">
      <alignment horizontal="center" vertical="center" wrapText="1"/>
    </xf>
    <xf numFmtId="164" fontId="4" fillId="0" borderId="56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11" fillId="39" borderId="32" xfId="0" applyFont="1" applyFill="1" applyBorder="1" applyAlignment="1">
      <alignment horizontal="center"/>
    </xf>
    <xf numFmtId="0" fontId="87" fillId="7" borderId="12" xfId="0" applyFont="1" applyFill="1" applyBorder="1" applyAlignment="1">
      <alignment/>
    </xf>
    <xf numFmtId="0" fontId="96" fillId="7" borderId="15" xfId="0" applyFont="1" applyFill="1" applyBorder="1" applyAlignment="1">
      <alignment/>
    </xf>
    <xf numFmtId="164" fontId="22" fillId="0" borderId="13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top" wrapText="1"/>
    </xf>
    <xf numFmtId="164" fontId="4" fillId="0" borderId="70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5" fillId="56" borderId="66" xfId="0" applyNumberFormat="1" applyFont="1" applyFill="1" applyBorder="1" applyAlignment="1">
      <alignment horizontal="center" vertical="top" wrapText="1"/>
    </xf>
    <xf numFmtId="164" fontId="19" fillId="35" borderId="40" xfId="0" applyNumberFormat="1" applyFont="1" applyFill="1" applyBorder="1" applyAlignment="1">
      <alignment horizontal="center" vertical="center" wrapText="1"/>
    </xf>
    <xf numFmtId="164" fontId="19" fillId="35" borderId="41" xfId="0" applyNumberFormat="1" applyFont="1" applyFill="1" applyBorder="1" applyAlignment="1">
      <alignment horizontal="center" vertical="center" wrapText="1"/>
    </xf>
    <xf numFmtId="1" fontId="19" fillId="35" borderId="41" xfId="0" applyNumberFormat="1" applyFont="1" applyFill="1" applyBorder="1" applyAlignment="1">
      <alignment horizontal="center" vertical="center" wrapText="1"/>
    </xf>
    <xf numFmtId="1" fontId="19" fillId="35" borderId="4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>
      <alignment horizontal="center" vertical="center"/>
    </xf>
    <xf numFmtId="164" fontId="22" fillId="51" borderId="38" xfId="0" applyNumberFormat="1" applyFont="1" applyFill="1" applyBorder="1" applyAlignment="1">
      <alignment horizontal="center" vertical="center" wrapText="1"/>
    </xf>
    <xf numFmtId="164" fontId="22" fillId="0" borderId="38" xfId="0" applyNumberFormat="1" applyFont="1" applyFill="1" applyBorder="1" applyAlignment="1">
      <alignment horizontal="center" vertical="center" wrapText="1"/>
    </xf>
    <xf numFmtId="164" fontId="5" fillId="56" borderId="50" xfId="0" applyNumberFormat="1" applyFont="1" applyFill="1" applyBorder="1" applyAlignment="1">
      <alignment horizontal="center" vertical="top" wrapText="1"/>
    </xf>
    <xf numFmtId="1" fontId="19" fillId="34" borderId="40" xfId="0" applyNumberFormat="1" applyFont="1" applyFill="1" applyBorder="1" applyAlignment="1">
      <alignment horizontal="center" vertical="center" wrapText="1"/>
    </xf>
    <xf numFmtId="1" fontId="19" fillId="34" borderId="41" xfId="0" applyNumberFormat="1" applyFont="1" applyFill="1" applyBorder="1" applyAlignment="1">
      <alignment horizontal="center" vertical="center" wrapText="1"/>
    </xf>
    <xf numFmtId="164" fontId="19" fillId="34" borderId="41" xfId="0" applyNumberFormat="1" applyFont="1" applyFill="1" applyBorder="1" applyAlignment="1">
      <alignment horizontal="center" vertical="center" wrapText="1"/>
    </xf>
    <xf numFmtId="164" fontId="19" fillId="34" borderId="42" xfId="0" applyNumberFormat="1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22" fillId="51" borderId="10" xfId="0" applyNumberFormat="1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164" fontId="22" fillId="51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 wrapText="1"/>
    </xf>
    <xf numFmtId="0" fontId="19" fillId="35" borderId="42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2" fillId="40" borderId="12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62" fillId="42" borderId="15" xfId="0" applyFont="1" applyFill="1" applyBorder="1" applyAlignment="1">
      <alignment horizontal="center"/>
    </xf>
    <xf numFmtId="0" fontId="62" fillId="39" borderId="15" xfId="0" applyFont="1" applyFill="1" applyBorder="1" applyAlignment="1">
      <alignment horizontal="center"/>
    </xf>
    <xf numFmtId="0" fontId="64" fillId="55" borderId="17" xfId="0" applyFont="1" applyFill="1" applyBorder="1" applyAlignment="1">
      <alignment horizontal="center"/>
    </xf>
    <xf numFmtId="0" fontId="62" fillId="40" borderId="23" xfId="0" applyFont="1" applyFill="1" applyBorder="1" applyAlignment="1">
      <alignment horizontal="center"/>
    </xf>
    <xf numFmtId="0" fontId="63" fillId="33" borderId="23" xfId="0" applyFont="1" applyFill="1" applyBorder="1" applyAlignment="1">
      <alignment horizontal="center"/>
    </xf>
    <xf numFmtId="0" fontId="62" fillId="42" borderId="23" xfId="0" applyFont="1" applyFill="1" applyBorder="1" applyAlignment="1">
      <alignment horizontal="center"/>
    </xf>
    <xf numFmtId="0" fontId="62" fillId="39" borderId="23" xfId="0" applyFont="1" applyFill="1" applyBorder="1" applyAlignment="1">
      <alignment horizontal="center"/>
    </xf>
    <xf numFmtId="0" fontId="64" fillId="55" borderId="25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62" xfId="0" applyFont="1" applyFill="1" applyBorder="1" applyAlignment="1">
      <alignment horizontal="center"/>
    </xf>
    <xf numFmtId="0" fontId="61" fillId="0" borderId="63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3" fillId="33" borderId="28" xfId="0" applyFont="1" applyFill="1" applyBorder="1" applyAlignment="1">
      <alignment horizontal="center"/>
    </xf>
    <xf numFmtId="0" fontId="64" fillId="55" borderId="23" xfId="0" applyFont="1" applyFill="1" applyBorder="1" applyAlignment="1">
      <alignment horizontal="center"/>
    </xf>
    <xf numFmtId="0" fontId="62" fillId="42" borderId="25" xfId="0" applyFont="1" applyFill="1" applyBorder="1" applyAlignment="1">
      <alignment horizontal="center"/>
    </xf>
    <xf numFmtId="0" fontId="63" fillId="33" borderId="31" xfId="0" applyFont="1" applyFill="1" applyBorder="1" applyAlignment="1">
      <alignment horizontal="center"/>
    </xf>
    <xf numFmtId="0" fontId="62" fillId="42" borderId="31" xfId="0" applyFont="1" applyFill="1" applyBorder="1" applyAlignment="1">
      <alignment horizontal="center"/>
    </xf>
    <xf numFmtId="0" fontId="62" fillId="40" borderId="31" xfId="0" applyFont="1" applyFill="1" applyBorder="1" applyAlignment="1">
      <alignment horizontal="center"/>
    </xf>
    <xf numFmtId="0" fontId="62" fillId="39" borderId="31" xfId="0" applyFont="1" applyFill="1" applyBorder="1" applyAlignment="1">
      <alignment horizontal="center"/>
    </xf>
    <xf numFmtId="0" fontId="63" fillId="33" borderId="25" xfId="0" applyFont="1" applyFill="1" applyBorder="1" applyAlignment="1">
      <alignment horizontal="center"/>
    </xf>
    <xf numFmtId="0" fontId="19" fillId="12" borderId="40" xfId="0" applyFont="1" applyFill="1" applyBorder="1" applyAlignment="1">
      <alignment horizontal="center" vertical="center" wrapText="1"/>
    </xf>
    <xf numFmtId="0" fontId="62" fillId="39" borderId="12" xfId="0" applyFont="1" applyFill="1" applyBorder="1" applyAlignment="1">
      <alignment horizontal="center"/>
    </xf>
    <xf numFmtId="0" fontId="62" fillId="40" borderId="15" xfId="0" applyFont="1" applyFill="1" applyBorder="1" applyAlignment="1">
      <alignment horizontal="center"/>
    </xf>
    <xf numFmtId="0" fontId="64" fillId="55" borderId="28" xfId="0" applyFont="1" applyFill="1" applyBorder="1" applyAlignment="1">
      <alignment horizontal="center"/>
    </xf>
    <xf numFmtId="0" fontId="61" fillId="65" borderId="23" xfId="0" applyFont="1" applyFill="1" applyBorder="1" applyAlignment="1">
      <alignment horizontal="center"/>
    </xf>
    <xf numFmtId="0" fontId="66" fillId="55" borderId="28" xfId="0" applyFont="1" applyFill="1" applyBorder="1" applyAlignment="1">
      <alignment horizontal="center"/>
    </xf>
    <xf numFmtId="0" fontId="67" fillId="33" borderId="23" xfId="0" applyFont="1" applyFill="1" applyBorder="1" applyAlignment="1">
      <alignment horizontal="center"/>
    </xf>
    <xf numFmtId="0" fontId="62" fillId="45" borderId="23" xfId="0" applyFont="1" applyFill="1" applyBorder="1" applyAlignment="1">
      <alignment horizontal="center"/>
    </xf>
    <xf numFmtId="0" fontId="62" fillId="45" borderId="25" xfId="0" applyFont="1" applyFill="1" applyBorder="1" applyAlignment="1">
      <alignment horizontal="center"/>
    </xf>
    <xf numFmtId="0" fontId="66" fillId="55" borderId="23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/>
    </xf>
    <xf numFmtId="0" fontId="66" fillId="55" borderId="25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87" fillId="0" borderId="29" xfId="0" applyFont="1" applyFill="1" applyBorder="1" applyAlignment="1">
      <alignment horizontal="center"/>
    </xf>
    <xf numFmtId="164" fontId="21" fillId="0" borderId="29" xfId="0" applyNumberFormat="1" applyFont="1" applyFill="1" applyBorder="1" applyAlignment="1">
      <alignment horizontal="center" vertical="top" wrapText="1"/>
    </xf>
    <xf numFmtId="164" fontId="21" fillId="64" borderId="52" xfId="0" applyNumberFormat="1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 vertical="center"/>
    </xf>
    <xf numFmtId="0" fontId="61" fillId="65" borderId="73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87" fillId="0" borderId="18" xfId="0" applyFont="1" applyFill="1" applyBorder="1" applyAlignment="1">
      <alignment horizontal="center"/>
    </xf>
    <xf numFmtId="2" fontId="17" fillId="0" borderId="18" xfId="0" applyNumberFormat="1" applyFont="1" applyFill="1" applyBorder="1" applyAlignment="1">
      <alignment horizontal="center"/>
    </xf>
    <xf numFmtId="2" fontId="17" fillId="0" borderId="53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62" fillId="42" borderId="28" xfId="0" applyFont="1" applyFill="1" applyBorder="1" applyAlignment="1">
      <alignment horizontal="center"/>
    </xf>
    <xf numFmtId="0" fontId="62" fillId="45" borderId="28" xfId="0" applyFont="1" applyFill="1" applyBorder="1" applyAlignment="1">
      <alignment horizontal="center"/>
    </xf>
    <xf numFmtId="0" fontId="97" fillId="57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/>
    </xf>
    <xf numFmtId="164" fontId="0" fillId="35" borderId="37" xfId="0" applyNumberFormat="1" applyFill="1" applyBorder="1" applyAlignment="1">
      <alignment horizontal="center"/>
    </xf>
    <xf numFmtId="164" fontId="4" fillId="44" borderId="37" xfId="0" applyNumberFormat="1" applyFont="1" applyFill="1" applyBorder="1" applyAlignment="1">
      <alignment horizontal="center"/>
    </xf>
    <xf numFmtId="0" fontId="17" fillId="52" borderId="51" xfId="0" applyFont="1" applyFill="1" applyBorder="1" applyAlignment="1">
      <alignment/>
    </xf>
    <xf numFmtId="164" fontId="0" fillId="0" borderId="39" xfId="0" applyNumberFormat="1" applyFont="1" applyFill="1" applyBorder="1" applyAlignment="1">
      <alignment horizontal="center"/>
    </xf>
    <xf numFmtId="0" fontId="62" fillId="39" borderId="25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4" fillId="3" borderId="48" xfId="0" applyFont="1" applyFill="1" applyBorder="1" applyAlignment="1">
      <alignment/>
    </xf>
    <xf numFmtId="0" fontId="4" fillId="18" borderId="2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164" fontId="4" fillId="36" borderId="50" xfId="0" applyNumberFormat="1" applyFont="1" applyFill="1" applyBorder="1" applyAlignment="1">
      <alignment horizontal="center"/>
    </xf>
    <xf numFmtId="164" fontId="4" fillId="36" borderId="37" xfId="0" applyNumberFormat="1" applyFont="1" applyFill="1" applyBorder="1" applyAlignment="1">
      <alignment horizontal="center"/>
    </xf>
    <xf numFmtId="0" fontId="62" fillId="40" borderId="32" xfId="0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/>
    </xf>
    <xf numFmtId="0" fontId="4" fillId="3" borderId="49" xfId="0" applyFont="1" applyFill="1" applyBorder="1" applyAlignment="1">
      <alignment/>
    </xf>
    <xf numFmtId="0" fontId="17" fillId="3" borderId="51" xfId="0" applyFont="1" applyFill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65" fillId="55" borderId="30" xfId="0" applyFont="1" applyFill="1" applyBorder="1" applyAlignment="1">
      <alignment horizontal="center"/>
    </xf>
    <xf numFmtId="0" fontId="65" fillId="55" borderId="32" xfId="0" applyFont="1" applyFill="1" applyBorder="1" applyAlignment="1">
      <alignment horizontal="center"/>
    </xf>
    <xf numFmtId="0" fontId="62" fillId="45" borderId="30" xfId="0" applyFont="1" applyFill="1" applyBorder="1" applyAlignment="1">
      <alignment horizontal="center"/>
    </xf>
    <xf numFmtId="0" fontId="67" fillId="33" borderId="31" xfId="0" applyFont="1" applyFill="1" applyBorder="1" applyAlignment="1">
      <alignment horizontal="center"/>
    </xf>
    <xf numFmtId="0" fontId="66" fillId="55" borderId="31" xfId="0" applyFont="1" applyFill="1" applyBorder="1" applyAlignment="1">
      <alignment horizontal="center"/>
    </xf>
    <xf numFmtId="0" fontId="66" fillId="55" borderId="32" xfId="0" applyFont="1" applyFill="1" applyBorder="1" applyAlignment="1">
      <alignment horizontal="center"/>
    </xf>
    <xf numFmtId="0" fontId="29" fillId="49" borderId="25" xfId="0" applyFont="1" applyFill="1" applyBorder="1" applyAlignment="1">
      <alignment horizontal="center"/>
    </xf>
    <xf numFmtId="0" fontId="29" fillId="49" borderId="20" xfId="0" applyFont="1" applyFill="1" applyBorder="1" applyAlignment="1">
      <alignment horizontal="center"/>
    </xf>
    <xf numFmtId="0" fontId="29" fillId="49" borderId="27" xfId="0" applyFont="1" applyFill="1" applyBorder="1" applyAlignment="1">
      <alignment horizontal="center"/>
    </xf>
    <xf numFmtId="0" fontId="4" fillId="48" borderId="25" xfId="0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164" fontId="3" fillId="12" borderId="41" xfId="0" applyNumberFormat="1" applyFont="1" applyFill="1" applyBorder="1" applyAlignment="1">
      <alignment horizontal="center" vertical="center" wrapText="1"/>
    </xf>
    <xf numFmtId="1" fontId="3" fillId="12" borderId="4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1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6"/>
  <sheetViews>
    <sheetView zoomScalePageLayoutView="0" workbookViewId="0" topLeftCell="A52">
      <selection activeCell="F65" sqref="F65"/>
    </sheetView>
  </sheetViews>
  <sheetFormatPr defaultColWidth="9.140625" defaultRowHeight="12.75"/>
  <cols>
    <col min="1" max="1" width="7.421875" style="18" customWidth="1"/>
    <col min="2" max="2" width="26.28125" style="14" customWidth="1"/>
    <col min="3" max="3" width="10.140625" style="327" bestFit="1" customWidth="1"/>
    <col min="4" max="4" width="7.7109375" style="15" customWidth="1"/>
    <col min="5" max="5" width="5.8515625" style="14" customWidth="1"/>
    <col min="6" max="16384" width="9.140625" style="14" customWidth="1"/>
  </cols>
  <sheetData>
    <row r="1" spans="1:4" ht="17.25">
      <c r="A1" s="245" t="s">
        <v>0</v>
      </c>
      <c r="B1" s="246" t="s">
        <v>34</v>
      </c>
      <c r="C1" s="325" t="s">
        <v>36</v>
      </c>
      <c r="D1" s="247" t="s">
        <v>35</v>
      </c>
    </row>
    <row r="2" spans="1:4" ht="17.25">
      <c r="A2" s="19">
        <v>1</v>
      </c>
      <c r="B2" s="17" t="s">
        <v>53</v>
      </c>
      <c r="C2" s="326"/>
      <c r="D2" s="16" t="s">
        <v>54</v>
      </c>
    </row>
    <row r="3" spans="1:4" ht="17.25">
      <c r="A3" s="19">
        <v>3</v>
      </c>
      <c r="B3" s="17" t="s">
        <v>55</v>
      </c>
      <c r="C3" s="326">
        <v>1877</v>
      </c>
      <c r="D3" s="16" t="s">
        <v>56</v>
      </c>
    </row>
    <row r="4" spans="1:4" ht="17.25">
      <c r="A4" s="19">
        <v>4</v>
      </c>
      <c r="B4" s="17" t="s">
        <v>57</v>
      </c>
      <c r="C4" s="326"/>
      <c r="D4" s="16" t="s">
        <v>58</v>
      </c>
    </row>
    <row r="5" spans="1:4" ht="17.25">
      <c r="A5" s="19">
        <v>5</v>
      </c>
      <c r="B5" s="17" t="s">
        <v>59</v>
      </c>
      <c r="C5" s="326"/>
      <c r="D5" s="16" t="s">
        <v>60</v>
      </c>
    </row>
    <row r="6" spans="1:4" ht="17.25">
      <c r="A6" s="19">
        <v>6</v>
      </c>
      <c r="B6" s="17" t="s">
        <v>61</v>
      </c>
      <c r="C6" s="326"/>
      <c r="D6" s="16" t="s">
        <v>62</v>
      </c>
    </row>
    <row r="7" spans="1:4" ht="15">
      <c r="A7" s="406">
        <v>100</v>
      </c>
      <c r="B7" s="59" t="s">
        <v>543</v>
      </c>
      <c r="C7" s="407">
        <v>36537</v>
      </c>
      <c r="D7" s="57"/>
    </row>
    <row r="8" spans="1:4" ht="15">
      <c r="A8" s="406">
        <f>A7+1</f>
        <v>101</v>
      </c>
      <c r="B8" s="59" t="s">
        <v>544</v>
      </c>
      <c r="C8" s="407">
        <v>38667</v>
      </c>
      <c r="D8" s="57" t="s">
        <v>207</v>
      </c>
    </row>
    <row r="9" spans="1:4" ht="15">
      <c r="A9" s="406">
        <f aca="true" t="shared" si="0" ref="A9:A72">A8+1</f>
        <v>102</v>
      </c>
      <c r="B9" s="59" t="s">
        <v>277</v>
      </c>
      <c r="C9" s="407">
        <v>38282</v>
      </c>
      <c r="D9" s="57" t="s">
        <v>207</v>
      </c>
    </row>
    <row r="10" spans="1:4" ht="15">
      <c r="A10" s="406">
        <f t="shared" si="0"/>
        <v>103</v>
      </c>
      <c r="B10" s="59" t="s">
        <v>278</v>
      </c>
      <c r="C10" s="407">
        <v>38406</v>
      </c>
      <c r="D10" s="57" t="s">
        <v>207</v>
      </c>
    </row>
    <row r="11" spans="1:4" ht="15">
      <c r="A11" s="406">
        <f t="shared" si="0"/>
        <v>104</v>
      </c>
      <c r="B11" s="59" t="s">
        <v>279</v>
      </c>
      <c r="C11" s="407">
        <v>38346</v>
      </c>
      <c r="D11" s="57" t="s">
        <v>207</v>
      </c>
    </row>
    <row r="12" spans="1:4" ht="15">
      <c r="A12" s="406">
        <f t="shared" si="0"/>
        <v>105</v>
      </c>
      <c r="B12" s="59" t="s">
        <v>280</v>
      </c>
      <c r="C12" s="407">
        <v>38299</v>
      </c>
      <c r="D12" s="57" t="s">
        <v>207</v>
      </c>
    </row>
    <row r="13" spans="1:4" ht="15">
      <c r="A13" s="406">
        <f t="shared" si="0"/>
        <v>106</v>
      </c>
      <c r="B13" s="59" t="s">
        <v>281</v>
      </c>
      <c r="C13" s="407">
        <v>38586</v>
      </c>
      <c r="D13" s="57" t="s">
        <v>207</v>
      </c>
    </row>
    <row r="14" spans="1:4" ht="15">
      <c r="A14" s="406">
        <f t="shared" si="0"/>
        <v>107</v>
      </c>
      <c r="B14" s="59" t="s">
        <v>282</v>
      </c>
      <c r="C14" s="407">
        <v>38689</v>
      </c>
      <c r="D14" s="57" t="s">
        <v>207</v>
      </c>
    </row>
    <row r="15" spans="1:4" ht="15">
      <c r="A15" s="406">
        <f t="shared" si="0"/>
        <v>108</v>
      </c>
      <c r="B15" s="59" t="s">
        <v>283</v>
      </c>
      <c r="C15" s="407">
        <v>38814</v>
      </c>
      <c r="D15" s="57" t="s">
        <v>207</v>
      </c>
    </row>
    <row r="16" spans="1:4" ht="15">
      <c r="A16" s="406">
        <f t="shared" si="0"/>
        <v>109</v>
      </c>
      <c r="B16" s="59" t="s">
        <v>284</v>
      </c>
      <c r="C16" s="407">
        <v>38637</v>
      </c>
      <c r="D16" s="57" t="s">
        <v>207</v>
      </c>
    </row>
    <row r="17" spans="1:4" ht="15">
      <c r="A17" s="406">
        <f t="shared" si="0"/>
        <v>110</v>
      </c>
      <c r="B17" s="59" t="s">
        <v>285</v>
      </c>
      <c r="C17" s="407">
        <v>38897</v>
      </c>
      <c r="D17" s="57" t="s">
        <v>207</v>
      </c>
    </row>
    <row r="18" spans="1:4" ht="15">
      <c r="A18" s="406">
        <f t="shared" si="0"/>
        <v>111</v>
      </c>
      <c r="B18" s="59" t="s">
        <v>286</v>
      </c>
      <c r="C18" s="407">
        <v>38494</v>
      </c>
      <c r="D18" s="57" t="s">
        <v>207</v>
      </c>
    </row>
    <row r="19" spans="1:4" ht="15">
      <c r="A19" s="406">
        <f t="shared" si="0"/>
        <v>112</v>
      </c>
      <c r="B19" s="59" t="s">
        <v>287</v>
      </c>
      <c r="C19" s="407">
        <v>38336</v>
      </c>
      <c r="D19" s="57" t="s">
        <v>207</v>
      </c>
    </row>
    <row r="20" spans="1:4" ht="15">
      <c r="A20" s="406">
        <f t="shared" si="0"/>
        <v>113</v>
      </c>
      <c r="B20" s="59" t="s">
        <v>288</v>
      </c>
      <c r="C20" s="407">
        <v>38608</v>
      </c>
      <c r="D20" s="57" t="s">
        <v>207</v>
      </c>
    </row>
    <row r="21" spans="1:4" ht="15">
      <c r="A21" s="406">
        <f t="shared" si="0"/>
        <v>114</v>
      </c>
      <c r="B21" s="59" t="s">
        <v>289</v>
      </c>
      <c r="C21" s="407">
        <v>38710</v>
      </c>
      <c r="D21" s="57" t="s">
        <v>207</v>
      </c>
    </row>
    <row r="22" spans="1:4" ht="15">
      <c r="A22" s="406">
        <f t="shared" si="0"/>
        <v>115</v>
      </c>
      <c r="B22" s="59" t="s">
        <v>290</v>
      </c>
      <c r="C22" s="407">
        <v>38338</v>
      </c>
      <c r="D22" s="57" t="s">
        <v>207</v>
      </c>
    </row>
    <row r="23" spans="1:4" ht="15">
      <c r="A23" s="406">
        <f t="shared" si="0"/>
        <v>116</v>
      </c>
      <c r="B23" s="59" t="s">
        <v>545</v>
      </c>
      <c r="C23" s="407">
        <v>38453</v>
      </c>
      <c r="D23" s="57" t="s">
        <v>207</v>
      </c>
    </row>
    <row r="24" spans="1:4" ht="15">
      <c r="A24" s="406">
        <f t="shared" si="0"/>
        <v>117</v>
      </c>
      <c r="B24" s="59"/>
      <c r="C24" s="407"/>
      <c r="D24" s="57"/>
    </row>
    <row r="25" spans="1:4" ht="15">
      <c r="A25" s="406">
        <f t="shared" si="0"/>
        <v>118</v>
      </c>
      <c r="B25" s="59"/>
      <c r="C25" s="407"/>
      <c r="D25" s="57"/>
    </row>
    <row r="26" spans="1:4" ht="15">
      <c r="A26" s="406">
        <f t="shared" si="0"/>
        <v>119</v>
      </c>
      <c r="B26" s="59"/>
      <c r="C26" s="407"/>
      <c r="D26" s="57"/>
    </row>
    <row r="27" spans="1:4" ht="15">
      <c r="A27" s="406">
        <f t="shared" si="0"/>
        <v>120</v>
      </c>
      <c r="B27" s="408" t="s">
        <v>291</v>
      </c>
      <c r="C27" s="407">
        <v>37939</v>
      </c>
      <c r="D27" s="57" t="s">
        <v>206</v>
      </c>
    </row>
    <row r="28" spans="1:4" ht="15">
      <c r="A28" s="406">
        <f t="shared" si="0"/>
        <v>121</v>
      </c>
      <c r="B28" s="59" t="s">
        <v>292</v>
      </c>
      <c r="C28" s="407">
        <v>45441</v>
      </c>
      <c r="D28" s="57" t="s">
        <v>206</v>
      </c>
    </row>
    <row r="29" spans="1:4" ht="15">
      <c r="A29" s="406">
        <f t="shared" si="0"/>
        <v>122</v>
      </c>
      <c r="B29" s="59" t="s">
        <v>293</v>
      </c>
      <c r="C29" s="407">
        <v>37705</v>
      </c>
      <c r="D29" s="57" t="s">
        <v>206</v>
      </c>
    </row>
    <row r="30" spans="1:4" ht="15">
      <c r="A30" s="406">
        <f t="shared" si="0"/>
        <v>123</v>
      </c>
      <c r="B30" s="59" t="s">
        <v>294</v>
      </c>
      <c r="C30" s="407">
        <v>37763</v>
      </c>
      <c r="D30" s="57" t="s">
        <v>206</v>
      </c>
    </row>
    <row r="31" spans="1:4" ht="15">
      <c r="A31" s="406">
        <f t="shared" si="0"/>
        <v>124</v>
      </c>
      <c r="B31" s="59" t="s">
        <v>295</v>
      </c>
      <c r="C31" s="407">
        <v>37999</v>
      </c>
      <c r="D31" s="57" t="s">
        <v>206</v>
      </c>
    </row>
    <row r="32" spans="1:4" ht="15">
      <c r="A32" s="406">
        <f t="shared" si="0"/>
        <v>125</v>
      </c>
      <c r="B32" s="59" t="s">
        <v>296</v>
      </c>
      <c r="C32" s="407">
        <v>38146</v>
      </c>
      <c r="D32" s="57" t="s">
        <v>206</v>
      </c>
    </row>
    <row r="33" spans="1:4" ht="15">
      <c r="A33" s="406">
        <f t="shared" si="0"/>
        <v>126</v>
      </c>
      <c r="B33" s="59" t="s">
        <v>297</v>
      </c>
      <c r="C33" s="407">
        <v>37814</v>
      </c>
      <c r="D33" s="57" t="s">
        <v>206</v>
      </c>
    </row>
    <row r="34" spans="1:4" ht="15">
      <c r="A34" s="406">
        <f t="shared" si="0"/>
        <v>127</v>
      </c>
      <c r="B34" s="59" t="s">
        <v>298</v>
      </c>
      <c r="C34" s="407">
        <v>37637</v>
      </c>
      <c r="D34" s="57" t="s">
        <v>206</v>
      </c>
    </row>
    <row r="35" spans="1:4" ht="15">
      <c r="A35" s="406">
        <f t="shared" si="0"/>
        <v>128</v>
      </c>
      <c r="B35" s="59" t="s">
        <v>299</v>
      </c>
      <c r="C35" s="407">
        <v>37831</v>
      </c>
      <c r="D35" s="57" t="s">
        <v>206</v>
      </c>
    </row>
    <row r="36" spans="1:4" ht="15">
      <c r="A36" s="406">
        <f t="shared" si="0"/>
        <v>129</v>
      </c>
      <c r="B36" s="59" t="s">
        <v>300</v>
      </c>
      <c r="C36" s="407">
        <v>37504</v>
      </c>
      <c r="D36" s="57" t="s">
        <v>206</v>
      </c>
    </row>
    <row r="37" spans="1:4" ht="15">
      <c r="A37" s="406">
        <f t="shared" si="0"/>
        <v>130</v>
      </c>
      <c r="B37" s="59" t="s">
        <v>301</v>
      </c>
      <c r="C37" s="407">
        <v>37616</v>
      </c>
      <c r="D37" s="57" t="s">
        <v>206</v>
      </c>
    </row>
    <row r="38" spans="1:4" ht="15">
      <c r="A38" s="406">
        <f t="shared" si="0"/>
        <v>131</v>
      </c>
      <c r="B38" s="59" t="s">
        <v>302</v>
      </c>
      <c r="C38" s="407">
        <v>37542</v>
      </c>
      <c r="D38" s="57" t="s">
        <v>206</v>
      </c>
    </row>
    <row r="39" spans="1:4" ht="15">
      <c r="A39" s="406">
        <f t="shared" si="0"/>
        <v>132</v>
      </c>
      <c r="B39" s="59"/>
      <c r="C39" s="407"/>
      <c r="D39" s="57"/>
    </row>
    <row r="40" spans="1:4" ht="15">
      <c r="A40" s="406">
        <f t="shared" si="0"/>
        <v>133</v>
      </c>
      <c r="B40" s="59"/>
      <c r="C40" s="407"/>
      <c r="D40" s="57"/>
    </row>
    <row r="41" spans="1:4" ht="15">
      <c r="A41" s="406">
        <f t="shared" si="0"/>
        <v>134</v>
      </c>
      <c r="B41" s="59"/>
      <c r="C41" s="407"/>
      <c r="D41" s="57"/>
    </row>
    <row r="42" spans="1:4" ht="15">
      <c r="A42" s="406">
        <f t="shared" si="0"/>
        <v>135</v>
      </c>
      <c r="B42" s="59" t="s">
        <v>546</v>
      </c>
      <c r="C42" s="407">
        <v>37333</v>
      </c>
      <c r="D42" s="57"/>
    </row>
    <row r="43" spans="1:4" ht="15">
      <c r="A43" s="406">
        <f t="shared" si="0"/>
        <v>136</v>
      </c>
      <c r="B43" s="408" t="s">
        <v>547</v>
      </c>
      <c r="C43" s="407">
        <v>37261</v>
      </c>
      <c r="D43" s="57"/>
    </row>
    <row r="44" spans="1:4" ht="15">
      <c r="A44" s="406">
        <f t="shared" si="0"/>
        <v>137</v>
      </c>
      <c r="B44" s="59" t="s">
        <v>303</v>
      </c>
      <c r="C44" s="407">
        <v>36904</v>
      </c>
      <c r="D44" s="57" t="s">
        <v>205</v>
      </c>
    </row>
    <row r="45" spans="1:4" ht="15">
      <c r="A45" s="406">
        <f t="shared" si="0"/>
        <v>138</v>
      </c>
      <c r="B45" s="59" t="s">
        <v>256</v>
      </c>
      <c r="C45" s="407">
        <v>37206</v>
      </c>
      <c r="D45" s="57" t="s">
        <v>205</v>
      </c>
    </row>
    <row r="46" spans="1:4" ht="15">
      <c r="A46" s="406">
        <f t="shared" si="0"/>
        <v>139</v>
      </c>
      <c r="B46" s="59" t="s">
        <v>237</v>
      </c>
      <c r="C46" s="407">
        <v>37383</v>
      </c>
      <c r="D46" s="57" t="s">
        <v>205</v>
      </c>
    </row>
    <row r="47" spans="1:4" ht="15">
      <c r="A47" s="406">
        <f t="shared" si="0"/>
        <v>140</v>
      </c>
      <c r="B47" s="59" t="s">
        <v>304</v>
      </c>
      <c r="C47" s="407">
        <v>37304</v>
      </c>
      <c r="D47" s="57" t="s">
        <v>205</v>
      </c>
    </row>
    <row r="48" spans="1:4" ht="15">
      <c r="A48" s="406">
        <f t="shared" si="0"/>
        <v>141</v>
      </c>
      <c r="B48" s="59" t="s">
        <v>305</v>
      </c>
      <c r="C48" s="407">
        <v>36468</v>
      </c>
      <c r="D48" s="57" t="s">
        <v>205</v>
      </c>
    </row>
    <row r="49" spans="1:4" ht="15">
      <c r="A49" s="406">
        <f t="shared" si="0"/>
        <v>142</v>
      </c>
      <c r="B49" s="59" t="s">
        <v>306</v>
      </c>
      <c r="C49" s="407">
        <v>37177</v>
      </c>
      <c r="D49" s="57" t="s">
        <v>205</v>
      </c>
    </row>
    <row r="50" spans="1:4" ht="15">
      <c r="A50" s="406">
        <f t="shared" si="0"/>
        <v>143</v>
      </c>
      <c r="B50" s="59" t="s">
        <v>264</v>
      </c>
      <c r="C50" s="407">
        <v>36871</v>
      </c>
      <c r="D50" s="57" t="s">
        <v>205</v>
      </c>
    </row>
    <row r="51" spans="1:4" ht="15">
      <c r="A51" s="406">
        <f t="shared" si="0"/>
        <v>144</v>
      </c>
      <c r="B51" s="59" t="s">
        <v>307</v>
      </c>
      <c r="C51" s="407">
        <v>37084</v>
      </c>
      <c r="D51" s="57" t="s">
        <v>205</v>
      </c>
    </row>
    <row r="52" spans="1:4" ht="15">
      <c r="A52" s="406">
        <f t="shared" si="0"/>
        <v>145</v>
      </c>
      <c r="B52" s="59" t="s">
        <v>308</v>
      </c>
      <c r="C52" s="407">
        <v>37016</v>
      </c>
      <c r="D52" s="57" t="s">
        <v>205</v>
      </c>
    </row>
    <row r="53" spans="1:4" ht="15">
      <c r="A53" s="406">
        <f t="shared" si="0"/>
        <v>146</v>
      </c>
      <c r="B53" s="59" t="s">
        <v>309</v>
      </c>
      <c r="C53" s="407">
        <v>36857</v>
      </c>
      <c r="D53" s="57" t="s">
        <v>205</v>
      </c>
    </row>
    <row r="54" spans="1:4" ht="15">
      <c r="A54" s="406">
        <f t="shared" si="0"/>
        <v>147</v>
      </c>
      <c r="B54" s="59" t="s">
        <v>310</v>
      </c>
      <c r="C54" s="407">
        <v>37274</v>
      </c>
      <c r="D54" s="57" t="s">
        <v>205</v>
      </c>
    </row>
    <row r="55" spans="1:4" ht="15">
      <c r="A55" s="406">
        <f t="shared" si="0"/>
        <v>148</v>
      </c>
      <c r="B55" s="12" t="s">
        <v>46</v>
      </c>
      <c r="C55" s="407">
        <v>37047</v>
      </c>
      <c r="D55" s="4" t="s">
        <v>205</v>
      </c>
    </row>
    <row r="56" spans="1:4" ht="15">
      <c r="A56" s="406">
        <f t="shared" si="0"/>
        <v>149</v>
      </c>
      <c r="B56" s="12" t="s">
        <v>311</v>
      </c>
      <c r="C56" s="407">
        <v>36810</v>
      </c>
      <c r="D56" s="4" t="s">
        <v>205</v>
      </c>
    </row>
    <row r="57" spans="1:4" ht="15">
      <c r="A57" s="406">
        <f t="shared" si="0"/>
        <v>150</v>
      </c>
      <c r="B57" s="12"/>
      <c r="C57" s="407"/>
      <c r="D57" s="4"/>
    </row>
    <row r="58" spans="1:4" ht="15">
      <c r="A58" s="406">
        <f t="shared" si="0"/>
        <v>151</v>
      </c>
      <c r="B58" s="59" t="s">
        <v>312</v>
      </c>
      <c r="C58" s="407">
        <v>38735</v>
      </c>
      <c r="D58" s="57" t="s">
        <v>204</v>
      </c>
    </row>
    <row r="59" spans="1:4" ht="15">
      <c r="A59" s="406">
        <f t="shared" si="0"/>
        <v>152</v>
      </c>
      <c r="B59" s="59" t="s">
        <v>313</v>
      </c>
      <c r="C59" s="407">
        <v>38400</v>
      </c>
      <c r="D59" s="57" t="s">
        <v>204</v>
      </c>
    </row>
    <row r="60" spans="1:4" ht="15">
      <c r="A60" s="406">
        <f t="shared" si="0"/>
        <v>153</v>
      </c>
      <c r="B60" s="59" t="s">
        <v>314</v>
      </c>
      <c r="C60" s="407">
        <v>38265</v>
      </c>
      <c r="D60" s="57" t="s">
        <v>204</v>
      </c>
    </row>
    <row r="61" spans="1:4" ht="15">
      <c r="A61" s="406">
        <f t="shared" si="0"/>
        <v>154</v>
      </c>
      <c r="B61" s="59" t="s">
        <v>315</v>
      </c>
      <c r="C61" s="407">
        <v>38489</v>
      </c>
      <c r="D61" s="57" t="s">
        <v>204</v>
      </c>
    </row>
    <row r="62" spans="1:4" ht="15">
      <c r="A62" s="406">
        <f t="shared" si="0"/>
        <v>155</v>
      </c>
      <c r="B62" s="59" t="s">
        <v>316</v>
      </c>
      <c r="C62" s="407">
        <v>38422</v>
      </c>
      <c r="D62" s="57" t="s">
        <v>204</v>
      </c>
    </row>
    <row r="63" spans="1:4" ht="15">
      <c r="A63" s="406">
        <f t="shared" si="0"/>
        <v>156</v>
      </c>
      <c r="B63" s="59" t="s">
        <v>317</v>
      </c>
      <c r="C63" s="407">
        <v>38635</v>
      </c>
      <c r="D63" s="57" t="s">
        <v>204</v>
      </c>
    </row>
    <row r="64" spans="1:4" ht="15">
      <c r="A64" s="406">
        <f t="shared" si="0"/>
        <v>157</v>
      </c>
      <c r="B64" s="59" t="s">
        <v>318</v>
      </c>
      <c r="C64" s="407">
        <v>38833</v>
      </c>
      <c r="D64" s="57" t="s">
        <v>204</v>
      </c>
    </row>
    <row r="65" spans="1:4" ht="15">
      <c r="A65" s="406">
        <f t="shared" si="0"/>
        <v>158</v>
      </c>
      <c r="B65" s="59" t="s">
        <v>319</v>
      </c>
      <c r="C65" s="407">
        <v>38246</v>
      </c>
      <c r="D65" s="57" t="s">
        <v>204</v>
      </c>
    </row>
    <row r="66" spans="1:4" ht="15">
      <c r="A66" s="406">
        <f t="shared" si="0"/>
        <v>159</v>
      </c>
      <c r="B66" s="59" t="s">
        <v>320</v>
      </c>
      <c r="C66" s="407">
        <v>38874</v>
      </c>
      <c r="D66" s="57" t="s">
        <v>204</v>
      </c>
    </row>
    <row r="67" spans="1:4" ht="15">
      <c r="A67" s="406">
        <f t="shared" si="0"/>
        <v>160</v>
      </c>
      <c r="B67" s="59" t="s">
        <v>321</v>
      </c>
      <c r="C67" s="407">
        <v>38472</v>
      </c>
      <c r="D67" s="57" t="s">
        <v>204</v>
      </c>
    </row>
    <row r="68" spans="1:4" ht="15">
      <c r="A68" s="406">
        <f t="shared" si="0"/>
        <v>161</v>
      </c>
      <c r="B68" s="59" t="s">
        <v>322</v>
      </c>
      <c r="C68" s="407">
        <v>38369</v>
      </c>
      <c r="D68" s="57" t="s">
        <v>204</v>
      </c>
    </row>
    <row r="69" spans="1:4" ht="15">
      <c r="A69" s="406">
        <f t="shared" si="0"/>
        <v>162</v>
      </c>
      <c r="B69" s="59" t="s">
        <v>272</v>
      </c>
      <c r="C69" s="407">
        <v>38334</v>
      </c>
      <c r="D69" s="57" t="s">
        <v>204</v>
      </c>
    </row>
    <row r="70" spans="1:4" ht="15">
      <c r="A70" s="406">
        <f t="shared" si="0"/>
        <v>163</v>
      </c>
      <c r="B70" s="59" t="s">
        <v>323</v>
      </c>
      <c r="C70" s="409">
        <v>38898</v>
      </c>
      <c r="D70" s="57" t="s">
        <v>204</v>
      </c>
    </row>
    <row r="71" spans="1:4" ht="15">
      <c r="A71" s="406">
        <f t="shared" si="0"/>
        <v>164</v>
      </c>
      <c r="B71" s="59"/>
      <c r="C71" s="407"/>
      <c r="D71" s="57"/>
    </row>
    <row r="72" spans="1:4" ht="15">
      <c r="A72" s="406">
        <f t="shared" si="0"/>
        <v>165</v>
      </c>
      <c r="B72" s="59"/>
      <c r="C72" s="407"/>
      <c r="D72" s="57"/>
    </row>
    <row r="73" spans="1:4" ht="15">
      <c r="A73" s="406">
        <f aca="true" t="shared" si="1" ref="A73:A106">A72+1</f>
        <v>166</v>
      </c>
      <c r="B73" s="59"/>
      <c r="C73" s="407"/>
      <c r="D73" s="57"/>
    </row>
    <row r="74" spans="1:4" ht="15">
      <c r="A74" s="406">
        <f t="shared" si="1"/>
        <v>167</v>
      </c>
      <c r="B74" s="59"/>
      <c r="C74" s="407"/>
      <c r="D74" s="57"/>
    </row>
    <row r="75" spans="1:4" ht="15">
      <c r="A75" s="406">
        <f t="shared" si="1"/>
        <v>168</v>
      </c>
      <c r="B75" s="59"/>
      <c r="C75" s="407"/>
      <c r="D75" s="57"/>
    </row>
    <row r="76" spans="1:4" ht="15">
      <c r="A76" s="406">
        <f t="shared" si="1"/>
        <v>169</v>
      </c>
      <c r="B76" s="59" t="s">
        <v>324</v>
      </c>
      <c r="C76" s="407">
        <v>37824</v>
      </c>
      <c r="D76" s="57" t="s">
        <v>201</v>
      </c>
    </row>
    <row r="77" spans="1:4" ht="15">
      <c r="A77" s="406">
        <f t="shared" si="1"/>
        <v>170</v>
      </c>
      <c r="B77" s="59" t="s">
        <v>325</v>
      </c>
      <c r="C77" s="407">
        <v>37899</v>
      </c>
      <c r="D77" s="57" t="s">
        <v>201</v>
      </c>
    </row>
    <row r="78" spans="1:4" ht="15">
      <c r="A78" s="406">
        <f t="shared" si="1"/>
        <v>171</v>
      </c>
      <c r="B78" s="59" t="s">
        <v>326</v>
      </c>
      <c r="C78" s="407">
        <v>37909</v>
      </c>
      <c r="D78" s="57" t="s">
        <v>201</v>
      </c>
    </row>
    <row r="79" spans="1:4" ht="15">
      <c r="A79" s="406">
        <f t="shared" si="1"/>
        <v>172</v>
      </c>
      <c r="B79" s="59" t="s">
        <v>327</v>
      </c>
      <c r="C79" s="407">
        <v>38029</v>
      </c>
      <c r="D79" s="57" t="s">
        <v>201</v>
      </c>
    </row>
    <row r="80" spans="1:4" ht="15">
      <c r="A80" s="406">
        <f t="shared" si="1"/>
        <v>173</v>
      </c>
      <c r="B80" s="59" t="s">
        <v>328</v>
      </c>
      <c r="C80" s="407">
        <v>37882</v>
      </c>
      <c r="D80" s="57" t="s">
        <v>201</v>
      </c>
    </row>
    <row r="81" spans="1:4" ht="15">
      <c r="A81" s="406">
        <f t="shared" si="1"/>
        <v>174</v>
      </c>
      <c r="B81" s="59" t="s">
        <v>329</v>
      </c>
      <c r="C81" s="407">
        <v>37892</v>
      </c>
      <c r="D81" s="57" t="s">
        <v>201</v>
      </c>
    </row>
    <row r="82" spans="1:4" ht="15">
      <c r="A82" s="406">
        <f t="shared" si="1"/>
        <v>175</v>
      </c>
      <c r="B82" s="59" t="s">
        <v>330</v>
      </c>
      <c r="C82" s="407">
        <v>37589</v>
      </c>
      <c r="D82" s="57" t="s">
        <v>201</v>
      </c>
    </row>
    <row r="83" spans="1:4" ht="15">
      <c r="A83" s="406">
        <f t="shared" si="1"/>
        <v>176</v>
      </c>
      <c r="B83" s="59" t="s">
        <v>331</v>
      </c>
      <c r="C83" s="407">
        <v>37596</v>
      </c>
      <c r="D83" s="57" t="s">
        <v>201</v>
      </c>
    </row>
    <row r="84" spans="1:4" ht="15">
      <c r="A84" s="406">
        <f t="shared" si="1"/>
        <v>177</v>
      </c>
      <c r="B84" s="59" t="s">
        <v>332</v>
      </c>
      <c r="C84" s="407">
        <v>37834</v>
      </c>
      <c r="D84" s="57" t="s">
        <v>201</v>
      </c>
    </row>
    <row r="85" spans="1:4" ht="15">
      <c r="A85" s="406">
        <f t="shared" si="1"/>
        <v>178</v>
      </c>
      <c r="B85" s="59" t="s">
        <v>333</v>
      </c>
      <c r="C85" s="407">
        <v>38046</v>
      </c>
      <c r="D85" s="57" t="s">
        <v>201</v>
      </c>
    </row>
    <row r="86" spans="1:4" ht="15">
      <c r="A86" s="406">
        <f t="shared" si="1"/>
        <v>179</v>
      </c>
      <c r="B86" s="59" t="s">
        <v>334</v>
      </c>
      <c r="C86" s="407">
        <v>38332</v>
      </c>
      <c r="D86" s="57" t="s">
        <v>201</v>
      </c>
    </row>
    <row r="87" spans="1:4" ht="15">
      <c r="A87" s="406">
        <f t="shared" si="1"/>
        <v>180</v>
      </c>
      <c r="B87" s="59" t="s">
        <v>335</v>
      </c>
      <c r="C87" s="407">
        <v>38170</v>
      </c>
      <c r="D87" s="57" t="s">
        <v>201</v>
      </c>
    </row>
    <row r="88" spans="1:4" ht="15">
      <c r="A88" s="406">
        <f t="shared" si="1"/>
        <v>181</v>
      </c>
      <c r="B88" s="59" t="s">
        <v>336</v>
      </c>
      <c r="C88" s="407">
        <v>37676</v>
      </c>
      <c r="D88" s="57" t="s">
        <v>201</v>
      </c>
    </row>
    <row r="89" spans="1:4" ht="15">
      <c r="A89" s="406">
        <f t="shared" si="1"/>
        <v>182</v>
      </c>
      <c r="B89" s="59" t="s">
        <v>337</v>
      </c>
      <c r="C89" s="407">
        <v>37530</v>
      </c>
      <c r="D89" s="57" t="s">
        <v>201</v>
      </c>
    </row>
    <row r="90" spans="1:4" ht="15">
      <c r="A90" s="406">
        <f t="shared" si="1"/>
        <v>183</v>
      </c>
      <c r="B90" s="59"/>
      <c r="C90" s="407"/>
      <c r="D90" s="57"/>
    </row>
    <row r="91" spans="1:4" ht="15">
      <c r="A91" s="406">
        <f t="shared" si="1"/>
        <v>184</v>
      </c>
      <c r="B91" s="59"/>
      <c r="C91" s="407"/>
      <c r="D91" s="57"/>
    </row>
    <row r="92" spans="1:4" ht="15">
      <c r="A92" s="406">
        <f t="shared" si="1"/>
        <v>185</v>
      </c>
      <c r="B92" s="59" t="s">
        <v>338</v>
      </c>
      <c r="C92" s="407">
        <v>36852</v>
      </c>
      <c r="D92" s="57" t="s">
        <v>202</v>
      </c>
    </row>
    <row r="93" spans="1:4" ht="15">
      <c r="A93" s="406">
        <f t="shared" si="1"/>
        <v>186</v>
      </c>
      <c r="B93" s="59" t="s">
        <v>339</v>
      </c>
      <c r="C93" s="407">
        <v>36810</v>
      </c>
      <c r="D93" s="57" t="s">
        <v>202</v>
      </c>
    </row>
    <row r="94" spans="1:4" ht="15">
      <c r="A94" s="406">
        <f t="shared" si="1"/>
        <v>187</v>
      </c>
      <c r="B94" s="59" t="s">
        <v>340</v>
      </c>
      <c r="C94" s="407">
        <v>37105</v>
      </c>
      <c r="D94" s="57" t="s">
        <v>202</v>
      </c>
    </row>
    <row r="95" spans="1:4" ht="15">
      <c r="A95" s="406">
        <f t="shared" si="1"/>
        <v>188</v>
      </c>
      <c r="B95" s="59" t="s">
        <v>341</v>
      </c>
      <c r="C95" s="407">
        <v>37157</v>
      </c>
      <c r="D95" s="57" t="s">
        <v>202</v>
      </c>
    </row>
    <row r="96" spans="1:4" ht="15">
      <c r="A96" s="406">
        <f t="shared" si="1"/>
        <v>189</v>
      </c>
      <c r="B96" s="59" t="s">
        <v>342</v>
      </c>
      <c r="C96" s="407">
        <v>37183</v>
      </c>
      <c r="D96" s="57" t="s">
        <v>202</v>
      </c>
    </row>
    <row r="97" spans="1:4" ht="15">
      <c r="A97" s="406">
        <f t="shared" si="1"/>
        <v>190</v>
      </c>
      <c r="B97" s="59" t="s">
        <v>343</v>
      </c>
      <c r="C97" s="407">
        <v>36836</v>
      </c>
      <c r="D97" s="57" t="s">
        <v>202</v>
      </c>
    </row>
    <row r="98" spans="1:4" ht="15">
      <c r="A98" s="406">
        <f t="shared" si="1"/>
        <v>191</v>
      </c>
      <c r="B98" s="59" t="s">
        <v>344</v>
      </c>
      <c r="C98" s="407">
        <v>37117</v>
      </c>
      <c r="D98" s="57" t="s">
        <v>202</v>
      </c>
    </row>
    <row r="99" spans="1:4" ht="15">
      <c r="A99" s="406">
        <f t="shared" si="1"/>
        <v>192</v>
      </c>
      <c r="B99" s="59" t="s">
        <v>345</v>
      </c>
      <c r="C99" s="407">
        <v>36919</v>
      </c>
      <c r="D99" s="57" t="s">
        <v>202</v>
      </c>
    </row>
    <row r="100" spans="1:4" ht="15">
      <c r="A100" s="406">
        <f t="shared" si="1"/>
        <v>193</v>
      </c>
      <c r="B100" s="59" t="s">
        <v>346</v>
      </c>
      <c r="C100" s="407">
        <v>36889</v>
      </c>
      <c r="D100" s="4" t="s">
        <v>202</v>
      </c>
    </row>
    <row r="101" spans="1:4" ht="15">
      <c r="A101" s="406">
        <f t="shared" si="1"/>
        <v>194</v>
      </c>
      <c r="B101" s="59" t="s">
        <v>347</v>
      </c>
      <c r="C101" s="407">
        <v>37351</v>
      </c>
      <c r="D101" s="4" t="s">
        <v>202</v>
      </c>
    </row>
    <row r="102" spans="1:4" ht="15">
      <c r="A102" s="406">
        <f t="shared" si="1"/>
        <v>195</v>
      </c>
      <c r="B102" s="59" t="s">
        <v>348</v>
      </c>
      <c r="C102" s="407">
        <v>37353</v>
      </c>
      <c r="D102" s="4" t="s">
        <v>202</v>
      </c>
    </row>
    <row r="103" spans="1:4" ht="15">
      <c r="A103" s="406">
        <f t="shared" si="1"/>
        <v>196</v>
      </c>
      <c r="B103" s="59" t="s">
        <v>349</v>
      </c>
      <c r="C103" s="407">
        <v>37383</v>
      </c>
      <c r="D103" s="4" t="s">
        <v>202</v>
      </c>
    </row>
    <row r="104" spans="1:4" ht="15">
      <c r="A104" s="406">
        <f t="shared" si="1"/>
        <v>197</v>
      </c>
      <c r="B104" s="12" t="s">
        <v>350</v>
      </c>
      <c r="C104" s="407">
        <v>37340</v>
      </c>
      <c r="D104" s="4" t="s">
        <v>202</v>
      </c>
    </row>
    <row r="105" spans="1:4" ht="15">
      <c r="A105" s="406">
        <f t="shared" si="1"/>
        <v>198</v>
      </c>
      <c r="B105" s="12" t="s">
        <v>351</v>
      </c>
      <c r="C105" s="407">
        <v>37395</v>
      </c>
      <c r="D105" s="4" t="s">
        <v>202</v>
      </c>
    </row>
    <row r="106" spans="1:4" ht="15">
      <c r="A106" s="406">
        <f t="shared" si="1"/>
        <v>199</v>
      </c>
      <c r="B106" s="12" t="s">
        <v>352</v>
      </c>
      <c r="C106" s="407">
        <v>37201</v>
      </c>
      <c r="D106" s="4" t="s">
        <v>202</v>
      </c>
    </row>
    <row r="107" spans="1:4" ht="15">
      <c r="A107" s="410">
        <v>300</v>
      </c>
      <c r="B107" s="39"/>
      <c r="C107" s="407"/>
      <c r="D107" s="4"/>
    </row>
    <row r="108" spans="1:4" ht="15.75">
      <c r="A108" s="410">
        <v>301</v>
      </c>
      <c r="B108" s="504" t="s">
        <v>582</v>
      </c>
      <c r="C108" s="499"/>
      <c r="D108" s="57" t="s">
        <v>353</v>
      </c>
    </row>
    <row r="109" spans="1:4" ht="15.75">
      <c r="A109" s="410">
        <v>302</v>
      </c>
      <c r="B109" s="507" t="s">
        <v>583</v>
      </c>
      <c r="C109" s="499"/>
      <c r="D109" s="57" t="s">
        <v>353</v>
      </c>
    </row>
    <row r="110" spans="1:4" ht="15.75">
      <c r="A110" s="410">
        <v>303</v>
      </c>
      <c r="B110" s="504" t="s">
        <v>584</v>
      </c>
      <c r="C110" s="499"/>
      <c r="D110" s="57" t="s">
        <v>353</v>
      </c>
    </row>
    <row r="111" spans="1:4" ht="15.75">
      <c r="A111" s="410">
        <v>304</v>
      </c>
      <c r="B111" s="504" t="s">
        <v>585</v>
      </c>
      <c r="C111" s="499"/>
      <c r="D111" s="57" t="s">
        <v>353</v>
      </c>
    </row>
    <row r="112" spans="1:4" ht="15.75">
      <c r="A112" s="410">
        <v>305</v>
      </c>
      <c r="B112" s="504" t="s">
        <v>586</v>
      </c>
      <c r="C112" s="499"/>
      <c r="D112" s="57" t="s">
        <v>353</v>
      </c>
    </row>
    <row r="113" spans="1:4" ht="15.75">
      <c r="A113" s="410">
        <v>306</v>
      </c>
      <c r="B113" s="504" t="s">
        <v>598</v>
      </c>
      <c r="C113" s="499"/>
      <c r="D113" s="57" t="s">
        <v>353</v>
      </c>
    </row>
    <row r="114" spans="1:4" ht="15.75">
      <c r="A114" s="410">
        <v>307</v>
      </c>
      <c r="B114" s="504" t="s">
        <v>597</v>
      </c>
      <c r="C114" s="499"/>
      <c r="D114" s="57" t="s">
        <v>353</v>
      </c>
    </row>
    <row r="115" spans="1:4" ht="15.75">
      <c r="A115" s="410">
        <v>308</v>
      </c>
      <c r="B115" s="508" t="s">
        <v>596</v>
      </c>
      <c r="C115" s="499"/>
      <c r="D115" s="57" t="s">
        <v>353</v>
      </c>
    </row>
    <row r="116" spans="1:4" ht="15.75">
      <c r="A116" s="410">
        <v>309</v>
      </c>
      <c r="B116" s="508" t="s">
        <v>595</v>
      </c>
      <c r="C116" s="499"/>
      <c r="D116" s="57" t="s">
        <v>353</v>
      </c>
    </row>
    <row r="117" spans="1:4" ht="15.75">
      <c r="A117" s="410">
        <v>310</v>
      </c>
      <c r="B117" s="508" t="s">
        <v>599</v>
      </c>
      <c r="C117" s="499"/>
      <c r="D117" s="57" t="s">
        <v>353</v>
      </c>
    </row>
    <row r="118" spans="1:4" ht="15.75">
      <c r="A118" s="410">
        <v>311</v>
      </c>
      <c r="B118" s="508" t="s">
        <v>549</v>
      </c>
      <c r="C118" s="499"/>
      <c r="D118" s="57" t="s">
        <v>353</v>
      </c>
    </row>
    <row r="119" spans="1:4" ht="15.75">
      <c r="A119" s="410">
        <v>312</v>
      </c>
      <c r="B119" s="508" t="s">
        <v>508</v>
      </c>
      <c r="C119" s="499"/>
      <c r="D119" s="57" t="s">
        <v>354</v>
      </c>
    </row>
    <row r="120" spans="1:4" ht="15.75">
      <c r="A120" s="410">
        <v>313</v>
      </c>
      <c r="B120" s="508" t="s">
        <v>518</v>
      </c>
      <c r="C120" s="499"/>
      <c r="D120" s="57" t="s">
        <v>354</v>
      </c>
    </row>
    <row r="121" spans="1:4" ht="15.75">
      <c r="A121" s="410">
        <v>314</v>
      </c>
      <c r="B121" s="508" t="s">
        <v>594</v>
      </c>
      <c r="C121" s="499"/>
      <c r="D121" s="57" t="s">
        <v>354</v>
      </c>
    </row>
    <row r="122" spans="1:4" ht="15.75">
      <c r="A122" s="410">
        <v>315</v>
      </c>
      <c r="B122" s="508" t="s">
        <v>587</v>
      </c>
      <c r="C122" s="499"/>
      <c r="D122" s="57" t="s">
        <v>354</v>
      </c>
    </row>
    <row r="123" spans="1:4" ht="15.75">
      <c r="A123" s="410">
        <v>316</v>
      </c>
      <c r="B123" s="508" t="s">
        <v>588</v>
      </c>
      <c r="C123" s="499"/>
      <c r="D123" s="57" t="s">
        <v>354</v>
      </c>
    </row>
    <row r="124" spans="1:4" ht="15.75">
      <c r="A124" s="410">
        <v>317</v>
      </c>
      <c r="B124" s="508" t="s">
        <v>589</v>
      </c>
      <c r="C124" s="499"/>
      <c r="D124" s="57" t="s">
        <v>354</v>
      </c>
    </row>
    <row r="125" spans="1:4" ht="15.75">
      <c r="A125" s="410">
        <v>318</v>
      </c>
      <c r="B125" s="508" t="s">
        <v>590</v>
      </c>
      <c r="C125" s="499"/>
      <c r="D125" s="57" t="s">
        <v>354</v>
      </c>
    </row>
    <row r="126" spans="1:4" ht="15.75">
      <c r="A126" s="411">
        <v>319</v>
      </c>
      <c r="B126" s="508" t="s">
        <v>591</v>
      </c>
      <c r="C126" s="499"/>
      <c r="D126" s="57" t="s">
        <v>354</v>
      </c>
    </row>
    <row r="127" spans="1:4" ht="15.75">
      <c r="A127" s="410">
        <v>320</v>
      </c>
      <c r="B127" s="508" t="s">
        <v>592</v>
      </c>
      <c r="C127" s="499"/>
      <c r="D127" s="57" t="s">
        <v>354</v>
      </c>
    </row>
    <row r="128" spans="1:4" ht="15.75">
      <c r="A128" s="410">
        <v>321</v>
      </c>
      <c r="B128" s="510" t="s">
        <v>593</v>
      </c>
      <c r="C128" s="499"/>
      <c r="D128" s="57" t="s">
        <v>354</v>
      </c>
    </row>
    <row r="129" spans="1:4" ht="15.75">
      <c r="A129" s="410">
        <v>322</v>
      </c>
      <c r="B129" s="509" t="s">
        <v>504</v>
      </c>
      <c r="C129" s="407"/>
      <c r="D129" s="57" t="s">
        <v>355</v>
      </c>
    </row>
    <row r="130" spans="1:4" ht="15.75">
      <c r="A130" s="410">
        <v>323</v>
      </c>
      <c r="B130" s="412" t="s">
        <v>505</v>
      </c>
      <c r="C130" s="407"/>
      <c r="D130" s="57" t="s">
        <v>355</v>
      </c>
    </row>
    <row r="131" spans="1:4" ht="15.75">
      <c r="A131" s="410">
        <v>324</v>
      </c>
      <c r="B131" s="412" t="s">
        <v>266</v>
      </c>
      <c r="C131" s="407"/>
      <c r="D131" s="57" t="s">
        <v>355</v>
      </c>
    </row>
    <row r="132" spans="1:4" ht="15.75">
      <c r="A132" s="410">
        <v>325</v>
      </c>
      <c r="B132" s="412" t="s">
        <v>506</v>
      </c>
      <c r="C132" s="407"/>
      <c r="D132" s="57" t="s">
        <v>355</v>
      </c>
    </row>
    <row r="133" spans="1:4" ht="15.75">
      <c r="A133" s="410">
        <v>326</v>
      </c>
      <c r="B133" s="412" t="s">
        <v>267</v>
      </c>
      <c r="C133" s="407"/>
      <c r="D133" s="57" t="s">
        <v>355</v>
      </c>
    </row>
    <row r="134" spans="1:4" ht="15.75">
      <c r="A134" s="410">
        <v>327</v>
      </c>
      <c r="B134" s="412" t="s">
        <v>507</v>
      </c>
      <c r="C134" s="407"/>
      <c r="D134" s="57" t="s">
        <v>355</v>
      </c>
    </row>
    <row r="135" spans="1:4" ht="15.75">
      <c r="A135" s="410">
        <v>328</v>
      </c>
      <c r="B135" s="479" t="s">
        <v>548</v>
      </c>
      <c r="C135" s="407"/>
      <c r="D135" s="57"/>
    </row>
    <row r="136" spans="1:4" ht="15.75">
      <c r="A136" s="410">
        <v>329</v>
      </c>
      <c r="B136" s="479" t="s">
        <v>564</v>
      </c>
      <c r="C136" s="407"/>
      <c r="D136" s="57"/>
    </row>
    <row r="137" spans="1:4" ht="15">
      <c r="A137" s="410">
        <v>330</v>
      </c>
      <c r="B137" s="59"/>
      <c r="C137" s="407"/>
      <c r="D137" s="57"/>
    </row>
    <row r="138" spans="1:4" ht="15">
      <c r="A138" s="410">
        <v>331</v>
      </c>
      <c r="B138" s="59"/>
      <c r="C138" s="407"/>
      <c r="D138" s="57"/>
    </row>
    <row r="139" spans="1:4" ht="15">
      <c r="A139" s="410">
        <v>332</v>
      </c>
      <c r="B139" s="498" t="s">
        <v>577</v>
      </c>
      <c r="C139" s="407"/>
      <c r="D139" s="57"/>
    </row>
    <row r="140" spans="1:4" ht="15.75">
      <c r="A140" s="410">
        <v>333</v>
      </c>
      <c r="B140" s="479" t="s">
        <v>580</v>
      </c>
      <c r="C140" s="407"/>
      <c r="D140" s="57"/>
    </row>
    <row r="141" spans="1:4" ht="15.75">
      <c r="A141" s="410">
        <v>334</v>
      </c>
      <c r="B141" s="479" t="s">
        <v>579</v>
      </c>
      <c r="C141" s="407"/>
      <c r="D141" s="57"/>
    </row>
    <row r="142" spans="1:4" ht="15">
      <c r="A142" s="410">
        <v>335</v>
      </c>
      <c r="B142" s="59"/>
      <c r="C142" s="407"/>
      <c r="D142" s="57"/>
    </row>
    <row r="143" spans="1:4" ht="15">
      <c r="A143" s="410">
        <v>336</v>
      </c>
      <c r="B143" s="59"/>
      <c r="C143" s="407"/>
      <c r="D143" s="57"/>
    </row>
    <row r="144" spans="1:4" ht="15">
      <c r="A144" s="410">
        <v>337</v>
      </c>
      <c r="B144" s="59"/>
      <c r="C144" s="407"/>
      <c r="D144" s="57"/>
    </row>
    <row r="145" spans="1:4" ht="15">
      <c r="A145" s="410">
        <v>338</v>
      </c>
      <c r="B145" s="59"/>
      <c r="C145" s="407"/>
      <c r="D145" s="57"/>
    </row>
    <row r="146" spans="1:4" ht="15">
      <c r="A146" s="410">
        <v>339</v>
      </c>
      <c r="B146" s="59"/>
      <c r="C146" s="407"/>
      <c r="D146" s="57"/>
    </row>
    <row r="147" spans="1:4" ht="15">
      <c r="A147" s="410">
        <v>340</v>
      </c>
      <c r="B147" s="59"/>
      <c r="C147" s="407"/>
      <c r="D147" s="57"/>
    </row>
    <row r="148" spans="1:4" ht="15">
      <c r="A148" s="410">
        <v>341</v>
      </c>
      <c r="B148" s="59"/>
      <c r="C148" s="407"/>
      <c r="D148" s="57"/>
    </row>
    <row r="149" spans="1:4" ht="15">
      <c r="A149" s="410">
        <v>342</v>
      </c>
      <c r="B149" s="59"/>
      <c r="C149" s="407"/>
      <c r="D149" s="57"/>
    </row>
    <row r="150" spans="1:4" ht="15">
      <c r="A150" s="410">
        <v>343</v>
      </c>
      <c r="B150" s="59"/>
      <c r="C150" s="407"/>
      <c r="D150" s="57"/>
    </row>
    <row r="151" spans="1:4" ht="15">
      <c r="A151" s="410">
        <v>344</v>
      </c>
      <c r="B151" s="59"/>
      <c r="C151" s="407"/>
      <c r="D151" s="57"/>
    </row>
    <row r="152" spans="1:4" ht="15">
      <c r="A152" s="410">
        <v>345</v>
      </c>
      <c r="B152" s="59"/>
      <c r="C152" s="407"/>
      <c r="D152" s="57"/>
    </row>
    <row r="153" spans="1:4" ht="15">
      <c r="A153" s="410">
        <v>346</v>
      </c>
      <c r="B153" s="59"/>
      <c r="C153" s="407"/>
      <c r="D153" s="57"/>
    </row>
    <row r="154" spans="1:4" ht="15">
      <c r="A154" s="410">
        <v>347</v>
      </c>
      <c r="B154" s="59"/>
      <c r="C154" s="407"/>
      <c r="D154" s="57"/>
    </row>
    <row r="155" spans="1:4" ht="15">
      <c r="A155" s="410">
        <v>348</v>
      </c>
      <c r="B155" s="12"/>
      <c r="C155" s="407"/>
      <c r="D155" s="4"/>
    </row>
    <row r="156" spans="1:4" ht="15">
      <c r="A156" s="410">
        <v>349</v>
      </c>
      <c r="B156" s="500"/>
      <c r="C156" s="407"/>
      <c r="D156" s="4"/>
    </row>
    <row r="157" spans="1:4" ht="15">
      <c r="A157" s="410">
        <v>350</v>
      </c>
      <c r="B157" s="502" t="s">
        <v>600</v>
      </c>
      <c r="C157" s="499"/>
      <c r="D157" s="4" t="s">
        <v>353</v>
      </c>
    </row>
    <row r="158" spans="1:4" ht="15.75">
      <c r="A158" s="410">
        <v>351</v>
      </c>
      <c r="B158" s="503" t="s">
        <v>510</v>
      </c>
      <c r="C158" s="499"/>
      <c r="D158" s="4" t="s">
        <v>353</v>
      </c>
    </row>
    <row r="159" spans="1:4" ht="15.75">
      <c r="A159" s="410">
        <f>A158+1</f>
        <v>352</v>
      </c>
      <c r="B159" s="504" t="s">
        <v>601</v>
      </c>
      <c r="C159" s="499"/>
      <c r="D159" s="4" t="s">
        <v>353</v>
      </c>
    </row>
    <row r="160" spans="1:4" ht="15.75">
      <c r="A160" s="410">
        <f aca="true" t="shared" si="2" ref="A160:A206">A159+1</f>
        <v>353</v>
      </c>
      <c r="B160" s="503" t="s">
        <v>602</v>
      </c>
      <c r="C160" s="499"/>
      <c r="D160" s="4" t="s">
        <v>353</v>
      </c>
    </row>
    <row r="161" spans="1:4" ht="15.75">
      <c r="A161" s="410">
        <f t="shared" si="2"/>
        <v>354</v>
      </c>
      <c r="B161" s="503" t="s">
        <v>603</v>
      </c>
      <c r="C161" s="499"/>
      <c r="D161" s="4" t="s">
        <v>353</v>
      </c>
    </row>
    <row r="162" spans="1:4" ht="18" customHeight="1">
      <c r="A162" s="410">
        <f t="shared" si="2"/>
        <v>355</v>
      </c>
      <c r="B162" s="502" t="s">
        <v>575</v>
      </c>
      <c r="C162" s="499"/>
      <c r="D162" s="4" t="s">
        <v>353</v>
      </c>
    </row>
    <row r="163" spans="1:4" ht="15.75">
      <c r="A163" s="410">
        <f t="shared" si="2"/>
        <v>356</v>
      </c>
      <c r="B163" s="504" t="s">
        <v>574</v>
      </c>
      <c r="C163" s="499"/>
      <c r="D163" s="4" t="s">
        <v>353</v>
      </c>
    </row>
    <row r="164" spans="1:4" ht="15.75">
      <c r="A164" s="410">
        <f t="shared" si="2"/>
        <v>357</v>
      </c>
      <c r="B164" s="505" t="s">
        <v>509</v>
      </c>
      <c r="C164" s="499"/>
      <c r="D164" s="57" t="s">
        <v>354</v>
      </c>
    </row>
    <row r="165" spans="1:4" ht="15.75">
      <c r="A165" s="410">
        <f t="shared" si="2"/>
        <v>358</v>
      </c>
      <c r="B165" s="505" t="s">
        <v>511</v>
      </c>
      <c r="C165" s="499"/>
      <c r="D165" s="57" t="s">
        <v>354</v>
      </c>
    </row>
    <row r="166" spans="1:4" ht="15.75">
      <c r="A166" s="410">
        <f t="shared" si="2"/>
        <v>359</v>
      </c>
      <c r="B166" s="505" t="s">
        <v>512</v>
      </c>
      <c r="C166" s="499"/>
      <c r="D166" s="57" t="s">
        <v>354</v>
      </c>
    </row>
    <row r="167" spans="1:4" ht="15.75">
      <c r="A167" s="410">
        <f t="shared" si="2"/>
        <v>360</v>
      </c>
      <c r="B167" s="505" t="s">
        <v>516</v>
      </c>
      <c r="C167" s="499"/>
      <c r="D167" s="57" t="s">
        <v>354</v>
      </c>
    </row>
    <row r="168" spans="1:4" ht="15.75">
      <c r="A168" s="410">
        <f t="shared" si="2"/>
        <v>361</v>
      </c>
      <c r="B168" s="506" t="s">
        <v>517</v>
      </c>
      <c r="C168" s="499"/>
      <c r="D168" s="57" t="s">
        <v>354</v>
      </c>
    </row>
    <row r="169" spans="1:4" ht="15.75">
      <c r="A169" s="410">
        <f t="shared" si="2"/>
        <v>362</v>
      </c>
      <c r="B169" s="505" t="s">
        <v>515</v>
      </c>
      <c r="C169" s="499"/>
      <c r="D169" s="57" t="s">
        <v>354</v>
      </c>
    </row>
    <row r="170" spans="1:4" ht="15.75">
      <c r="A170" s="410">
        <f t="shared" si="2"/>
        <v>363</v>
      </c>
      <c r="B170" s="505" t="s">
        <v>541</v>
      </c>
      <c r="C170" s="499"/>
      <c r="D170" s="57" t="s">
        <v>355</v>
      </c>
    </row>
    <row r="171" spans="1:4" ht="15.75">
      <c r="A171" s="410">
        <f t="shared" si="2"/>
        <v>364</v>
      </c>
      <c r="B171" s="501" t="s">
        <v>514</v>
      </c>
      <c r="C171" s="407"/>
      <c r="D171" s="57" t="s">
        <v>355</v>
      </c>
    </row>
    <row r="172" spans="1:4" ht="15.75">
      <c r="A172" s="410">
        <f t="shared" si="2"/>
        <v>365</v>
      </c>
      <c r="B172" s="413" t="s">
        <v>542</v>
      </c>
      <c r="C172" s="407"/>
      <c r="D172" s="57" t="s">
        <v>355</v>
      </c>
    </row>
    <row r="173" spans="1:4" ht="15.75">
      <c r="A173" s="410">
        <f t="shared" si="2"/>
        <v>366</v>
      </c>
      <c r="B173" s="414" t="s">
        <v>513</v>
      </c>
      <c r="C173" s="407"/>
      <c r="D173" s="57" t="s">
        <v>355</v>
      </c>
    </row>
    <row r="174" spans="1:4" ht="15.75">
      <c r="A174" s="410">
        <f t="shared" si="2"/>
        <v>367</v>
      </c>
      <c r="B174" s="413" t="s">
        <v>265</v>
      </c>
      <c r="C174" s="407"/>
      <c r="D174" s="57" t="s">
        <v>355</v>
      </c>
    </row>
    <row r="175" spans="1:4" ht="15.75">
      <c r="A175" s="410">
        <f t="shared" si="2"/>
        <v>368</v>
      </c>
      <c r="B175" s="479" t="s">
        <v>573</v>
      </c>
      <c r="C175" s="407"/>
      <c r="D175" s="57"/>
    </row>
    <row r="176" spans="1:4" ht="15.75">
      <c r="A176" s="410">
        <f t="shared" si="2"/>
        <v>369</v>
      </c>
      <c r="B176" s="479" t="s">
        <v>565</v>
      </c>
      <c r="C176" s="407"/>
      <c r="D176" s="57"/>
    </row>
    <row r="177" spans="1:4" ht="15.75">
      <c r="A177" s="410">
        <f t="shared" si="2"/>
        <v>370</v>
      </c>
      <c r="B177" s="479" t="s">
        <v>568</v>
      </c>
      <c r="C177" s="407"/>
      <c r="D177" s="57"/>
    </row>
    <row r="178" spans="1:4" ht="15">
      <c r="A178" s="410">
        <f t="shared" si="2"/>
        <v>371</v>
      </c>
      <c r="B178" s="59"/>
      <c r="C178" s="407"/>
      <c r="D178" s="57"/>
    </row>
    <row r="179" spans="1:4" ht="15">
      <c r="A179" s="410">
        <f t="shared" si="2"/>
        <v>372</v>
      </c>
      <c r="B179" s="59"/>
      <c r="C179" s="407"/>
      <c r="D179" s="57"/>
    </row>
    <row r="180" spans="1:4" ht="15">
      <c r="A180" s="410">
        <f t="shared" si="2"/>
        <v>373</v>
      </c>
      <c r="B180" s="59"/>
      <c r="C180" s="407"/>
      <c r="D180" s="57"/>
    </row>
    <row r="181" spans="1:4" ht="15.75">
      <c r="A181" s="410">
        <f t="shared" si="2"/>
        <v>374</v>
      </c>
      <c r="B181" s="479" t="s">
        <v>581</v>
      </c>
      <c r="C181" s="407"/>
      <c r="D181" s="57"/>
    </row>
    <row r="182" spans="1:4" ht="15.75">
      <c r="A182" s="410">
        <f t="shared" si="2"/>
        <v>375</v>
      </c>
      <c r="B182" s="479" t="s">
        <v>576</v>
      </c>
      <c r="C182" s="407"/>
      <c r="D182" s="57"/>
    </row>
    <row r="183" spans="1:4" ht="15">
      <c r="A183" s="410">
        <f t="shared" si="2"/>
        <v>376</v>
      </c>
      <c r="B183" s="59"/>
      <c r="C183" s="407"/>
      <c r="D183" s="57"/>
    </row>
    <row r="184" spans="1:4" ht="15">
      <c r="A184" s="410">
        <f t="shared" si="2"/>
        <v>377</v>
      </c>
      <c r="B184" s="59"/>
      <c r="C184" s="407"/>
      <c r="D184" s="57"/>
    </row>
    <row r="185" spans="1:4" ht="15">
      <c r="A185" s="410">
        <f t="shared" si="2"/>
        <v>378</v>
      </c>
      <c r="B185" s="59"/>
      <c r="C185" s="407"/>
      <c r="D185" s="57"/>
    </row>
    <row r="186" spans="1:4" ht="15">
      <c r="A186" s="410">
        <f t="shared" si="2"/>
        <v>379</v>
      </c>
      <c r="B186" s="59"/>
      <c r="C186" s="407"/>
      <c r="D186" s="57"/>
    </row>
    <row r="187" spans="1:4" ht="15">
      <c r="A187" s="410">
        <f t="shared" si="2"/>
        <v>380</v>
      </c>
      <c r="B187" s="59"/>
      <c r="C187" s="407"/>
      <c r="D187" s="57"/>
    </row>
    <row r="188" spans="1:4" ht="15">
      <c r="A188" s="410">
        <f t="shared" si="2"/>
        <v>381</v>
      </c>
      <c r="B188" s="59"/>
      <c r="C188" s="407"/>
      <c r="D188" s="57"/>
    </row>
    <row r="189" spans="1:4" ht="15">
      <c r="A189" s="410">
        <f t="shared" si="2"/>
        <v>382</v>
      </c>
      <c r="B189" s="59"/>
      <c r="C189" s="407"/>
      <c r="D189" s="57"/>
    </row>
    <row r="190" spans="1:4" ht="15">
      <c r="A190" s="410">
        <f t="shared" si="2"/>
        <v>383</v>
      </c>
      <c r="B190" s="59"/>
      <c r="C190" s="407"/>
      <c r="D190" s="57"/>
    </row>
    <row r="191" spans="1:4" ht="15">
      <c r="A191" s="410">
        <f t="shared" si="2"/>
        <v>384</v>
      </c>
      <c r="B191" s="59"/>
      <c r="C191" s="407"/>
      <c r="D191" s="57"/>
    </row>
    <row r="192" spans="1:4" ht="15">
      <c r="A192" s="410">
        <f t="shared" si="2"/>
        <v>385</v>
      </c>
      <c r="B192" s="59"/>
      <c r="C192" s="407"/>
      <c r="D192" s="57"/>
    </row>
    <row r="193" spans="1:4" ht="15">
      <c r="A193" s="410">
        <f t="shared" si="2"/>
        <v>386</v>
      </c>
      <c r="B193" s="59"/>
      <c r="C193" s="407"/>
      <c r="D193" s="57"/>
    </row>
    <row r="194" spans="1:4" ht="15">
      <c r="A194" s="410">
        <f t="shared" si="2"/>
        <v>387</v>
      </c>
      <c r="B194" s="59"/>
      <c r="C194" s="407"/>
      <c r="D194" s="57"/>
    </row>
    <row r="195" spans="1:4" ht="15">
      <c r="A195" s="410">
        <f t="shared" si="2"/>
        <v>388</v>
      </c>
      <c r="B195" s="59"/>
      <c r="C195" s="407"/>
      <c r="D195" s="57"/>
    </row>
    <row r="196" spans="1:4" ht="15">
      <c r="A196" s="410">
        <f t="shared" si="2"/>
        <v>389</v>
      </c>
      <c r="B196" s="59"/>
      <c r="C196" s="407"/>
      <c r="D196" s="57"/>
    </row>
    <row r="197" spans="1:4" ht="15">
      <c r="A197" s="410">
        <f t="shared" si="2"/>
        <v>390</v>
      </c>
      <c r="B197" s="59"/>
      <c r="C197" s="407"/>
      <c r="D197" s="57"/>
    </row>
    <row r="198" spans="1:4" ht="15">
      <c r="A198" s="410">
        <f t="shared" si="2"/>
        <v>391</v>
      </c>
      <c r="B198" s="59"/>
      <c r="C198" s="407"/>
      <c r="D198" s="57"/>
    </row>
    <row r="199" spans="1:4" ht="15">
      <c r="A199" s="410">
        <f t="shared" si="2"/>
        <v>392</v>
      </c>
      <c r="B199" s="59"/>
      <c r="C199" s="407"/>
      <c r="D199" s="57"/>
    </row>
    <row r="200" spans="1:4" ht="15">
      <c r="A200" s="410">
        <f t="shared" si="2"/>
        <v>393</v>
      </c>
      <c r="B200" s="59"/>
      <c r="C200" s="407"/>
      <c r="D200" s="57"/>
    </row>
    <row r="201" spans="1:4" ht="15">
      <c r="A201" s="410">
        <f t="shared" si="2"/>
        <v>394</v>
      </c>
      <c r="B201" s="59"/>
      <c r="C201" s="407"/>
      <c r="D201" s="57"/>
    </row>
    <row r="202" spans="1:4" ht="15">
      <c r="A202" s="410">
        <f t="shared" si="2"/>
        <v>395</v>
      </c>
      <c r="B202" s="59"/>
      <c r="C202" s="407"/>
      <c r="D202" s="57"/>
    </row>
    <row r="203" spans="1:4" ht="15">
      <c r="A203" s="410">
        <f t="shared" si="2"/>
        <v>396</v>
      </c>
      <c r="B203" s="59"/>
      <c r="C203" s="407"/>
      <c r="D203" s="57"/>
    </row>
    <row r="204" spans="1:4" ht="15">
      <c r="A204" s="410">
        <f t="shared" si="2"/>
        <v>397</v>
      </c>
      <c r="B204" s="12"/>
      <c r="C204" s="407"/>
      <c r="D204" s="4"/>
    </row>
    <row r="205" spans="1:4" ht="15">
      <c r="A205" s="410">
        <f t="shared" si="2"/>
        <v>398</v>
      </c>
      <c r="B205" s="12"/>
      <c r="C205" s="407"/>
      <c r="D205" s="4"/>
    </row>
    <row r="206" spans="1:4" ht="15">
      <c r="A206" s="410">
        <f t="shared" si="2"/>
        <v>399</v>
      </c>
      <c r="B206" s="12"/>
      <c r="C206" s="407"/>
      <c r="D206" s="4"/>
    </row>
    <row r="207" spans="1:4" ht="15">
      <c r="A207" s="415">
        <v>400</v>
      </c>
      <c r="B207" s="59" t="s">
        <v>356</v>
      </c>
      <c r="C207" s="407">
        <v>37577</v>
      </c>
      <c r="D207" s="57" t="s">
        <v>206</v>
      </c>
    </row>
    <row r="208" spans="1:4" ht="15">
      <c r="A208" s="415">
        <f>A207+1</f>
        <v>401</v>
      </c>
      <c r="B208" s="59" t="s">
        <v>357</v>
      </c>
      <c r="C208" s="407">
        <v>38032</v>
      </c>
      <c r="D208" s="57" t="s">
        <v>206</v>
      </c>
    </row>
    <row r="209" spans="1:4" ht="15">
      <c r="A209" s="415">
        <f aca="true" t="shared" si="3" ref="A209:A272">A208+1</f>
        <v>402</v>
      </c>
      <c r="B209" s="59" t="s">
        <v>358</v>
      </c>
      <c r="C209" s="407">
        <v>38208</v>
      </c>
      <c r="D209" s="57" t="s">
        <v>206</v>
      </c>
    </row>
    <row r="210" spans="1:4" ht="15">
      <c r="A210" s="415">
        <f t="shared" si="3"/>
        <v>403</v>
      </c>
      <c r="B210" s="59" t="s">
        <v>52</v>
      </c>
      <c r="C210" s="407">
        <v>37809</v>
      </c>
      <c r="D210" s="57" t="s">
        <v>206</v>
      </c>
    </row>
    <row r="211" spans="1:4" ht="15">
      <c r="A211" s="415">
        <f t="shared" si="3"/>
        <v>404</v>
      </c>
      <c r="B211" s="59" t="s">
        <v>566</v>
      </c>
      <c r="C211" s="407">
        <v>37863</v>
      </c>
      <c r="D211" s="57" t="s">
        <v>206</v>
      </c>
    </row>
    <row r="212" spans="1:4" ht="15">
      <c r="A212" s="415">
        <f t="shared" si="3"/>
        <v>405</v>
      </c>
      <c r="B212" s="59" t="s">
        <v>622</v>
      </c>
      <c r="C212" s="407">
        <v>37574</v>
      </c>
      <c r="D212" s="57" t="s">
        <v>206</v>
      </c>
    </row>
    <row r="213" spans="1:4" ht="15">
      <c r="A213" s="415">
        <f t="shared" si="3"/>
        <v>406</v>
      </c>
      <c r="B213" s="59" t="s">
        <v>567</v>
      </c>
      <c r="C213" s="407">
        <v>37578</v>
      </c>
      <c r="D213" s="57" t="s">
        <v>206</v>
      </c>
    </row>
    <row r="214" spans="1:4" ht="15">
      <c r="A214" s="415">
        <f t="shared" si="3"/>
        <v>407</v>
      </c>
      <c r="B214" s="59"/>
      <c r="C214" s="407"/>
      <c r="D214" s="57"/>
    </row>
    <row r="215" spans="1:4" ht="15">
      <c r="A215" s="415">
        <f t="shared" si="3"/>
        <v>408</v>
      </c>
      <c r="B215" s="59"/>
      <c r="C215" s="407"/>
      <c r="D215" s="57"/>
    </row>
    <row r="216" spans="1:4" ht="15">
      <c r="A216" s="415">
        <f t="shared" si="3"/>
        <v>409</v>
      </c>
      <c r="B216" s="59"/>
      <c r="C216" s="407"/>
      <c r="D216" s="57"/>
    </row>
    <row r="217" spans="1:4" ht="15">
      <c r="A217" s="415">
        <f t="shared" si="3"/>
        <v>410</v>
      </c>
      <c r="B217" s="59"/>
      <c r="C217" s="407"/>
      <c r="D217" s="268"/>
    </row>
    <row r="218" spans="1:4" ht="15">
      <c r="A218" s="415">
        <f t="shared" si="3"/>
        <v>411</v>
      </c>
      <c r="B218" s="59"/>
      <c r="C218" s="407"/>
      <c r="D218" s="57"/>
    </row>
    <row r="219" spans="1:4" ht="15">
      <c r="A219" s="415">
        <f t="shared" si="3"/>
        <v>412</v>
      </c>
      <c r="B219" s="59"/>
      <c r="C219" s="407"/>
      <c r="D219" s="57"/>
    </row>
    <row r="220" spans="1:4" ht="15">
      <c r="A220" s="415">
        <f t="shared" si="3"/>
        <v>413</v>
      </c>
      <c r="B220" s="59"/>
      <c r="C220" s="407"/>
      <c r="D220" s="57"/>
    </row>
    <row r="221" spans="1:4" ht="15">
      <c r="A221" s="415">
        <f t="shared" si="3"/>
        <v>414</v>
      </c>
      <c r="B221" s="59"/>
      <c r="C221" s="407"/>
      <c r="D221" s="57"/>
    </row>
    <row r="222" spans="1:4" ht="15">
      <c r="A222" s="415">
        <f t="shared" si="3"/>
        <v>415</v>
      </c>
      <c r="B222" s="59"/>
      <c r="C222" s="407"/>
      <c r="D222" s="57"/>
    </row>
    <row r="223" spans="1:4" ht="15">
      <c r="A223" s="415">
        <f t="shared" si="3"/>
        <v>416</v>
      </c>
      <c r="B223" s="59"/>
      <c r="C223" s="407"/>
      <c r="D223" s="57"/>
    </row>
    <row r="224" spans="1:4" ht="15">
      <c r="A224" s="415">
        <f t="shared" si="3"/>
        <v>417</v>
      </c>
      <c r="B224" s="59"/>
      <c r="C224" s="407"/>
      <c r="D224" s="57"/>
    </row>
    <row r="225" spans="1:4" ht="15">
      <c r="A225" s="415">
        <f t="shared" si="3"/>
        <v>418</v>
      </c>
      <c r="B225" s="59"/>
      <c r="C225" s="407"/>
      <c r="D225" s="57"/>
    </row>
    <row r="226" spans="1:4" ht="15">
      <c r="A226" s="415">
        <f t="shared" si="3"/>
        <v>419</v>
      </c>
      <c r="B226" s="59"/>
      <c r="C226" s="407"/>
      <c r="D226" s="57"/>
    </row>
    <row r="227" spans="1:4" ht="15">
      <c r="A227" s="415">
        <f t="shared" si="3"/>
        <v>420</v>
      </c>
      <c r="B227" s="59" t="s">
        <v>359</v>
      </c>
      <c r="C227" s="407">
        <v>36830</v>
      </c>
      <c r="D227" s="57" t="s">
        <v>205</v>
      </c>
    </row>
    <row r="228" spans="1:4" ht="15">
      <c r="A228" s="415">
        <f t="shared" si="3"/>
        <v>421</v>
      </c>
      <c r="B228" s="59" t="s">
        <v>540</v>
      </c>
      <c r="C228" s="450">
        <v>37162</v>
      </c>
      <c r="D228" s="57" t="s">
        <v>205</v>
      </c>
    </row>
    <row r="229" spans="1:4" ht="15">
      <c r="A229" s="415">
        <f t="shared" si="3"/>
        <v>422</v>
      </c>
      <c r="B229" s="59"/>
      <c r="C229" s="407"/>
      <c r="D229" s="57"/>
    </row>
    <row r="230" spans="1:4" ht="15">
      <c r="A230" s="415">
        <f t="shared" si="3"/>
        <v>423</v>
      </c>
      <c r="B230" s="59"/>
      <c r="C230" s="407"/>
      <c r="D230" s="57"/>
    </row>
    <row r="231" spans="1:4" ht="15">
      <c r="A231" s="415">
        <f t="shared" si="3"/>
        <v>424</v>
      </c>
      <c r="B231" s="59"/>
      <c r="C231" s="407"/>
      <c r="D231" s="57"/>
    </row>
    <row r="232" spans="1:4" ht="15">
      <c r="A232" s="415">
        <f t="shared" si="3"/>
        <v>425</v>
      </c>
      <c r="B232" s="59"/>
      <c r="C232" s="407"/>
      <c r="D232" s="57"/>
    </row>
    <row r="233" spans="1:4" ht="15">
      <c r="A233" s="415">
        <f t="shared" si="3"/>
        <v>426</v>
      </c>
      <c r="B233" s="59"/>
      <c r="C233" s="407"/>
      <c r="D233" s="57"/>
    </row>
    <row r="234" spans="1:4" ht="15">
      <c r="A234" s="415">
        <f t="shared" si="3"/>
        <v>427</v>
      </c>
      <c r="B234" s="59"/>
      <c r="C234" s="407"/>
      <c r="D234" s="57"/>
    </row>
    <row r="235" spans="1:4" ht="15">
      <c r="A235" s="415">
        <f t="shared" si="3"/>
        <v>428</v>
      </c>
      <c r="B235" s="59"/>
      <c r="C235" s="407"/>
      <c r="D235" s="57"/>
    </row>
    <row r="236" spans="1:4" ht="15">
      <c r="A236" s="415">
        <f t="shared" si="3"/>
        <v>429</v>
      </c>
      <c r="B236" s="59"/>
      <c r="C236" s="407"/>
      <c r="D236" s="57"/>
    </row>
    <row r="237" spans="1:4" ht="15">
      <c r="A237" s="415">
        <f t="shared" si="3"/>
        <v>430</v>
      </c>
      <c r="B237" s="59" t="s">
        <v>360</v>
      </c>
      <c r="C237" s="407">
        <v>38867</v>
      </c>
      <c r="D237" s="57" t="s">
        <v>207</v>
      </c>
    </row>
    <row r="238" spans="1:4" ht="15">
      <c r="A238" s="415">
        <f t="shared" si="3"/>
        <v>431</v>
      </c>
      <c r="B238" s="59" t="s">
        <v>361</v>
      </c>
      <c r="C238" s="407">
        <v>38583</v>
      </c>
      <c r="D238" s="57" t="s">
        <v>207</v>
      </c>
    </row>
    <row r="239" spans="1:4" ht="15">
      <c r="A239" s="415">
        <f t="shared" si="3"/>
        <v>432</v>
      </c>
      <c r="B239" s="59" t="s">
        <v>362</v>
      </c>
      <c r="C239" s="407">
        <v>38477</v>
      </c>
      <c r="D239" s="57" t="s">
        <v>207</v>
      </c>
    </row>
    <row r="240" spans="1:4" ht="15">
      <c r="A240" s="415">
        <f t="shared" si="3"/>
        <v>433</v>
      </c>
      <c r="B240" s="59" t="s">
        <v>363</v>
      </c>
      <c r="C240" s="407">
        <v>38319</v>
      </c>
      <c r="D240" s="57" t="s">
        <v>207</v>
      </c>
    </row>
    <row r="241" spans="1:4" ht="15">
      <c r="A241" s="415">
        <f t="shared" si="3"/>
        <v>434</v>
      </c>
      <c r="B241" s="59" t="s">
        <v>271</v>
      </c>
      <c r="C241" s="407">
        <v>38557</v>
      </c>
      <c r="D241" s="57" t="s">
        <v>207</v>
      </c>
    </row>
    <row r="242" spans="1:4" ht="15">
      <c r="A242" s="415">
        <f t="shared" si="3"/>
        <v>435</v>
      </c>
      <c r="B242" s="59" t="s">
        <v>364</v>
      </c>
      <c r="C242" s="407">
        <v>39335</v>
      </c>
      <c r="D242" s="57" t="s">
        <v>207</v>
      </c>
    </row>
    <row r="243" spans="1:4" ht="15">
      <c r="A243" s="415">
        <f t="shared" si="3"/>
        <v>436</v>
      </c>
      <c r="B243" s="59" t="s">
        <v>365</v>
      </c>
      <c r="C243" s="407">
        <v>38786</v>
      </c>
      <c r="D243" s="57" t="s">
        <v>207</v>
      </c>
    </row>
    <row r="244" spans="1:4" ht="15">
      <c r="A244" s="415">
        <f t="shared" si="3"/>
        <v>437</v>
      </c>
      <c r="B244" s="59" t="s">
        <v>366</v>
      </c>
      <c r="C244" s="407">
        <v>38427</v>
      </c>
      <c r="D244" s="57" t="s">
        <v>207</v>
      </c>
    </row>
    <row r="245" spans="1:4" ht="15">
      <c r="A245" s="415">
        <f t="shared" si="3"/>
        <v>438</v>
      </c>
      <c r="B245" s="59" t="s">
        <v>367</v>
      </c>
      <c r="C245" s="407">
        <v>38510</v>
      </c>
      <c r="D245" s="57" t="s">
        <v>207</v>
      </c>
    </row>
    <row r="246" spans="1:4" ht="15">
      <c r="A246" s="415">
        <f t="shared" si="3"/>
        <v>439</v>
      </c>
      <c r="B246" s="59" t="s">
        <v>368</v>
      </c>
      <c r="C246" s="407">
        <v>38936</v>
      </c>
      <c r="D246" s="57" t="s">
        <v>207</v>
      </c>
    </row>
    <row r="247" spans="1:4" ht="15">
      <c r="A247" s="415">
        <f t="shared" si="3"/>
        <v>440</v>
      </c>
      <c r="B247" s="59" t="s">
        <v>369</v>
      </c>
      <c r="C247" s="407">
        <v>38539</v>
      </c>
      <c r="D247" s="57" t="s">
        <v>207</v>
      </c>
    </row>
    <row r="248" spans="1:4" ht="15">
      <c r="A248" s="415">
        <f t="shared" si="3"/>
        <v>441</v>
      </c>
      <c r="B248" s="59" t="s">
        <v>370</v>
      </c>
      <c r="C248" s="407">
        <v>38745</v>
      </c>
      <c r="D248" s="57" t="s">
        <v>207</v>
      </c>
    </row>
    <row r="249" spans="1:4" ht="15">
      <c r="A249" s="415">
        <f t="shared" si="3"/>
        <v>442</v>
      </c>
      <c r="B249" s="59" t="s">
        <v>371</v>
      </c>
      <c r="C249" s="407">
        <v>38894</v>
      </c>
      <c r="D249" s="57" t="s">
        <v>207</v>
      </c>
    </row>
    <row r="250" spans="1:4" ht="15">
      <c r="A250" s="415">
        <f t="shared" si="3"/>
        <v>443</v>
      </c>
      <c r="B250" s="59" t="s">
        <v>571</v>
      </c>
      <c r="C250" s="407">
        <v>38720</v>
      </c>
      <c r="D250" s="57" t="s">
        <v>207</v>
      </c>
    </row>
    <row r="251" spans="1:4" ht="15">
      <c r="A251" s="415">
        <f t="shared" si="3"/>
        <v>444</v>
      </c>
      <c r="B251" s="59" t="s">
        <v>570</v>
      </c>
      <c r="C251" s="407">
        <v>38828</v>
      </c>
      <c r="D251" s="57" t="s">
        <v>207</v>
      </c>
    </row>
    <row r="252" spans="1:4" ht="15">
      <c r="A252" s="415">
        <f t="shared" si="3"/>
        <v>445</v>
      </c>
      <c r="B252" s="59" t="s">
        <v>569</v>
      </c>
      <c r="C252" s="407">
        <v>38412</v>
      </c>
      <c r="D252" s="57" t="s">
        <v>207</v>
      </c>
    </row>
    <row r="253" spans="1:4" ht="15">
      <c r="A253" s="415">
        <f t="shared" si="3"/>
        <v>446</v>
      </c>
      <c r="B253" s="59"/>
      <c r="C253" s="407"/>
      <c r="D253" s="57"/>
    </row>
    <row r="254" spans="1:4" ht="15">
      <c r="A254" s="415">
        <f t="shared" si="3"/>
        <v>447</v>
      </c>
      <c r="B254" s="59"/>
      <c r="C254" s="407"/>
      <c r="D254" s="57"/>
    </row>
    <row r="255" spans="1:4" ht="15">
      <c r="A255" s="415">
        <f t="shared" si="3"/>
        <v>448</v>
      </c>
      <c r="B255" s="12"/>
      <c r="C255" s="407"/>
      <c r="D255" s="4"/>
    </row>
    <row r="256" spans="1:4" ht="15">
      <c r="A256" s="415">
        <f t="shared" si="3"/>
        <v>449</v>
      </c>
      <c r="B256" s="12"/>
      <c r="C256" s="407"/>
      <c r="D256" s="4"/>
    </row>
    <row r="257" spans="1:4" ht="15">
      <c r="A257" s="415">
        <f t="shared" si="3"/>
        <v>450</v>
      </c>
      <c r="B257" s="12" t="s">
        <v>203</v>
      </c>
      <c r="C257" s="407">
        <v>38072</v>
      </c>
      <c r="D257" s="4" t="s">
        <v>201</v>
      </c>
    </row>
    <row r="258" spans="1:4" ht="15">
      <c r="A258" s="415">
        <f t="shared" si="3"/>
        <v>451</v>
      </c>
      <c r="B258" s="59" t="s">
        <v>372</v>
      </c>
      <c r="C258" s="407">
        <v>38040</v>
      </c>
      <c r="D258" s="57" t="s">
        <v>201</v>
      </c>
    </row>
    <row r="259" spans="1:4" ht="15">
      <c r="A259" s="415">
        <f t="shared" si="3"/>
        <v>452</v>
      </c>
      <c r="B259" s="59" t="s">
        <v>373</v>
      </c>
      <c r="C259" s="407">
        <v>38077</v>
      </c>
      <c r="D259" s="57" t="s">
        <v>201</v>
      </c>
    </row>
    <row r="260" spans="1:4" ht="15">
      <c r="A260" s="415">
        <f t="shared" si="3"/>
        <v>453</v>
      </c>
      <c r="B260" s="59" t="s">
        <v>374</v>
      </c>
      <c r="C260" s="407">
        <v>38039</v>
      </c>
      <c r="D260" s="57" t="s">
        <v>201</v>
      </c>
    </row>
    <row r="261" spans="1:4" ht="15">
      <c r="A261" s="415">
        <f t="shared" si="3"/>
        <v>454</v>
      </c>
      <c r="B261" s="59" t="s">
        <v>375</v>
      </c>
      <c r="C261" s="407">
        <v>37638</v>
      </c>
      <c r="D261" s="57" t="s">
        <v>201</v>
      </c>
    </row>
    <row r="262" spans="1:4" ht="15">
      <c r="A262" s="415">
        <f t="shared" si="3"/>
        <v>455</v>
      </c>
      <c r="B262" s="59" t="s">
        <v>253</v>
      </c>
      <c r="C262" s="407">
        <v>37576</v>
      </c>
      <c r="D262" s="57" t="s">
        <v>201</v>
      </c>
    </row>
    <row r="263" spans="1:4" ht="15">
      <c r="A263" s="415">
        <f t="shared" si="3"/>
        <v>456</v>
      </c>
      <c r="B263" s="59" t="s">
        <v>376</v>
      </c>
      <c r="C263" s="407">
        <v>37883</v>
      </c>
      <c r="D263" s="57" t="s">
        <v>201</v>
      </c>
    </row>
    <row r="264" spans="1:4" ht="15">
      <c r="A264" s="415">
        <f t="shared" si="3"/>
        <v>457</v>
      </c>
      <c r="B264" s="59" t="s">
        <v>377</v>
      </c>
      <c r="C264" s="407">
        <v>38076</v>
      </c>
      <c r="D264" s="57" t="s">
        <v>201</v>
      </c>
    </row>
    <row r="265" spans="1:4" ht="15">
      <c r="A265" s="415">
        <f t="shared" si="3"/>
        <v>458</v>
      </c>
      <c r="B265" s="59" t="s">
        <v>378</v>
      </c>
      <c r="C265" s="407">
        <v>37951</v>
      </c>
      <c r="D265" s="57" t="s">
        <v>201</v>
      </c>
    </row>
    <row r="266" spans="1:4" ht="15">
      <c r="A266" s="415">
        <f t="shared" si="3"/>
        <v>459</v>
      </c>
      <c r="B266" s="59" t="s">
        <v>379</v>
      </c>
      <c r="C266" s="407">
        <v>37873</v>
      </c>
      <c r="D266" s="57" t="s">
        <v>201</v>
      </c>
    </row>
    <row r="267" spans="1:4" ht="15">
      <c r="A267" s="415">
        <f t="shared" si="3"/>
        <v>460</v>
      </c>
      <c r="B267" s="59" t="s">
        <v>558</v>
      </c>
      <c r="C267" s="407">
        <v>38135</v>
      </c>
      <c r="D267" s="57" t="s">
        <v>201</v>
      </c>
    </row>
    <row r="268" spans="1:4" ht="15">
      <c r="A268" s="415">
        <f t="shared" si="3"/>
        <v>461</v>
      </c>
      <c r="B268" s="59" t="s">
        <v>559</v>
      </c>
      <c r="C268" s="407">
        <v>38178</v>
      </c>
      <c r="D268" s="57" t="s">
        <v>201</v>
      </c>
    </row>
    <row r="269" spans="1:4" ht="15">
      <c r="A269" s="415">
        <f t="shared" si="3"/>
        <v>462</v>
      </c>
      <c r="B269" s="59" t="s">
        <v>560</v>
      </c>
      <c r="C269" s="407">
        <v>37402</v>
      </c>
      <c r="D269" s="57"/>
    </row>
    <row r="270" spans="1:4" ht="15">
      <c r="A270" s="415">
        <f t="shared" si="3"/>
        <v>463</v>
      </c>
      <c r="B270" s="59" t="s">
        <v>556</v>
      </c>
      <c r="C270" s="407">
        <v>37354</v>
      </c>
      <c r="D270" s="57"/>
    </row>
    <row r="271" spans="1:4" ht="15">
      <c r="A271" s="415">
        <f t="shared" si="3"/>
        <v>464</v>
      </c>
      <c r="B271" s="59" t="s">
        <v>557</v>
      </c>
      <c r="C271" s="407"/>
      <c r="D271" s="57"/>
    </row>
    <row r="272" spans="1:4" ht="15">
      <c r="A272" s="415">
        <f t="shared" si="3"/>
        <v>465</v>
      </c>
      <c r="B272" s="59" t="s">
        <v>380</v>
      </c>
      <c r="C272" s="407">
        <v>36828</v>
      </c>
      <c r="D272" s="57" t="s">
        <v>202</v>
      </c>
    </row>
    <row r="273" spans="1:4" ht="15">
      <c r="A273" s="415">
        <f aca="true" t="shared" si="4" ref="A273:A306">A272+1</f>
        <v>466</v>
      </c>
      <c r="B273" s="59" t="s">
        <v>381</v>
      </c>
      <c r="C273" s="407">
        <v>36854</v>
      </c>
      <c r="D273" s="57" t="s">
        <v>202</v>
      </c>
    </row>
    <row r="274" spans="1:4" ht="15">
      <c r="A274" s="415">
        <f t="shared" si="4"/>
        <v>467</v>
      </c>
      <c r="B274" s="59" t="s">
        <v>382</v>
      </c>
      <c r="C274" s="407">
        <v>37213</v>
      </c>
      <c r="D274" s="57" t="s">
        <v>202</v>
      </c>
    </row>
    <row r="275" spans="1:4" ht="15">
      <c r="A275" s="415">
        <f t="shared" si="4"/>
        <v>468</v>
      </c>
      <c r="B275" s="59" t="s">
        <v>383</v>
      </c>
      <c r="C275" s="407">
        <v>37093</v>
      </c>
      <c r="D275" s="57" t="s">
        <v>202</v>
      </c>
    </row>
    <row r="276" spans="1:4" ht="15">
      <c r="A276" s="415">
        <f t="shared" si="4"/>
        <v>469</v>
      </c>
      <c r="B276" s="59"/>
      <c r="C276" s="407"/>
      <c r="D276" s="57"/>
    </row>
    <row r="277" spans="1:4" ht="15">
      <c r="A277" s="415">
        <f t="shared" si="4"/>
        <v>470</v>
      </c>
      <c r="B277" s="59" t="s">
        <v>384</v>
      </c>
      <c r="C277" s="407">
        <v>38612</v>
      </c>
      <c r="D277" s="57" t="s">
        <v>204</v>
      </c>
    </row>
    <row r="278" spans="1:4" ht="15">
      <c r="A278" s="415">
        <f t="shared" si="4"/>
        <v>471</v>
      </c>
      <c r="B278" s="59" t="s">
        <v>385</v>
      </c>
      <c r="C278" s="407">
        <v>38837</v>
      </c>
      <c r="D278" s="57" t="s">
        <v>204</v>
      </c>
    </row>
    <row r="279" spans="1:4" ht="15">
      <c r="A279" s="415">
        <f t="shared" si="4"/>
        <v>472</v>
      </c>
      <c r="B279" s="59" t="s">
        <v>386</v>
      </c>
      <c r="C279" s="407">
        <v>38908</v>
      </c>
      <c r="D279" s="57" t="s">
        <v>204</v>
      </c>
    </row>
    <row r="280" spans="1:4" ht="15">
      <c r="A280" s="415">
        <f t="shared" si="4"/>
        <v>473</v>
      </c>
      <c r="B280" s="59" t="s">
        <v>387</v>
      </c>
      <c r="C280" s="407">
        <v>38357</v>
      </c>
      <c r="D280" s="57" t="s">
        <v>204</v>
      </c>
    </row>
    <row r="281" spans="1:4" ht="15">
      <c r="A281" s="415">
        <f t="shared" si="4"/>
        <v>474</v>
      </c>
      <c r="B281" s="59" t="s">
        <v>388</v>
      </c>
      <c r="C281" s="407">
        <v>39226</v>
      </c>
      <c r="D281" s="57" t="s">
        <v>204</v>
      </c>
    </row>
    <row r="282" spans="1:4" ht="15">
      <c r="A282" s="415">
        <f t="shared" si="4"/>
        <v>475</v>
      </c>
      <c r="B282" s="59" t="s">
        <v>389</v>
      </c>
      <c r="C282" s="407">
        <v>38581</v>
      </c>
      <c r="D282" s="57" t="s">
        <v>204</v>
      </c>
    </row>
    <row r="283" spans="1:4" ht="15">
      <c r="A283" s="415">
        <f t="shared" si="4"/>
        <v>476</v>
      </c>
      <c r="B283" s="59" t="s">
        <v>390</v>
      </c>
      <c r="C283" s="407">
        <v>38587</v>
      </c>
      <c r="D283" s="57" t="s">
        <v>204</v>
      </c>
    </row>
    <row r="284" spans="1:4" ht="15">
      <c r="A284" s="415">
        <f t="shared" si="4"/>
        <v>477</v>
      </c>
      <c r="B284" s="59" t="s">
        <v>391</v>
      </c>
      <c r="C284" s="407">
        <v>39218</v>
      </c>
      <c r="D284" s="57" t="s">
        <v>204</v>
      </c>
    </row>
    <row r="285" spans="1:4" ht="15">
      <c r="A285" s="415">
        <f t="shared" si="4"/>
        <v>478</v>
      </c>
      <c r="B285" s="59" t="s">
        <v>392</v>
      </c>
      <c r="C285" s="407">
        <v>38846</v>
      </c>
      <c r="D285" s="57" t="s">
        <v>204</v>
      </c>
    </row>
    <row r="286" spans="1:4" ht="15">
      <c r="A286" s="415">
        <f t="shared" si="4"/>
        <v>479</v>
      </c>
      <c r="B286" s="59" t="s">
        <v>393</v>
      </c>
      <c r="C286" s="407">
        <v>38728</v>
      </c>
      <c r="D286" s="57" t="s">
        <v>204</v>
      </c>
    </row>
    <row r="287" spans="1:4" ht="15">
      <c r="A287" s="415">
        <f t="shared" si="4"/>
        <v>480</v>
      </c>
      <c r="B287" s="59" t="s">
        <v>394</v>
      </c>
      <c r="C287" s="407">
        <v>38333</v>
      </c>
      <c r="D287" s="57" t="s">
        <v>204</v>
      </c>
    </row>
    <row r="288" spans="1:4" ht="15">
      <c r="A288" s="415">
        <f t="shared" si="4"/>
        <v>481</v>
      </c>
      <c r="B288" s="59" t="s">
        <v>395</v>
      </c>
      <c r="C288" s="407">
        <v>38250</v>
      </c>
      <c r="D288" s="57" t="s">
        <v>204</v>
      </c>
    </row>
    <row r="289" spans="1:4" ht="15">
      <c r="A289" s="415">
        <f t="shared" si="4"/>
        <v>482</v>
      </c>
      <c r="B289" s="59" t="s">
        <v>396</v>
      </c>
      <c r="C289" s="407">
        <v>38907</v>
      </c>
      <c r="D289" s="57" t="s">
        <v>204</v>
      </c>
    </row>
    <row r="290" spans="1:4" ht="15">
      <c r="A290" s="415">
        <f t="shared" si="4"/>
        <v>483</v>
      </c>
      <c r="B290" s="59" t="s">
        <v>397</v>
      </c>
      <c r="C290" s="407">
        <v>39084</v>
      </c>
      <c r="D290" s="57" t="s">
        <v>204</v>
      </c>
    </row>
    <row r="291" spans="1:4" ht="15">
      <c r="A291" s="415">
        <f t="shared" si="4"/>
        <v>484</v>
      </c>
      <c r="B291" s="59" t="s">
        <v>398</v>
      </c>
      <c r="C291" s="407">
        <v>38415</v>
      </c>
      <c r="D291" s="57" t="s">
        <v>204</v>
      </c>
    </row>
    <row r="292" spans="1:4" ht="15">
      <c r="A292" s="415">
        <f t="shared" si="4"/>
        <v>485</v>
      </c>
      <c r="B292" s="59" t="s">
        <v>399</v>
      </c>
      <c r="C292" s="407">
        <v>38702</v>
      </c>
      <c r="D292" s="57" t="s">
        <v>204</v>
      </c>
    </row>
    <row r="293" spans="1:4" ht="15">
      <c r="A293" s="415">
        <f t="shared" si="4"/>
        <v>486</v>
      </c>
      <c r="B293" s="59" t="s">
        <v>400</v>
      </c>
      <c r="C293" s="407">
        <v>38708</v>
      </c>
      <c r="D293" s="57" t="s">
        <v>204</v>
      </c>
    </row>
    <row r="294" spans="1:4" ht="15">
      <c r="A294" s="415">
        <f t="shared" si="4"/>
        <v>487</v>
      </c>
      <c r="B294" s="59" t="s">
        <v>401</v>
      </c>
      <c r="C294" s="407">
        <v>38590</v>
      </c>
      <c r="D294" s="57" t="s">
        <v>204</v>
      </c>
    </row>
    <row r="295" spans="1:4" ht="15">
      <c r="A295" s="415">
        <f t="shared" si="4"/>
        <v>488</v>
      </c>
      <c r="B295" s="59" t="s">
        <v>563</v>
      </c>
      <c r="C295" s="407">
        <v>38286</v>
      </c>
      <c r="D295" s="57"/>
    </row>
    <row r="296" spans="1:4" ht="15">
      <c r="A296" s="415">
        <f t="shared" si="4"/>
        <v>489</v>
      </c>
      <c r="B296" s="59" t="s">
        <v>623</v>
      </c>
      <c r="C296" s="407">
        <v>38286</v>
      </c>
      <c r="D296" s="57"/>
    </row>
    <row r="297" spans="1:4" ht="15">
      <c r="A297" s="415">
        <f t="shared" si="4"/>
        <v>490</v>
      </c>
      <c r="B297" s="59"/>
      <c r="C297" s="407"/>
      <c r="D297" s="57"/>
    </row>
    <row r="298" spans="1:4" ht="15">
      <c r="A298" s="415">
        <f t="shared" si="4"/>
        <v>491</v>
      </c>
      <c r="B298" s="59"/>
      <c r="C298" s="407"/>
      <c r="D298" s="57"/>
    </row>
    <row r="299" spans="1:4" ht="15">
      <c r="A299" s="415">
        <f t="shared" si="4"/>
        <v>492</v>
      </c>
      <c r="B299" s="59"/>
      <c r="C299" s="407"/>
      <c r="D299" s="57"/>
    </row>
    <row r="300" spans="1:4" ht="15">
      <c r="A300" s="415">
        <f t="shared" si="4"/>
        <v>493</v>
      </c>
      <c r="B300" s="59"/>
      <c r="C300" s="407"/>
      <c r="D300" s="57"/>
    </row>
    <row r="301" spans="1:4" ht="15">
      <c r="A301" s="415">
        <f t="shared" si="4"/>
        <v>494</v>
      </c>
      <c r="B301" s="59"/>
      <c r="C301" s="407"/>
      <c r="D301" s="57"/>
    </row>
    <row r="302" spans="1:4" ht="15">
      <c r="A302" s="415">
        <f t="shared" si="4"/>
        <v>495</v>
      </c>
      <c r="B302" s="59"/>
      <c r="C302" s="407"/>
      <c r="D302" s="57"/>
    </row>
    <row r="303" spans="1:4" ht="15">
      <c r="A303" s="415">
        <f t="shared" si="4"/>
        <v>496</v>
      </c>
      <c r="B303" s="59"/>
      <c r="C303" s="407"/>
      <c r="D303" s="57"/>
    </row>
    <row r="304" spans="1:4" ht="15">
      <c r="A304" s="415">
        <f t="shared" si="4"/>
        <v>497</v>
      </c>
      <c r="B304" s="12"/>
      <c r="C304" s="407"/>
      <c r="D304" s="4"/>
    </row>
    <row r="305" spans="1:4" ht="15">
      <c r="A305" s="415">
        <f t="shared" si="4"/>
        <v>498</v>
      </c>
      <c r="B305" s="12"/>
      <c r="C305" s="407"/>
      <c r="D305" s="4"/>
    </row>
    <row r="306" spans="1:4" ht="15">
      <c r="A306" s="415">
        <f t="shared" si="4"/>
        <v>499</v>
      </c>
      <c r="B306" s="12"/>
      <c r="C306" s="407"/>
      <c r="D306" s="4"/>
    </row>
    <row r="307" spans="1:4" ht="15">
      <c r="A307" s="416">
        <v>500</v>
      </c>
      <c r="B307" s="59" t="s">
        <v>606</v>
      </c>
      <c r="C307" s="407"/>
      <c r="D307" s="57" t="s">
        <v>209</v>
      </c>
    </row>
    <row r="308" spans="1:4" ht="15">
      <c r="A308" s="416">
        <f>A307+1</f>
        <v>501</v>
      </c>
      <c r="B308" s="59" t="s">
        <v>605</v>
      </c>
      <c r="C308" s="407"/>
      <c r="D308" s="57" t="s">
        <v>209</v>
      </c>
    </row>
    <row r="309" spans="1:4" ht="15">
      <c r="A309" s="416">
        <f aca="true" t="shared" si="5" ref="A309:A372">A308+1</f>
        <v>502</v>
      </c>
      <c r="B309" s="59" t="s">
        <v>604</v>
      </c>
      <c r="C309" s="407"/>
      <c r="D309" s="57" t="s">
        <v>209</v>
      </c>
    </row>
    <row r="310" spans="1:4" ht="15">
      <c r="A310" s="416">
        <f t="shared" si="5"/>
        <v>503</v>
      </c>
      <c r="B310" s="59" t="s">
        <v>572</v>
      </c>
      <c r="C310" s="407"/>
      <c r="D310" s="57" t="s">
        <v>209</v>
      </c>
    </row>
    <row r="311" spans="1:4" ht="15">
      <c r="A311" s="416">
        <f t="shared" si="5"/>
        <v>504</v>
      </c>
      <c r="B311" s="59"/>
      <c r="C311" s="407"/>
      <c r="D311" s="57"/>
    </row>
    <row r="312" spans="1:4" ht="15">
      <c r="A312" s="416">
        <f t="shared" si="5"/>
        <v>505</v>
      </c>
      <c r="B312" s="59"/>
      <c r="C312" s="407"/>
      <c r="D312" s="57"/>
    </row>
    <row r="313" spans="1:4" ht="15">
      <c r="A313" s="416">
        <f t="shared" si="5"/>
        <v>506</v>
      </c>
      <c r="B313" s="59"/>
      <c r="C313" s="407"/>
      <c r="D313" s="57"/>
    </row>
    <row r="314" spans="1:4" ht="15">
      <c r="A314" s="416">
        <f t="shared" si="5"/>
        <v>507</v>
      </c>
      <c r="B314" s="59"/>
      <c r="C314" s="407"/>
      <c r="D314" s="57"/>
    </row>
    <row r="315" spans="1:4" ht="15">
      <c r="A315" s="416">
        <f t="shared" si="5"/>
        <v>508</v>
      </c>
      <c r="B315" s="59"/>
      <c r="C315" s="407"/>
      <c r="D315" s="57"/>
    </row>
    <row r="316" spans="1:4" ht="15">
      <c r="A316" s="416">
        <f t="shared" si="5"/>
        <v>509</v>
      </c>
      <c r="B316" s="59"/>
      <c r="C316" s="407"/>
      <c r="D316" s="57"/>
    </row>
    <row r="317" spans="1:4" ht="15">
      <c r="A317" s="416">
        <f t="shared" si="5"/>
        <v>510</v>
      </c>
      <c r="B317" s="59"/>
      <c r="C317" s="407"/>
      <c r="D317" s="268"/>
    </row>
    <row r="318" spans="1:4" ht="15">
      <c r="A318" s="416">
        <f t="shared" si="5"/>
        <v>511</v>
      </c>
      <c r="B318" s="59"/>
      <c r="C318" s="407"/>
      <c r="D318" s="57"/>
    </row>
    <row r="319" spans="1:4" ht="15">
      <c r="A319" s="416">
        <f t="shared" si="5"/>
        <v>512</v>
      </c>
      <c r="B319" s="59"/>
      <c r="C319" s="407"/>
      <c r="D319" s="57"/>
    </row>
    <row r="320" spans="1:4" ht="15">
      <c r="A320" s="416">
        <f t="shared" si="5"/>
        <v>513</v>
      </c>
      <c r="B320" s="59"/>
      <c r="C320" s="407"/>
      <c r="D320" s="57"/>
    </row>
    <row r="321" spans="1:4" ht="15">
      <c r="A321" s="416">
        <f t="shared" si="5"/>
        <v>514</v>
      </c>
      <c r="B321" s="59"/>
      <c r="C321" s="407"/>
      <c r="D321" s="57"/>
    </row>
    <row r="322" spans="1:4" ht="15">
      <c r="A322" s="416">
        <f t="shared" si="5"/>
        <v>515</v>
      </c>
      <c r="B322" s="59"/>
      <c r="C322" s="407"/>
      <c r="D322" s="57"/>
    </row>
    <row r="323" spans="1:4" ht="15">
      <c r="A323" s="416">
        <f t="shared" si="5"/>
        <v>516</v>
      </c>
      <c r="B323" s="59"/>
      <c r="C323" s="407"/>
      <c r="D323" s="57"/>
    </row>
    <row r="324" spans="1:4" ht="15">
      <c r="A324" s="416">
        <f t="shared" si="5"/>
        <v>517</v>
      </c>
      <c r="B324" s="59"/>
      <c r="C324" s="407"/>
      <c r="D324" s="57"/>
    </row>
    <row r="325" spans="1:4" ht="15">
      <c r="A325" s="416">
        <f t="shared" si="5"/>
        <v>518</v>
      </c>
      <c r="B325" s="59"/>
      <c r="C325" s="407"/>
      <c r="D325" s="57"/>
    </row>
    <row r="326" spans="1:4" ht="15">
      <c r="A326" s="416">
        <f t="shared" si="5"/>
        <v>519</v>
      </c>
      <c r="B326" s="59"/>
      <c r="C326" s="407"/>
      <c r="D326" s="57"/>
    </row>
    <row r="327" spans="1:4" ht="15">
      <c r="A327" s="416">
        <f t="shared" si="5"/>
        <v>520</v>
      </c>
      <c r="B327" s="59" t="s">
        <v>607</v>
      </c>
      <c r="C327" s="407"/>
      <c r="D327" s="57" t="s">
        <v>208</v>
      </c>
    </row>
    <row r="328" spans="1:4" ht="15">
      <c r="A328" s="416">
        <f t="shared" si="5"/>
        <v>521</v>
      </c>
      <c r="B328" s="59" t="s">
        <v>608</v>
      </c>
      <c r="C328" s="407"/>
      <c r="D328" s="57" t="s">
        <v>208</v>
      </c>
    </row>
    <row r="329" spans="1:4" ht="15">
      <c r="A329" s="416">
        <f t="shared" si="5"/>
        <v>522</v>
      </c>
      <c r="B329" s="59" t="s">
        <v>609</v>
      </c>
      <c r="C329" s="407"/>
      <c r="D329" s="57" t="s">
        <v>208</v>
      </c>
    </row>
    <row r="330" spans="1:4" ht="15">
      <c r="A330" s="416">
        <f t="shared" si="5"/>
        <v>523</v>
      </c>
      <c r="B330" s="59" t="s">
        <v>562</v>
      </c>
      <c r="C330" s="407"/>
      <c r="D330" s="57"/>
    </row>
    <row r="331" spans="1:4" ht="15">
      <c r="A331" s="416">
        <f t="shared" si="5"/>
        <v>524</v>
      </c>
      <c r="B331" s="59"/>
      <c r="C331" s="407"/>
      <c r="D331" s="57"/>
    </row>
    <row r="332" spans="1:4" ht="15">
      <c r="A332" s="416">
        <f t="shared" si="5"/>
        <v>525</v>
      </c>
      <c r="B332" s="59"/>
      <c r="C332" s="407"/>
      <c r="D332" s="57"/>
    </row>
    <row r="333" spans="1:4" ht="15">
      <c r="A333" s="416">
        <f t="shared" si="5"/>
        <v>526</v>
      </c>
      <c r="B333" s="59"/>
      <c r="C333" s="407"/>
      <c r="D333" s="57"/>
    </row>
    <row r="334" spans="1:4" ht="15">
      <c r="A334" s="416">
        <f t="shared" si="5"/>
        <v>527</v>
      </c>
      <c r="B334" s="59"/>
      <c r="C334" s="407"/>
      <c r="D334" s="57"/>
    </row>
    <row r="335" spans="1:4" ht="15">
      <c r="A335" s="416">
        <f t="shared" si="5"/>
        <v>528</v>
      </c>
      <c r="B335" s="59"/>
      <c r="C335" s="407"/>
      <c r="D335" s="57"/>
    </row>
    <row r="336" spans="1:4" ht="15">
      <c r="A336" s="416">
        <f t="shared" si="5"/>
        <v>529</v>
      </c>
      <c r="B336" s="59"/>
      <c r="C336" s="407"/>
      <c r="D336" s="57"/>
    </row>
    <row r="337" spans="1:4" ht="15">
      <c r="A337" s="416">
        <f t="shared" si="5"/>
        <v>530</v>
      </c>
      <c r="B337" s="59"/>
      <c r="C337" s="407"/>
      <c r="D337" s="57"/>
    </row>
    <row r="338" spans="1:4" ht="15">
      <c r="A338" s="416">
        <f t="shared" si="5"/>
        <v>531</v>
      </c>
      <c r="B338" s="59"/>
      <c r="C338" s="407"/>
      <c r="D338" s="57"/>
    </row>
    <row r="339" spans="1:4" ht="15">
      <c r="A339" s="416">
        <f t="shared" si="5"/>
        <v>532</v>
      </c>
      <c r="B339" s="59"/>
      <c r="C339" s="407"/>
      <c r="D339" s="57"/>
    </row>
    <row r="340" spans="1:4" ht="15">
      <c r="A340" s="416">
        <f t="shared" si="5"/>
        <v>533</v>
      </c>
      <c r="B340" s="59"/>
      <c r="C340" s="407"/>
      <c r="D340" s="57"/>
    </row>
    <row r="341" spans="1:4" ht="15">
      <c r="A341" s="416">
        <f t="shared" si="5"/>
        <v>534</v>
      </c>
      <c r="B341" s="59"/>
      <c r="C341" s="407"/>
      <c r="D341" s="57"/>
    </row>
    <row r="342" spans="1:4" ht="15">
      <c r="A342" s="416">
        <f t="shared" si="5"/>
        <v>535</v>
      </c>
      <c r="B342" s="59"/>
      <c r="C342" s="407"/>
      <c r="D342" s="57"/>
    </row>
    <row r="343" spans="1:4" ht="15">
      <c r="A343" s="416">
        <f t="shared" si="5"/>
        <v>536</v>
      </c>
      <c r="B343" s="59"/>
      <c r="C343" s="407"/>
      <c r="D343" s="57"/>
    </row>
    <row r="344" spans="1:4" ht="15">
      <c r="A344" s="416">
        <f t="shared" si="5"/>
        <v>537</v>
      </c>
      <c r="B344" s="59"/>
      <c r="C344" s="407"/>
      <c r="D344" s="57"/>
    </row>
    <row r="345" spans="1:4" ht="15">
      <c r="A345" s="416">
        <f t="shared" si="5"/>
        <v>538</v>
      </c>
      <c r="B345" s="59"/>
      <c r="C345" s="407"/>
      <c r="D345" s="57"/>
    </row>
    <row r="346" spans="1:4" ht="15">
      <c r="A346" s="416">
        <f t="shared" si="5"/>
        <v>539</v>
      </c>
      <c r="B346" s="59"/>
      <c r="C346" s="407"/>
      <c r="D346" s="57"/>
    </row>
    <row r="347" spans="1:4" ht="15">
      <c r="A347" s="416">
        <f t="shared" si="5"/>
        <v>540</v>
      </c>
      <c r="B347" s="59" t="s">
        <v>610</v>
      </c>
      <c r="C347" s="407"/>
      <c r="D347" s="57" t="s">
        <v>211</v>
      </c>
    </row>
    <row r="348" spans="1:4" ht="15">
      <c r="A348" s="416">
        <f t="shared" si="5"/>
        <v>541</v>
      </c>
      <c r="B348" s="59"/>
      <c r="C348" s="407"/>
      <c r="D348" s="57"/>
    </row>
    <row r="349" spans="1:4" ht="15">
      <c r="A349" s="416">
        <f t="shared" si="5"/>
        <v>542</v>
      </c>
      <c r="B349" s="59"/>
      <c r="C349" s="407"/>
      <c r="D349" s="57"/>
    </row>
    <row r="350" spans="1:4" ht="15">
      <c r="A350" s="416">
        <f t="shared" si="5"/>
        <v>543</v>
      </c>
      <c r="B350" s="59"/>
      <c r="C350" s="407"/>
      <c r="D350" s="57"/>
    </row>
    <row r="351" spans="1:4" ht="15">
      <c r="A351" s="416">
        <f t="shared" si="5"/>
        <v>544</v>
      </c>
      <c r="B351" s="59"/>
      <c r="C351" s="407"/>
      <c r="D351" s="57"/>
    </row>
    <row r="352" spans="1:4" ht="15">
      <c r="A352" s="416">
        <f t="shared" si="5"/>
        <v>545</v>
      </c>
      <c r="B352" s="59"/>
      <c r="C352" s="407"/>
      <c r="D352" s="57"/>
    </row>
    <row r="353" spans="1:4" ht="15">
      <c r="A353" s="416">
        <f t="shared" si="5"/>
        <v>546</v>
      </c>
      <c r="B353" s="59"/>
      <c r="C353" s="407"/>
      <c r="D353" s="57"/>
    </row>
    <row r="354" spans="1:4" ht="15">
      <c r="A354" s="416">
        <f t="shared" si="5"/>
        <v>547</v>
      </c>
      <c r="B354" s="59"/>
      <c r="C354" s="407"/>
      <c r="D354" s="57"/>
    </row>
    <row r="355" spans="1:4" ht="15">
      <c r="A355" s="416">
        <f t="shared" si="5"/>
        <v>548</v>
      </c>
      <c r="B355" s="12"/>
      <c r="C355" s="407"/>
      <c r="D355" s="4"/>
    </row>
    <row r="356" spans="1:4" ht="15">
      <c r="A356" s="416">
        <f t="shared" si="5"/>
        <v>549</v>
      </c>
      <c r="B356" s="12"/>
      <c r="C356" s="407"/>
      <c r="D356" s="4"/>
    </row>
    <row r="357" spans="1:4" ht="15">
      <c r="A357" s="416">
        <f t="shared" si="5"/>
        <v>550</v>
      </c>
      <c r="B357" s="12"/>
      <c r="C357" s="407"/>
      <c r="D357" s="4"/>
    </row>
    <row r="358" spans="1:4" ht="15">
      <c r="A358" s="416">
        <f t="shared" si="5"/>
        <v>551</v>
      </c>
      <c r="B358" s="59"/>
      <c r="C358" s="407"/>
      <c r="D358" s="57"/>
    </row>
    <row r="359" spans="1:4" ht="15">
      <c r="A359" s="416">
        <f t="shared" si="5"/>
        <v>552</v>
      </c>
      <c r="B359" s="59"/>
      <c r="C359" s="407"/>
      <c r="D359" s="57"/>
    </row>
    <row r="360" spans="1:4" ht="15">
      <c r="A360" s="416">
        <f t="shared" si="5"/>
        <v>553</v>
      </c>
      <c r="B360" s="59"/>
      <c r="C360" s="407"/>
      <c r="D360" s="57"/>
    </row>
    <row r="361" spans="1:4" ht="15">
      <c r="A361" s="416">
        <f t="shared" si="5"/>
        <v>554</v>
      </c>
      <c r="B361" s="59"/>
      <c r="C361" s="407"/>
      <c r="D361" s="57"/>
    </row>
    <row r="362" spans="1:4" ht="15">
      <c r="A362" s="416">
        <f t="shared" si="5"/>
        <v>555</v>
      </c>
      <c r="B362" s="59" t="s">
        <v>611</v>
      </c>
      <c r="C362" s="407"/>
      <c r="D362" s="57" t="s">
        <v>210</v>
      </c>
    </row>
    <row r="363" spans="1:4" ht="15">
      <c r="A363" s="416">
        <f t="shared" si="5"/>
        <v>556</v>
      </c>
      <c r="B363" s="59" t="s">
        <v>612</v>
      </c>
      <c r="C363" s="407"/>
      <c r="D363" s="57" t="s">
        <v>210</v>
      </c>
    </row>
    <row r="364" spans="1:4" ht="15">
      <c r="A364" s="416">
        <f t="shared" si="5"/>
        <v>557</v>
      </c>
      <c r="B364" s="59" t="s">
        <v>613</v>
      </c>
      <c r="C364" s="407"/>
      <c r="D364" s="57" t="s">
        <v>210</v>
      </c>
    </row>
    <row r="365" spans="1:4" ht="15">
      <c r="A365" s="416">
        <f t="shared" si="5"/>
        <v>558</v>
      </c>
      <c r="B365" s="59" t="s">
        <v>614</v>
      </c>
      <c r="C365" s="407"/>
      <c r="D365" s="57" t="s">
        <v>210</v>
      </c>
    </row>
    <row r="366" spans="1:4" ht="15">
      <c r="A366" s="416">
        <f t="shared" si="5"/>
        <v>559</v>
      </c>
      <c r="B366" s="59" t="s">
        <v>615</v>
      </c>
      <c r="C366" s="407"/>
      <c r="D366" s="57" t="s">
        <v>210</v>
      </c>
    </row>
    <row r="367" spans="1:4" ht="15">
      <c r="A367" s="416">
        <f t="shared" si="5"/>
        <v>560</v>
      </c>
      <c r="B367" s="59" t="s">
        <v>616</v>
      </c>
      <c r="C367" s="407"/>
      <c r="D367" s="57" t="s">
        <v>210</v>
      </c>
    </row>
    <row r="368" spans="1:4" ht="15">
      <c r="A368" s="416">
        <f t="shared" si="5"/>
        <v>561</v>
      </c>
      <c r="B368" s="59" t="s">
        <v>617</v>
      </c>
      <c r="C368" s="407"/>
      <c r="D368" s="57" t="s">
        <v>210</v>
      </c>
    </row>
    <row r="369" spans="1:4" ht="15">
      <c r="A369" s="416">
        <f t="shared" si="5"/>
        <v>562</v>
      </c>
      <c r="B369" s="59" t="s">
        <v>618</v>
      </c>
      <c r="C369" s="407"/>
      <c r="D369" s="57" t="s">
        <v>210</v>
      </c>
    </row>
    <row r="370" spans="1:4" ht="15">
      <c r="A370" s="416">
        <f t="shared" si="5"/>
        <v>563</v>
      </c>
      <c r="B370" s="59" t="s">
        <v>619</v>
      </c>
      <c r="C370" s="407"/>
      <c r="D370" s="57" t="s">
        <v>210</v>
      </c>
    </row>
    <row r="371" spans="1:4" ht="15">
      <c r="A371" s="416">
        <f t="shared" si="5"/>
        <v>564</v>
      </c>
      <c r="B371" s="59" t="s">
        <v>620</v>
      </c>
      <c r="C371" s="407"/>
      <c r="D371" s="57" t="s">
        <v>210</v>
      </c>
    </row>
    <row r="372" spans="1:4" ht="15">
      <c r="A372" s="416">
        <f t="shared" si="5"/>
        <v>565</v>
      </c>
      <c r="B372" s="59" t="s">
        <v>624</v>
      </c>
      <c r="C372" s="407"/>
      <c r="D372" s="57" t="s">
        <v>210</v>
      </c>
    </row>
    <row r="373" spans="1:4" ht="15">
      <c r="A373" s="416">
        <f aca="true" t="shared" si="6" ref="A373:A406">A372+1</f>
        <v>566</v>
      </c>
      <c r="B373" s="59"/>
      <c r="C373" s="407"/>
      <c r="D373" s="57"/>
    </row>
    <row r="374" spans="1:4" ht="15">
      <c r="A374" s="416">
        <f t="shared" si="6"/>
        <v>567</v>
      </c>
      <c r="B374" s="59"/>
      <c r="C374" s="407"/>
      <c r="D374" s="57"/>
    </row>
    <row r="375" spans="1:4" ht="15">
      <c r="A375" s="416">
        <f t="shared" si="6"/>
        <v>568</v>
      </c>
      <c r="B375" s="59"/>
      <c r="C375" s="407"/>
      <c r="D375" s="57"/>
    </row>
    <row r="376" spans="1:4" ht="15">
      <c r="A376" s="416">
        <f t="shared" si="6"/>
        <v>569</v>
      </c>
      <c r="B376" s="59"/>
      <c r="C376" s="407"/>
      <c r="D376" s="57"/>
    </row>
    <row r="377" spans="1:4" ht="15">
      <c r="A377" s="416">
        <f t="shared" si="6"/>
        <v>570</v>
      </c>
      <c r="B377" s="59"/>
      <c r="C377" s="407"/>
      <c r="D377" s="57"/>
    </row>
    <row r="378" spans="1:4" ht="15">
      <c r="A378" s="416">
        <f t="shared" si="6"/>
        <v>571</v>
      </c>
      <c r="B378" s="59"/>
      <c r="C378" s="407"/>
      <c r="D378" s="57"/>
    </row>
    <row r="379" spans="1:4" ht="15">
      <c r="A379" s="416">
        <f t="shared" si="6"/>
        <v>572</v>
      </c>
      <c r="B379" s="59"/>
      <c r="C379" s="407"/>
      <c r="D379" s="57"/>
    </row>
    <row r="380" spans="1:4" ht="15">
      <c r="A380" s="416">
        <f t="shared" si="6"/>
        <v>573</v>
      </c>
      <c r="B380" s="59"/>
      <c r="C380" s="407"/>
      <c r="D380" s="57"/>
    </row>
    <row r="381" spans="1:4" ht="15">
      <c r="A381" s="416">
        <f t="shared" si="6"/>
        <v>574</v>
      </c>
      <c r="B381" s="59"/>
      <c r="C381" s="407"/>
      <c r="D381" s="57"/>
    </row>
    <row r="382" spans="1:4" ht="15">
      <c r="A382" s="416">
        <f t="shared" si="6"/>
        <v>575</v>
      </c>
      <c r="B382" s="59" t="s">
        <v>539</v>
      </c>
      <c r="C382" s="407"/>
      <c r="D382" s="57" t="s">
        <v>213</v>
      </c>
    </row>
    <row r="383" spans="1:4" ht="15">
      <c r="A383" s="416">
        <f t="shared" si="6"/>
        <v>576</v>
      </c>
      <c r="B383" s="59"/>
      <c r="C383" s="407"/>
      <c r="D383" s="57"/>
    </row>
    <row r="384" spans="1:4" ht="15">
      <c r="A384" s="416">
        <f t="shared" si="6"/>
        <v>577</v>
      </c>
      <c r="B384" s="59"/>
      <c r="C384" s="407"/>
      <c r="D384" s="57"/>
    </row>
    <row r="385" spans="1:4" ht="15">
      <c r="A385" s="416">
        <f t="shared" si="6"/>
        <v>578</v>
      </c>
      <c r="B385" s="59"/>
      <c r="C385" s="407"/>
      <c r="D385" s="57"/>
    </row>
    <row r="386" spans="1:4" ht="15">
      <c r="A386" s="416">
        <f t="shared" si="6"/>
        <v>579</v>
      </c>
      <c r="B386" s="59"/>
      <c r="C386" s="407"/>
      <c r="D386" s="57"/>
    </row>
    <row r="387" spans="1:4" ht="15">
      <c r="A387" s="416">
        <f t="shared" si="6"/>
        <v>580</v>
      </c>
      <c r="B387" s="59"/>
      <c r="C387" s="407"/>
      <c r="D387" s="57"/>
    </row>
    <row r="388" spans="1:4" ht="15">
      <c r="A388" s="416">
        <f t="shared" si="6"/>
        <v>581</v>
      </c>
      <c r="B388" s="59"/>
      <c r="C388" s="407"/>
      <c r="D388" s="57"/>
    </row>
    <row r="389" spans="1:4" ht="15">
      <c r="A389" s="416">
        <f t="shared" si="6"/>
        <v>582</v>
      </c>
      <c r="B389" s="59"/>
      <c r="C389" s="407"/>
      <c r="D389" s="57"/>
    </row>
    <row r="390" spans="1:4" ht="15">
      <c r="A390" s="416">
        <f t="shared" si="6"/>
        <v>583</v>
      </c>
      <c r="B390" s="59"/>
      <c r="C390" s="407"/>
      <c r="D390" s="57"/>
    </row>
    <row r="391" spans="1:4" ht="15">
      <c r="A391" s="416">
        <f t="shared" si="6"/>
        <v>584</v>
      </c>
      <c r="B391" s="59"/>
      <c r="C391" s="407"/>
      <c r="D391" s="57"/>
    </row>
    <row r="392" spans="1:4" ht="15">
      <c r="A392" s="416">
        <f t="shared" si="6"/>
        <v>585</v>
      </c>
      <c r="B392" s="59" t="s">
        <v>550</v>
      </c>
      <c r="C392" s="407"/>
      <c r="D392" s="57" t="s">
        <v>212</v>
      </c>
    </row>
    <row r="393" spans="1:4" ht="15">
      <c r="A393" s="416">
        <v>586</v>
      </c>
      <c r="B393" s="59" t="s">
        <v>551</v>
      </c>
      <c r="C393" s="407"/>
      <c r="D393" s="57" t="s">
        <v>212</v>
      </c>
    </row>
    <row r="394" spans="1:4" ht="15">
      <c r="A394" s="416">
        <f t="shared" si="6"/>
        <v>587</v>
      </c>
      <c r="B394" s="59" t="s">
        <v>552</v>
      </c>
      <c r="C394" s="407"/>
      <c r="D394" s="57" t="s">
        <v>212</v>
      </c>
    </row>
    <row r="395" spans="1:4" ht="15">
      <c r="A395" s="416">
        <f t="shared" si="6"/>
        <v>588</v>
      </c>
      <c r="B395" s="59" t="s">
        <v>553</v>
      </c>
      <c r="C395" s="407"/>
      <c r="D395" s="57" t="s">
        <v>212</v>
      </c>
    </row>
    <row r="396" spans="1:4" ht="15">
      <c r="A396" s="416">
        <f t="shared" si="6"/>
        <v>589</v>
      </c>
      <c r="B396" s="59" t="s">
        <v>554</v>
      </c>
      <c r="C396" s="407"/>
      <c r="D396" s="57" t="s">
        <v>212</v>
      </c>
    </row>
    <row r="397" spans="1:4" ht="15">
      <c r="A397" s="416">
        <f t="shared" si="6"/>
        <v>590</v>
      </c>
      <c r="B397" s="59" t="s">
        <v>555</v>
      </c>
      <c r="C397" s="407"/>
      <c r="D397" s="57" t="s">
        <v>212</v>
      </c>
    </row>
    <row r="398" spans="1:4" ht="15">
      <c r="A398" s="416">
        <f t="shared" si="6"/>
        <v>591</v>
      </c>
      <c r="B398" s="59"/>
      <c r="C398" s="407"/>
      <c r="D398" s="57"/>
    </row>
    <row r="399" spans="1:4" ht="15">
      <c r="A399" s="416">
        <f t="shared" si="6"/>
        <v>592</v>
      </c>
      <c r="B399" s="59"/>
      <c r="C399" s="407"/>
      <c r="D399" s="57"/>
    </row>
    <row r="400" spans="1:4" ht="15">
      <c r="A400" s="416">
        <f t="shared" si="6"/>
        <v>593</v>
      </c>
      <c r="B400" s="59"/>
      <c r="C400" s="407"/>
      <c r="D400" s="57"/>
    </row>
    <row r="401" spans="1:4" ht="15">
      <c r="A401" s="416">
        <f t="shared" si="6"/>
        <v>594</v>
      </c>
      <c r="B401" s="59"/>
      <c r="C401" s="407"/>
      <c r="D401" s="57"/>
    </row>
    <row r="402" spans="1:4" ht="15">
      <c r="A402" s="416">
        <f t="shared" si="6"/>
        <v>595</v>
      </c>
      <c r="B402" s="59"/>
      <c r="C402" s="407"/>
      <c r="D402" s="57"/>
    </row>
    <row r="403" spans="1:4" ht="15">
      <c r="A403" s="416">
        <f t="shared" si="6"/>
        <v>596</v>
      </c>
      <c r="B403" s="59"/>
      <c r="C403" s="407"/>
      <c r="D403" s="57"/>
    </row>
    <row r="404" spans="1:4" ht="15">
      <c r="A404" s="416">
        <f t="shared" si="6"/>
        <v>597</v>
      </c>
      <c r="B404" s="12"/>
      <c r="C404" s="407"/>
      <c r="D404" s="4"/>
    </row>
    <row r="405" spans="1:4" ht="15">
      <c r="A405" s="416">
        <f t="shared" si="6"/>
        <v>598</v>
      </c>
      <c r="B405" s="12"/>
      <c r="C405" s="407"/>
      <c r="D405" s="4"/>
    </row>
    <row r="406" spans="1:4" ht="15">
      <c r="A406" s="416">
        <f t="shared" si="6"/>
        <v>599</v>
      </c>
      <c r="B406" s="12"/>
      <c r="C406" s="407"/>
      <c r="D406" s="4"/>
    </row>
    <row r="407" spans="1:4" ht="15">
      <c r="A407" s="417">
        <v>600</v>
      </c>
      <c r="B407" s="59" t="s">
        <v>402</v>
      </c>
      <c r="C407" s="407" t="s">
        <v>403</v>
      </c>
      <c r="D407" s="57" t="s">
        <v>206</v>
      </c>
    </row>
    <row r="408" spans="1:4" ht="15">
      <c r="A408" s="417">
        <v>601</v>
      </c>
      <c r="B408" s="59" t="s">
        <v>404</v>
      </c>
      <c r="C408" s="407" t="s">
        <v>405</v>
      </c>
      <c r="D408" s="57" t="s">
        <v>206</v>
      </c>
    </row>
    <row r="409" spans="1:4" ht="15">
      <c r="A409" s="417">
        <v>602</v>
      </c>
      <c r="B409" s="59" t="s">
        <v>406</v>
      </c>
      <c r="C409" s="407" t="s">
        <v>407</v>
      </c>
      <c r="D409" s="57" t="s">
        <v>206</v>
      </c>
    </row>
    <row r="410" spans="1:4" ht="15">
      <c r="A410" s="417">
        <v>603</v>
      </c>
      <c r="B410" s="59" t="s">
        <v>44</v>
      </c>
      <c r="C410" s="407" t="s">
        <v>408</v>
      </c>
      <c r="D410" s="57" t="s">
        <v>206</v>
      </c>
    </row>
    <row r="411" spans="1:4" ht="15">
      <c r="A411" s="417">
        <v>604</v>
      </c>
      <c r="B411" s="59" t="s">
        <v>409</v>
      </c>
      <c r="C411" s="407" t="s">
        <v>410</v>
      </c>
      <c r="D411" s="57" t="s">
        <v>206</v>
      </c>
    </row>
    <row r="412" spans="1:4" ht="15">
      <c r="A412" s="417">
        <v>605</v>
      </c>
      <c r="B412" s="59" t="s">
        <v>411</v>
      </c>
      <c r="C412" s="407" t="s">
        <v>412</v>
      </c>
      <c r="D412" s="57" t="s">
        <v>211</v>
      </c>
    </row>
    <row r="413" spans="1:4" ht="15">
      <c r="A413" s="417">
        <v>606</v>
      </c>
      <c r="B413" s="59" t="s">
        <v>413</v>
      </c>
      <c r="C413" s="407" t="s">
        <v>414</v>
      </c>
      <c r="D413" s="57" t="s">
        <v>211</v>
      </c>
    </row>
    <row r="414" spans="1:4" ht="15">
      <c r="A414" s="417">
        <v>607</v>
      </c>
      <c r="B414" s="59" t="s">
        <v>415</v>
      </c>
      <c r="C414" s="407" t="s">
        <v>416</v>
      </c>
      <c r="D414" s="57" t="s">
        <v>206</v>
      </c>
    </row>
    <row r="415" spans="1:4" ht="15">
      <c r="A415" s="417">
        <v>608</v>
      </c>
      <c r="B415" s="59" t="s">
        <v>217</v>
      </c>
      <c r="C415" s="407" t="s">
        <v>218</v>
      </c>
      <c r="D415" s="57" t="s">
        <v>211</v>
      </c>
    </row>
    <row r="416" spans="1:4" ht="15">
      <c r="A416" s="417">
        <v>609</v>
      </c>
      <c r="B416" s="59" t="s">
        <v>417</v>
      </c>
      <c r="C416" s="407" t="s">
        <v>418</v>
      </c>
      <c r="D416" s="57" t="s">
        <v>211</v>
      </c>
    </row>
    <row r="417" spans="1:4" ht="15">
      <c r="A417" s="417">
        <v>610</v>
      </c>
      <c r="B417" s="59" t="s">
        <v>419</v>
      </c>
      <c r="C417" s="407" t="s">
        <v>420</v>
      </c>
      <c r="D417" s="268" t="s">
        <v>206</v>
      </c>
    </row>
    <row r="418" spans="1:4" ht="15">
      <c r="A418" s="417">
        <v>611</v>
      </c>
      <c r="B418" s="59" t="s">
        <v>421</v>
      </c>
      <c r="C418" s="407" t="s">
        <v>422</v>
      </c>
      <c r="D418" s="57" t="s">
        <v>206</v>
      </c>
    </row>
    <row r="419" spans="1:4" ht="15">
      <c r="A419" s="417">
        <v>612</v>
      </c>
      <c r="B419" s="59" t="s">
        <v>423</v>
      </c>
      <c r="C419" s="407" t="s">
        <v>424</v>
      </c>
      <c r="D419" s="57" t="s">
        <v>206</v>
      </c>
    </row>
    <row r="420" spans="1:4" ht="15">
      <c r="A420" s="417">
        <v>613</v>
      </c>
      <c r="B420" s="59"/>
      <c r="C420" s="407"/>
      <c r="D420" s="57"/>
    </row>
    <row r="421" spans="1:4" ht="15">
      <c r="A421" s="417">
        <v>614</v>
      </c>
      <c r="B421" s="59"/>
      <c r="C421" s="407"/>
      <c r="D421" s="57"/>
    </row>
    <row r="422" spans="1:4" ht="15">
      <c r="A422" s="417">
        <v>615</v>
      </c>
      <c r="B422" s="59"/>
      <c r="C422" s="407"/>
      <c r="D422" s="57"/>
    </row>
    <row r="423" spans="1:4" ht="15">
      <c r="A423" s="417">
        <v>616</v>
      </c>
      <c r="B423" s="59"/>
      <c r="C423" s="407"/>
      <c r="D423" s="57"/>
    </row>
    <row r="424" spans="1:4" ht="15">
      <c r="A424" s="417">
        <v>617</v>
      </c>
      <c r="B424" s="59"/>
      <c r="C424" s="407"/>
      <c r="D424" s="57"/>
    </row>
    <row r="425" spans="1:4" ht="15">
      <c r="A425" s="417">
        <v>618</v>
      </c>
      <c r="B425" s="59"/>
      <c r="C425" s="407"/>
      <c r="D425" s="57"/>
    </row>
    <row r="426" spans="1:4" ht="15">
      <c r="A426" s="418">
        <v>619</v>
      </c>
      <c r="B426" s="59"/>
      <c r="C426" s="407"/>
      <c r="D426" s="57"/>
    </row>
    <row r="427" spans="1:4" ht="15">
      <c r="A427" s="417">
        <v>620</v>
      </c>
      <c r="B427" s="59" t="s">
        <v>216</v>
      </c>
      <c r="C427" s="407" t="s">
        <v>425</v>
      </c>
      <c r="D427" s="57" t="s">
        <v>205</v>
      </c>
    </row>
    <row r="428" spans="1:4" ht="15">
      <c r="A428" s="417">
        <v>621</v>
      </c>
      <c r="B428" s="59" t="s">
        <v>45</v>
      </c>
      <c r="C428" s="407" t="s">
        <v>214</v>
      </c>
      <c r="D428" s="57" t="s">
        <v>205</v>
      </c>
    </row>
    <row r="429" spans="1:4" ht="15">
      <c r="A429" s="417">
        <v>622</v>
      </c>
      <c r="B429" s="59" t="s">
        <v>254</v>
      </c>
      <c r="C429" s="407" t="s">
        <v>426</v>
      </c>
      <c r="D429" s="57" t="s">
        <v>205</v>
      </c>
    </row>
    <row r="430" spans="1:4" ht="15">
      <c r="A430" s="417">
        <v>623</v>
      </c>
      <c r="B430" s="59" t="s">
        <v>263</v>
      </c>
      <c r="C430" s="407" t="s">
        <v>427</v>
      </c>
      <c r="D430" s="57" t="s">
        <v>205</v>
      </c>
    </row>
    <row r="431" spans="1:4" ht="15">
      <c r="A431" s="417">
        <v>624</v>
      </c>
      <c r="B431" s="59" t="s">
        <v>47</v>
      </c>
      <c r="C431" s="407" t="s">
        <v>428</v>
      </c>
      <c r="D431" s="57" t="s">
        <v>205</v>
      </c>
    </row>
    <row r="432" spans="1:4" ht="15">
      <c r="A432" s="417">
        <v>625</v>
      </c>
      <c r="B432" s="59" t="s">
        <v>429</v>
      </c>
      <c r="C432" s="407" t="s">
        <v>625</v>
      </c>
      <c r="D432" s="57" t="s">
        <v>205</v>
      </c>
    </row>
    <row r="433" spans="1:4" ht="15">
      <c r="A433" s="417">
        <v>626</v>
      </c>
      <c r="B433" s="59" t="s">
        <v>430</v>
      </c>
      <c r="C433" s="407" t="s">
        <v>625</v>
      </c>
      <c r="D433" s="57" t="s">
        <v>213</v>
      </c>
    </row>
    <row r="434" spans="1:4" ht="15">
      <c r="A434" s="417">
        <v>627</v>
      </c>
      <c r="B434" s="59" t="s">
        <v>431</v>
      </c>
      <c r="C434" s="407" t="s">
        <v>215</v>
      </c>
      <c r="D434" s="57" t="s">
        <v>213</v>
      </c>
    </row>
    <row r="435" spans="1:4" ht="15">
      <c r="A435" s="417">
        <v>628</v>
      </c>
      <c r="B435" s="59"/>
      <c r="C435" s="407"/>
      <c r="D435" s="57"/>
    </row>
    <row r="436" spans="1:4" ht="15">
      <c r="A436" s="417">
        <v>629</v>
      </c>
      <c r="B436" s="59"/>
      <c r="C436" s="407"/>
      <c r="D436" s="57"/>
    </row>
    <row r="437" spans="1:4" ht="15">
      <c r="A437" s="417">
        <v>630</v>
      </c>
      <c r="B437" s="59"/>
      <c r="C437" s="407"/>
      <c r="D437" s="57"/>
    </row>
    <row r="438" spans="1:4" ht="15">
      <c r="A438" s="417">
        <v>631</v>
      </c>
      <c r="B438" s="59"/>
      <c r="C438" s="407"/>
      <c r="D438" s="57"/>
    </row>
    <row r="439" spans="1:4" ht="15">
      <c r="A439" s="417">
        <v>632</v>
      </c>
      <c r="B439" s="59" t="s">
        <v>432</v>
      </c>
      <c r="C439" s="407" t="s">
        <v>433</v>
      </c>
      <c r="D439" s="57" t="s">
        <v>207</v>
      </c>
    </row>
    <row r="440" spans="1:4" ht="15">
      <c r="A440" s="417">
        <v>633</v>
      </c>
      <c r="B440" s="59" t="s">
        <v>434</v>
      </c>
      <c r="C440" s="407" t="s">
        <v>435</v>
      </c>
      <c r="D440" s="57" t="s">
        <v>207</v>
      </c>
    </row>
    <row r="441" spans="1:4" ht="15">
      <c r="A441" s="417">
        <v>634</v>
      </c>
      <c r="B441" s="59" t="s">
        <v>436</v>
      </c>
      <c r="C441" s="407" t="s">
        <v>437</v>
      </c>
      <c r="D441" s="57" t="s">
        <v>207</v>
      </c>
    </row>
    <row r="442" spans="1:4" ht="15">
      <c r="A442" s="417">
        <v>635</v>
      </c>
      <c r="B442" s="59" t="s">
        <v>438</v>
      </c>
      <c r="C442" s="407" t="s">
        <v>439</v>
      </c>
      <c r="D442" s="57" t="s">
        <v>207</v>
      </c>
    </row>
    <row r="443" spans="1:4" ht="15">
      <c r="A443" s="417">
        <v>636</v>
      </c>
      <c r="B443" s="59" t="s">
        <v>440</v>
      </c>
      <c r="C443" s="407" t="s">
        <v>441</v>
      </c>
      <c r="D443" s="57" t="s">
        <v>207</v>
      </c>
    </row>
    <row r="444" spans="1:4" ht="15">
      <c r="A444" s="417">
        <v>637</v>
      </c>
      <c r="B444" s="59" t="s">
        <v>442</v>
      </c>
      <c r="C444" s="407" t="s">
        <v>443</v>
      </c>
      <c r="D444" s="57" t="s">
        <v>207</v>
      </c>
    </row>
    <row r="445" spans="1:4" ht="15">
      <c r="A445" s="417">
        <v>638</v>
      </c>
      <c r="B445" s="59" t="s">
        <v>444</v>
      </c>
      <c r="C445" s="407" t="s">
        <v>445</v>
      </c>
      <c r="D445" s="57" t="s">
        <v>207</v>
      </c>
    </row>
    <row r="446" spans="1:4" ht="15">
      <c r="A446" s="417">
        <v>639</v>
      </c>
      <c r="B446" s="59" t="s">
        <v>446</v>
      </c>
      <c r="C446" s="407" t="s">
        <v>447</v>
      </c>
      <c r="D446" s="57" t="s">
        <v>207</v>
      </c>
    </row>
    <row r="447" spans="1:4" ht="15">
      <c r="A447" s="417">
        <v>640</v>
      </c>
      <c r="B447" s="59" t="s">
        <v>448</v>
      </c>
      <c r="C447" s="407" t="s">
        <v>449</v>
      </c>
      <c r="D447" s="57" t="s">
        <v>207</v>
      </c>
    </row>
    <row r="448" spans="1:4" ht="15">
      <c r="A448" s="417">
        <v>641</v>
      </c>
      <c r="B448" s="59" t="s">
        <v>450</v>
      </c>
      <c r="C448" s="407" t="s">
        <v>451</v>
      </c>
      <c r="D448" s="57" t="s">
        <v>207</v>
      </c>
    </row>
    <row r="449" spans="1:4" ht="15">
      <c r="A449" s="417">
        <v>642</v>
      </c>
      <c r="B449" s="59" t="s">
        <v>561</v>
      </c>
      <c r="C449" s="407"/>
      <c r="D449" s="57" t="s">
        <v>207</v>
      </c>
    </row>
    <row r="450" spans="1:4" ht="15">
      <c r="A450" s="417">
        <v>643</v>
      </c>
      <c r="B450" s="59"/>
      <c r="C450" s="407"/>
      <c r="D450" s="57"/>
    </row>
    <row r="451" spans="1:4" ht="15">
      <c r="A451" s="417">
        <v>644</v>
      </c>
      <c r="B451" s="59"/>
      <c r="C451" s="407"/>
      <c r="D451" s="57"/>
    </row>
    <row r="452" spans="1:4" ht="15">
      <c r="A452" s="417">
        <v>645</v>
      </c>
      <c r="B452" s="59"/>
      <c r="C452" s="407"/>
      <c r="D452" s="57"/>
    </row>
    <row r="453" spans="1:4" ht="15">
      <c r="A453" s="417">
        <v>646</v>
      </c>
      <c r="B453" s="59"/>
      <c r="C453" s="407"/>
      <c r="D453" s="57"/>
    </row>
    <row r="454" spans="1:4" ht="15">
      <c r="A454" s="417">
        <v>647</v>
      </c>
      <c r="B454" s="59"/>
      <c r="C454" s="407"/>
      <c r="D454" s="57"/>
    </row>
    <row r="455" spans="1:4" ht="15">
      <c r="A455" s="417">
        <v>648</v>
      </c>
      <c r="B455" s="12"/>
      <c r="C455" s="407"/>
      <c r="D455" s="4"/>
    </row>
    <row r="456" spans="1:4" ht="15">
      <c r="A456" s="417">
        <v>649</v>
      </c>
      <c r="B456" s="12"/>
      <c r="C456" s="407"/>
      <c r="D456" s="4"/>
    </row>
    <row r="457" spans="1:4" ht="15">
      <c r="A457" s="417">
        <v>650</v>
      </c>
      <c r="B457" s="12" t="s">
        <v>452</v>
      </c>
      <c r="C457" s="407" t="s">
        <v>453</v>
      </c>
      <c r="D457" s="4" t="s">
        <v>210</v>
      </c>
    </row>
    <row r="458" spans="1:4" ht="15">
      <c r="A458" s="417">
        <f>A408+50</f>
        <v>651</v>
      </c>
      <c r="B458" s="59" t="s">
        <v>226</v>
      </c>
      <c r="C458" s="407" t="s">
        <v>454</v>
      </c>
      <c r="D458" s="57" t="s">
        <v>210</v>
      </c>
    </row>
    <row r="459" spans="1:4" ht="15">
      <c r="A459" s="417">
        <f>A458+1</f>
        <v>652</v>
      </c>
      <c r="B459" s="59" t="s">
        <v>42</v>
      </c>
      <c r="C459" s="407" t="s">
        <v>225</v>
      </c>
      <c r="D459" s="57" t="s">
        <v>210</v>
      </c>
    </row>
    <row r="460" spans="1:4" ht="15">
      <c r="A460" s="417">
        <f aca="true" t="shared" si="7" ref="A460:A506">A459+1</f>
        <v>653</v>
      </c>
      <c r="B460" s="59" t="s">
        <v>230</v>
      </c>
      <c r="C460" s="407" t="s">
        <v>231</v>
      </c>
      <c r="D460" s="57" t="s">
        <v>210</v>
      </c>
    </row>
    <row r="461" spans="1:4" ht="15">
      <c r="A461" s="417">
        <f t="shared" si="7"/>
        <v>654</v>
      </c>
      <c r="B461" s="59" t="s">
        <v>229</v>
      </c>
      <c r="C461" s="407" t="s">
        <v>455</v>
      </c>
      <c r="D461" s="57" t="s">
        <v>210</v>
      </c>
    </row>
    <row r="462" spans="1:4" ht="15">
      <c r="A462" s="417">
        <f t="shared" si="7"/>
        <v>655</v>
      </c>
      <c r="B462" s="59" t="s">
        <v>456</v>
      </c>
      <c r="C462" s="407" t="s">
        <v>457</v>
      </c>
      <c r="D462" s="57" t="s">
        <v>210</v>
      </c>
    </row>
    <row r="463" spans="1:4" ht="15">
      <c r="A463" s="417">
        <f t="shared" si="7"/>
        <v>656</v>
      </c>
      <c r="B463" s="59" t="s">
        <v>458</v>
      </c>
      <c r="C463" s="407" t="s">
        <v>459</v>
      </c>
      <c r="D463" s="57" t="s">
        <v>210</v>
      </c>
    </row>
    <row r="464" spans="1:4" ht="15">
      <c r="A464" s="417">
        <f t="shared" si="7"/>
        <v>657</v>
      </c>
      <c r="B464" s="59" t="s">
        <v>460</v>
      </c>
      <c r="C464" s="407" t="s">
        <v>459</v>
      </c>
      <c r="D464" s="57" t="s">
        <v>210</v>
      </c>
    </row>
    <row r="465" spans="1:4" ht="15">
      <c r="A465" s="417">
        <f t="shared" si="7"/>
        <v>658</v>
      </c>
      <c r="B465" s="59" t="s">
        <v>461</v>
      </c>
      <c r="C465" s="407"/>
      <c r="D465" s="57" t="s">
        <v>210</v>
      </c>
    </row>
    <row r="466" spans="1:4" ht="15">
      <c r="A466" s="417">
        <f t="shared" si="7"/>
        <v>659</v>
      </c>
      <c r="B466" s="59" t="s">
        <v>462</v>
      </c>
      <c r="C466" s="407" t="s">
        <v>463</v>
      </c>
      <c r="D466" s="57" t="s">
        <v>210</v>
      </c>
    </row>
    <row r="467" spans="1:4" ht="15">
      <c r="A467" s="417">
        <f t="shared" si="7"/>
        <v>660</v>
      </c>
      <c r="B467" s="59" t="s">
        <v>227</v>
      </c>
      <c r="C467" s="407" t="s">
        <v>228</v>
      </c>
      <c r="D467" s="57" t="s">
        <v>210</v>
      </c>
    </row>
    <row r="468" spans="1:4" ht="15">
      <c r="A468" s="417">
        <f t="shared" si="7"/>
        <v>661</v>
      </c>
      <c r="B468" s="59" t="s">
        <v>464</v>
      </c>
      <c r="C468" s="407" t="s">
        <v>465</v>
      </c>
      <c r="D468" s="57" t="s">
        <v>210</v>
      </c>
    </row>
    <row r="469" spans="1:4" ht="15">
      <c r="A469" s="417">
        <f t="shared" si="7"/>
        <v>662</v>
      </c>
      <c r="B469" s="59"/>
      <c r="C469" s="407"/>
      <c r="D469" s="57"/>
    </row>
    <row r="470" spans="1:4" ht="15">
      <c r="A470" s="417">
        <f t="shared" si="7"/>
        <v>663</v>
      </c>
      <c r="B470" s="59"/>
      <c r="C470" s="407"/>
      <c r="D470" s="57"/>
    </row>
    <row r="471" spans="1:4" ht="15">
      <c r="A471" s="417">
        <f t="shared" si="7"/>
        <v>664</v>
      </c>
      <c r="B471" s="59"/>
      <c r="C471" s="407"/>
      <c r="D471" s="57"/>
    </row>
    <row r="472" spans="1:4" ht="15">
      <c r="A472" s="417">
        <f t="shared" si="7"/>
        <v>665</v>
      </c>
      <c r="B472" s="59"/>
      <c r="C472" s="407"/>
      <c r="D472" s="57"/>
    </row>
    <row r="473" spans="1:4" ht="15">
      <c r="A473" s="417">
        <f t="shared" si="7"/>
        <v>666</v>
      </c>
      <c r="B473" s="59"/>
      <c r="C473" s="407"/>
      <c r="D473" s="57"/>
    </row>
    <row r="474" spans="1:4" ht="15">
      <c r="A474" s="417">
        <f t="shared" si="7"/>
        <v>667</v>
      </c>
      <c r="B474" s="59"/>
      <c r="C474" s="407"/>
      <c r="D474" s="57"/>
    </row>
    <row r="475" spans="1:4" ht="15">
      <c r="A475" s="417">
        <f t="shared" si="7"/>
        <v>668</v>
      </c>
      <c r="B475" s="59"/>
      <c r="C475" s="407"/>
      <c r="D475" s="57"/>
    </row>
    <row r="476" spans="1:4" ht="15">
      <c r="A476" s="417">
        <f t="shared" si="7"/>
        <v>669</v>
      </c>
      <c r="B476" s="59"/>
      <c r="C476" s="407"/>
      <c r="D476" s="57"/>
    </row>
    <row r="477" spans="1:4" ht="15">
      <c r="A477" s="417">
        <f t="shared" si="7"/>
        <v>670</v>
      </c>
      <c r="B477" s="59" t="s">
        <v>466</v>
      </c>
      <c r="C477" s="407" t="s">
        <v>467</v>
      </c>
      <c r="D477" s="57" t="s">
        <v>202</v>
      </c>
    </row>
    <row r="478" spans="1:4" ht="15">
      <c r="A478" s="417">
        <f t="shared" si="7"/>
        <v>671</v>
      </c>
      <c r="B478" s="59" t="s">
        <v>255</v>
      </c>
      <c r="C478" s="407" t="s">
        <v>468</v>
      </c>
      <c r="D478" s="57" t="s">
        <v>202</v>
      </c>
    </row>
    <row r="479" spans="1:4" ht="15">
      <c r="A479" s="417">
        <f t="shared" si="7"/>
        <v>672</v>
      </c>
      <c r="B479" s="59" t="s">
        <v>51</v>
      </c>
      <c r="C479" s="407" t="s">
        <v>221</v>
      </c>
      <c r="D479" s="57" t="s">
        <v>202</v>
      </c>
    </row>
    <row r="480" spans="1:4" ht="15">
      <c r="A480" s="417">
        <f t="shared" si="7"/>
        <v>673</v>
      </c>
      <c r="B480" s="59" t="s">
        <v>222</v>
      </c>
      <c r="C480" s="407" t="s">
        <v>223</v>
      </c>
      <c r="D480" s="57" t="s">
        <v>202</v>
      </c>
    </row>
    <row r="481" spans="1:4" ht="15">
      <c r="A481" s="417">
        <f t="shared" si="7"/>
        <v>674</v>
      </c>
      <c r="B481" s="59" t="s">
        <v>43</v>
      </c>
      <c r="C481" s="407" t="s">
        <v>219</v>
      </c>
      <c r="D481" s="57" t="s">
        <v>202</v>
      </c>
    </row>
    <row r="482" spans="1:4" ht="15">
      <c r="A482" s="417">
        <f t="shared" si="7"/>
        <v>675</v>
      </c>
      <c r="B482" s="59" t="s">
        <v>50</v>
      </c>
      <c r="C482" s="407" t="s">
        <v>220</v>
      </c>
      <c r="D482" s="57" t="s">
        <v>202</v>
      </c>
    </row>
    <row r="483" spans="1:4" ht="15">
      <c r="A483" s="417">
        <f t="shared" si="7"/>
        <v>676</v>
      </c>
      <c r="B483" s="59" t="s">
        <v>41</v>
      </c>
      <c r="C483" s="407" t="s">
        <v>224</v>
      </c>
      <c r="D483" s="57" t="s">
        <v>202</v>
      </c>
    </row>
    <row r="484" spans="1:4" ht="15">
      <c r="A484" s="417">
        <f t="shared" si="7"/>
        <v>677</v>
      </c>
      <c r="B484" s="59" t="s">
        <v>469</v>
      </c>
      <c r="C484" s="407" t="s">
        <v>470</v>
      </c>
      <c r="D484" s="57" t="s">
        <v>202</v>
      </c>
    </row>
    <row r="485" spans="1:4" ht="15">
      <c r="A485" s="417">
        <f t="shared" si="7"/>
        <v>678</v>
      </c>
      <c r="B485" s="59" t="s">
        <v>471</v>
      </c>
      <c r="C485" s="407" t="s">
        <v>472</v>
      </c>
      <c r="D485" s="57" t="s">
        <v>202</v>
      </c>
    </row>
    <row r="486" spans="1:4" ht="15">
      <c r="A486" s="417">
        <f t="shared" si="7"/>
        <v>679</v>
      </c>
      <c r="B486" s="59" t="s">
        <v>473</v>
      </c>
      <c r="C486" s="407" t="s">
        <v>474</v>
      </c>
      <c r="D486" s="57" t="s">
        <v>202</v>
      </c>
    </row>
    <row r="487" spans="1:4" ht="15">
      <c r="A487" s="417">
        <f t="shared" si="7"/>
        <v>680</v>
      </c>
      <c r="B487" s="59" t="s">
        <v>475</v>
      </c>
      <c r="C487" s="407" t="s">
        <v>476</v>
      </c>
      <c r="D487" s="57" t="s">
        <v>202</v>
      </c>
    </row>
    <row r="488" spans="1:4" ht="15">
      <c r="A488" s="417">
        <f t="shared" si="7"/>
        <v>681</v>
      </c>
      <c r="B488" s="59" t="s">
        <v>477</v>
      </c>
      <c r="C488" s="407" t="s">
        <v>626</v>
      </c>
      <c r="D488" s="57" t="s">
        <v>212</v>
      </c>
    </row>
    <row r="489" spans="1:4" ht="15">
      <c r="A489" s="417">
        <f t="shared" si="7"/>
        <v>682</v>
      </c>
      <c r="B489" s="59"/>
      <c r="C489" s="407"/>
      <c r="D489" s="57"/>
    </row>
    <row r="490" spans="1:4" ht="15">
      <c r="A490" s="417">
        <f t="shared" si="7"/>
        <v>683</v>
      </c>
      <c r="B490" s="59"/>
      <c r="C490" s="407"/>
      <c r="D490" s="57"/>
    </row>
    <row r="491" spans="1:4" ht="15">
      <c r="A491" s="417">
        <f t="shared" si="7"/>
        <v>684</v>
      </c>
      <c r="B491" s="59"/>
      <c r="C491" s="407"/>
      <c r="D491" s="57"/>
    </row>
    <row r="492" spans="1:4" ht="15">
      <c r="A492" s="417">
        <f t="shared" si="7"/>
        <v>685</v>
      </c>
      <c r="B492" s="59"/>
      <c r="C492" s="407"/>
      <c r="D492" s="57"/>
    </row>
    <row r="493" spans="1:4" ht="15">
      <c r="A493" s="417">
        <f t="shared" si="7"/>
        <v>686</v>
      </c>
      <c r="B493" s="59" t="s">
        <v>628</v>
      </c>
      <c r="C493" s="407"/>
      <c r="D493" s="57" t="s">
        <v>204</v>
      </c>
    </row>
    <row r="494" spans="1:4" ht="15">
      <c r="A494" s="417">
        <f t="shared" si="7"/>
        <v>687</v>
      </c>
      <c r="B494" s="59" t="s">
        <v>478</v>
      </c>
      <c r="C494" s="407" t="s">
        <v>479</v>
      </c>
      <c r="D494" s="57" t="s">
        <v>204</v>
      </c>
    </row>
    <row r="495" spans="1:4" ht="15">
      <c r="A495" s="417">
        <f t="shared" si="7"/>
        <v>688</v>
      </c>
      <c r="B495" s="59" t="s">
        <v>480</v>
      </c>
      <c r="C495" s="407" t="s">
        <v>481</v>
      </c>
      <c r="D495" s="57" t="s">
        <v>204</v>
      </c>
    </row>
    <row r="496" spans="1:4" ht="15">
      <c r="A496" s="417">
        <f t="shared" si="7"/>
        <v>689</v>
      </c>
      <c r="B496" s="59" t="s">
        <v>482</v>
      </c>
      <c r="C496" s="407" t="s">
        <v>627</v>
      </c>
      <c r="D496" s="57" t="s">
        <v>204</v>
      </c>
    </row>
    <row r="497" spans="1:4" ht="15">
      <c r="A497" s="417">
        <f t="shared" si="7"/>
        <v>690</v>
      </c>
      <c r="B497" s="59" t="s">
        <v>483</v>
      </c>
      <c r="C497" s="407" t="s">
        <v>484</v>
      </c>
      <c r="D497" s="57" t="s">
        <v>204</v>
      </c>
    </row>
    <row r="498" spans="1:4" ht="15">
      <c r="A498" s="417">
        <f t="shared" si="7"/>
        <v>691</v>
      </c>
      <c r="B498" s="59" t="s">
        <v>485</v>
      </c>
      <c r="C498" s="407" t="s">
        <v>486</v>
      </c>
      <c r="D498" s="57" t="s">
        <v>204</v>
      </c>
    </row>
    <row r="499" spans="1:4" ht="15">
      <c r="A499" s="417">
        <f t="shared" si="7"/>
        <v>692</v>
      </c>
      <c r="B499" s="59" t="s">
        <v>487</v>
      </c>
      <c r="C499" s="407" t="s">
        <v>488</v>
      </c>
      <c r="D499" s="57" t="s">
        <v>204</v>
      </c>
    </row>
    <row r="500" spans="1:4" ht="15">
      <c r="A500" s="417">
        <f t="shared" si="7"/>
        <v>693</v>
      </c>
      <c r="B500" s="59" t="s">
        <v>489</v>
      </c>
      <c r="C500" s="407" t="s">
        <v>490</v>
      </c>
      <c r="D500" s="57" t="s">
        <v>204</v>
      </c>
    </row>
    <row r="501" spans="1:4" ht="15">
      <c r="A501" s="417">
        <f t="shared" si="7"/>
        <v>694</v>
      </c>
      <c r="B501" s="59" t="s">
        <v>491</v>
      </c>
      <c r="C501" s="407" t="s">
        <v>492</v>
      </c>
      <c r="D501" s="57" t="s">
        <v>204</v>
      </c>
    </row>
    <row r="502" spans="1:4" ht="15">
      <c r="A502" s="417">
        <f t="shared" si="7"/>
        <v>695</v>
      </c>
      <c r="B502" s="59" t="s">
        <v>493</v>
      </c>
      <c r="C502" s="407" t="s">
        <v>494</v>
      </c>
      <c r="D502" s="57" t="s">
        <v>204</v>
      </c>
    </row>
    <row r="503" spans="1:4" ht="15">
      <c r="A503" s="417">
        <f t="shared" si="7"/>
        <v>696</v>
      </c>
      <c r="B503" s="59" t="s">
        <v>495</v>
      </c>
      <c r="C503" s="407" t="s">
        <v>496</v>
      </c>
      <c r="D503" s="57" t="s">
        <v>204</v>
      </c>
    </row>
    <row r="504" spans="1:4" ht="15">
      <c r="A504" s="417">
        <f t="shared" si="7"/>
        <v>697</v>
      </c>
      <c r="B504" s="12" t="s">
        <v>497</v>
      </c>
      <c r="C504" s="407" t="s">
        <v>498</v>
      </c>
      <c r="D504" s="4" t="s">
        <v>204</v>
      </c>
    </row>
    <row r="505" spans="1:4" ht="15">
      <c r="A505" s="417">
        <f t="shared" si="7"/>
        <v>698</v>
      </c>
      <c r="B505" s="12" t="s">
        <v>499</v>
      </c>
      <c r="C505" s="407" t="s">
        <v>500</v>
      </c>
      <c r="D505" s="4" t="s">
        <v>204</v>
      </c>
    </row>
    <row r="506" spans="1:4" ht="15">
      <c r="A506" s="417">
        <f t="shared" si="7"/>
        <v>699</v>
      </c>
      <c r="B506" s="12" t="s">
        <v>501</v>
      </c>
      <c r="C506" s="407" t="s">
        <v>502</v>
      </c>
      <c r="D506" s="4" t="s">
        <v>204</v>
      </c>
    </row>
  </sheetData>
  <sheetProtection/>
  <conditionalFormatting sqref="A1:A6 A507:A65536">
    <cfRule type="cellIs" priority="21" dxfId="17" operator="between" stopIfTrue="1">
      <formula>500</formula>
      <formula>599</formula>
    </cfRule>
    <cfRule type="cellIs" priority="22" dxfId="19" operator="between" stopIfTrue="1">
      <formula>300</formula>
      <formula>399</formula>
    </cfRule>
    <cfRule type="cellIs" priority="23" dxfId="178" operator="between" stopIfTrue="1">
      <formula>600</formula>
      <formula>699</formula>
    </cfRule>
  </conditionalFormatting>
  <conditionalFormatting sqref="D1:D6 D507:D65536">
    <cfRule type="cellIs" priority="24" dxfId="177" operator="equal" stopIfTrue="1">
      <formula>"U11"</formula>
    </cfRule>
    <cfRule type="cellIs" priority="25" dxfId="176" operator="equal" stopIfTrue="1">
      <formula>"U13"</formula>
    </cfRule>
  </conditionalFormatting>
  <conditionalFormatting sqref="B119:B122">
    <cfRule type="cellIs" priority="15" dxfId="169" operator="equal" stopIfTrue="1">
      <formula>""</formula>
    </cfRule>
  </conditionalFormatting>
  <conditionalFormatting sqref="B123">
    <cfRule type="cellIs" priority="14" dxfId="169" operator="equal" stopIfTrue="1">
      <formula>""</formula>
    </cfRule>
  </conditionalFormatting>
  <conditionalFormatting sqref="B124">
    <cfRule type="cellIs" priority="13" dxfId="169" operator="equal" stopIfTrue="1">
      <formula>""</formula>
    </cfRule>
  </conditionalFormatting>
  <conditionalFormatting sqref="B125">
    <cfRule type="cellIs" priority="12" dxfId="169" operator="equal" stopIfTrue="1">
      <formula>""</formula>
    </cfRule>
  </conditionalFormatting>
  <conditionalFormatting sqref="B126:B127">
    <cfRule type="cellIs" priority="11" dxfId="169" operator="equal" stopIfTrue="1">
      <formula>""</formula>
    </cfRule>
  </conditionalFormatting>
  <conditionalFormatting sqref="B128">
    <cfRule type="cellIs" priority="10" dxfId="169" operator="equal" stopIfTrue="1">
      <formula>""</formula>
    </cfRule>
  </conditionalFormatting>
  <conditionalFormatting sqref="B164:B169">
    <cfRule type="cellIs" priority="9" dxfId="169" operator="equal" stopIfTrue="1">
      <formula>""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25">
      <selection activeCell="G6" sqref="G6"/>
    </sheetView>
  </sheetViews>
  <sheetFormatPr defaultColWidth="9.140625" defaultRowHeight="12.75"/>
  <cols>
    <col min="1" max="1" width="4.421875" style="296" customWidth="1"/>
    <col min="2" max="2" width="8.28125" style="2" customWidth="1"/>
    <col min="3" max="3" width="21.140625" style="2" customWidth="1"/>
    <col min="4" max="8" width="5.7109375" style="2" customWidth="1"/>
    <col min="9" max="9" width="6.140625" style="2" customWidth="1"/>
    <col min="10" max="10" width="2.00390625" style="2" customWidth="1"/>
    <col min="11" max="11" width="4.8515625" style="735" customWidth="1"/>
    <col min="12" max="12" width="8.421875" style="11" customWidth="1"/>
    <col min="13" max="13" width="20.7109375" style="384" customWidth="1"/>
    <col min="14" max="18" width="5.57421875" style="13" customWidth="1"/>
    <col min="19" max="19" width="6.421875" style="13" customWidth="1"/>
    <col min="20" max="16384" width="9.140625" style="2" customWidth="1"/>
  </cols>
  <sheetData>
    <row r="1" spans="1:19" ht="24" customHeight="1" thickBot="1">
      <c r="A1" s="747" t="s">
        <v>0</v>
      </c>
      <c r="B1" s="602" t="s">
        <v>183</v>
      </c>
      <c r="C1" s="602" t="s">
        <v>532</v>
      </c>
      <c r="D1" s="809" t="s">
        <v>48</v>
      </c>
      <c r="E1" s="809" t="s">
        <v>2</v>
      </c>
      <c r="F1" s="809" t="s">
        <v>3</v>
      </c>
      <c r="G1" s="809" t="s">
        <v>578</v>
      </c>
      <c r="H1" s="809" t="s">
        <v>4</v>
      </c>
      <c r="I1" s="810" t="s">
        <v>257</v>
      </c>
      <c r="K1" s="721" t="s">
        <v>0</v>
      </c>
      <c r="L1" s="604" t="s">
        <v>164</v>
      </c>
      <c r="M1" s="604" t="s">
        <v>276</v>
      </c>
      <c r="N1" s="603" t="s">
        <v>48</v>
      </c>
      <c r="O1" s="603" t="s">
        <v>2</v>
      </c>
      <c r="P1" s="603" t="s">
        <v>3</v>
      </c>
      <c r="Q1" s="603" t="s">
        <v>578</v>
      </c>
      <c r="R1" s="603" t="s">
        <v>4</v>
      </c>
      <c r="S1" s="605" t="s">
        <v>257</v>
      </c>
    </row>
    <row r="2" spans="1:19" s="6" customFormat="1" ht="16.5" customHeight="1">
      <c r="A2" s="723">
        <v>600</v>
      </c>
      <c r="B2" s="600" t="s">
        <v>90</v>
      </c>
      <c r="C2" s="601" t="str">
        <f>LOOKUP(A2,Name!A$1:B1986)</f>
        <v>Elliott Harris</v>
      </c>
      <c r="D2" s="529">
        <v>22.7</v>
      </c>
      <c r="E2" s="529">
        <v>22.6</v>
      </c>
      <c r="F2" s="529"/>
      <c r="G2" s="529"/>
      <c r="H2" s="622"/>
      <c r="I2" s="624">
        <f>MAX(D2:H2)</f>
        <v>22.7</v>
      </c>
      <c r="K2" s="759">
        <v>313</v>
      </c>
      <c r="L2" s="760" t="s">
        <v>90</v>
      </c>
      <c r="M2" s="761" t="str">
        <f>LOOKUP(K2,Name!A$1:B1749)</f>
        <v>Cashaiyla McDonald</v>
      </c>
      <c r="N2" s="762">
        <v>23.4</v>
      </c>
      <c r="O2" s="762">
        <v>23.3</v>
      </c>
      <c r="P2" s="762"/>
      <c r="Q2" s="762"/>
      <c r="R2" s="763"/>
      <c r="S2" s="620">
        <f>MIN(N2:R2)</f>
        <v>23.3</v>
      </c>
    </row>
    <row r="3" spans="1:19" ht="16.5" customHeight="1">
      <c r="A3" s="724">
        <v>362</v>
      </c>
      <c r="B3" s="362" t="s">
        <v>91</v>
      </c>
      <c r="C3" s="4" t="str">
        <f>LOOKUP(A3,Name!A$1:B1987)</f>
        <v>Kofi Bennett</v>
      </c>
      <c r="D3" s="618">
        <v>49.5</v>
      </c>
      <c r="E3" s="529">
        <v>48.5</v>
      </c>
      <c r="F3" s="363"/>
      <c r="G3" s="363"/>
      <c r="H3" s="621"/>
      <c r="I3" s="625">
        <f aca="true" t="shared" si="0" ref="I3:I10">MAX(D3:H3)</f>
        <v>49.5</v>
      </c>
      <c r="K3" s="764">
        <v>320</v>
      </c>
      <c r="L3" s="362" t="s">
        <v>91</v>
      </c>
      <c r="M3" s="383" t="str">
        <f>LOOKUP(K3,Name!A$1:B1750)</f>
        <v>Chenee Taylor</v>
      </c>
      <c r="N3" s="349"/>
      <c r="O3" s="349">
        <v>52.4</v>
      </c>
      <c r="P3" s="349"/>
      <c r="Q3" s="349"/>
      <c r="R3" s="629"/>
      <c r="S3" s="442">
        <f>MIN(N3:R3)</f>
        <v>52.4</v>
      </c>
    </row>
    <row r="4" spans="1:19" ht="16.5" customHeight="1">
      <c r="A4" s="724">
        <v>602</v>
      </c>
      <c r="B4" s="427" t="s">
        <v>71</v>
      </c>
      <c r="C4" s="4" t="str">
        <f>LOOKUP(A4,Name!A$1:B1988)</f>
        <v>James Lee</v>
      </c>
      <c r="D4" s="529">
        <v>82.4</v>
      </c>
      <c r="E4" s="529">
        <v>89.9</v>
      </c>
      <c r="F4" s="529"/>
      <c r="G4" s="529"/>
      <c r="H4" s="622"/>
      <c r="I4" s="625">
        <f t="shared" si="0"/>
        <v>89.9</v>
      </c>
      <c r="K4" s="764">
        <v>652</v>
      </c>
      <c r="L4" s="427" t="s">
        <v>71</v>
      </c>
      <c r="M4" s="383" t="str">
        <f>LOOKUP(K4,Name!A$1:B1751)</f>
        <v>Annabel Dalby</v>
      </c>
      <c r="N4" s="619">
        <v>85</v>
      </c>
      <c r="O4" s="349">
        <v>85.1</v>
      </c>
      <c r="P4" s="350"/>
      <c r="Q4" s="349"/>
      <c r="R4" s="630"/>
      <c r="S4" s="442">
        <f>MIN(N4:R4)</f>
        <v>85</v>
      </c>
    </row>
    <row r="5" spans="1:19" ht="16.5" customHeight="1">
      <c r="A5" s="724">
        <v>600</v>
      </c>
      <c r="B5" s="290" t="s">
        <v>92</v>
      </c>
      <c r="C5" s="4" t="str">
        <f>LOOKUP(A5,Name!A$1:B1989)</f>
        <v>Elliott Harris</v>
      </c>
      <c r="D5" s="363">
        <v>1.89</v>
      </c>
      <c r="E5" s="363">
        <v>2.31</v>
      </c>
      <c r="F5" s="363"/>
      <c r="G5" s="363"/>
      <c r="H5" s="621"/>
      <c r="I5" s="626">
        <f t="shared" si="0"/>
        <v>2.31</v>
      </c>
      <c r="K5" s="764">
        <v>461</v>
      </c>
      <c r="L5" s="290" t="s">
        <v>92</v>
      </c>
      <c r="M5" s="383" t="str">
        <f>LOOKUP(K5,Name!A$1:B1752)</f>
        <v>Oceane McDowell</v>
      </c>
      <c r="N5" s="350"/>
      <c r="O5" s="350">
        <v>2.26</v>
      </c>
      <c r="P5" s="350"/>
      <c r="Q5" s="349"/>
      <c r="R5" s="630"/>
      <c r="S5" s="634">
        <f>MAX(N5:R5)</f>
        <v>2.26</v>
      </c>
    </row>
    <row r="6" spans="1:19" s="316" customFormat="1" ht="16.5" customHeight="1">
      <c r="A6" s="724">
        <v>359</v>
      </c>
      <c r="B6" s="357" t="s">
        <v>95</v>
      </c>
      <c r="C6" s="4" t="str">
        <f>LOOKUP(A6,Name!A$1:B1990)</f>
        <v>Rashaan Okoti</v>
      </c>
      <c r="D6" s="530">
        <v>61</v>
      </c>
      <c r="E6" s="363"/>
      <c r="F6" s="363"/>
      <c r="G6" s="363"/>
      <c r="H6" s="621"/>
      <c r="I6" s="627">
        <f t="shared" si="0"/>
        <v>61</v>
      </c>
      <c r="K6" s="764">
        <v>312</v>
      </c>
      <c r="L6" s="357" t="s">
        <v>95</v>
      </c>
      <c r="M6" s="383" t="str">
        <f>LOOKUP(K6,Name!A$1:B1753)</f>
        <v>Euriella Chistova</v>
      </c>
      <c r="N6" s="517">
        <v>59</v>
      </c>
      <c r="O6" s="517">
        <v>60</v>
      </c>
      <c r="P6" s="349"/>
      <c r="Q6" s="349"/>
      <c r="R6" s="631"/>
      <c r="S6" s="635">
        <f>MAX(N6:R6)</f>
        <v>60</v>
      </c>
    </row>
    <row r="7" spans="1:19" ht="16.5" customHeight="1">
      <c r="A7" s="724">
        <v>605</v>
      </c>
      <c r="B7" s="291" t="s">
        <v>93</v>
      </c>
      <c r="C7" s="4" t="str">
        <f>LOOKUP(A7,Name!A$1:B1991)</f>
        <v>Oliver Durowse</v>
      </c>
      <c r="D7" s="363">
        <v>7.4</v>
      </c>
      <c r="E7" s="363">
        <v>7.42</v>
      </c>
      <c r="F7" s="363"/>
      <c r="G7" s="363"/>
      <c r="H7" s="621"/>
      <c r="I7" s="626">
        <f t="shared" si="0"/>
        <v>7.42</v>
      </c>
      <c r="K7" s="764">
        <v>317</v>
      </c>
      <c r="L7" s="291" t="s">
        <v>93</v>
      </c>
      <c r="M7" s="383" t="str">
        <f>LOOKUP(K7,Name!A$1:B1754)</f>
        <v>Rhianna Burrell</v>
      </c>
      <c r="N7" s="444">
        <v>8.7</v>
      </c>
      <c r="O7" s="444">
        <v>7.42</v>
      </c>
      <c r="P7" s="349"/>
      <c r="Q7" s="349"/>
      <c r="R7" s="631"/>
      <c r="S7" s="634">
        <f>MAX(N7:R7)</f>
        <v>8.7</v>
      </c>
    </row>
    <row r="8" spans="1:19" ht="16.5" customHeight="1">
      <c r="A8" s="724">
        <v>601</v>
      </c>
      <c r="B8" s="480" t="s">
        <v>262</v>
      </c>
      <c r="C8" s="4" t="str">
        <f>LOOKUP(A8,Name!A$1:B1992)</f>
        <v>Scott Johns</v>
      </c>
      <c r="D8" s="530">
        <v>80</v>
      </c>
      <c r="E8" s="363"/>
      <c r="F8" s="363"/>
      <c r="G8" s="363"/>
      <c r="H8" s="621"/>
      <c r="I8" s="627">
        <f t="shared" si="0"/>
        <v>80</v>
      </c>
      <c r="K8" s="765">
        <v>652</v>
      </c>
      <c r="L8" s="480" t="s">
        <v>262</v>
      </c>
      <c r="M8" s="383" t="str">
        <f>LOOKUP(K8,Name!A$1:B1755)</f>
        <v>Annabel Dalby</v>
      </c>
      <c r="N8" s="535">
        <v>84</v>
      </c>
      <c r="O8" s="535">
        <v>84</v>
      </c>
      <c r="P8" s="535"/>
      <c r="Q8" s="535"/>
      <c r="R8" s="632"/>
      <c r="S8" s="635">
        <f>MAX(N8:R8)</f>
        <v>84</v>
      </c>
    </row>
    <row r="9" spans="1:19" ht="16.5" customHeight="1">
      <c r="A9" s="724">
        <v>603</v>
      </c>
      <c r="B9" s="480" t="s">
        <v>262</v>
      </c>
      <c r="C9" s="4" t="str">
        <f>LOOKUP(A9,Name!A$1:B1993)</f>
        <v>Elliot Tanner</v>
      </c>
      <c r="D9" s="363"/>
      <c r="E9" s="530">
        <v>80</v>
      </c>
      <c r="F9" s="363"/>
      <c r="G9" s="363"/>
      <c r="H9" s="621"/>
      <c r="I9" s="627">
        <f t="shared" si="0"/>
        <v>80</v>
      </c>
      <c r="K9" s="766"/>
      <c r="L9" s="598"/>
      <c r="M9" s="599"/>
      <c r="N9" s="534"/>
      <c r="O9" s="534"/>
      <c r="P9" s="534"/>
      <c r="Q9" s="534"/>
      <c r="R9" s="633"/>
      <c r="S9" s="636"/>
    </row>
    <row r="10" spans="1:19" ht="16.5" thickBot="1">
      <c r="A10" s="724">
        <v>612</v>
      </c>
      <c r="B10" s="99" t="s">
        <v>104</v>
      </c>
      <c r="C10" s="45" t="str">
        <f>LOOKUP(A10,Name!A$1:B1993)</f>
        <v>Adam Visram-Cipolletta</v>
      </c>
      <c r="D10" s="444">
        <v>6.72</v>
      </c>
      <c r="E10" s="444">
        <v>6.28</v>
      </c>
      <c r="F10" s="444"/>
      <c r="G10" s="444"/>
      <c r="H10" s="623"/>
      <c r="I10" s="628">
        <f t="shared" si="0"/>
        <v>6.72</v>
      </c>
      <c r="K10" s="767">
        <v>320</v>
      </c>
      <c r="L10" s="768" t="s">
        <v>104</v>
      </c>
      <c r="M10" s="769" t="str">
        <f>LOOKUP(K10,Name!A$1:B1756)</f>
        <v>Chenee Taylor</v>
      </c>
      <c r="N10" s="770">
        <v>6.05</v>
      </c>
      <c r="O10" s="770"/>
      <c r="P10" s="770"/>
      <c r="Q10" s="770"/>
      <c r="R10" s="771"/>
      <c r="S10" s="637">
        <f>MAX(N10:R10)</f>
        <v>6.05</v>
      </c>
    </row>
    <row r="11" spans="1:19" ht="15.75">
      <c r="A11" s="748">
        <v>1</v>
      </c>
      <c r="B11" s="447" t="s">
        <v>273</v>
      </c>
      <c r="C11" s="495" t="s">
        <v>9</v>
      </c>
      <c r="D11" s="696">
        <v>106.3</v>
      </c>
      <c r="E11" s="696">
        <v>100.2</v>
      </c>
      <c r="F11" s="606"/>
      <c r="G11" s="606"/>
      <c r="H11" s="607"/>
      <c r="I11" s="620">
        <f>MIN(D11:H11)</f>
        <v>100.2</v>
      </c>
      <c r="K11" s="725">
        <v>3</v>
      </c>
      <c r="L11" s="518" t="s">
        <v>273</v>
      </c>
      <c r="M11" s="519" t="s">
        <v>5</v>
      </c>
      <c r="N11" s="352">
        <v>96.9</v>
      </c>
      <c r="O11" s="352">
        <v>96.6</v>
      </c>
      <c r="P11" s="352"/>
      <c r="Q11" s="352"/>
      <c r="R11" s="638"/>
      <c r="S11" s="620">
        <f>MIN(N11:R11)</f>
        <v>96.6</v>
      </c>
    </row>
    <row r="12" spans="1:19" ht="15.75">
      <c r="A12" s="749">
        <v>3</v>
      </c>
      <c r="B12" s="437" t="s">
        <v>273</v>
      </c>
      <c r="C12" s="488" t="s">
        <v>5</v>
      </c>
      <c r="D12" s="608">
        <v>97.8</v>
      </c>
      <c r="E12" s="608">
        <v>96.8</v>
      </c>
      <c r="F12" s="608"/>
      <c r="G12" s="608"/>
      <c r="H12" s="609"/>
      <c r="I12" s="442">
        <f>MIN(D12:H12)</f>
        <v>96.8</v>
      </c>
      <c r="K12" s="726">
        <v>6</v>
      </c>
      <c r="L12" s="391" t="s">
        <v>273</v>
      </c>
      <c r="M12" s="525" t="s">
        <v>6</v>
      </c>
      <c r="N12" s="354">
        <v>102</v>
      </c>
      <c r="O12" s="354">
        <v>99</v>
      </c>
      <c r="P12" s="354"/>
      <c r="Q12" s="354"/>
      <c r="R12" s="639"/>
      <c r="S12" s="442">
        <f>MIN(N12:R12)</f>
        <v>99</v>
      </c>
    </row>
    <row r="13" spans="1:19" ht="18.75" customHeight="1">
      <c r="A13" s="726">
        <v>6</v>
      </c>
      <c r="B13" s="437" t="s">
        <v>273</v>
      </c>
      <c r="C13" s="524" t="s">
        <v>6</v>
      </c>
      <c r="D13" s="608">
        <v>99.8</v>
      </c>
      <c r="E13" s="608">
        <v>94</v>
      </c>
      <c r="F13" s="608"/>
      <c r="G13" s="608"/>
      <c r="H13" s="609"/>
      <c r="I13" s="442">
        <f>MIN(D13:H13)</f>
        <v>94</v>
      </c>
      <c r="K13" s="727">
        <v>5</v>
      </c>
      <c r="L13" s="391" t="s">
        <v>273</v>
      </c>
      <c r="M13" s="494" t="s">
        <v>7</v>
      </c>
      <c r="N13" s="354">
        <v>102.1</v>
      </c>
      <c r="O13" s="354">
        <v>99.6</v>
      </c>
      <c r="P13" s="354"/>
      <c r="Q13" s="354"/>
      <c r="R13" s="639"/>
      <c r="S13" s="442">
        <f>MIN(N13:R13)</f>
        <v>99.6</v>
      </c>
    </row>
    <row r="14" spans="1:19" ht="18.75" customHeight="1">
      <c r="A14" s="727">
        <v>5</v>
      </c>
      <c r="B14" s="437" t="s">
        <v>273</v>
      </c>
      <c r="C14" s="488" t="s">
        <v>7</v>
      </c>
      <c r="D14" s="608"/>
      <c r="E14" s="608"/>
      <c r="F14" s="608"/>
      <c r="G14" s="608"/>
      <c r="H14" s="609"/>
      <c r="I14" s="442">
        <f>MIN(D14:H14)</f>
        <v>0</v>
      </c>
      <c r="K14" s="728">
        <v>1</v>
      </c>
      <c r="L14" s="391" t="s">
        <v>273</v>
      </c>
      <c r="M14" s="494" t="s">
        <v>9</v>
      </c>
      <c r="N14" s="354">
        <v>107.9</v>
      </c>
      <c r="O14" s="354">
        <v>107.5</v>
      </c>
      <c r="P14" s="354"/>
      <c r="Q14" s="354"/>
      <c r="R14" s="639"/>
      <c r="S14" s="442">
        <f>MIN(N14:R14)</f>
        <v>107.5</v>
      </c>
    </row>
    <row r="15" spans="1:19" ht="16.5" thickBot="1">
      <c r="A15" s="729">
        <v>4</v>
      </c>
      <c r="B15" s="448" t="s">
        <v>273</v>
      </c>
      <c r="C15" s="489" t="s">
        <v>8</v>
      </c>
      <c r="D15" s="677"/>
      <c r="E15" s="677"/>
      <c r="F15" s="677"/>
      <c r="G15" s="677"/>
      <c r="H15" s="678"/>
      <c r="I15" s="443">
        <f>MIN(D15:H15)</f>
        <v>0</v>
      </c>
      <c r="K15" s="729">
        <v>4</v>
      </c>
      <c r="L15" s="520" t="s">
        <v>273</v>
      </c>
      <c r="M15" s="521" t="s">
        <v>8</v>
      </c>
      <c r="N15" s="355"/>
      <c r="O15" s="355">
        <v>107.5</v>
      </c>
      <c r="P15" s="355"/>
      <c r="Q15" s="355"/>
      <c r="R15" s="640"/>
      <c r="S15" s="443">
        <f>MIN(N15:R15)</f>
        <v>107.5</v>
      </c>
    </row>
    <row r="16" spans="1:19" ht="17.25" customHeight="1">
      <c r="A16" s="750">
        <v>4</v>
      </c>
      <c r="B16" s="388" t="s">
        <v>274</v>
      </c>
      <c r="C16" s="493" t="s">
        <v>8</v>
      </c>
      <c r="D16" s="697">
        <v>110.8</v>
      </c>
      <c r="E16" s="697">
        <v>112.4</v>
      </c>
      <c r="F16" s="673"/>
      <c r="G16" s="673"/>
      <c r="H16" s="674"/>
      <c r="I16" s="435">
        <f>MIN(D16:H16)</f>
        <v>110.8</v>
      </c>
      <c r="K16" s="730">
        <v>3</v>
      </c>
      <c r="L16" s="428" t="s">
        <v>274</v>
      </c>
      <c r="M16" s="490" t="s">
        <v>5</v>
      </c>
      <c r="N16" s="356">
        <v>96.9</v>
      </c>
      <c r="O16" s="356">
        <v>105.6</v>
      </c>
      <c r="P16" s="356"/>
      <c r="Q16" s="356"/>
      <c r="R16" s="445"/>
      <c r="S16" s="446">
        <f>MIN(N16:R16)</f>
        <v>96.9</v>
      </c>
    </row>
    <row r="17" spans="1:19" ht="15.75">
      <c r="A17" s="730">
        <v>3</v>
      </c>
      <c r="B17" s="389" t="s">
        <v>274</v>
      </c>
      <c r="C17" s="491" t="s">
        <v>5</v>
      </c>
      <c r="D17" s="608"/>
      <c r="E17" s="608">
        <v>99.9</v>
      </c>
      <c r="F17" s="608"/>
      <c r="G17" s="608"/>
      <c r="H17" s="609"/>
      <c r="I17" s="435">
        <f>MIN(D17:H17)</f>
        <v>99.9</v>
      </c>
      <c r="K17" s="731">
        <v>6</v>
      </c>
      <c r="L17" s="428" t="s">
        <v>274</v>
      </c>
      <c r="M17" s="523" t="s">
        <v>6</v>
      </c>
      <c r="N17" s="354">
        <v>102</v>
      </c>
      <c r="O17" s="354">
        <v>105.7</v>
      </c>
      <c r="P17" s="354"/>
      <c r="Q17" s="354"/>
      <c r="R17" s="438"/>
      <c r="S17" s="442">
        <f>MIN(N17:R17)</f>
        <v>102</v>
      </c>
    </row>
    <row r="18" spans="1:19" ht="15.75">
      <c r="A18" s="731">
        <v>6</v>
      </c>
      <c r="B18" s="389" t="s">
        <v>274</v>
      </c>
      <c r="C18" s="523" t="s">
        <v>6</v>
      </c>
      <c r="D18" s="679">
        <v>101</v>
      </c>
      <c r="E18" s="608">
        <v>98.7</v>
      </c>
      <c r="F18" s="608"/>
      <c r="G18" s="608"/>
      <c r="H18" s="609"/>
      <c r="I18" s="435">
        <f>MIN(D18:H18)</f>
        <v>98.7</v>
      </c>
      <c r="K18" s="732">
        <v>5</v>
      </c>
      <c r="L18" s="428" t="s">
        <v>274</v>
      </c>
      <c r="M18" s="491" t="s">
        <v>7</v>
      </c>
      <c r="N18" s="354">
        <v>102.1</v>
      </c>
      <c r="O18" s="354">
        <v>107.9</v>
      </c>
      <c r="P18" s="354"/>
      <c r="Q18" s="354"/>
      <c r="R18" s="438"/>
      <c r="S18" s="442">
        <f>MIN(N18:R18)</f>
        <v>102.1</v>
      </c>
    </row>
    <row r="19" spans="1:19" ht="15.75">
      <c r="A19" s="733">
        <v>1</v>
      </c>
      <c r="B19" s="389" t="s">
        <v>274</v>
      </c>
      <c r="C19" s="491" t="s">
        <v>9</v>
      </c>
      <c r="D19" s="608"/>
      <c r="E19" s="608"/>
      <c r="F19" s="608"/>
      <c r="G19" s="608"/>
      <c r="H19" s="609"/>
      <c r="I19" s="435">
        <f>MIN(D19:H19)</f>
        <v>0</v>
      </c>
      <c r="K19" s="733">
        <v>1</v>
      </c>
      <c r="L19" s="428" t="s">
        <v>274</v>
      </c>
      <c r="M19" s="491" t="s">
        <v>9</v>
      </c>
      <c r="N19" s="354">
        <v>107.9</v>
      </c>
      <c r="O19" s="354">
        <v>107.9</v>
      </c>
      <c r="P19" s="354"/>
      <c r="Q19" s="354"/>
      <c r="R19" s="438"/>
      <c r="S19" s="442">
        <f>MIN(N19:R19)</f>
        <v>107.9</v>
      </c>
    </row>
    <row r="20" spans="1:19" ht="16.5" thickBot="1">
      <c r="A20" s="741">
        <v>5</v>
      </c>
      <c r="B20" s="390" t="s">
        <v>274</v>
      </c>
      <c r="C20" s="492" t="s">
        <v>7</v>
      </c>
      <c r="D20" s="677"/>
      <c r="E20" s="677"/>
      <c r="F20" s="677"/>
      <c r="G20" s="677"/>
      <c r="H20" s="678"/>
      <c r="I20" s="436">
        <f>MIN(D20:H20)</f>
        <v>0</v>
      </c>
      <c r="K20" s="734">
        <v>4</v>
      </c>
      <c r="L20" s="429" t="s">
        <v>274</v>
      </c>
      <c r="M20" s="492" t="s">
        <v>8</v>
      </c>
      <c r="N20" s="355"/>
      <c r="O20" s="355">
        <v>120.8</v>
      </c>
      <c r="P20" s="355"/>
      <c r="Q20" s="355"/>
      <c r="R20" s="439"/>
      <c r="S20" s="443">
        <f>MIN(N20:R20)</f>
        <v>120.8</v>
      </c>
    </row>
    <row r="21" spans="1:19" ht="15.75">
      <c r="A21" s="730">
        <v>3</v>
      </c>
      <c r="B21" s="385" t="s">
        <v>275</v>
      </c>
      <c r="C21" s="694" t="s">
        <v>5</v>
      </c>
      <c r="D21" s="673">
        <v>82.5</v>
      </c>
      <c r="E21" s="673">
        <v>84.5</v>
      </c>
      <c r="F21" s="673"/>
      <c r="G21" s="673"/>
      <c r="H21" s="674"/>
      <c r="I21" s="433">
        <f>MIN(D21:H21)</f>
        <v>82.5</v>
      </c>
      <c r="K21" s="731">
        <v>6</v>
      </c>
      <c r="L21" s="430" t="s">
        <v>275</v>
      </c>
      <c r="M21" s="522" t="s">
        <v>6</v>
      </c>
      <c r="N21" s="537">
        <v>85.9</v>
      </c>
      <c r="O21" s="537">
        <v>79.4</v>
      </c>
      <c r="P21" s="537"/>
      <c r="Q21" s="537"/>
      <c r="R21" s="538"/>
      <c r="S21" s="433">
        <f>MIN(N21:R21)</f>
        <v>79.4</v>
      </c>
    </row>
    <row r="22" spans="1:19" ht="15.75">
      <c r="A22" s="733">
        <v>1</v>
      </c>
      <c r="B22" s="386" t="s">
        <v>275</v>
      </c>
      <c r="C22" s="496" t="s">
        <v>9</v>
      </c>
      <c r="D22" s="675">
        <v>85.3</v>
      </c>
      <c r="E22" s="675">
        <v>81.7</v>
      </c>
      <c r="F22" s="675"/>
      <c r="G22" s="675"/>
      <c r="H22" s="676"/>
      <c r="I22" s="433">
        <f>MIN(D22:H22)</f>
        <v>81.7</v>
      </c>
      <c r="K22" s="732">
        <v>5</v>
      </c>
      <c r="L22" s="431" t="s">
        <v>275</v>
      </c>
      <c r="M22" s="496" t="s">
        <v>7</v>
      </c>
      <c r="N22" s="350">
        <v>87.4</v>
      </c>
      <c r="O22" s="350">
        <v>82.7</v>
      </c>
      <c r="P22" s="350"/>
      <c r="Q22" s="350"/>
      <c r="R22" s="440"/>
      <c r="S22" s="433">
        <f>MIN(N22:R22)</f>
        <v>82.7</v>
      </c>
    </row>
    <row r="23" spans="1:19" ht="15.75">
      <c r="A23" s="731">
        <v>6</v>
      </c>
      <c r="B23" s="386" t="s">
        <v>275</v>
      </c>
      <c r="C23" s="695" t="s">
        <v>6</v>
      </c>
      <c r="D23" s="675">
        <v>78.1</v>
      </c>
      <c r="E23" s="675">
        <v>77.1</v>
      </c>
      <c r="F23" s="675"/>
      <c r="G23" s="675"/>
      <c r="H23" s="676"/>
      <c r="I23" s="433">
        <f>MIN(D23:H23)</f>
        <v>77.1</v>
      </c>
      <c r="K23" s="730">
        <v>3</v>
      </c>
      <c r="L23" s="431" t="s">
        <v>275</v>
      </c>
      <c r="M23" s="496" t="s">
        <v>5</v>
      </c>
      <c r="N23" s="350">
        <v>83.1</v>
      </c>
      <c r="O23" s="350">
        <v>87</v>
      </c>
      <c r="P23" s="350"/>
      <c r="Q23" s="350"/>
      <c r="R23" s="440"/>
      <c r="S23" s="433">
        <f>MIN(N23:R23)</f>
        <v>83.1</v>
      </c>
    </row>
    <row r="24" spans="1:19" ht="15.75">
      <c r="A24" s="740">
        <v>4</v>
      </c>
      <c r="B24" s="386" t="s">
        <v>275</v>
      </c>
      <c r="C24" s="496" t="s">
        <v>8</v>
      </c>
      <c r="D24" s="608"/>
      <c r="E24" s="608"/>
      <c r="F24" s="608"/>
      <c r="G24" s="608"/>
      <c r="H24" s="610"/>
      <c r="I24" s="433">
        <f>MIN(D24:H24)</f>
        <v>0</v>
      </c>
      <c r="K24" s="733">
        <v>1</v>
      </c>
      <c r="L24" s="431" t="s">
        <v>275</v>
      </c>
      <c r="M24" s="496" t="s">
        <v>9</v>
      </c>
      <c r="N24" s="350">
        <v>91</v>
      </c>
      <c r="O24" s="350">
        <v>88</v>
      </c>
      <c r="P24" s="350"/>
      <c r="Q24" s="350"/>
      <c r="R24" s="440"/>
      <c r="S24" s="433">
        <f>MIN(N24:R24)</f>
        <v>88</v>
      </c>
    </row>
    <row r="25" spans="1:19" ht="16.5" thickBot="1">
      <c r="A25" s="741">
        <v>5</v>
      </c>
      <c r="B25" s="387" t="s">
        <v>275</v>
      </c>
      <c r="C25" s="497" t="s">
        <v>7</v>
      </c>
      <c r="D25" s="698"/>
      <c r="E25" s="698"/>
      <c r="F25" s="698"/>
      <c r="G25" s="698"/>
      <c r="H25" s="699"/>
      <c r="I25" s="434">
        <f>MIN(D25:H25)</f>
        <v>0</v>
      </c>
      <c r="K25" s="734">
        <v>4</v>
      </c>
      <c r="L25" s="432" t="s">
        <v>275</v>
      </c>
      <c r="M25" s="497" t="s">
        <v>8</v>
      </c>
      <c r="N25" s="351"/>
      <c r="O25" s="351">
        <v>91.4</v>
      </c>
      <c r="P25" s="351"/>
      <c r="Q25" s="351"/>
      <c r="R25" s="441"/>
      <c r="S25" s="434">
        <f>MIN(N25:R25)</f>
        <v>91.4</v>
      </c>
    </row>
    <row r="26" ht="46.5" customHeight="1" thickBot="1"/>
    <row r="27" spans="1:19" s="597" customFormat="1" ht="15.75" thickBot="1">
      <c r="A27" s="317" t="s">
        <v>0</v>
      </c>
      <c r="B27" s="376" t="s">
        <v>139</v>
      </c>
      <c r="C27" s="705" t="s">
        <v>629</v>
      </c>
      <c r="D27" s="710" t="s">
        <v>48</v>
      </c>
      <c r="E27" s="711" t="s">
        <v>2</v>
      </c>
      <c r="F27" s="711" t="s">
        <v>3</v>
      </c>
      <c r="G27" s="711" t="s">
        <v>578</v>
      </c>
      <c r="H27" s="712" t="s">
        <v>4</v>
      </c>
      <c r="I27" s="713" t="s">
        <v>10</v>
      </c>
      <c r="K27" s="594" t="s">
        <v>0</v>
      </c>
      <c r="L27" s="595" t="s">
        <v>138</v>
      </c>
      <c r="M27" s="596" t="s">
        <v>268</v>
      </c>
      <c r="N27" s="701" t="s">
        <v>48</v>
      </c>
      <c r="O27" s="702" t="s">
        <v>2</v>
      </c>
      <c r="P27" s="702" t="s">
        <v>3</v>
      </c>
      <c r="Q27" s="702" t="s">
        <v>578</v>
      </c>
      <c r="R27" s="703" t="s">
        <v>4</v>
      </c>
      <c r="S27" s="704" t="s">
        <v>257</v>
      </c>
    </row>
    <row r="28" spans="1:19" ht="15.75">
      <c r="A28" s="738">
        <v>637</v>
      </c>
      <c r="B28" s="541" t="s">
        <v>246</v>
      </c>
      <c r="C28" s="566" t="str">
        <f>LOOKUP(A28,Name!A$1:B953)</f>
        <v>Daniel Hawkeswood</v>
      </c>
      <c r="D28" s="706">
        <v>12.1</v>
      </c>
      <c r="E28" s="707">
        <v>11.7</v>
      </c>
      <c r="F28" s="708"/>
      <c r="G28" s="708"/>
      <c r="H28" s="708"/>
      <c r="I28" s="709">
        <f>MIN(D28:H28)</f>
        <v>11.7</v>
      </c>
      <c r="K28" s="736">
        <v>523</v>
      </c>
      <c r="L28" s="578" t="s">
        <v>621</v>
      </c>
      <c r="M28" s="593" t="str">
        <f>LOOKUP(K28,Name!A$1:B1335)</f>
        <v>Mya Strachan</v>
      </c>
      <c r="N28" s="358"/>
      <c r="O28" s="527">
        <v>12.4</v>
      </c>
      <c r="P28" s="358"/>
      <c r="Q28" s="358"/>
      <c r="R28" s="358"/>
      <c r="S28" s="700">
        <f>MIN(N28:R28)</f>
        <v>12.4</v>
      </c>
    </row>
    <row r="29" spans="1:19" ht="15.75">
      <c r="A29" s="738">
        <v>638</v>
      </c>
      <c r="B29" s="542" t="s">
        <v>251</v>
      </c>
      <c r="C29" s="546" t="str">
        <f>LOOKUP(A29,Name!A$1:B954)</f>
        <v>Jack Kinder</v>
      </c>
      <c r="D29" s="557">
        <v>7.5</v>
      </c>
      <c r="E29" s="526">
        <v>7.5</v>
      </c>
      <c r="F29" s="353"/>
      <c r="G29" s="353"/>
      <c r="H29" s="353"/>
      <c r="I29" s="396">
        <f aca="true" t="shared" si="1" ref="I29:I34">MAX(D29:H29)</f>
        <v>7.5</v>
      </c>
      <c r="K29" s="736">
        <v>697</v>
      </c>
      <c r="L29" s="579" t="s">
        <v>251</v>
      </c>
      <c r="M29" s="588" t="str">
        <f>LOOKUP(K29,Name!A$1:B1337)</f>
        <v>Erin Troop</v>
      </c>
      <c r="N29" s="528">
        <v>6.25</v>
      </c>
      <c r="O29" s="528">
        <v>6.5</v>
      </c>
      <c r="P29" s="358"/>
      <c r="Q29" s="358"/>
      <c r="R29" s="358"/>
      <c r="S29" s="48">
        <f>MAX(N29:R29)</f>
        <v>6.5</v>
      </c>
    </row>
    <row r="30" spans="1:19" ht="15.75">
      <c r="A30" s="738">
        <v>637</v>
      </c>
      <c r="B30" s="543" t="s">
        <v>92</v>
      </c>
      <c r="C30" s="546" t="str">
        <f>LOOKUP(A30,Name!A$1:B955)</f>
        <v>Daniel Hawkeswood</v>
      </c>
      <c r="D30" s="557">
        <v>2</v>
      </c>
      <c r="E30" s="526">
        <v>2.02</v>
      </c>
      <c r="F30" s="539"/>
      <c r="G30" s="539"/>
      <c r="H30" s="539"/>
      <c r="I30" s="540">
        <f t="shared" si="1"/>
        <v>2.02</v>
      </c>
      <c r="K30" s="736">
        <v>523</v>
      </c>
      <c r="L30" s="580" t="s">
        <v>92</v>
      </c>
      <c r="M30" s="588" t="str">
        <f>LOOKUP(K30,Name!A$1:B1338)</f>
        <v>Mya Strachan</v>
      </c>
      <c r="N30" s="528"/>
      <c r="O30" s="528">
        <v>1.97</v>
      </c>
      <c r="P30" s="528"/>
      <c r="Q30" s="528"/>
      <c r="R30" s="528"/>
      <c r="S30" s="382">
        <f>MAX(N30:R30)</f>
        <v>1.97</v>
      </c>
    </row>
    <row r="31" spans="1:19" ht="15.75">
      <c r="A31" s="738">
        <v>640</v>
      </c>
      <c r="B31" s="544" t="s">
        <v>94</v>
      </c>
      <c r="C31" s="546" t="str">
        <f>LOOKUP(A31,Name!A$1:B956)</f>
        <v>James Lund</v>
      </c>
      <c r="D31" s="558">
        <v>60</v>
      </c>
      <c r="E31" s="531">
        <v>54</v>
      </c>
      <c r="F31" s="353"/>
      <c r="G31" s="353"/>
      <c r="H31" s="353"/>
      <c r="I31" s="306">
        <f t="shared" si="1"/>
        <v>60</v>
      </c>
      <c r="K31" s="736">
        <v>687</v>
      </c>
      <c r="L31" s="581" t="s">
        <v>94</v>
      </c>
      <c r="M31" s="588" t="str">
        <f>LOOKUP(K31,Name!A$1:B1339)</f>
        <v>Eve Wynne-Jones</v>
      </c>
      <c r="N31" s="358">
        <v>56</v>
      </c>
      <c r="O31" s="358">
        <v>56</v>
      </c>
      <c r="P31" s="358"/>
      <c r="Q31" s="358"/>
      <c r="R31" s="358"/>
      <c r="S31" s="533">
        <f>MAX(N31:R31)</f>
        <v>56</v>
      </c>
    </row>
    <row r="32" spans="1:19" ht="15.75">
      <c r="A32" s="738">
        <v>640</v>
      </c>
      <c r="B32" s="545" t="s">
        <v>104</v>
      </c>
      <c r="C32" s="546" t="str">
        <f>LOOKUP(A32,Name!A$1:B957)</f>
        <v>James Lund</v>
      </c>
      <c r="D32" s="559">
        <v>6.12</v>
      </c>
      <c r="E32" s="526">
        <v>6.28</v>
      </c>
      <c r="F32" s="536"/>
      <c r="G32" s="536"/>
      <c r="H32" s="536"/>
      <c r="I32" s="396">
        <f t="shared" si="1"/>
        <v>6.28</v>
      </c>
      <c r="K32" s="736">
        <v>697</v>
      </c>
      <c r="L32" s="582" t="s">
        <v>104</v>
      </c>
      <c r="M32" s="588" t="str">
        <f>LOOKUP(K32,Name!A$1:B1340)</f>
        <v>Erin Troop</v>
      </c>
      <c r="N32" s="528">
        <v>5.52</v>
      </c>
      <c r="O32" s="528">
        <v>5.3</v>
      </c>
      <c r="P32" s="528"/>
      <c r="Q32" s="528"/>
      <c r="R32" s="528"/>
      <c r="S32" s="48">
        <f>MAX(N32:R32)</f>
        <v>5.52</v>
      </c>
    </row>
    <row r="33" spans="1:19" ht="15.75">
      <c r="A33" s="738">
        <v>640</v>
      </c>
      <c r="B33" s="546" t="s">
        <v>95</v>
      </c>
      <c r="C33" s="546" t="str">
        <f>LOOKUP(A33,Name!A$1:B958)</f>
        <v>James Lund</v>
      </c>
      <c r="D33" s="560">
        <v>49</v>
      </c>
      <c r="E33" s="531">
        <v>52</v>
      </c>
      <c r="F33" s="353"/>
      <c r="G33" s="353"/>
      <c r="H33" s="353"/>
      <c r="I33" s="306">
        <f t="shared" si="1"/>
        <v>52</v>
      </c>
      <c r="K33" s="737">
        <v>699</v>
      </c>
      <c r="L33" s="583" t="s">
        <v>95</v>
      </c>
      <c r="M33" s="589" t="str">
        <f>LOOKUP(K33,Name!A$1:B1341)</f>
        <v>Lily Edwards</v>
      </c>
      <c r="N33" s="585">
        <v>48</v>
      </c>
      <c r="O33" s="532">
        <v>45</v>
      </c>
      <c r="P33" s="532"/>
      <c r="Q33" s="532"/>
      <c r="R33" s="532"/>
      <c r="S33" s="485">
        <f>MAX(N33:R33)</f>
        <v>48</v>
      </c>
    </row>
    <row r="34" spans="1:19" ht="16.5" thickBot="1">
      <c r="A34" s="751"/>
      <c r="B34" s="680"/>
      <c r="C34" s="681"/>
      <c r="D34" s="682"/>
      <c r="E34" s="683"/>
      <c r="F34" s="547"/>
      <c r="G34" s="547"/>
      <c r="H34" s="547"/>
      <c r="I34" s="548">
        <f t="shared" si="1"/>
        <v>0</v>
      </c>
      <c r="K34" s="738">
        <v>692</v>
      </c>
      <c r="L34" s="584" t="s">
        <v>95</v>
      </c>
      <c r="M34" s="589" t="str">
        <f>LOOKUP(K34,Name!A$1:B1342)</f>
        <v>Ella McGrath</v>
      </c>
      <c r="N34" s="484"/>
      <c r="O34" s="484">
        <v>48</v>
      </c>
      <c r="P34" s="484"/>
      <c r="Q34" s="484"/>
      <c r="R34" s="484"/>
      <c r="S34" s="485">
        <f>MAX(N34:R34)</f>
        <v>48</v>
      </c>
    </row>
    <row r="35" spans="1:19" ht="15.75">
      <c r="A35" s="774">
        <v>5</v>
      </c>
      <c r="B35" s="611" t="s">
        <v>245</v>
      </c>
      <c r="C35" s="570" t="s">
        <v>7</v>
      </c>
      <c r="D35" s="777"/>
      <c r="E35" s="615"/>
      <c r="F35" s="714"/>
      <c r="G35" s="714"/>
      <c r="H35" s="714"/>
      <c r="I35" s="779">
        <f>MIN(D35:H35)</f>
        <v>0</v>
      </c>
      <c r="K35" s="739">
        <v>6</v>
      </c>
      <c r="L35" s="793" t="s">
        <v>245</v>
      </c>
      <c r="M35" s="590" t="s">
        <v>6</v>
      </c>
      <c r="N35" s="789">
        <v>26.1</v>
      </c>
      <c r="O35" s="789">
        <v>25.9</v>
      </c>
      <c r="P35" s="789"/>
      <c r="Q35" s="789"/>
      <c r="R35" s="773"/>
      <c r="S35" s="379">
        <f>MIN(N35:R35)</f>
        <v>25.9</v>
      </c>
    </row>
    <row r="36" spans="1:19" ht="15.75">
      <c r="A36" s="754">
        <v>1</v>
      </c>
      <c r="B36" s="612" t="s">
        <v>245</v>
      </c>
      <c r="C36" s="571" t="s">
        <v>9</v>
      </c>
      <c r="D36" s="715">
        <v>24.9</v>
      </c>
      <c r="E36" s="716">
        <v>27.3</v>
      </c>
      <c r="F36" s="716"/>
      <c r="G36" s="716"/>
      <c r="H36" s="716"/>
      <c r="I36" s="328">
        <f>MIN(D36:H36)</f>
        <v>24.9</v>
      </c>
      <c r="K36" s="732">
        <v>5</v>
      </c>
      <c r="L36" s="616" t="s">
        <v>245</v>
      </c>
      <c r="M36" s="591" t="s">
        <v>7</v>
      </c>
      <c r="N36" s="551">
        <v>29</v>
      </c>
      <c r="O36" s="551">
        <v>26.4</v>
      </c>
      <c r="P36" s="8"/>
      <c r="Q36" s="8"/>
      <c r="R36" s="8"/>
      <c r="S36" s="36">
        <f>MIN(N36:R36)</f>
        <v>26.4</v>
      </c>
    </row>
    <row r="37" spans="1:19" ht="15.75">
      <c r="A37" s="753">
        <v>6</v>
      </c>
      <c r="B37" s="612" t="s">
        <v>245</v>
      </c>
      <c r="C37" s="571" t="s">
        <v>6</v>
      </c>
      <c r="D37" s="614">
        <v>25.2</v>
      </c>
      <c r="E37" s="716">
        <v>25.5</v>
      </c>
      <c r="F37" s="716"/>
      <c r="G37" s="716"/>
      <c r="H37" s="716"/>
      <c r="I37" s="328">
        <f>MIN(D37:H37)</f>
        <v>25.2</v>
      </c>
      <c r="K37" s="730">
        <v>3</v>
      </c>
      <c r="L37" s="616" t="s">
        <v>245</v>
      </c>
      <c r="M37" s="591" t="s">
        <v>5</v>
      </c>
      <c r="N37" s="551">
        <v>27</v>
      </c>
      <c r="O37" s="551">
        <v>27.6</v>
      </c>
      <c r="P37" s="8"/>
      <c r="Q37" s="8"/>
      <c r="R37" s="8"/>
      <c r="S37" s="36">
        <f>MIN(N37:R37)</f>
        <v>27</v>
      </c>
    </row>
    <row r="38" spans="1:19" ht="15.75">
      <c r="A38" s="730">
        <v>3</v>
      </c>
      <c r="B38" s="612" t="s">
        <v>245</v>
      </c>
      <c r="C38" s="571" t="s">
        <v>5</v>
      </c>
      <c r="D38" s="614">
        <v>26.5</v>
      </c>
      <c r="E38" s="717">
        <v>26.6</v>
      </c>
      <c r="F38" s="716"/>
      <c r="G38" s="716"/>
      <c r="H38" s="716"/>
      <c r="I38" s="328">
        <f>MIN(D38:H38)</f>
        <v>26.5</v>
      </c>
      <c r="K38" s="740">
        <v>4</v>
      </c>
      <c r="L38" s="616" t="s">
        <v>245</v>
      </c>
      <c r="M38" s="591" t="s">
        <v>8</v>
      </c>
      <c r="N38" s="551">
        <v>28</v>
      </c>
      <c r="O38" s="551">
        <v>27.7</v>
      </c>
      <c r="P38" s="8"/>
      <c r="Q38" s="8"/>
      <c r="R38" s="8"/>
      <c r="S38" s="36">
        <f>MIN(N38:R38)</f>
        <v>27.7</v>
      </c>
    </row>
    <row r="39" spans="1:19" ht="16.5" thickBot="1">
      <c r="A39" s="756">
        <v>4</v>
      </c>
      <c r="B39" s="613" t="s">
        <v>245</v>
      </c>
      <c r="C39" s="572" t="s">
        <v>8</v>
      </c>
      <c r="D39" s="718">
        <v>27.3</v>
      </c>
      <c r="E39" s="719">
        <v>28.4</v>
      </c>
      <c r="F39" s="720"/>
      <c r="G39" s="720"/>
      <c r="H39" s="720"/>
      <c r="I39" s="329">
        <f>MIN(D39:H39)</f>
        <v>27.3</v>
      </c>
      <c r="K39" s="783">
        <v>1</v>
      </c>
      <c r="L39" s="617" t="s">
        <v>245</v>
      </c>
      <c r="M39" s="592" t="s">
        <v>9</v>
      </c>
      <c r="N39" s="586">
        <v>28.9</v>
      </c>
      <c r="O39" s="47">
        <v>28.8</v>
      </c>
      <c r="P39" s="47"/>
      <c r="Q39" s="47"/>
      <c r="R39" s="47"/>
      <c r="S39" s="37">
        <f>MIN(N39:R39)</f>
        <v>28.8</v>
      </c>
    </row>
    <row r="40" spans="1:19" ht="15.75">
      <c r="A40" s="732" t="s">
        <v>247</v>
      </c>
      <c r="B40" s="338" t="s">
        <v>249</v>
      </c>
      <c r="C40" s="573" t="s">
        <v>29</v>
      </c>
      <c r="D40" s="778"/>
      <c r="E40" s="352">
        <v>52</v>
      </c>
      <c r="F40" s="352"/>
      <c r="G40" s="352"/>
      <c r="H40" s="352"/>
      <c r="I40" s="330">
        <f>MIN(D40:H40)</f>
        <v>52</v>
      </c>
      <c r="K40" s="743" t="s">
        <v>19</v>
      </c>
      <c r="L40" s="481" t="s">
        <v>249</v>
      </c>
      <c r="M40" s="553" t="s">
        <v>29</v>
      </c>
      <c r="N40" s="796"/>
      <c r="O40" s="773"/>
      <c r="P40" s="773"/>
      <c r="Q40" s="773"/>
      <c r="R40" s="773"/>
      <c r="S40" s="791">
        <f>MIN(N40:R40)</f>
        <v>0</v>
      </c>
    </row>
    <row r="41" spans="1:19" ht="15.75">
      <c r="A41" s="730" t="s">
        <v>15</v>
      </c>
      <c r="B41" s="339" t="s">
        <v>249</v>
      </c>
      <c r="C41" s="574" t="s">
        <v>25</v>
      </c>
      <c r="D41" s="556">
        <v>52.1</v>
      </c>
      <c r="E41" s="354">
        <v>58.2</v>
      </c>
      <c r="F41" s="354"/>
      <c r="G41" s="354"/>
      <c r="H41" s="354"/>
      <c r="I41" s="331">
        <f>MIN(D41:H41)</f>
        <v>52.1</v>
      </c>
      <c r="K41" s="742" t="s">
        <v>13</v>
      </c>
      <c r="L41" s="482" t="s">
        <v>249</v>
      </c>
      <c r="M41" s="554" t="s">
        <v>23</v>
      </c>
      <c r="N41" s="551">
        <v>52.2</v>
      </c>
      <c r="O41" s="8">
        <v>51.4</v>
      </c>
      <c r="P41" s="8"/>
      <c r="Q41" s="8"/>
      <c r="R41" s="8"/>
      <c r="S41" s="375">
        <f>MIN(N41:R41)</f>
        <v>51.4</v>
      </c>
    </row>
    <row r="42" spans="1:19" ht="15.75">
      <c r="A42" s="757" t="s">
        <v>13</v>
      </c>
      <c r="B42" s="339" t="s">
        <v>249</v>
      </c>
      <c r="C42" s="574" t="s">
        <v>23</v>
      </c>
      <c r="D42" s="565">
        <v>53</v>
      </c>
      <c r="E42" s="354">
        <v>52.4</v>
      </c>
      <c r="F42" s="354"/>
      <c r="G42" s="354"/>
      <c r="H42" s="354"/>
      <c r="I42" s="331">
        <f>MIN(D42:H42)</f>
        <v>52.4</v>
      </c>
      <c r="K42" s="744" t="s">
        <v>15</v>
      </c>
      <c r="L42" s="482" t="s">
        <v>249</v>
      </c>
      <c r="M42" s="554" t="s">
        <v>25</v>
      </c>
      <c r="N42" s="551">
        <v>53.3</v>
      </c>
      <c r="O42" s="8">
        <v>52.3</v>
      </c>
      <c r="P42" s="8"/>
      <c r="Q42" s="8"/>
      <c r="R42" s="8"/>
      <c r="S42" s="36">
        <f>MIN(N42:R42)</f>
        <v>52.3</v>
      </c>
    </row>
    <row r="43" spans="1:19" ht="16.5" thickBot="1">
      <c r="A43" s="741" t="s">
        <v>14</v>
      </c>
      <c r="B43" s="339" t="s">
        <v>249</v>
      </c>
      <c r="C43" s="574" t="s">
        <v>24</v>
      </c>
      <c r="D43" s="556">
        <v>52.8</v>
      </c>
      <c r="E43" s="354">
        <v>52.9</v>
      </c>
      <c r="F43" s="354"/>
      <c r="G43" s="354"/>
      <c r="H43" s="354"/>
      <c r="I43" s="331">
        <f>MIN(D43:H43)</f>
        <v>52.8</v>
      </c>
      <c r="K43" s="742" t="s">
        <v>18</v>
      </c>
      <c r="L43" s="482" t="s">
        <v>249</v>
      </c>
      <c r="M43" s="554" t="s">
        <v>28</v>
      </c>
      <c r="N43" s="551">
        <v>53.5</v>
      </c>
      <c r="O43" s="8">
        <v>53.8</v>
      </c>
      <c r="P43" s="8"/>
      <c r="Q43" s="8"/>
      <c r="R43" s="8"/>
      <c r="S43" s="36">
        <f>MIN(N43:R43)</f>
        <v>53.5</v>
      </c>
    </row>
    <row r="44" spans="1:19" ht="16.5" thickBot="1">
      <c r="A44" s="775" t="s">
        <v>22</v>
      </c>
      <c r="B44" s="340" t="s">
        <v>249</v>
      </c>
      <c r="C44" s="575" t="s">
        <v>32</v>
      </c>
      <c r="D44" s="562">
        <v>54.1</v>
      </c>
      <c r="E44" s="355">
        <v>52.8</v>
      </c>
      <c r="F44" s="355"/>
      <c r="G44" s="355"/>
      <c r="H44" s="355"/>
      <c r="I44" s="332">
        <f>MIN(D44:H44)</f>
        <v>52.8</v>
      </c>
      <c r="K44" s="792" t="s">
        <v>20</v>
      </c>
      <c r="L44" s="483" t="s">
        <v>249</v>
      </c>
      <c r="M44" s="555" t="s">
        <v>30</v>
      </c>
      <c r="N44" s="586">
        <v>53.6</v>
      </c>
      <c r="O44" s="47">
        <v>54</v>
      </c>
      <c r="P44" s="47"/>
      <c r="Q44" s="47"/>
      <c r="R44" s="47"/>
      <c r="S44" s="37">
        <f>MIN(N44:R44)</f>
        <v>53.6</v>
      </c>
    </row>
    <row r="45" spans="1:19" ht="15.75">
      <c r="A45" s="799" t="s">
        <v>17</v>
      </c>
      <c r="B45" s="338" t="s">
        <v>249</v>
      </c>
      <c r="C45" s="573" t="s">
        <v>27</v>
      </c>
      <c r="D45" s="561">
        <v>53.2</v>
      </c>
      <c r="E45" s="352">
        <v>55.6</v>
      </c>
      <c r="F45" s="352"/>
      <c r="G45" s="352"/>
      <c r="H45" s="352"/>
      <c r="I45" s="330">
        <f>MIN(D45:H45)</f>
        <v>53.2</v>
      </c>
      <c r="K45" s="797" t="s">
        <v>21</v>
      </c>
      <c r="L45" s="481" t="s">
        <v>249</v>
      </c>
      <c r="M45" s="553" t="s">
        <v>31</v>
      </c>
      <c r="N45" s="552">
        <v>54.7</v>
      </c>
      <c r="O45" s="8">
        <v>58.6</v>
      </c>
      <c r="P45" s="8"/>
      <c r="Q45" s="8"/>
      <c r="R45" s="8"/>
      <c r="S45" s="36">
        <f>MIN(N45:R45)</f>
        <v>54.7</v>
      </c>
    </row>
    <row r="46" spans="1:19" ht="15.75">
      <c r="A46" s="800" t="s">
        <v>18</v>
      </c>
      <c r="B46" s="339" t="s">
        <v>249</v>
      </c>
      <c r="C46" s="574" t="s">
        <v>28</v>
      </c>
      <c r="D46" s="556">
        <v>54.7</v>
      </c>
      <c r="E46" s="354">
        <v>53.4</v>
      </c>
      <c r="F46" s="354"/>
      <c r="G46" s="354"/>
      <c r="H46" s="354"/>
      <c r="I46" s="331">
        <f>MIN(D46:H46)</f>
        <v>53.4</v>
      </c>
      <c r="K46" s="745" t="s">
        <v>17</v>
      </c>
      <c r="L46" s="482" t="s">
        <v>249</v>
      </c>
      <c r="M46" s="554" t="s">
        <v>27</v>
      </c>
      <c r="N46" s="551">
        <v>56.1</v>
      </c>
      <c r="O46" s="8">
        <v>57.7</v>
      </c>
      <c r="P46" s="8"/>
      <c r="Q46" s="8"/>
      <c r="R46" s="8"/>
      <c r="S46" s="36">
        <f>MIN(N46:R46)</f>
        <v>56.1</v>
      </c>
    </row>
    <row r="47" spans="1:19" ht="15.75">
      <c r="A47" s="801" t="s">
        <v>21</v>
      </c>
      <c r="B47" s="339" t="s">
        <v>249</v>
      </c>
      <c r="C47" s="574" t="s">
        <v>31</v>
      </c>
      <c r="D47" s="565">
        <v>54.1</v>
      </c>
      <c r="E47" s="354">
        <v>57</v>
      </c>
      <c r="F47" s="354"/>
      <c r="G47" s="354"/>
      <c r="H47" s="354"/>
      <c r="I47" s="331">
        <f>MIN(D47:H47)</f>
        <v>54.1</v>
      </c>
      <c r="K47" s="745" t="s">
        <v>22</v>
      </c>
      <c r="L47" s="482" t="s">
        <v>249</v>
      </c>
      <c r="M47" s="554" t="s">
        <v>32</v>
      </c>
      <c r="N47" s="551"/>
      <c r="O47" s="8">
        <v>57.2</v>
      </c>
      <c r="P47" s="8"/>
      <c r="Q47" s="8"/>
      <c r="R47" s="8"/>
      <c r="S47" s="36">
        <f>MIN(N47:R47)</f>
        <v>57.2</v>
      </c>
    </row>
    <row r="48" spans="1:19" ht="15.75">
      <c r="A48" s="744" t="s">
        <v>20</v>
      </c>
      <c r="B48" s="339" t="s">
        <v>249</v>
      </c>
      <c r="C48" s="574" t="s">
        <v>30</v>
      </c>
      <c r="D48" s="556">
        <v>55.3</v>
      </c>
      <c r="E48" s="354"/>
      <c r="F48" s="354"/>
      <c r="G48" s="354"/>
      <c r="H48" s="354"/>
      <c r="I48" s="331">
        <f>MIN(D48:H48)</f>
        <v>55.3</v>
      </c>
      <c r="K48" s="743" t="s">
        <v>14</v>
      </c>
      <c r="L48" s="482" t="s">
        <v>249</v>
      </c>
      <c r="M48" s="554" t="s">
        <v>24</v>
      </c>
      <c r="N48" s="551">
        <v>58.9</v>
      </c>
      <c r="O48" s="8">
        <v>58.9</v>
      </c>
      <c r="P48" s="8"/>
      <c r="Q48" s="8"/>
      <c r="R48" s="8"/>
      <c r="S48" s="36">
        <f>MIN(N48:R48)</f>
        <v>58.9</v>
      </c>
    </row>
    <row r="49" spans="1:19" ht="16.5" thickBot="1">
      <c r="A49" s="802" t="s">
        <v>16</v>
      </c>
      <c r="B49" s="340" t="s">
        <v>249</v>
      </c>
      <c r="C49" s="575" t="s">
        <v>26</v>
      </c>
      <c r="D49" s="562">
        <v>59.3</v>
      </c>
      <c r="E49" s="355">
        <v>57.2</v>
      </c>
      <c r="F49" s="355"/>
      <c r="G49" s="355"/>
      <c r="H49" s="355"/>
      <c r="I49" s="332">
        <f>MIN(D49:H49)</f>
        <v>57.2</v>
      </c>
      <c r="K49" s="798" t="s">
        <v>16</v>
      </c>
      <c r="L49" s="483" t="s">
        <v>249</v>
      </c>
      <c r="M49" s="555" t="s">
        <v>26</v>
      </c>
      <c r="N49" s="586">
        <v>59.2</v>
      </c>
      <c r="O49" s="47">
        <v>59.3</v>
      </c>
      <c r="P49" s="47"/>
      <c r="Q49" s="47"/>
      <c r="R49" s="47"/>
      <c r="S49" s="37">
        <f>MIN(N49:R49)</f>
        <v>59.2</v>
      </c>
    </row>
    <row r="50" spans="1:19" ht="15.75">
      <c r="A50" s="757">
        <v>6</v>
      </c>
      <c r="B50" s="341" t="s">
        <v>250</v>
      </c>
      <c r="C50" s="781" t="s">
        <v>6</v>
      </c>
      <c r="D50" s="782">
        <v>50.6</v>
      </c>
      <c r="E50" s="356">
        <v>50.5</v>
      </c>
      <c r="F50" s="356"/>
      <c r="G50" s="356"/>
      <c r="H50" s="356"/>
      <c r="I50" s="487">
        <f>MIN(D50:H50)</f>
        <v>50.5</v>
      </c>
      <c r="K50" s="731">
        <v>6</v>
      </c>
      <c r="L50" s="784" t="s">
        <v>250</v>
      </c>
      <c r="M50" s="795" t="s">
        <v>6</v>
      </c>
      <c r="N50" s="587">
        <v>51.7</v>
      </c>
      <c r="O50" s="486">
        <v>50.5</v>
      </c>
      <c r="P50" s="486"/>
      <c r="Q50" s="486"/>
      <c r="R50" s="486"/>
      <c r="S50" s="790">
        <f>MIN(N50:R50)</f>
        <v>50.5</v>
      </c>
    </row>
    <row r="51" spans="1:19" ht="15.75">
      <c r="A51" s="732">
        <v>5</v>
      </c>
      <c r="B51" s="341" t="s">
        <v>250</v>
      </c>
      <c r="C51" s="576" t="s">
        <v>7</v>
      </c>
      <c r="D51" s="556">
        <v>51.5</v>
      </c>
      <c r="E51" s="354">
        <v>51.1</v>
      </c>
      <c r="F51" s="354"/>
      <c r="G51" s="354"/>
      <c r="H51" s="354"/>
      <c r="I51" s="359">
        <f>MIN(D51:H51)</f>
        <v>51.1</v>
      </c>
      <c r="K51" s="730">
        <v>3</v>
      </c>
      <c r="L51" s="784" t="s">
        <v>250</v>
      </c>
      <c r="M51" s="786" t="s">
        <v>5</v>
      </c>
      <c r="N51" s="551">
        <v>53.5</v>
      </c>
      <c r="O51" s="8">
        <v>53.1</v>
      </c>
      <c r="P51" s="8"/>
      <c r="Q51" s="8"/>
      <c r="R51" s="8"/>
      <c r="S51" s="36">
        <f>MIN(N51:R51)</f>
        <v>53.1</v>
      </c>
    </row>
    <row r="52" spans="1:19" ht="15.75">
      <c r="A52" s="730">
        <v>3</v>
      </c>
      <c r="B52" s="341" t="s">
        <v>250</v>
      </c>
      <c r="C52" s="576" t="s">
        <v>5</v>
      </c>
      <c r="D52" s="556">
        <v>52.1</v>
      </c>
      <c r="E52" s="354">
        <v>56.1</v>
      </c>
      <c r="F52" s="354"/>
      <c r="G52" s="354"/>
      <c r="H52" s="354"/>
      <c r="I52" s="359">
        <f>MIN(D52:H52)</f>
        <v>52.1</v>
      </c>
      <c r="K52" s="740">
        <v>4</v>
      </c>
      <c r="L52" s="784" t="s">
        <v>250</v>
      </c>
      <c r="M52" s="786" t="s">
        <v>8</v>
      </c>
      <c r="N52" s="551">
        <v>59.5</v>
      </c>
      <c r="O52" s="8">
        <v>54</v>
      </c>
      <c r="P52" s="8"/>
      <c r="Q52" s="8"/>
      <c r="R52" s="8"/>
      <c r="S52" s="36">
        <f>MIN(N52:R52)</f>
        <v>54</v>
      </c>
    </row>
    <row r="53" spans="1:19" ht="15.75">
      <c r="A53" s="756">
        <v>4</v>
      </c>
      <c r="B53" s="341" t="s">
        <v>250</v>
      </c>
      <c r="C53" s="576" t="s">
        <v>8</v>
      </c>
      <c r="D53" s="556">
        <v>57.3</v>
      </c>
      <c r="E53" s="354">
        <v>52.4</v>
      </c>
      <c r="F53" s="354"/>
      <c r="G53" s="354"/>
      <c r="H53" s="354"/>
      <c r="I53" s="359">
        <f>MIN(D53:H53)</f>
        <v>52.4</v>
      </c>
      <c r="K53" s="732">
        <v>5</v>
      </c>
      <c r="L53" s="784" t="s">
        <v>250</v>
      </c>
      <c r="M53" s="786" t="s">
        <v>7</v>
      </c>
      <c r="N53" s="551">
        <v>57</v>
      </c>
      <c r="O53" s="8">
        <v>54.1</v>
      </c>
      <c r="P53" s="8"/>
      <c r="Q53" s="8"/>
      <c r="R53" s="8"/>
      <c r="S53" s="36">
        <f>MIN(N53:R53)</f>
        <v>54.1</v>
      </c>
    </row>
    <row r="54" spans="1:19" ht="16.5" thickBot="1">
      <c r="A54" s="755">
        <v>1</v>
      </c>
      <c r="B54" s="342" t="s">
        <v>250</v>
      </c>
      <c r="C54" s="577" t="s">
        <v>9</v>
      </c>
      <c r="D54" s="562">
        <v>52.5</v>
      </c>
      <c r="E54" s="355">
        <v>53.2</v>
      </c>
      <c r="F54" s="355"/>
      <c r="G54" s="355"/>
      <c r="H54" s="355"/>
      <c r="I54" s="360">
        <f>MIN(D54:H54)</f>
        <v>52.5</v>
      </c>
      <c r="K54" s="783">
        <v>1</v>
      </c>
      <c r="L54" s="785" t="s">
        <v>250</v>
      </c>
      <c r="M54" s="794" t="s">
        <v>9</v>
      </c>
      <c r="N54" s="586">
        <v>54.9</v>
      </c>
      <c r="O54" s="47">
        <v>56.2</v>
      </c>
      <c r="P54" s="47"/>
      <c r="Q54" s="47"/>
      <c r="R54" s="47"/>
      <c r="S54" s="37">
        <f>MIN(N54:R54)</f>
        <v>54.9</v>
      </c>
    </row>
    <row r="55" spans="1:19" ht="15.75">
      <c r="A55" s="776">
        <v>6</v>
      </c>
      <c r="B55" s="343" t="s">
        <v>248</v>
      </c>
      <c r="C55" s="570" t="s">
        <v>5</v>
      </c>
      <c r="D55" s="561"/>
      <c r="E55" s="352"/>
      <c r="F55" s="352"/>
      <c r="G55" s="352"/>
      <c r="H55" s="352"/>
      <c r="I55" s="780">
        <f>MIN(D55:H55)</f>
        <v>0</v>
      </c>
      <c r="K55" s="731">
        <v>6</v>
      </c>
      <c r="L55" s="343" t="s">
        <v>248</v>
      </c>
      <c r="M55" s="511" t="s">
        <v>258</v>
      </c>
      <c r="N55" s="772">
        <v>80.4</v>
      </c>
      <c r="O55" s="773">
        <v>77.8</v>
      </c>
      <c r="P55" s="773"/>
      <c r="Q55" s="773"/>
      <c r="R55" s="773"/>
      <c r="S55" s="791">
        <f>MIN(N55:R55)</f>
        <v>77.8</v>
      </c>
    </row>
    <row r="56" spans="1:19" ht="15.75">
      <c r="A56" s="730">
        <v>3</v>
      </c>
      <c r="B56" s="344" t="s">
        <v>248</v>
      </c>
      <c r="C56" s="571" t="s">
        <v>6</v>
      </c>
      <c r="D56" s="556">
        <v>79.6</v>
      </c>
      <c r="E56" s="354">
        <v>77</v>
      </c>
      <c r="F56" s="354"/>
      <c r="G56" s="354"/>
      <c r="H56" s="354"/>
      <c r="I56" s="375">
        <f>MIN(D56:H56)</f>
        <v>77</v>
      </c>
      <c r="K56" s="740">
        <v>4</v>
      </c>
      <c r="L56" s="344" t="s">
        <v>248</v>
      </c>
      <c r="M56" s="511" t="s">
        <v>8</v>
      </c>
      <c r="N56" s="691">
        <v>86.3</v>
      </c>
      <c r="O56" s="8">
        <v>84.3</v>
      </c>
      <c r="P56" s="8"/>
      <c r="Q56" s="8"/>
      <c r="R56" s="8"/>
      <c r="S56" s="36">
        <f>MIN(N56:R56)</f>
        <v>84.3</v>
      </c>
    </row>
    <row r="57" spans="1:19" ht="15.75">
      <c r="A57" s="732">
        <v>5</v>
      </c>
      <c r="B57" s="344" t="s">
        <v>248</v>
      </c>
      <c r="C57" s="571" t="s">
        <v>7</v>
      </c>
      <c r="D57" s="556">
        <v>81.9</v>
      </c>
      <c r="E57" s="354">
        <v>82.8</v>
      </c>
      <c r="F57" s="354"/>
      <c r="G57" s="354"/>
      <c r="H57" s="354"/>
      <c r="I57" s="380">
        <f>MIN(D57:H57)</f>
        <v>81.9</v>
      </c>
      <c r="K57" s="730">
        <v>3</v>
      </c>
      <c r="L57" s="344" t="s">
        <v>248</v>
      </c>
      <c r="M57" s="511" t="s">
        <v>5</v>
      </c>
      <c r="N57" s="691">
        <v>85</v>
      </c>
      <c r="O57" s="8">
        <v>85.4</v>
      </c>
      <c r="P57" s="8"/>
      <c r="Q57" s="8"/>
      <c r="R57" s="8"/>
      <c r="S57" s="36">
        <f>MIN(N57:R57)</f>
        <v>85</v>
      </c>
    </row>
    <row r="58" spans="1:19" ht="16.5" thickBot="1">
      <c r="A58" s="754">
        <v>1</v>
      </c>
      <c r="B58" s="344" t="s">
        <v>248</v>
      </c>
      <c r="C58" s="571" t="s">
        <v>9</v>
      </c>
      <c r="D58" s="563">
        <v>82.8</v>
      </c>
      <c r="E58" s="354">
        <v>84.3</v>
      </c>
      <c r="F58" s="354"/>
      <c r="G58" s="354"/>
      <c r="H58" s="354"/>
      <c r="I58" s="380">
        <f>MIN(D58:H58)</f>
        <v>82.8</v>
      </c>
      <c r="K58" s="783">
        <v>1</v>
      </c>
      <c r="L58" s="344" t="s">
        <v>248</v>
      </c>
      <c r="M58" s="511" t="s">
        <v>9</v>
      </c>
      <c r="N58" s="691">
        <v>85.7</v>
      </c>
      <c r="O58" s="8">
        <v>86.2</v>
      </c>
      <c r="P58" s="8"/>
      <c r="Q58" s="8"/>
      <c r="R58" s="8"/>
      <c r="S58" s="36">
        <f>MIN(N58:R58)</f>
        <v>85.7</v>
      </c>
    </row>
    <row r="59" spans="1:19" ht="16.5" thickBot="1">
      <c r="A59" s="758">
        <v>4</v>
      </c>
      <c r="B59" s="345" t="s">
        <v>248</v>
      </c>
      <c r="C59" s="572" t="s">
        <v>8</v>
      </c>
      <c r="D59" s="564">
        <v>94.9</v>
      </c>
      <c r="E59" s="355">
        <v>89.3</v>
      </c>
      <c r="F59" s="355"/>
      <c r="G59" s="355"/>
      <c r="H59" s="355"/>
      <c r="I59" s="381">
        <f>MIN(D59:H59)</f>
        <v>89.3</v>
      </c>
      <c r="K59" s="741">
        <v>5</v>
      </c>
      <c r="L59" s="345" t="s">
        <v>248</v>
      </c>
      <c r="M59" s="512" t="s">
        <v>7</v>
      </c>
      <c r="N59" s="692">
        <v>90.4</v>
      </c>
      <c r="O59" s="47">
        <v>89.6</v>
      </c>
      <c r="P59" s="47"/>
      <c r="Q59" s="47"/>
      <c r="R59" s="47"/>
      <c r="S59" s="37">
        <f>MIN(N59:R59)</f>
        <v>89.6</v>
      </c>
    </row>
    <row r="60" spans="1:19" ht="15.75">
      <c r="A60" s="752">
        <v>4</v>
      </c>
      <c r="B60" s="346" t="s">
        <v>244</v>
      </c>
      <c r="C60" s="567" t="s">
        <v>6</v>
      </c>
      <c r="D60" s="561">
        <v>83.6</v>
      </c>
      <c r="E60" s="352">
        <v>87.3</v>
      </c>
      <c r="F60" s="352"/>
      <c r="G60" s="352"/>
      <c r="H60" s="352"/>
      <c r="I60" s="379">
        <f>MIN(D60:H60)</f>
        <v>83.6</v>
      </c>
      <c r="K60" s="732">
        <v>5</v>
      </c>
      <c r="L60" s="346" t="s">
        <v>244</v>
      </c>
      <c r="M60" s="788" t="s">
        <v>7</v>
      </c>
      <c r="N60" s="350"/>
      <c r="O60" s="350"/>
      <c r="P60" s="350"/>
      <c r="Q60" s="350"/>
      <c r="R60" s="350"/>
      <c r="S60" s="36">
        <f>MIN(N60:R60)</f>
        <v>0</v>
      </c>
    </row>
    <row r="61" spans="1:19" ht="16.5" thickBot="1">
      <c r="A61" s="753">
        <v>6</v>
      </c>
      <c r="B61" s="347" t="s">
        <v>244</v>
      </c>
      <c r="C61" s="568" t="s">
        <v>5</v>
      </c>
      <c r="D61" s="556">
        <v>88.3</v>
      </c>
      <c r="E61" s="354"/>
      <c r="F61" s="354"/>
      <c r="G61" s="354"/>
      <c r="H61" s="354"/>
      <c r="I61" s="549">
        <f>MIN(D61:H61)</f>
        <v>88.3</v>
      </c>
      <c r="K61" s="746">
        <v>6</v>
      </c>
      <c r="L61" s="347" t="s">
        <v>244</v>
      </c>
      <c r="M61" s="788" t="s">
        <v>258</v>
      </c>
      <c r="N61" s="349">
        <v>87.7</v>
      </c>
      <c r="O61" s="349">
        <v>82.5</v>
      </c>
      <c r="P61" s="517"/>
      <c r="Q61" s="517"/>
      <c r="R61" s="350"/>
      <c r="S61" s="375">
        <f>MIN(N61:R61)</f>
        <v>82.5</v>
      </c>
    </row>
    <row r="62" spans="1:19" ht="15.75">
      <c r="A62" s="732">
        <v>5</v>
      </c>
      <c r="B62" s="347" t="s">
        <v>244</v>
      </c>
      <c r="C62" s="568" t="s">
        <v>9</v>
      </c>
      <c r="D62" s="556">
        <v>89.4</v>
      </c>
      <c r="E62" s="354">
        <v>89.8</v>
      </c>
      <c r="F62" s="354"/>
      <c r="G62" s="354"/>
      <c r="H62" s="354"/>
      <c r="I62" s="549">
        <f>MIN(D62:H62)</f>
        <v>89.4</v>
      </c>
      <c r="K62" s="730">
        <v>3</v>
      </c>
      <c r="L62" s="347" t="s">
        <v>244</v>
      </c>
      <c r="M62" s="788" t="s">
        <v>5</v>
      </c>
      <c r="N62" s="350">
        <v>89.9</v>
      </c>
      <c r="O62" s="350">
        <v>91.8</v>
      </c>
      <c r="P62" s="350"/>
      <c r="Q62" s="350"/>
      <c r="R62" s="350"/>
      <c r="S62" s="36">
        <f>MIN(N62:R62)</f>
        <v>89.9</v>
      </c>
    </row>
    <row r="63" spans="1:19" ht="15.75">
      <c r="A63" s="730">
        <v>3</v>
      </c>
      <c r="B63" s="347" t="s">
        <v>244</v>
      </c>
      <c r="C63" s="568" t="s">
        <v>7</v>
      </c>
      <c r="D63" s="556"/>
      <c r="E63" s="354">
        <v>91.2</v>
      </c>
      <c r="F63" s="354"/>
      <c r="G63" s="354"/>
      <c r="H63" s="354"/>
      <c r="I63" s="549">
        <f>MIN(D63:H63)</f>
        <v>91.2</v>
      </c>
      <c r="K63" s="733">
        <v>1</v>
      </c>
      <c r="L63" s="347" t="s">
        <v>244</v>
      </c>
      <c r="M63" s="788" t="s">
        <v>9</v>
      </c>
      <c r="N63" s="354">
        <v>102.1</v>
      </c>
      <c r="O63" s="350">
        <v>93.8</v>
      </c>
      <c r="P63" s="350"/>
      <c r="Q63" s="350"/>
      <c r="R63" s="350"/>
      <c r="S63" s="36">
        <f>MIN(N63:R63)</f>
        <v>93.8</v>
      </c>
    </row>
    <row r="64" spans="1:19" ht="16.5" thickBot="1">
      <c r="A64" s="755">
        <v>1</v>
      </c>
      <c r="B64" s="348" t="s">
        <v>244</v>
      </c>
      <c r="C64" s="569" t="s">
        <v>8</v>
      </c>
      <c r="D64" s="562">
        <v>92.1</v>
      </c>
      <c r="E64" s="355">
        <v>98.2</v>
      </c>
      <c r="F64" s="355"/>
      <c r="G64" s="355"/>
      <c r="H64" s="355"/>
      <c r="I64" s="550">
        <f>MIN(D64:H64)</f>
        <v>92.1</v>
      </c>
      <c r="K64" s="734">
        <v>4</v>
      </c>
      <c r="L64" s="348" t="s">
        <v>244</v>
      </c>
      <c r="M64" s="787" t="s">
        <v>8</v>
      </c>
      <c r="N64" s="351">
        <v>96.5</v>
      </c>
      <c r="O64" s="351">
        <v>95.7</v>
      </c>
      <c r="P64" s="351"/>
      <c r="Q64" s="351"/>
      <c r="R64" s="351"/>
      <c r="S64" s="37">
        <f>MIN(N64:R64)</f>
        <v>95.7</v>
      </c>
    </row>
    <row r="65" spans="1:19" s="597" customFormat="1" ht="15.75" thickBot="1">
      <c r="A65" s="317" t="s">
        <v>0</v>
      </c>
      <c r="B65" s="376" t="s">
        <v>139</v>
      </c>
      <c r="C65" s="376" t="s">
        <v>629</v>
      </c>
      <c r="D65" s="710" t="s">
        <v>48</v>
      </c>
      <c r="E65" s="711" t="s">
        <v>2</v>
      </c>
      <c r="F65" s="711" t="s">
        <v>3</v>
      </c>
      <c r="G65" s="711" t="s">
        <v>578</v>
      </c>
      <c r="H65" s="712" t="s">
        <v>4</v>
      </c>
      <c r="I65" s="713" t="s">
        <v>10</v>
      </c>
      <c r="K65" s="721" t="s">
        <v>0</v>
      </c>
      <c r="L65" s="722" t="s">
        <v>138</v>
      </c>
      <c r="M65" s="596" t="s">
        <v>268</v>
      </c>
      <c r="N65" s="701" t="s">
        <v>48</v>
      </c>
      <c r="O65" s="702" t="s">
        <v>2</v>
      </c>
      <c r="P65" s="702" t="s">
        <v>3</v>
      </c>
      <c r="Q65" s="702" t="s">
        <v>578</v>
      </c>
      <c r="R65" s="703" t="s">
        <v>4</v>
      </c>
      <c r="S65" s="704" t="s">
        <v>257</v>
      </c>
    </row>
  </sheetData>
  <sheetProtection/>
  <conditionalFormatting sqref="K1:L1 K16:L26 K2:K15 K79:L65536">
    <cfRule type="cellIs" priority="112" dxfId="21" operator="between">
      <formula>399.3</formula>
      <formula>499.6</formula>
    </cfRule>
    <cfRule type="cellIs" priority="113" dxfId="0" operator="between">
      <formula>99</formula>
      <formula>199.3</formula>
    </cfRule>
    <cfRule type="cellIs" priority="122" dxfId="19" operator="between" stopIfTrue="1">
      <formula>300</formula>
      <formula>399</formula>
    </cfRule>
    <cfRule type="cellIs" priority="123" dxfId="18" operator="between" stopIfTrue="1">
      <formula>600</formula>
      <formula>699</formula>
    </cfRule>
    <cfRule type="cellIs" priority="124" dxfId="17" operator="between" stopIfTrue="1">
      <formula>500</formula>
      <formula>599</formula>
    </cfRule>
  </conditionalFormatting>
  <conditionalFormatting sqref="A1:B1 L3 L11:L15 L6:L7 A2:A10">
    <cfRule type="cellIs" priority="116" dxfId="19" operator="between" stopIfTrue="1">
      <formula>300</formula>
      <formula>399</formula>
    </cfRule>
    <cfRule type="cellIs" priority="117" dxfId="18" operator="between" stopIfTrue="1">
      <formula>600</formula>
      <formula>699</formula>
    </cfRule>
    <cfRule type="cellIs" priority="118" dxfId="17" operator="between" stopIfTrue="1">
      <formula>500</formula>
      <formula>599</formula>
    </cfRule>
  </conditionalFormatting>
  <conditionalFormatting sqref="A1:B1 A70:B65536 A2:A10">
    <cfRule type="cellIs" priority="114" dxfId="21" operator="between">
      <formula>399.8</formula>
      <formula>499.3</formula>
    </cfRule>
    <cfRule type="cellIs" priority="115" dxfId="0" operator="between">
      <formula>99</formula>
      <formula>199.5</formula>
    </cfRule>
  </conditionalFormatting>
  <conditionalFormatting sqref="L2">
    <cfRule type="cellIs" priority="94" dxfId="19" operator="between" stopIfTrue="1">
      <formula>300</formula>
      <formula>399</formula>
    </cfRule>
    <cfRule type="cellIs" priority="95" dxfId="18" operator="between" stopIfTrue="1">
      <formula>600</formula>
      <formula>699</formula>
    </cfRule>
    <cfRule type="cellIs" priority="96" dxfId="17" operator="between" stopIfTrue="1">
      <formula>500</formula>
      <formula>599</formula>
    </cfRule>
  </conditionalFormatting>
  <conditionalFormatting sqref="L4">
    <cfRule type="cellIs" priority="91" dxfId="19" operator="between" stopIfTrue="1">
      <formula>300</formula>
      <formula>399</formula>
    </cfRule>
    <cfRule type="cellIs" priority="92" dxfId="18" operator="between" stopIfTrue="1">
      <formula>600</formula>
      <formula>699</formula>
    </cfRule>
    <cfRule type="cellIs" priority="93" dxfId="17" operator="between" stopIfTrue="1">
      <formula>500</formula>
      <formula>599</formula>
    </cfRule>
  </conditionalFormatting>
  <conditionalFormatting sqref="L8:L9">
    <cfRule type="cellIs" priority="82" dxfId="43" operator="between" stopIfTrue="1">
      <formula>300</formula>
      <formula>399</formula>
    </cfRule>
    <cfRule type="cellIs" priority="83" dxfId="42" operator="between" stopIfTrue="1">
      <formula>600</formula>
      <formula>699</formula>
    </cfRule>
    <cfRule type="cellIs" priority="84" dxfId="17" operator="between" stopIfTrue="1">
      <formula>500</formula>
      <formula>599</formula>
    </cfRule>
  </conditionalFormatting>
  <conditionalFormatting sqref="L10">
    <cfRule type="cellIs" priority="79" dxfId="43" operator="between" stopIfTrue="1">
      <formula>300</formula>
      <formula>399</formula>
    </cfRule>
    <cfRule type="cellIs" priority="80" dxfId="42" operator="between" stopIfTrue="1">
      <formula>600</formula>
      <formula>699</formula>
    </cfRule>
    <cfRule type="cellIs" priority="81" dxfId="17" operator="between" stopIfTrue="1">
      <formula>500</formula>
      <formula>599</formula>
    </cfRule>
  </conditionalFormatting>
  <conditionalFormatting sqref="L5">
    <cfRule type="cellIs" priority="76" dxfId="43" operator="between" stopIfTrue="1">
      <formula>300</formula>
      <formula>399</formula>
    </cfRule>
    <cfRule type="cellIs" priority="77" dxfId="42" operator="between" stopIfTrue="1">
      <formula>600</formula>
      <formula>699</formula>
    </cfRule>
    <cfRule type="cellIs" priority="78" dxfId="17" operator="between" stopIfTrue="1">
      <formula>500</formula>
      <formula>599</formula>
    </cfRule>
  </conditionalFormatting>
  <conditionalFormatting sqref="A11:A15 A16:B25">
    <cfRule type="cellIs" priority="68" dxfId="21" operator="between">
      <formula>399.3</formula>
      <formula>499.6</formula>
    </cfRule>
    <cfRule type="cellIs" priority="69" dxfId="0" operator="between">
      <formula>99</formula>
      <formula>199.3</formula>
    </cfRule>
    <cfRule type="cellIs" priority="73" dxfId="19" operator="between" stopIfTrue="1">
      <formula>300</formula>
      <formula>399</formula>
    </cfRule>
    <cfRule type="cellIs" priority="74" dxfId="18" operator="between" stopIfTrue="1">
      <formula>600</formula>
      <formula>699</formula>
    </cfRule>
    <cfRule type="cellIs" priority="75" dxfId="17" operator="between" stopIfTrue="1">
      <formula>500</formula>
      <formula>599</formula>
    </cfRule>
  </conditionalFormatting>
  <conditionalFormatting sqref="B11:B15">
    <cfRule type="cellIs" priority="70" dxfId="19" operator="between" stopIfTrue="1">
      <formula>300</formula>
      <formula>399</formula>
    </cfRule>
    <cfRule type="cellIs" priority="71" dxfId="18" operator="between" stopIfTrue="1">
      <formula>600</formula>
      <formula>699</formula>
    </cfRule>
    <cfRule type="cellIs" priority="72" dxfId="17" operator="between" stopIfTrue="1">
      <formula>500</formula>
      <formula>599</formula>
    </cfRule>
  </conditionalFormatting>
  <conditionalFormatting sqref="B3 B6:B7">
    <cfRule type="cellIs" priority="65" dxfId="19" operator="between" stopIfTrue="1">
      <formula>300</formula>
      <formula>399</formula>
    </cfRule>
    <cfRule type="cellIs" priority="66" dxfId="18" operator="between" stopIfTrue="1">
      <formula>600</formula>
      <formula>699</formula>
    </cfRule>
    <cfRule type="cellIs" priority="67" dxfId="17" operator="between" stopIfTrue="1">
      <formula>500</formula>
      <formula>599</formula>
    </cfRule>
  </conditionalFormatting>
  <conditionalFormatting sqref="B2">
    <cfRule type="cellIs" priority="62" dxfId="19" operator="between" stopIfTrue="1">
      <formula>300</formula>
      <formula>399</formula>
    </cfRule>
    <cfRule type="cellIs" priority="63" dxfId="18" operator="between" stopIfTrue="1">
      <formula>600</formula>
      <formula>699</formula>
    </cfRule>
    <cfRule type="cellIs" priority="64" dxfId="17" operator="between" stopIfTrue="1">
      <formula>500</formula>
      <formula>599</formula>
    </cfRule>
  </conditionalFormatting>
  <conditionalFormatting sqref="B4">
    <cfRule type="cellIs" priority="59" dxfId="19" operator="between" stopIfTrue="1">
      <formula>300</formula>
      <formula>399</formula>
    </cfRule>
    <cfRule type="cellIs" priority="60" dxfId="18" operator="between" stopIfTrue="1">
      <formula>600</formula>
      <formula>699</formula>
    </cfRule>
    <cfRule type="cellIs" priority="61" dxfId="17" operator="between" stopIfTrue="1">
      <formula>500</formula>
      <formula>599</formula>
    </cfRule>
  </conditionalFormatting>
  <conditionalFormatting sqref="B8:B9">
    <cfRule type="cellIs" priority="56" dxfId="43" operator="between" stopIfTrue="1">
      <formula>300</formula>
      <formula>399</formula>
    </cfRule>
    <cfRule type="cellIs" priority="57" dxfId="42" operator="between" stopIfTrue="1">
      <formula>600</formula>
      <formula>699</formula>
    </cfRule>
    <cfRule type="cellIs" priority="58" dxfId="17" operator="between" stopIfTrue="1">
      <formula>500</formula>
      <formula>599</formula>
    </cfRule>
  </conditionalFormatting>
  <conditionalFormatting sqref="B10">
    <cfRule type="cellIs" priority="53" dxfId="43" operator="between" stopIfTrue="1">
      <formula>300</formula>
      <formula>399</formula>
    </cfRule>
    <cfRule type="cellIs" priority="54" dxfId="42" operator="between" stopIfTrue="1">
      <formula>600</formula>
      <formula>699</formula>
    </cfRule>
    <cfRule type="cellIs" priority="55" dxfId="17" operator="between" stopIfTrue="1">
      <formula>500</formula>
      <formula>599</formula>
    </cfRule>
  </conditionalFormatting>
  <conditionalFormatting sqref="B5">
    <cfRule type="cellIs" priority="50" dxfId="43" operator="between" stopIfTrue="1">
      <formula>300</formula>
      <formula>399</formula>
    </cfRule>
    <cfRule type="cellIs" priority="51" dxfId="42" operator="between" stopIfTrue="1">
      <formula>600</formula>
      <formula>699</formula>
    </cfRule>
    <cfRule type="cellIs" priority="52" dxfId="17" operator="between" stopIfTrue="1">
      <formula>500</formula>
      <formula>599</formula>
    </cfRule>
  </conditionalFormatting>
  <conditionalFormatting sqref="A57:B64">
    <cfRule type="cellIs" priority="47" dxfId="4" operator="between" stopIfTrue="1">
      <formula>500</formula>
      <formula>599</formula>
    </cfRule>
    <cfRule type="cellIs" priority="48" dxfId="3" operator="between" stopIfTrue="1">
      <formula>600</formula>
      <formula>699</formula>
    </cfRule>
    <cfRule type="cellIs" priority="49" dxfId="2" operator="between" stopIfTrue="1">
      <formula>300</formula>
      <formula>399</formula>
    </cfRule>
  </conditionalFormatting>
  <conditionalFormatting sqref="A27:A64">
    <cfRule type="cellIs" priority="43" dxfId="11" operator="between">
      <formula>600</formula>
      <formula>700</formula>
    </cfRule>
    <cfRule type="cellIs" priority="44" dxfId="10" operator="between">
      <formula>299</formula>
      <formula>399</formula>
    </cfRule>
    <cfRule type="cellIs" priority="45" dxfId="9" operator="between">
      <formula>99</formula>
      <formula>200</formula>
    </cfRule>
    <cfRule type="cellIs" priority="46" dxfId="8" operator="between">
      <formula>400</formula>
      <formula>499</formula>
    </cfRule>
  </conditionalFormatting>
  <conditionalFormatting sqref="A31">
    <cfRule type="cellIs" priority="42" dxfId="68" operator="between">
      <formula>500</formula>
      <formula>599</formula>
    </cfRule>
  </conditionalFormatting>
  <conditionalFormatting sqref="B29">
    <cfRule type="cellIs" priority="39" dxfId="43" operator="between" stopIfTrue="1">
      <formula>300</formula>
      <formula>399</formula>
    </cfRule>
    <cfRule type="cellIs" priority="40" dxfId="42" operator="between" stopIfTrue="1">
      <formula>600</formula>
      <formula>699</formula>
    </cfRule>
    <cfRule type="cellIs" priority="41" dxfId="17" operator="between" stopIfTrue="1">
      <formula>500</formula>
      <formula>599</formula>
    </cfRule>
  </conditionalFormatting>
  <conditionalFormatting sqref="B30">
    <cfRule type="cellIs" priority="36" dxfId="19" operator="between" stopIfTrue="1">
      <formula>300</formula>
      <formula>399</formula>
    </cfRule>
    <cfRule type="cellIs" priority="37" dxfId="18" operator="between" stopIfTrue="1">
      <formula>600</formula>
      <formula>699</formula>
    </cfRule>
    <cfRule type="cellIs" priority="38" dxfId="17" operator="between" stopIfTrue="1">
      <formula>500</formula>
      <formula>599</formula>
    </cfRule>
  </conditionalFormatting>
  <conditionalFormatting sqref="B31">
    <cfRule type="cellIs" priority="33" dxfId="19" operator="between" stopIfTrue="1">
      <formula>300</formula>
      <formula>399</formula>
    </cfRule>
    <cfRule type="cellIs" priority="34" dxfId="18" operator="between" stopIfTrue="1">
      <formula>600</formula>
      <formula>699</formula>
    </cfRule>
    <cfRule type="cellIs" priority="35" dxfId="17" operator="between" stopIfTrue="1">
      <formula>500</formula>
      <formula>599</formula>
    </cfRule>
  </conditionalFormatting>
  <conditionalFormatting sqref="B31">
    <cfRule type="cellIs" priority="32" dxfId="9" operator="between">
      <formula>100</formula>
      <formula>199</formula>
    </cfRule>
  </conditionalFormatting>
  <conditionalFormatting sqref="B31">
    <cfRule type="cellIs" priority="31" dxfId="57" operator="between">
      <formula>400</formula>
      <formula>499</formula>
    </cfRule>
  </conditionalFormatting>
  <conditionalFormatting sqref="B32">
    <cfRule type="cellIs" priority="28" dxfId="19" operator="between" stopIfTrue="1">
      <formula>300</formula>
      <formula>399</formula>
    </cfRule>
    <cfRule type="cellIs" priority="29" dxfId="18" operator="between" stopIfTrue="1">
      <formula>600</formula>
      <formula>699</formula>
    </cfRule>
    <cfRule type="cellIs" priority="30" dxfId="17" operator="between" stopIfTrue="1">
      <formula>500</formula>
      <formula>599</formula>
    </cfRule>
  </conditionalFormatting>
  <conditionalFormatting sqref="B33:B34">
    <cfRule type="cellIs" priority="25" dxfId="19" operator="between" stopIfTrue="1">
      <formula>300</formula>
      <formula>399</formula>
    </cfRule>
    <cfRule type="cellIs" priority="26" dxfId="18" operator="between" stopIfTrue="1">
      <formula>600</formula>
      <formula>699</formula>
    </cfRule>
    <cfRule type="cellIs" priority="27" dxfId="17" operator="between" stopIfTrue="1">
      <formula>500</formula>
      <formula>599</formula>
    </cfRule>
  </conditionalFormatting>
  <conditionalFormatting sqref="K27:L27 K28:K34">
    <cfRule type="cellIs" priority="22" dxfId="4" operator="between" stopIfTrue="1">
      <formula>500</formula>
      <formula>599</formula>
    </cfRule>
    <cfRule type="cellIs" priority="23" dxfId="3" operator="between" stopIfTrue="1">
      <formula>600</formula>
      <formula>699</formula>
    </cfRule>
    <cfRule type="cellIs" priority="24" dxfId="2" operator="between" stopIfTrue="1">
      <formula>300</formula>
      <formula>399</formula>
    </cfRule>
  </conditionalFormatting>
  <conditionalFormatting sqref="L28:L32">
    <cfRule type="cellIs" priority="19" dxfId="19" operator="between" stopIfTrue="1">
      <formula>300</formula>
      <formula>399</formula>
    </cfRule>
    <cfRule type="cellIs" priority="20" dxfId="18" operator="between" stopIfTrue="1">
      <formula>600</formula>
      <formula>699</formula>
    </cfRule>
    <cfRule type="cellIs" priority="21" dxfId="17" operator="between" stopIfTrue="1">
      <formula>500</formula>
      <formula>599</formula>
    </cfRule>
  </conditionalFormatting>
  <conditionalFormatting sqref="K27:L27 K28:K34">
    <cfRule type="cellIs" priority="18" dxfId="0" operator="between">
      <formula>99</formula>
      <formula>199.3</formula>
    </cfRule>
  </conditionalFormatting>
  <conditionalFormatting sqref="L33:L34">
    <cfRule type="cellIs" priority="15" dxfId="43" operator="between" stopIfTrue="1">
      <formula>300</formula>
      <formula>399</formula>
    </cfRule>
    <cfRule type="cellIs" priority="16" dxfId="42" operator="between" stopIfTrue="1">
      <formula>600</formula>
      <formula>699</formula>
    </cfRule>
    <cfRule type="cellIs" priority="17" dxfId="17" operator="between" stopIfTrue="1">
      <formula>500</formula>
      <formula>599</formula>
    </cfRule>
  </conditionalFormatting>
  <conditionalFormatting sqref="L60:L64">
    <cfRule type="cellIs" priority="12" dxfId="4" operator="between" stopIfTrue="1">
      <formula>500</formula>
      <formula>599</formula>
    </cfRule>
    <cfRule type="cellIs" priority="13" dxfId="3" operator="between" stopIfTrue="1">
      <formula>600</formula>
      <formula>699</formula>
    </cfRule>
    <cfRule type="cellIs" priority="14" dxfId="2" operator="between" stopIfTrue="1">
      <formula>300</formula>
      <formula>399</formula>
    </cfRule>
  </conditionalFormatting>
  <conditionalFormatting sqref="L57:L59">
    <cfRule type="cellIs" priority="9" dxfId="4" operator="between" stopIfTrue="1">
      <formula>500</formula>
      <formula>599</formula>
    </cfRule>
    <cfRule type="cellIs" priority="10" dxfId="3" operator="between" stopIfTrue="1">
      <formula>600</formula>
      <formula>699</formula>
    </cfRule>
    <cfRule type="cellIs" priority="11" dxfId="2" operator="between" stopIfTrue="1">
      <formula>300</formula>
      <formula>399</formula>
    </cfRule>
  </conditionalFormatting>
  <conditionalFormatting sqref="A65">
    <cfRule type="cellIs" priority="5" dxfId="11" operator="between">
      <formula>600</formula>
      <formula>700</formula>
    </cfRule>
    <cfRule type="cellIs" priority="6" dxfId="10" operator="between">
      <formula>299</formula>
      <formula>399</formula>
    </cfRule>
    <cfRule type="cellIs" priority="7" dxfId="9" operator="between">
      <formula>99</formula>
      <formula>200</formula>
    </cfRule>
    <cfRule type="cellIs" priority="8" dxfId="8" operator="between">
      <formula>400</formula>
      <formula>499</formula>
    </cfRule>
  </conditionalFormatting>
  <conditionalFormatting sqref="K65:L65">
    <cfRule type="cellIs" priority="2" dxfId="4" operator="between" stopIfTrue="1">
      <formula>500</formula>
      <formula>599</formula>
    </cfRule>
    <cfRule type="cellIs" priority="3" dxfId="3" operator="between" stopIfTrue="1">
      <formula>600</formula>
      <formula>699</formula>
    </cfRule>
    <cfRule type="cellIs" priority="4" dxfId="2" operator="between" stopIfTrue="1">
      <formula>300</formula>
      <formula>399</formula>
    </cfRule>
  </conditionalFormatting>
  <conditionalFormatting sqref="K65:L65">
    <cfRule type="cellIs" priority="1" dxfId="0" operator="between">
      <formula>99</formula>
      <formula>199.3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portrait" paperSize="9" scale="63" r:id="rId1"/>
  <headerFooter alignWithMargins="0">
    <oddHeader>&amp;L&amp;14Sportshall Athletics League&amp;C&amp;14BIrmingham Division&amp;R&amp;16 2015 to 2016</oddHeader>
    <oddFooter>&amp;L&amp;N&amp;R&amp;A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3">
      <selection activeCell="M33" sqref="M33"/>
    </sheetView>
  </sheetViews>
  <sheetFormatPr defaultColWidth="9.140625" defaultRowHeight="12.75"/>
  <cols>
    <col min="1" max="1" width="6.421875" style="11" customWidth="1"/>
    <col min="2" max="2" width="20.8515625" style="2" customWidth="1"/>
    <col min="3" max="3" width="7.00390625" style="13" bestFit="1" customWidth="1"/>
    <col min="4" max="4" width="7.140625" style="13" customWidth="1"/>
    <col min="5" max="7" width="6.57421875" style="13" customWidth="1"/>
    <col min="8" max="8" width="7.00390625" style="13" bestFit="1" customWidth="1"/>
    <col min="9" max="9" width="3.57421875" style="2" customWidth="1"/>
    <col min="10" max="10" width="5.57421875" style="2" customWidth="1"/>
    <col min="11" max="11" width="20.57421875" style="2" customWidth="1"/>
    <col min="12" max="16" width="6.7109375" style="38" customWidth="1"/>
    <col min="17" max="17" width="7.00390625" style="2" customWidth="1"/>
    <col min="18" max="16384" width="9.140625" style="2" customWidth="1"/>
  </cols>
  <sheetData>
    <row r="1" spans="1:17" ht="15.75">
      <c r="A1" s="243" t="s">
        <v>0</v>
      </c>
      <c r="B1" s="233" t="s">
        <v>236</v>
      </c>
      <c r="C1" s="234" t="s">
        <v>48</v>
      </c>
      <c r="D1" s="234" t="s">
        <v>2</v>
      </c>
      <c r="E1" s="234" t="s">
        <v>3</v>
      </c>
      <c r="F1" s="234" t="s">
        <v>578</v>
      </c>
      <c r="G1" s="234" t="s">
        <v>4</v>
      </c>
      <c r="H1" s="244" t="s">
        <v>261</v>
      </c>
      <c r="J1" s="235" t="s">
        <v>0</v>
      </c>
      <c r="K1" s="236" t="s">
        <v>186</v>
      </c>
      <c r="L1" s="225" t="s">
        <v>48</v>
      </c>
      <c r="M1" s="225" t="s">
        <v>2</v>
      </c>
      <c r="N1" s="225" t="s">
        <v>3</v>
      </c>
      <c r="O1" s="225" t="s">
        <v>578</v>
      </c>
      <c r="P1" s="225" t="s">
        <v>4</v>
      </c>
      <c r="Q1" s="237" t="s">
        <v>261</v>
      </c>
    </row>
    <row r="2" spans="1:17" s="6" customFormat="1" ht="16.5" customHeight="1">
      <c r="A2" s="10">
        <v>620</v>
      </c>
      <c r="B2" s="4" t="str">
        <f>LOOKUP(A2,Name!A$1:B742)</f>
        <v>Henry Thorneywork</v>
      </c>
      <c r="C2" s="5">
        <v>21.7</v>
      </c>
      <c r="D2" s="5"/>
      <c r="E2" s="5"/>
      <c r="F2" s="5"/>
      <c r="G2" s="5"/>
      <c r="H2" s="513">
        <f>MIN(C2:G2)</f>
        <v>21.7</v>
      </c>
      <c r="J2" s="10">
        <v>325</v>
      </c>
      <c r="K2" s="4" t="str">
        <f>LOOKUP(J2,Name!A$1:B1774)</f>
        <v>Cassie Pemberton</v>
      </c>
      <c r="L2" s="5">
        <v>23.1</v>
      </c>
      <c r="M2" s="5">
        <v>22.8</v>
      </c>
      <c r="N2" s="5"/>
      <c r="O2" s="5"/>
      <c r="P2" s="5"/>
      <c r="Q2" s="7">
        <f>MAX(L2:P2)</f>
        <v>23.1</v>
      </c>
    </row>
    <row r="3" spans="1:17" s="39" customFormat="1" ht="16.5" customHeight="1" thickBot="1">
      <c r="A3" s="20"/>
      <c r="B3" s="21"/>
      <c r="C3" s="22"/>
      <c r="D3" s="22"/>
      <c r="E3" s="22"/>
      <c r="F3" s="22"/>
      <c r="G3" s="22"/>
      <c r="H3" s="22"/>
      <c r="J3" s="20"/>
      <c r="K3" s="21"/>
      <c r="L3" s="449"/>
      <c r="M3" s="449"/>
      <c r="N3" s="449"/>
      <c r="O3" s="449"/>
      <c r="P3" s="449"/>
      <c r="Q3" s="449"/>
    </row>
    <row r="4" spans="1:17" ht="16.5" customHeight="1">
      <c r="A4" s="514" t="s">
        <v>0</v>
      </c>
      <c r="B4" s="514" t="s">
        <v>235</v>
      </c>
      <c r="C4" s="515" t="s">
        <v>48</v>
      </c>
      <c r="D4" s="234" t="s">
        <v>2</v>
      </c>
      <c r="E4" s="234" t="s">
        <v>3</v>
      </c>
      <c r="F4" s="234" t="s">
        <v>578</v>
      </c>
      <c r="G4" s="515" t="s">
        <v>4</v>
      </c>
      <c r="H4" s="515" t="s">
        <v>257</v>
      </c>
      <c r="J4" s="235" t="s">
        <v>0</v>
      </c>
      <c r="K4" s="235" t="s">
        <v>187</v>
      </c>
      <c r="L4" s="516" t="s">
        <v>48</v>
      </c>
      <c r="M4" s="225" t="s">
        <v>2</v>
      </c>
      <c r="N4" s="225" t="s">
        <v>3</v>
      </c>
      <c r="O4" s="225" t="s">
        <v>578</v>
      </c>
      <c r="P4" s="516" t="s">
        <v>4</v>
      </c>
      <c r="Q4" s="516"/>
    </row>
    <row r="5" spans="1:17" ht="16.5" customHeight="1">
      <c r="A5" s="27">
        <v>626</v>
      </c>
      <c r="B5" s="4" t="str">
        <f>LOOKUP(A5,Name!A$1:B1754)</f>
        <v>Arif Mohamed</v>
      </c>
      <c r="C5" s="5">
        <v>47</v>
      </c>
      <c r="D5" s="5"/>
      <c r="E5" s="5"/>
      <c r="F5" s="8"/>
      <c r="G5" s="5"/>
      <c r="H5" s="398">
        <f>MIN(C5:G5)</f>
        <v>47</v>
      </c>
      <c r="J5" s="27">
        <v>322</v>
      </c>
      <c r="K5" s="4" t="str">
        <f>LOOKUP(J5,Name!A$1:B1775)</f>
        <v>Beth Lloyd</v>
      </c>
      <c r="L5" s="5">
        <v>49.5</v>
      </c>
      <c r="M5" s="5">
        <v>49.2</v>
      </c>
      <c r="N5" s="5"/>
      <c r="O5" s="5"/>
      <c r="P5" s="5"/>
      <c r="Q5" s="28">
        <f>MAX(L5:P5)</f>
        <v>49.5</v>
      </c>
    </row>
    <row r="6" spans="1:17" ht="16.5" customHeight="1" thickBot="1">
      <c r="A6" s="2"/>
      <c r="C6" s="2"/>
      <c r="D6" s="2"/>
      <c r="E6" s="2"/>
      <c r="F6" s="2"/>
      <c r="G6" s="2"/>
      <c r="H6" s="2"/>
      <c r="J6" s="11"/>
      <c r="L6" s="13"/>
      <c r="M6" s="13"/>
      <c r="N6" s="13"/>
      <c r="O6" s="13"/>
      <c r="P6" s="13"/>
      <c r="Q6" s="13"/>
    </row>
    <row r="7" spans="1:17" ht="16.5" customHeight="1" thickBot="1">
      <c r="A7" s="243" t="s">
        <v>0</v>
      </c>
      <c r="B7" s="233" t="s">
        <v>200</v>
      </c>
      <c r="C7" s="234" t="s">
        <v>48</v>
      </c>
      <c r="D7" s="234" t="s">
        <v>2</v>
      </c>
      <c r="E7" s="234" t="s">
        <v>3</v>
      </c>
      <c r="F7" s="234" t="s">
        <v>578</v>
      </c>
      <c r="G7" s="234" t="s">
        <v>4</v>
      </c>
      <c r="H7" s="244" t="s">
        <v>257</v>
      </c>
      <c r="J7" s="364" t="s">
        <v>0</v>
      </c>
      <c r="K7" s="368" t="s">
        <v>188</v>
      </c>
      <c r="L7" s="366" t="s">
        <v>48</v>
      </c>
      <c r="M7" s="225" t="s">
        <v>2</v>
      </c>
      <c r="N7" s="225" t="s">
        <v>3</v>
      </c>
      <c r="O7" s="225" t="s">
        <v>578</v>
      </c>
      <c r="P7" s="366" t="s">
        <v>4</v>
      </c>
      <c r="Q7" s="367" t="s">
        <v>257</v>
      </c>
    </row>
    <row r="8" spans="1:17" ht="16.5" customHeight="1" thickBot="1">
      <c r="A8" s="29">
        <v>621</v>
      </c>
      <c r="B8" s="30" t="str">
        <f>LOOKUP(A8,Name!A$1:B1773)</f>
        <v>Tom O'Hanlon</v>
      </c>
      <c r="C8" s="397">
        <v>2.45</v>
      </c>
      <c r="D8" s="397">
        <v>2.3</v>
      </c>
      <c r="E8" s="397"/>
      <c r="F8" s="397"/>
      <c r="G8" s="397"/>
      <c r="H8" s="402">
        <f>MAX(C8:G8)</f>
        <v>2.45</v>
      </c>
      <c r="J8" s="27">
        <v>323</v>
      </c>
      <c r="K8" s="4" t="str">
        <f>LOOKUP(J8,Name!A$1:B1776)</f>
        <v>Lauryn Walker</v>
      </c>
      <c r="L8" s="9">
        <v>2.26</v>
      </c>
      <c r="M8" s="9">
        <v>2.27</v>
      </c>
      <c r="N8" s="9"/>
      <c r="O8" s="9"/>
      <c r="P8" s="9"/>
      <c r="Q8" s="396">
        <f>MAX(L8:P8)</f>
        <v>2.27</v>
      </c>
    </row>
    <row r="9" spans="10:17" ht="16.5" customHeight="1" thickBot="1">
      <c r="J9" s="11"/>
      <c r="L9" s="13"/>
      <c r="M9" s="13"/>
      <c r="N9" s="13"/>
      <c r="O9" s="13"/>
      <c r="P9" s="13"/>
      <c r="Q9" s="13"/>
    </row>
    <row r="10" spans="1:17" ht="19.5" customHeight="1">
      <c r="A10" s="243" t="s">
        <v>0</v>
      </c>
      <c r="B10" s="233" t="s">
        <v>238</v>
      </c>
      <c r="C10" s="234" t="s">
        <v>48</v>
      </c>
      <c r="D10" s="234" t="s">
        <v>2</v>
      </c>
      <c r="E10" s="234" t="s">
        <v>3</v>
      </c>
      <c r="F10" s="234" t="s">
        <v>578</v>
      </c>
      <c r="G10" s="234" t="s">
        <v>4</v>
      </c>
      <c r="H10" s="244" t="s">
        <v>257</v>
      </c>
      <c r="J10" s="224" t="s">
        <v>0</v>
      </c>
      <c r="K10" s="238" t="s">
        <v>270</v>
      </c>
      <c r="L10" s="225" t="s">
        <v>48</v>
      </c>
      <c r="M10" s="225" t="s">
        <v>2</v>
      </c>
      <c r="N10" s="225" t="s">
        <v>3</v>
      </c>
      <c r="O10" s="225" t="s">
        <v>578</v>
      </c>
      <c r="P10" s="225" t="s">
        <v>4</v>
      </c>
      <c r="Q10" s="226" t="s">
        <v>257</v>
      </c>
    </row>
    <row r="11" spans="1:17" ht="15.75">
      <c r="A11" s="27">
        <v>620</v>
      </c>
      <c r="B11" s="4" t="str">
        <f>LOOKUP(A11,Name!A$1:B1770)</f>
        <v>Henry Thorneywork</v>
      </c>
      <c r="C11" s="9">
        <v>8.44</v>
      </c>
      <c r="D11" s="9"/>
      <c r="E11" s="9"/>
      <c r="F11" s="9"/>
      <c r="G11" s="9"/>
      <c r="H11" s="315">
        <f>MAX(C11:G11)</f>
        <v>8.44</v>
      </c>
      <c r="J11" s="27">
        <v>589</v>
      </c>
      <c r="K11" s="302" t="str">
        <f>LOOKUP(J11,Name!A$1:B1763)</f>
        <v>Lucy Wheeler</v>
      </c>
      <c r="L11" s="304">
        <v>59</v>
      </c>
      <c r="M11" s="304">
        <v>54</v>
      </c>
      <c r="N11" s="304"/>
      <c r="O11" s="304"/>
      <c r="P11" s="304"/>
      <c r="Q11" s="306">
        <f>MAX(L11:P11)</f>
        <v>59</v>
      </c>
    </row>
    <row r="12" spans="10:17" ht="16.5" thickBot="1">
      <c r="J12" s="27">
        <v>325</v>
      </c>
      <c r="K12" s="302" t="str">
        <f>LOOKUP(J12,Name!A$1:B1764)</f>
        <v>Cassie Pemberton</v>
      </c>
      <c r="L12" s="304"/>
      <c r="M12" s="304">
        <v>59</v>
      </c>
      <c r="N12" s="304"/>
      <c r="O12" s="304"/>
      <c r="P12" s="304"/>
      <c r="Q12" s="306">
        <f>MAX(L12:P12)</f>
        <v>59</v>
      </c>
    </row>
    <row r="13" spans="1:17" ht="16.5" thickBot="1">
      <c r="A13" s="243" t="s">
        <v>0</v>
      </c>
      <c r="B13" s="399" t="s">
        <v>196</v>
      </c>
      <c r="C13" s="234" t="s">
        <v>48</v>
      </c>
      <c r="D13" s="234" t="s">
        <v>2</v>
      </c>
      <c r="E13" s="234" t="s">
        <v>3</v>
      </c>
      <c r="F13" s="234" t="s">
        <v>578</v>
      </c>
      <c r="G13" s="234" t="s">
        <v>4</v>
      </c>
      <c r="H13" s="244" t="s">
        <v>257</v>
      </c>
      <c r="J13" s="364" t="s">
        <v>0</v>
      </c>
      <c r="K13" s="365" t="s">
        <v>194</v>
      </c>
      <c r="L13" s="366" t="s">
        <v>48</v>
      </c>
      <c r="M13" s="225" t="s">
        <v>2</v>
      </c>
      <c r="N13" s="225" t="s">
        <v>3</v>
      </c>
      <c r="O13" s="225" t="s">
        <v>578</v>
      </c>
      <c r="P13" s="366" t="s">
        <v>4</v>
      </c>
      <c r="Q13" s="367" t="s">
        <v>257</v>
      </c>
    </row>
    <row r="14" spans="1:17" ht="16.5" thickBot="1">
      <c r="A14" s="27">
        <v>621</v>
      </c>
      <c r="B14" s="4" t="str">
        <f>LOOKUP(A14,Name!A$1:B1782)</f>
        <v>Tom O'Hanlon</v>
      </c>
      <c r="C14" s="304">
        <v>84</v>
      </c>
      <c r="D14" s="304">
        <v>81</v>
      </c>
      <c r="E14" s="304"/>
      <c r="F14" s="304"/>
      <c r="G14" s="304"/>
      <c r="H14" s="400">
        <f>MAX(C14:G14)</f>
        <v>84</v>
      </c>
      <c r="J14" s="29">
        <v>587</v>
      </c>
      <c r="K14" s="302" t="str">
        <f>LOOKUP(J14,Name!A$1:B1766)</f>
        <v>Lauren Swindell</v>
      </c>
      <c r="L14" s="394">
        <v>88</v>
      </c>
      <c r="M14" s="394">
        <v>89</v>
      </c>
      <c r="N14" s="394"/>
      <c r="O14" s="394"/>
      <c r="P14" s="394"/>
      <c r="Q14" s="395">
        <f>MAX(L14:P14)</f>
        <v>89</v>
      </c>
    </row>
    <row r="15" spans="1:8" ht="15.75" thickBot="1">
      <c r="A15" s="2"/>
      <c r="B15" s="38"/>
      <c r="C15" s="2"/>
      <c r="D15" s="2"/>
      <c r="E15" s="2"/>
      <c r="F15" s="2"/>
      <c r="G15" s="2"/>
      <c r="H15" s="2"/>
    </row>
    <row r="16" spans="1:17" ht="16.5" thickBot="1">
      <c r="A16" s="369" t="s">
        <v>0</v>
      </c>
      <c r="B16" s="370" t="s">
        <v>197</v>
      </c>
      <c r="C16" s="371" t="s">
        <v>48</v>
      </c>
      <c r="D16" s="234" t="s">
        <v>2</v>
      </c>
      <c r="E16" s="234" t="s">
        <v>3</v>
      </c>
      <c r="F16" s="234" t="s">
        <v>578</v>
      </c>
      <c r="G16" s="371" t="s">
        <v>4</v>
      </c>
      <c r="H16" s="372" t="s">
        <v>257</v>
      </c>
      <c r="J16" s="364" t="s">
        <v>0</v>
      </c>
      <c r="K16" s="368" t="s">
        <v>195</v>
      </c>
      <c r="L16" s="366" t="s">
        <v>48</v>
      </c>
      <c r="M16" s="225" t="s">
        <v>2</v>
      </c>
      <c r="N16" s="225" t="s">
        <v>3</v>
      </c>
      <c r="O16" s="225" t="s">
        <v>578</v>
      </c>
      <c r="P16" s="367" t="s">
        <v>4</v>
      </c>
      <c r="Q16" s="374" t="s">
        <v>261</v>
      </c>
    </row>
    <row r="17" spans="1:17" ht="15.75">
      <c r="A17" s="27">
        <v>620</v>
      </c>
      <c r="B17" s="4" t="str">
        <f>LOOKUP(A17,Name!A$1:B1792)</f>
        <v>Henry Thorneywork</v>
      </c>
      <c r="C17" s="279">
        <v>10.39</v>
      </c>
      <c r="D17" s="279"/>
      <c r="E17" s="279"/>
      <c r="F17" s="279"/>
      <c r="G17" s="279"/>
      <c r="H17" s="401">
        <f>MAX(C17:G17)</f>
        <v>10.39</v>
      </c>
      <c r="J17" s="27">
        <v>670</v>
      </c>
      <c r="K17" s="302" t="str">
        <f>LOOKUP(J17,Name!A$1:B1769)</f>
        <v>Ashleigh Bailey</v>
      </c>
      <c r="L17" s="9">
        <v>10.5</v>
      </c>
      <c r="M17" s="9">
        <v>9.29</v>
      </c>
      <c r="N17" s="9"/>
      <c r="O17" s="9"/>
      <c r="P17" s="9"/>
      <c r="Q17" s="396">
        <f>MAX(L17:P17)</f>
        <v>10.5</v>
      </c>
    </row>
    <row r="18" spans="1:8" ht="15.75" thickBot="1">
      <c r="A18" s="2"/>
      <c r="B18" s="38"/>
      <c r="C18" s="2"/>
      <c r="D18" s="2"/>
      <c r="E18" s="2"/>
      <c r="F18" s="2"/>
      <c r="G18" s="2"/>
      <c r="H18" s="2"/>
    </row>
    <row r="19" spans="1:17" ht="16.5" thickBot="1">
      <c r="A19" s="314" t="s">
        <v>0</v>
      </c>
      <c r="B19" s="233" t="s">
        <v>199</v>
      </c>
      <c r="C19" s="686" t="s">
        <v>48</v>
      </c>
      <c r="D19" s="371" t="s">
        <v>2</v>
      </c>
      <c r="E19" s="371" t="s">
        <v>3</v>
      </c>
      <c r="F19" s="371" t="s">
        <v>578</v>
      </c>
      <c r="G19" s="371" t="s">
        <v>4</v>
      </c>
      <c r="H19" s="372" t="s">
        <v>37</v>
      </c>
      <c r="J19" s="307" t="s">
        <v>0</v>
      </c>
      <c r="K19" s="238" t="s">
        <v>189</v>
      </c>
      <c r="L19" s="689" t="s">
        <v>48</v>
      </c>
      <c r="M19" s="366" t="s">
        <v>2</v>
      </c>
      <c r="N19" s="366" t="s">
        <v>3</v>
      </c>
      <c r="O19" s="366" t="s">
        <v>578</v>
      </c>
      <c r="P19" s="366" t="s">
        <v>4</v>
      </c>
      <c r="Q19" s="367" t="s">
        <v>37</v>
      </c>
    </row>
    <row r="20" spans="1:17" ht="15.75">
      <c r="A20" s="309">
        <v>6</v>
      </c>
      <c r="B20" s="39" t="s">
        <v>193</v>
      </c>
      <c r="C20" s="8">
        <v>93.5</v>
      </c>
      <c r="D20" s="8"/>
      <c r="E20" s="8"/>
      <c r="F20" s="8"/>
      <c r="G20" s="8"/>
      <c r="H20" s="241">
        <f>MIN(C20:G20)</f>
        <v>93.5</v>
      </c>
      <c r="J20" s="310">
        <v>3</v>
      </c>
      <c r="K20" s="35" t="s">
        <v>5</v>
      </c>
      <c r="L20" s="8">
        <v>104.7</v>
      </c>
      <c r="M20" s="8">
        <v>100</v>
      </c>
      <c r="N20" s="8"/>
      <c r="O20" s="8"/>
      <c r="P20" s="8"/>
      <c r="Q20" s="239">
        <f>MIN(L20:P20)</f>
        <v>100</v>
      </c>
    </row>
    <row r="21" spans="1:17" ht="15.75">
      <c r="A21" s="310">
        <v>3</v>
      </c>
      <c r="B21" s="35" t="s">
        <v>5</v>
      </c>
      <c r="C21" s="8">
        <v>94.4</v>
      </c>
      <c r="D21" s="8">
        <v>95.5</v>
      </c>
      <c r="E21" s="8"/>
      <c r="F21" s="8"/>
      <c r="G21" s="8"/>
      <c r="H21" s="241">
        <f>MIN(C21:G21)</f>
        <v>94.4</v>
      </c>
      <c r="J21" s="308">
        <v>5</v>
      </c>
      <c r="K21" s="35" t="s">
        <v>7</v>
      </c>
      <c r="L21" s="8">
        <v>102.6</v>
      </c>
      <c r="M21" s="8">
        <v>101.6</v>
      </c>
      <c r="N21" s="8"/>
      <c r="O21" s="8"/>
      <c r="P21" s="8"/>
      <c r="Q21" s="239">
        <f>MIN(L21:P21)</f>
        <v>101.6</v>
      </c>
    </row>
    <row r="22" spans="1:17" ht="15.75">
      <c r="A22" s="313">
        <v>4</v>
      </c>
      <c r="B22" s="35" t="s">
        <v>8</v>
      </c>
      <c r="C22" s="8"/>
      <c r="D22" s="8">
        <v>106.2</v>
      </c>
      <c r="E22" s="8"/>
      <c r="F22" s="8"/>
      <c r="G22" s="8"/>
      <c r="H22" s="241">
        <f>MIN(C22:G22)</f>
        <v>106.2</v>
      </c>
      <c r="J22" s="309">
        <v>6</v>
      </c>
      <c r="K22" s="39" t="s">
        <v>193</v>
      </c>
      <c r="L22" s="8">
        <v>105.3</v>
      </c>
      <c r="M22" s="8">
        <v>102.7</v>
      </c>
      <c r="N22" s="8"/>
      <c r="O22" s="8"/>
      <c r="P22" s="8"/>
      <c r="Q22" s="239">
        <f>MIN(L22:P22)</f>
        <v>102.7</v>
      </c>
    </row>
    <row r="23" spans="1:17" ht="15.75">
      <c r="A23" s="308">
        <v>5</v>
      </c>
      <c r="B23" s="35" t="s">
        <v>7</v>
      </c>
      <c r="C23" s="8"/>
      <c r="D23" s="8"/>
      <c r="E23" s="8"/>
      <c r="F23" s="8"/>
      <c r="G23" s="8"/>
      <c r="H23" s="241">
        <f>MIN(C23:G23)</f>
        <v>0</v>
      </c>
      <c r="J23" s="311">
        <v>1</v>
      </c>
      <c r="K23" s="35" t="s">
        <v>9</v>
      </c>
      <c r="L23" s="8"/>
      <c r="M23" s="8"/>
      <c r="N23" s="8"/>
      <c r="O23" s="8"/>
      <c r="P23" s="8"/>
      <c r="Q23" s="239">
        <f>MIN(L23:P23)</f>
        <v>0</v>
      </c>
    </row>
    <row r="24" spans="1:17" ht="16.5" thickBot="1">
      <c r="A24" s="693">
        <v>1</v>
      </c>
      <c r="B24" s="40" t="s">
        <v>9</v>
      </c>
      <c r="C24" s="47"/>
      <c r="D24" s="47"/>
      <c r="E24" s="47"/>
      <c r="F24" s="47"/>
      <c r="G24" s="47"/>
      <c r="H24" s="242">
        <f>MIN(C24:G24)</f>
        <v>0</v>
      </c>
      <c r="J24" s="312">
        <v>4</v>
      </c>
      <c r="K24" s="40" t="s">
        <v>8</v>
      </c>
      <c r="L24" s="47"/>
      <c r="M24" s="47"/>
      <c r="N24" s="47"/>
      <c r="O24" s="47"/>
      <c r="P24" s="47"/>
      <c r="Q24" s="240">
        <f>MIN(L24:P24)</f>
        <v>0</v>
      </c>
    </row>
    <row r="25" spans="1:8" ht="15.75" thickBot="1">
      <c r="A25" s="2"/>
      <c r="B25" s="38"/>
      <c r="C25" s="2"/>
      <c r="D25" s="2"/>
      <c r="E25" s="2"/>
      <c r="F25" s="2"/>
      <c r="G25" s="2"/>
      <c r="H25" s="2"/>
    </row>
    <row r="26" spans="1:17" ht="16.5" thickBot="1">
      <c r="A26" s="373" t="s">
        <v>0</v>
      </c>
      <c r="B26" s="684" t="s">
        <v>198</v>
      </c>
      <c r="C26" s="686" t="s">
        <v>48</v>
      </c>
      <c r="D26" s="371" t="s">
        <v>2</v>
      </c>
      <c r="E26" s="371" t="s">
        <v>3</v>
      </c>
      <c r="F26" s="371" t="s">
        <v>578</v>
      </c>
      <c r="G26" s="371" t="s">
        <v>4</v>
      </c>
      <c r="H26" s="372" t="s">
        <v>37</v>
      </c>
      <c r="J26" s="307" t="s">
        <v>0</v>
      </c>
      <c r="K26" s="687" t="s">
        <v>190</v>
      </c>
      <c r="L26" s="689" t="s">
        <v>48</v>
      </c>
      <c r="M26" s="366" t="s">
        <v>2</v>
      </c>
      <c r="N26" s="366" t="s">
        <v>3</v>
      </c>
      <c r="O26" s="366" t="s">
        <v>578</v>
      </c>
      <c r="P26" s="366" t="s">
        <v>4</v>
      </c>
      <c r="Q26" s="367" t="s">
        <v>37</v>
      </c>
    </row>
    <row r="27" spans="1:17" ht="15.75">
      <c r="A27" s="309">
        <v>6</v>
      </c>
      <c r="B27" s="21" t="s">
        <v>193</v>
      </c>
      <c r="C27" s="690">
        <v>88.8</v>
      </c>
      <c r="D27" s="486">
        <v>91.3</v>
      </c>
      <c r="E27" s="486"/>
      <c r="F27" s="486"/>
      <c r="G27" s="486"/>
      <c r="H27" s="685">
        <f>MIN(C27:G27)</f>
        <v>88.8</v>
      </c>
      <c r="J27" s="310">
        <v>3</v>
      </c>
      <c r="K27" s="35" t="s">
        <v>5</v>
      </c>
      <c r="L27" s="486">
        <v>91</v>
      </c>
      <c r="M27" s="486">
        <v>93.7</v>
      </c>
      <c r="N27" s="486"/>
      <c r="O27" s="486"/>
      <c r="P27" s="486"/>
      <c r="Q27" s="688">
        <f>MIN(L27:P27)</f>
        <v>91</v>
      </c>
    </row>
    <row r="28" spans="1:17" ht="15.75">
      <c r="A28" s="311">
        <v>1</v>
      </c>
      <c r="B28" s="293" t="s">
        <v>9</v>
      </c>
      <c r="C28" s="691">
        <v>89.4</v>
      </c>
      <c r="D28" s="8">
        <v>106.2</v>
      </c>
      <c r="E28" s="8"/>
      <c r="F28" s="8"/>
      <c r="G28" s="8"/>
      <c r="H28" s="241">
        <f>MIN(C28:G28)</f>
        <v>89.4</v>
      </c>
      <c r="J28" s="309">
        <v>6</v>
      </c>
      <c r="K28" s="39" t="s">
        <v>193</v>
      </c>
      <c r="L28" s="8">
        <v>94.8</v>
      </c>
      <c r="M28" s="8">
        <v>95.7</v>
      </c>
      <c r="N28" s="8"/>
      <c r="O28" s="8"/>
      <c r="P28" s="8"/>
      <c r="Q28" s="239">
        <f>MIN(L28:P28)</f>
        <v>94.8</v>
      </c>
    </row>
    <row r="29" spans="1:17" ht="15.75">
      <c r="A29" s="310">
        <v>3</v>
      </c>
      <c r="B29" s="293" t="s">
        <v>5</v>
      </c>
      <c r="C29" s="691"/>
      <c r="D29" s="8"/>
      <c r="E29" s="8"/>
      <c r="F29" s="8"/>
      <c r="G29" s="8"/>
      <c r="H29" s="241">
        <f>MIN(C29:G29)</f>
        <v>0</v>
      </c>
      <c r="J29" s="308">
        <v>5</v>
      </c>
      <c r="K29" s="35" t="s">
        <v>7</v>
      </c>
      <c r="L29" s="8"/>
      <c r="M29" s="8">
        <v>99.4</v>
      </c>
      <c r="N29" s="8"/>
      <c r="O29" s="8"/>
      <c r="P29" s="8"/>
      <c r="Q29" s="239">
        <f>MIN(L29:P29)</f>
        <v>99.4</v>
      </c>
    </row>
    <row r="30" spans="1:17" ht="15.75">
      <c r="A30" s="308">
        <v>5</v>
      </c>
      <c r="B30" s="293" t="s">
        <v>7</v>
      </c>
      <c r="C30" s="691"/>
      <c r="D30" s="8"/>
      <c r="E30" s="8"/>
      <c r="F30" s="8"/>
      <c r="G30" s="8"/>
      <c r="H30" s="241">
        <f>MIN(C30:G30)</f>
        <v>0</v>
      </c>
      <c r="J30" s="311">
        <v>1</v>
      </c>
      <c r="K30" s="35" t="s">
        <v>9</v>
      </c>
      <c r="L30" s="8">
        <v>108.8</v>
      </c>
      <c r="M30" s="8">
        <v>99.6</v>
      </c>
      <c r="N30" s="8"/>
      <c r="O30" s="8"/>
      <c r="P30" s="8"/>
      <c r="Q30" s="239">
        <f>MIN(L30:P30)</f>
        <v>99.6</v>
      </c>
    </row>
    <row r="31" spans="1:17" ht="16.5" thickBot="1">
      <c r="A31" s="312">
        <v>4</v>
      </c>
      <c r="B31" s="294" t="s">
        <v>8</v>
      </c>
      <c r="C31" s="692"/>
      <c r="D31" s="47"/>
      <c r="E31" s="47"/>
      <c r="F31" s="47"/>
      <c r="G31" s="47"/>
      <c r="H31" s="242">
        <f>MIN(C31:G31)</f>
        <v>0</v>
      </c>
      <c r="J31" s="312">
        <v>4</v>
      </c>
      <c r="K31" s="40" t="s">
        <v>8</v>
      </c>
      <c r="L31" s="47"/>
      <c r="M31" s="47"/>
      <c r="N31" s="47"/>
      <c r="O31" s="47"/>
      <c r="P31" s="47"/>
      <c r="Q31" s="240">
        <f>MIN(L31:P31)</f>
        <v>0</v>
      </c>
    </row>
    <row r="32" spans="1:8" ht="15">
      <c r="A32" s="2"/>
      <c r="B32" s="38"/>
      <c r="C32" s="2"/>
      <c r="D32" s="2"/>
      <c r="E32" s="2"/>
      <c r="F32" s="2"/>
      <c r="G32" s="2"/>
      <c r="H32" s="2"/>
    </row>
  </sheetData>
  <sheetProtection/>
  <conditionalFormatting sqref="J26:J31 J7:J8 J1:J4 J16:J17 J10:J13 J19:J24 A39:A65536 A19:A24">
    <cfRule type="cellIs" priority="103" dxfId="19" operator="between" stopIfTrue="1">
      <formula>300</formula>
      <formula>399</formula>
    </cfRule>
    <cfRule type="cellIs" priority="104" dxfId="18" operator="between" stopIfTrue="1">
      <formula>600</formula>
      <formula>699</formula>
    </cfRule>
    <cfRule type="cellIs" priority="105" dxfId="17" operator="between" stopIfTrue="1">
      <formula>500</formula>
      <formula>599</formula>
    </cfRule>
  </conditionalFormatting>
  <conditionalFormatting sqref="J14">
    <cfRule type="cellIs" priority="97" dxfId="19" operator="between" stopIfTrue="1">
      <formula>300</formula>
      <formula>399</formula>
    </cfRule>
    <cfRule type="cellIs" priority="98" dxfId="18" operator="between" stopIfTrue="1">
      <formula>600</formula>
      <formula>699</formula>
    </cfRule>
    <cfRule type="cellIs" priority="99" dxfId="17" operator="between" stopIfTrue="1">
      <formula>500</formula>
      <formula>599</formula>
    </cfRule>
  </conditionalFormatting>
  <conditionalFormatting sqref="J5">
    <cfRule type="cellIs" priority="55" dxfId="19" operator="between" stopIfTrue="1">
      <formula>300</formula>
      <formula>399</formula>
    </cfRule>
    <cfRule type="cellIs" priority="56" dxfId="18" operator="between" stopIfTrue="1">
      <formula>600</formula>
      <formula>699</formula>
    </cfRule>
    <cfRule type="cellIs" priority="57" dxfId="17" operator="between" stopIfTrue="1">
      <formula>500</formula>
      <formula>599</formula>
    </cfRule>
  </conditionalFormatting>
  <conditionalFormatting sqref="J7:J8 A39:A65536 J1:J5 J39:J65536 J10:J32">
    <cfRule type="cellIs" priority="11" dxfId="21" operator="between">
      <formula>399.5</formula>
      <formula>499.5</formula>
    </cfRule>
    <cfRule type="cellIs" priority="12" dxfId="0" operator="between">
      <formula>99</formula>
      <formula>199.5</formula>
    </cfRule>
  </conditionalFormatting>
  <conditionalFormatting sqref="J22">
    <cfRule type="cellIs" priority="7" dxfId="21" operator="between">
      <formula>399.5</formula>
      <formula>499.5</formula>
    </cfRule>
    <cfRule type="cellIs" priority="8" dxfId="0" operator="between">
      <formula>99</formula>
      <formula>199.5</formula>
    </cfRule>
  </conditionalFormatting>
  <conditionalFormatting sqref="J29">
    <cfRule type="cellIs" priority="5" dxfId="21" operator="between">
      <formula>399.5</formula>
      <formula>499.5</formula>
    </cfRule>
    <cfRule type="cellIs" priority="6" dxfId="0" operator="between">
      <formula>99</formula>
      <formula>199.5</formula>
    </cfRule>
  </conditionalFormatting>
  <conditionalFormatting sqref="A26:A31 A16:A17 A1:A5 A13:A14 A7:A11">
    <cfRule type="cellIs" priority="2" dxfId="19" operator="between" stopIfTrue="1">
      <formula>300</formula>
      <formula>399</formula>
    </cfRule>
    <cfRule type="cellIs" priority="3" dxfId="18" operator="between" stopIfTrue="1">
      <formula>600</formula>
      <formula>699</formula>
    </cfRule>
    <cfRule type="cellIs" priority="4" dxfId="17" operator="between" stopIfTrue="1">
      <formula>500</formula>
      <formula>599</formula>
    </cfRule>
  </conditionalFormatting>
  <conditionalFormatting sqref="A1:A3 A13:A14 A6:A9 A19:A24">
    <cfRule type="cellIs" priority="1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&amp;LUnder 15 Girls&amp;CBirmingham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PageLayoutView="0" workbookViewId="0" topLeftCell="G1">
      <selection activeCell="P68" sqref="P68"/>
    </sheetView>
  </sheetViews>
  <sheetFormatPr defaultColWidth="9.140625" defaultRowHeight="12.75"/>
  <cols>
    <col min="1" max="5" width="5.7109375" style="2" customWidth="1"/>
    <col min="6" max="6" width="5.7109375" style="38" customWidth="1"/>
    <col min="7" max="7" width="2.140625" style="38" customWidth="1"/>
    <col min="8" max="8" width="6.00390625" style="38" customWidth="1"/>
    <col min="9" max="9" width="5.7109375" style="38" customWidth="1"/>
    <col min="10" max="10" width="23.28125" style="38" customWidth="1"/>
    <col min="11" max="11" width="8.57421875" style="38" customWidth="1"/>
    <col min="12" max="12" width="3.8515625" style="38" customWidth="1"/>
    <col min="13" max="13" width="5.28125" style="2" customWidth="1"/>
    <col min="14" max="14" width="6.00390625" style="38" customWidth="1"/>
    <col min="15" max="15" width="6.7109375" style="38" customWidth="1"/>
    <col min="16" max="16" width="24.00390625" style="2" customWidth="1"/>
    <col min="17" max="17" width="8.8515625" style="2" customWidth="1"/>
    <col min="18" max="18" width="4.140625" style="2" customWidth="1"/>
    <col min="19" max="19" width="4.57421875" style="6" customWidth="1"/>
    <col min="20" max="24" width="5.7109375" style="2" customWidth="1"/>
    <col min="25" max="25" width="5.7109375" style="38" customWidth="1"/>
    <col min="26" max="16384" width="9.140625" style="2" customWidth="1"/>
  </cols>
  <sheetData>
    <row r="1" spans="8:19" ht="16.5" thickBot="1">
      <c r="H1" s="641" t="s">
        <v>88</v>
      </c>
      <c r="I1" s="642"/>
      <c r="J1" s="642"/>
      <c r="K1" s="642"/>
      <c r="L1" s="643"/>
      <c r="M1" s="205" t="s">
        <v>139</v>
      </c>
      <c r="N1" s="92"/>
      <c r="O1" s="93"/>
      <c r="P1" s="93" t="s">
        <v>533</v>
      </c>
      <c r="Q1" s="93"/>
      <c r="R1" s="94"/>
      <c r="S1" s="96"/>
    </row>
    <row r="2" spans="1:24" ht="16.5" thickBot="1">
      <c r="A2" s="52" t="s">
        <v>54</v>
      </c>
      <c r="B2" s="53" t="s">
        <v>56</v>
      </c>
      <c r="C2" s="54" t="s">
        <v>58</v>
      </c>
      <c r="D2" s="55" t="s">
        <v>60</v>
      </c>
      <c r="E2" s="56" t="s">
        <v>62</v>
      </c>
      <c r="F2" s="97" t="s">
        <v>139</v>
      </c>
      <c r="H2" s="92"/>
      <c r="I2" s="93"/>
      <c r="J2" s="93" t="s">
        <v>89</v>
      </c>
      <c r="K2" s="93"/>
      <c r="L2" s="94"/>
      <c r="M2" s="205" t="s">
        <v>139</v>
      </c>
      <c r="N2" s="202" t="s">
        <v>78</v>
      </c>
      <c r="O2" s="80"/>
      <c r="P2" s="64" t="s">
        <v>84</v>
      </c>
      <c r="Q2" s="64"/>
      <c r="R2" s="76"/>
      <c r="S2" s="39"/>
      <c r="T2" s="52" t="s">
        <v>54</v>
      </c>
      <c r="U2" s="53" t="s">
        <v>56</v>
      </c>
      <c r="V2" s="54" t="s">
        <v>58</v>
      </c>
      <c r="W2" s="55" t="s">
        <v>60</v>
      </c>
      <c r="X2" s="56" t="s">
        <v>62</v>
      </c>
    </row>
    <row r="3" spans="1:25" ht="16.5" thickBot="1">
      <c r="A3" s="212">
        <f>SUM(A9:A64)</f>
        <v>48</v>
      </c>
      <c r="B3" s="212">
        <f>SUM(B9:B64)</f>
        <v>24</v>
      </c>
      <c r="C3" s="212">
        <f>SUM(C9:C64)</f>
        <v>40</v>
      </c>
      <c r="D3" s="212">
        <f>SUM(D9:D64)</f>
        <v>46</v>
      </c>
      <c r="E3" s="212">
        <f>SUM(E9:E64)</f>
        <v>74</v>
      </c>
      <c r="F3" s="212" t="s">
        <v>86</v>
      </c>
      <c r="H3" s="86" t="s">
        <v>239</v>
      </c>
      <c r="I3" s="95">
        <v>6</v>
      </c>
      <c r="J3" s="91" t="str">
        <f>LOOKUP(I3,Name!A$2:B1899)</f>
        <v>Solihull &amp; Small Heath</v>
      </c>
      <c r="K3" s="95">
        <f>E$5</f>
        <v>164</v>
      </c>
      <c r="L3" s="87"/>
      <c r="M3" s="205" t="s">
        <v>139</v>
      </c>
      <c r="N3" s="65">
        <v>1</v>
      </c>
      <c r="O3" s="57">
        <v>637</v>
      </c>
      <c r="P3" s="66" t="str">
        <f>LOOKUP(O3,Name!A$2:B1900)</f>
        <v>Daniel Hawkeswood</v>
      </c>
      <c r="Q3" s="155">
        <v>2.02</v>
      </c>
      <c r="R3" s="74"/>
      <c r="S3" s="39"/>
      <c r="T3" s="61">
        <f>IF(INT(O3/100)=1,Y3,0)</f>
        <v>0</v>
      </c>
      <c r="U3" s="61">
        <f>IF(INT(O3/100)=3,Y3,0)</f>
        <v>0</v>
      </c>
      <c r="V3" s="61">
        <f>IF(INT(O3/100)=4,Y3,0)</f>
        <v>0</v>
      </c>
      <c r="W3" s="61">
        <f>IF(INT(O3/100)=5,Y3,0)</f>
        <v>0</v>
      </c>
      <c r="X3" s="61">
        <f>IF(INT(O3/100)=6,Y3,0)</f>
        <v>10</v>
      </c>
      <c r="Y3" s="50">
        <v>10</v>
      </c>
    </row>
    <row r="4" spans="1:25" ht="16.5" thickBot="1">
      <c r="A4" s="212">
        <f>SUM(T2:T64)</f>
        <v>61</v>
      </c>
      <c r="B4" s="212">
        <f>SUM(U2:U64)</f>
        <v>20</v>
      </c>
      <c r="C4" s="212">
        <f>SUM(V2:V64)</f>
        <v>43</v>
      </c>
      <c r="D4" s="212">
        <f>SUM(W2:W64)</f>
        <v>24</v>
      </c>
      <c r="E4" s="212">
        <f>SUM(X2:X64)</f>
        <v>90</v>
      </c>
      <c r="F4" s="212" t="s">
        <v>147</v>
      </c>
      <c r="H4" s="86" t="s">
        <v>242</v>
      </c>
      <c r="I4" s="95">
        <v>1</v>
      </c>
      <c r="J4" s="91" t="str">
        <f>LOOKUP(I4,Name!A$2:B1895)</f>
        <v>Royal Sutton Coldfield</v>
      </c>
      <c r="K4" s="95">
        <f>A$5</f>
        <v>109</v>
      </c>
      <c r="L4" s="87"/>
      <c r="M4" s="205" t="s">
        <v>139</v>
      </c>
      <c r="N4" s="65">
        <v>2</v>
      </c>
      <c r="O4" s="57">
        <v>102</v>
      </c>
      <c r="P4" s="66" t="str">
        <f>LOOKUP(O4,Name!A$2:B1901)</f>
        <v>Tyrique Grant-Fagan</v>
      </c>
      <c r="Q4" s="59">
        <v>1.96</v>
      </c>
      <c r="R4" s="74"/>
      <c r="S4" s="39"/>
      <c r="T4" s="61">
        <f>IF(INT(O4/100)=1,Y4,0)</f>
        <v>8</v>
      </c>
      <c r="U4" s="61">
        <f>IF(INT(O4/100)=3,Y4,0)</f>
        <v>0</v>
      </c>
      <c r="V4" s="61">
        <f>IF(INT(O4/100)=4,Y4,0)</f>
        <v>0</v>
      </c>
      <c r="W4" s="61">
        <f>IF(INT(O4/100)=5,Y4,0)</f>
        <v>0</v>
      </c>
      <c r="X4" s="61">
        <f>IF(INT(O4/100)=6,Y4,0)</f>
        <v>0</v>
      </c>
      <c r="Y4" s="50">
        <v>8</v>
      </c>
    </row>
    <row r="5" spans="1:25" ht="16.5" thickBot="1">
      <c r="A5" s="97">
        <f>A3+A4</f>
        <v>109</v>
      </c>
      <c r="B5" s="97">
        <f>B3+B4</f>
        <v>44</v>
      </c>
      <c r="C5" s="97">
        <f>C3+C4</f>
        <v>83</v>
      </c>
      <c r="D5" s="97">
        <f>D3+D4</f>
        <v>70</v>
      </c>
      <c r="E5" s="97">
        <f>E3+E4</f>
        <v>164</v>
      </c>
      <c r="F5" s="97" t="s">
        <v>87</v>
      </c>
      <c r="H5" s="86" t="s">
        <v>243</v>
      </c>
      <c r="I5" s="95">
        <v>4</v>
      </c>
      <c r="J5" s="91" t="str">
        <f>LOOKUP(I5,Name!A$2:B1897)</f>
        <v>Halesowen C&amp;AC</v>
      </c>
      <c r="K5" s="95">
        <f>C$5</f>
        <v>83</v>
      </c>
      <c r="L5" s="87"/>
      <c r="M5" s="205" t="s">
        <v>139</v>
      </c>
      <c r="N5" s="65">
        <v>3</v>
      </c>
      <c r="O5" s="57">
        <v>368</v>
      </c>
      <c r="P5" s="66" t="str">
        <f>LOOKUP(O5,Name!A$2:B1902)</f>
        <v>Cole Bailey</v>
      </c>
      <c r="Q5" s="155">
        <v>1.83</v>
      </c>
      <c r="R5" s="74"/>
      <c r="S5" s="39"/>
      <c r="T5" s="61">
        <f>IF(INT(O5/100)=1,Y5,0)</f>
        <v>0</v>
      </c>
      <c r="U5" s="61">
        <f>IF(INT(O5/100)=3,Y5,0)</f>
        <v>6</v>
      </c>
      <c r="V5" s="61">
        <f>IF(INT(O5/100)=4,Y5,0)</f>
        <v>0</v>
      </c>
      <c r="W5" s="61">
        <f>IF(INT(O5/100)=5,Y5,0)</f>
        <v>0</v>
      </c>
      <c r="X5" s="61">
        <f>IF(INT(O5/100)=6,Y5,0)</f>
        <v>0</v>
      </c>
      <c r="Y5" s="50">
        <v>6</v>
      </c>
    </row>
    <row r="6" spans="1:25" ht="16.5" thickBot="1">
      <c r="A6" s="38"/>
      <c r="B6" s="38"/>
      <c r="C6" s="38"/>
      <c r="D6" s="38"/>
      <c r="E6" s="38"/>
      <c r="H6" s="86" t="s">
        <v>240</v>
      </c>
      <c r="I6" s="95">
        <v>5</v>
      </c>
      <c r="J6" s="91" t="str">
        <f>LOOKUP(I6,Name!A$2:B1898)</f>
        <v>Tamworth AC</v>
      </c>
      <c r="K6" s="95">
        <f>D$5</f>
        <v>70</v>
      </c>
      <c r="L6" s="87"/>
      <c r="M6" s="205" t="s">
        <v>139</v>
      </c>
      <c r="N6" s="65">
        <v>4</v>
      </c>
      <c r="O6" s="57">
        <v>445</v>
      </c>
      <c r="P6" s="66" t="str">
        <f>LOOKUP(O6,Name!A$2:B1903)</f>
        <v>Dylan Parson</v>
      </c>
      <c r="Q6" s="155">
        <v>1.64</v>
      </c>
      <c r="R6" s="74"/>
      <c r="S6" s="39"/>
      <c r="T6" s="61">
        <f>IF(INT(O6/100)=1,Y6,0)</f>
        <v>0</v>
      </c>
      <c r="U6" s="61">
        <f>IF(INT(O6/100)=3,Y6,0)</f>
        <v>0</v>
      </c>
      <c r="V6" s="61">
        <f>IF(INT(O6/100)=4,Y6,0)</f>
        <v>4</v>
      </c>
      <c r="W6" s="61">
        <f>IF(INT(O6/100)=5,Y6,0)</f>
        <v>0</v>
      </c>
      <c r="X6" s="61">
        <f>IF(INT(O6/100)=6,Y6,0)</f>
        <v>0</v>
      </c>
      <c r="Y6" s="50">
        <v>4</v>
      </c>
    </row>
    <row r="7" spans="8:25" ht="16.5" thickBot="1">
      <c r="H7" s="86" t="s">
        <v>241</v>
      </c>
      <c r="I7" s="95">
        <v>3</v>
      </c>
      <c r="J7" s="91" t="str">
        <f>LOOKUP(I7,Name!A$2:B1896)</f>
        <v>Birchfield Harriers</v>
      </c>
      <c r="K7" s="95">
        <f>B$5</f>
        <v>44</v>
      </c>
      <c r="L7" s="87"/>
      <c r="M7" s="205" t="s">
        <v>139</v>
      </c>
      <c r="N7" s="65">
        <v>5</v>
      </c>
      <c r="O7" s="57">
        <v>503</v>
      </c>
      <c r="P7" s="66" t="str">
        <f>LOOKUP(O7,Name!A$2:B1904)</f>
        <v>Daniel Aston</v>
      </c>
      <c r="Q7" s="155">
        <v>1.62</v>
      </c>
      <c r="R7" s="74"/>
      <c r="S7" s="39"/>
      <c r="T7" s="61">
        <f>IF(INT(O7/100)=1,Y7,0)</f>
        <v>0</v>
      </c>
      <c r="U7" s="61">
        <f>IF(INT(O7/100)=3,Y7,0)</f>
        <v>0</v>
      </c>
      <c r="V7" s="61">
        <f>IF(INT(O7/100)=4,Y7,0)</f>
        <v>0</v>
      </c>
      <c r="W7" s="61">
        <f>IF(INT(O7/100)=5,Y7,0)</f>
        <v>2</v>
      </c>
      <c r="X7" s="61">
        <f>IF(INT(O7/100)=6,Y7,0)</f>
        <v>0</v>
      </c>
      <c r="Y7" s="50">
        <v>2</v>
      </c>
    </row>
    <row r="8" spans="8:25" ht="16.5" thickBot="1">
      <c r="H8" s="88"/>
      <c r="I8" s="89"/>
      <c r="J8" s="89"/>
      <c r="K8" s="89"/>
      <c r="L8" s="90"/>
      <c r="M8" s="205" t="s">
        <v>139</v>
      </c>
      <c r="N8" s="73"/>
      <c r="O8" s="67"/>
      <c r="P8" s="66"/>
      <c r="Q8" s="66"/>
      <c r="R8" s="74"/>
      <c r="S8" s="39"/>
      <c r="T8" s="75"/>
      <c r="U8" s="59"/>
      <c r="V8" s="59"/>
      <c r="W8" s="59"/>
      <c r="X8" s="59"/>
      <c r="Y8" s="60" t="s">
        <v>64</v>
      </c>
    </row>
    <row r="9" spans="1:24" ht="16.5" thickBot="1">
      <c r="A9" s="52" t="s">
        <v>54</v>
      </c>
      <c r="B9" s="53" t="s">
        <v>56</v>
      </c>
      <c r="C9" s="54" t="s">
        <v>58</v>
      </c>
      <c r="D9" s="55" t="s">
        <v>60</v>
      </c>
      <c r="E9" s="56" t="s">
        <v>62</v>
      </c>
      <c r="H9" s="202" t="s">
        <v>65</v>
      </c>
      <c r="I9" s="82">
        <v>5.3</v>
      </c>
      <c r="J9" s="64" t="s">
        <v>63</v>
      </c>
      <c r="K9" s="64"/>
      <c r="L9" s="76"/>
      <c r="M9" s="205" t="s">
        <v>139</v>
      </c>
      <c r="N9" s="203" t="s">
        <v>79</v>
      </c>
      <c r="O9" s="67"/>
      <c r="P9" s="67" t="s">
        <v>85</v>
      </c>
      <c r="Q9" s="67"/>
      <c r="R9" s="74"/>
      <c r="S9" s="39"/>
      <c r="T9" s="52" t="s">
        <v>54</v>
      </c>
      <c r="U9" s="53" t="s">
        <v>56</v>
      </c>
      <c r="V9" s="54" t="s">
        <v>58</v>
      </c>
      <c r="W9" s="55" t="s">
        <v>60</v>
      </c>
      <c r="X9" s="56" t="s">
        <v>62</v>
      </c>
    </row>
    <row r="10" spans="1:25" ht="16.5" thickBot="1">
      <c r="A10" s="58">
        <f>IF(I10=1,F10,0)</f>
        <v>0</v>
      </c>
      <c r="B10" s="58">
        <f>IF(I10=3,F10,0)</f>
        <v>0</v>
      </c>
      <c r="C10" s="58">
        <f>IF(I10=4,F10,0)</f>
        <v>0</v>
      </c>
      <c r="D10" s="58">
        <f>IF(I10=5,F10,0)</f>
        <v>0</v>
      </c>
      <c r="E10" s="58">
        <f>IF(I10=6,F10,0)</f>
        <v>10</v>
      </c>
      <c r="F10" s="62">
        <v>10</v>
      </c>
      <c r="H10" s="83">
        <v>1</v>
      </c>
      <c r="I10" s="57">
        <v>6</v>
      </c>
      <c r="J10" s="66" t="str">
        <f>LOOKUP(I10,Name!A$2:B1901)</f>
        <v>Solihull &amp; Small Heath</v>
      </c>
      <c r="K10" s="147">
        <v>87.3</v>
      </c>
      <c r="L10" s="74"/>
      <c r="M10" s="205" t="s">
        <v>139</v>
      </c>
      <c r="N10" s="65">
        <v>1</v>
      </c>
      <c r="O10" s="57">
        <v>633</v>
      </c>
      <c r="P10" s="66" t="str">
        <f>LOOKUP(O10,Name!A$2:B1907)</f>
        <v>Malachi Christopher</v>
      </c>
      <c r="Q10" s="59">
        <v>1.76</v>
      </c>
      <c r="R10" s="74"/>
      <c r="S10" s="39"/>
      <c r="T10" s="61">
        <f>IF(INT(O10/100)=1,Y10,0)</f>
        <v>0</v>
      </c>
      <c r="U10" s="61">
        <f>IF(INT(O10/100)=3,Y10,0)</f>
        <v>0</v>
      </c>
      <c r="V10" s="61">
        <f>IF(INT(O10/100)=4,Y10,0)</f>
        <v>0</v>
      </c>
      <c r="W10" s="61">
        <f>IF(INT(O10/100)=5,Y10,0)</f>
        <v>0</v>
      </c>
      <c r="X10" s="61">
        <f>IF(INT(O10/100)=6,Y10,0)</f>
        <v>10</v>
      </c>
      <c r="Y10" s="50">
        <v>10</v>
      </c>
    </row>
    <row r="11" spans="1:25" ht="16.5" thickBot="1">
      <c r="A11" s="58">
        <f>IF(I11=1,F11,0)</f>
        <v>8</v>
      </c>
      <c r="B11" s="58">
        <f>IF(I11=3,F11,0)</f>
        <v>0</v>
      </c>
      <c r="C11" s="58">
        <f>IF(I11=4,F11,0)</f>
        <v>0</v>
      </c>
      <c r="D11" s="58">
        <f>IF(I11=5,F11,0)</f>
        <v>0</v>
      </c>
      <c r="E11" s="58">
        <f>IF(I11=6,F11,0)</f>
        <v>0</v>
      </c>
      <c r="F11" s="62">
        <v>8</v>
      </c>
      <c r="H11" s="83">
        <v>2</v>
      </c>
      <c r="I11" s="57">
        <v>1</v>
      </c>
      <c r="J11" s="66" t="str">
        <f>LOOKUP(I11,Name!A$2:B1902)</f>
        <v>Royal Sutton Coldfield</v>
      </c>
      <c r="K11" s="147">
        <v>89.8</v>
      </c>
      <c r="L11" s="74"/>
      <c r="M11" s="205" t="s">
        <v>139</v>
      </c>
      <c r="N11" s="65">
        <v>2</v>
      </c>
      <c r="O11" s="57">
        <v>107</v>
      </c>
      <c r="P11" s="66" t="str">
        <f>LOOKUP(O11,Name!A$2:B1908)</f>
        <v>Tao Thompson</v>
      </c>
      <c r="Q11" s="59">
        <v>1.68</v>
      </c>
      <c r="R11" s="74"/>
      <c r="S11" s="39"/>
      <c r="T11" s="61">
        <f>IF(INT(O11/100)=1,Y11,0)</f>
        <v>8</v>
      </c>
      <c r="U11" s="61">
        <f>IF(INT(O11/100)=3,Y11,0)</f>
        <v>0</v>
      </c>
      <c r="V11" s="61">
        <f>IF(INT(O11/100)=4,Y11,0)</f>
        <v>0</v>
      </c>
      <c r="W11" s="61">
        <f>IF(INT(O11/100)=5,Y11,0)</f>
        <v>0</v>
      </c>
      <c r="X11" s="61">
        <f>IF(INT(O11/100)=6,Y11,0)</f>
        <v>0</v>
      </c>
      <c r="Y11" s="50">
        <v>8</v>
      </c>
    </row>
    <row r="12" spans="1:25" ht="16.5" thickBot="1">
      <c r="A12" s="58">
        <f>IF(I12=1,F12,0)</f>
        <v>0</v>
      </c>
      <c r="B12" s="58">
        <f>IF(I12=3,F12,0)</f>
        <v>6</v>
      </c>
      <c r="C12" s="58">
        <f>IF(I12=4,F12,0)</f>
        <v>0</v>
      </c>
      <c r="D12" s="58">
        <f>IF(I12=5,F12,0)</f>
        <v>0</v>
      </c>
      <c r="E12" s="58">
        <f>IF(I12=6,F12,0)</f>
        <v>0</v>
      </c>
      <c r="F12" s="62">
        <v>6</v>
      </c>
      <c r="H12" s="83">
        <v>3</v>
      </c>
      <c r="I12" s="57">
        <v>3</v>
      </c>
      <c r="J12" s="66" t="str">
        <f>LOOKUP(I12,Name!A$2:B1903)</f>
        <v>Birchfield Harriers</v>
      </c>
      <c r="K12" s="147">
        <v>91.2</v>
      </c>
      <c r="L12" s="74"/>
      <c r="M12" s="205" t="s">
        <v>139</v>
      </c>
      <c r="N12" s="65">
        <v>3</v>
      </c>
      <c r="O12" s="57">
        <v>500</v>
      </c>
      <c r="P12" s="66" t="str">
        <f>LOOKUP(O12,Name!A$2:B1909)</f>
        <v>Caydon Fairburn</v>
      </c>
      <c r="Q12" s="59">
        <v>1.55</v>
      </c>
      <c r="R12" s="74"/>
      <c r="S12" s="39"/>
      <c r="T12" s="61">
        <f>IF(INT(O12/100)=1,Y12,0)</f>
        <v>0</v>
      </c>
      <c r="U12" s="61">
        <f>IF(INT(O12/100)=3,Y12,0)</f>
        <v>0</v>
      </c>
      <c r="V12" s="61">
        <f>IF(INT(O12/100)=4,Y12,0)</f>
        <v>0</v>
      </c>
      <c r="W12" s="61">
        <f>IF(INT(O12/100)=5,Y12,0)</f>
        <v>6</v>
      </c>
      <c r="X12" s="61">
        <f>IF(INT(O12/100)=6,Y12,0)</f>
        <v>0</v>
      </c>
      <c r="Y12" s="50">
        <v>6</v>
      </c>
    </row>
    <row r="13" spans="1:25" ht="16.5" thickBot="1">
      <c r="A13" s="58">
        <f>IF(I13=1,F13,0)</f>
        <v>0</v>
      </c>
      <c r="B13" s="58">
        <f>IF(I13=3,F13,0)</f>
        <v>0</v>
      </c>
      <c r="C13" s="58">
        <f>IF(I13=4,F13,0)</f>
        <v>4</v>
      </c>
      <c r="D13" s="58">
        <f>IF(I13=5,F13,0)</f>
        <v>0</v>
      </c>
      <c r="E13" s="58">
        <f>IF(I13=6,F13,0)</f>
        <v>0</v>
      </c>
      <c r="F13" s="62">
        <v>4</v>
      </c>
      <c r="H13" s="83">
        <v>4</v>
      </c>
      <c r="I13" s="57">
        <v>4</v>
      </c>
      <c r="J13" s="66" t="str">
        <f>LOOKUP(I13,Name!A$2:B1904)</f>
        <v>Halesowen C&amp;AC</v>
      </c>
      <c r="K13" s="147">
        <v>98.2</v>
      </c>
      <c r="L13" s="74"/>
      <c r="M13" s="205" t="s">
        <v>139</v>
      </c>
      <c r="N13" s="65">
        <v>4</v>
      </c>
      <c r="O13" s="57">
        <v>431</v>
      </c>
      <c r="P13" s="66" t="str">
        <f>LOOKUP(O13,Name!A$2:B1910)</f>
        <v>Jack Basterfield</v>
      </c>
      <c r="Q13" s="59">
        <v>1.53</v>
      </c>
      <c r="R13" s="74"/>
      <c r="S13" s="39"/>
      <c r="T13" s="61">
        <f>IF(INT(O13/100)=1,Y13,0)</f>
        <v>0</v>
      </c>
      <c r="U13" s="61">
        <f>IF(INT(O13/100)=3,Y13,0)</f>
        <v>0</v>
      </c>
      <c r="V13" s="61">
        <f>IF(INT(O13/100)=4,Y13,0)</f>
        <v>4</v>
      </c>
      <c r="W13" s="61">
        <f>IF(INT(O13/100)=5,Y13,0)</f>
        <v>0</v>
      </c>
      <c r="X13" s="61">
        <f>IF(INT(O13/100)=6,Y13,0)</f>
        <v>0</v>
      </c>
      <c r="Y13" s="50">
        <v>4</v>
      </c>
    </row>
    <row r="14" spans="1:25" ht="16.5" thickBot="1">
      <c r="A14" s="58">
        <f>IF(I14=1,F14,0)</f>
        <v>0</v>
      </c>
      <c r="B14" s="58">
        <f>IF(I14=3,F14,0)</f>
        <v>0</v>
      </c>
      <c r="C14" s="58">
        <f>IF(I14=4,F14,0)</f>
        <v>0</v>
      </c>
      <c r="D14" s="58">
        <f>IF(I14=5,F14,0)</f>
        <v>0</v>
      </c>
      <c r="E14" s="58">
        <f>IF(I14=6,F14,0)</f>
        <v>0</v>
      </c>
      <c r="F14" s="62">
        <v>2</v>
      </c>
      <c r="H14" s="83">
        <v>5</v>
      </c>
      <c r="I14" s="57"/>
      <c r="J14" s="66" t="e">
        <f>LOOKUP(I14,Name!A$2:B1905)</f>
        <v>#N/A</v>
      </c>
      <c r="K14" s="147"/>
      <c r="L14" s="74"/>
      <c r="M14" s="205" t="s">
        <v>139</v>
      </c>
      <c r="N14" s="65">
        <v>5</v>
      </c>
      <c r="O14" s="57">
        <v>350</v>
      </c>
      <c r="P14" s="66" t="str">
        <f>LOOKUP(O14,Name!A$2:B1911)</f>
        <v>Tyler Henry</v>
      </c>
      <c r="Q14" s="59">
        <v>146</v>
      </c>
      <c r="R14" s="74"/>
      <c r="S14" s="39"/>
      <c r="T14" s="61">
        <f>IF(INT(O14/100)=1,Y14,0)</f>
        <v>0</v>
      </c>
      <c r="U14" s="61">
        <f>IF(INT(O14/100)=3,Y14,0)</f>
        <v>2</v>
      </c>
      <c r="V14" s="61">
        <f>IF(INT(O14/100)=4,Y14,0)</f>
        <v>0</v>
      </c>
      <c r="W14" s="61">
        <f>IF(INT(O14/100)=5,Y14,0)</f>
        <v>0</v>
      </c>
      <c r="X14" s="61">
        <f>IF(INT(O14/100)=6,Y14,0)</f>
        <v>0</v>
      </c>
      <c r="Y14" s="50">
        <v>2</v>
      </c>
    </row>
    <row r="15" spans="1:25" ht="16.5" thickBot="1">
      <c r="A15" s="59"/>
      <c r="B15" s="59"/>
      <c r="C15" s="59"/>
      <c r="D15" s="59"/>
      <c r="E15" s="59"/>
      <c r="F15" s="60" t="s">
        <v>64</v>
      </c>
      <c r="H15" s="73"/>
      <c r="I15" s="67"/>
      <c r="J15" s="66"/>
      <c r="K15" s="282"/>
      <c r="L15" s="74"/>
      <c r="M15" s="205" t="s">
        <v>139</v>
      </c>
      <c r="N15" s="77"/>
      <c r="O15" s="78"/>
      <c r="P15" s="71"/>
      <c r="Q15" s="71"/>
      <c r="R15" s="79"/>
      <c r="S15" s="39"/>
      <c r="T15" s="75"/>
      <c r="U15" s="59"/>
      <c r="V15" s="59"/>
      <c r="W15" s="59"/>
      <c r="X15" s="59"/>
      <c r="Y15" s="60" t="s">
        <v>64</v>
      </c>
    </row>
    <row r="16" spans="1:24" ht="16.5" thickBot="1">
      <c r="A16" s="52" t="s">
        <v>54</v>
      </c>
      <c r="B16" s="53" t="s">
        <v>56</v>
      </c>
      <c r="C16" s="54" t="s">
        <v>58</v>
      </c>
      <c r="D16" s="55" t="s">
        <v>60</v>
      </c>
      <c r="E16" s="56" t="s">
        <v>62</v>
      </c>
      <c r="H16" s="203" t="s">
        <v>66</v>
      </c>
      <c r="I16" s="72">
        <v>5.4</v>
      </c>
      <c r="J16" s="67" t="s">
        <v>68</v>
      </c>
      <c r="K16" s="283"/>
      <c r="L16" s="74"/>
      <c r="M16" s="205" t="s">
        <v>139</v>
      </c>
      <c r="N16" s="202" t="s">
        <v>130</v>
      </c>
      <c r="O16" s="80"/>
      <c r="P16" s="64" t="s">
        <v>122</v>
      </c>
      <c r="Q16" s="64"/>
      <c r="R16" s="76"/>
      <c r="S16" s="39"/>
      <c r="T16" s="52" t="s">
        <v>54</v>
      </c>
      <c r="U16" s="53" t="s">
        <v>56</v>
      </c>
      <c r="V16" s="54" t="s">
        <v>58</v>
      </c>
      <c r="W16" s="55" t="s">
        <v>60</v>
      </c>
      <c r="X16" s="56" t="s">
        <v>62</v>
      </c>
    </row>
    <row r="17" spans="1:25" ht="16.5" thickBot="1">
      <c r="A17" s="58">
        <f>IF(INT(I17/100)=1,F17,0)</f>
        <v>0</v>
      </c>
      <c r="B17" s="58">
        <f>IF(INT(I17/100)=3,F17,0)</f>
        <v>0</v>
      </c>
      <c r="C17" s="58">
        <f>IF(INT(I17/100)=4,F17,0)</f>
        <v>0</v>
      </c>
      <c r="D17" s="58">
        <f>IF(INT(I17/100)=5,F17,0)</f>
        <v>0</v>
      </c>
      <c r="E17" s="58">
        <f>IF(INT(I17/100)=6,F17,0)</f>
        <v>10</v>
      </c>
      <c r="F17" s="62">
        <v>10</v>
      </c>
      <c r="H17" s="83">
        <v>1</v>
      </c>
      <c r="I17" s="57">
        <v>637</v>
      </c>
      <c r="J17" s="66" t="str">
        <f>LOOKUP(I17,Name!A$2:B1907)</f>
        <v>Daniel Hawkeswood</v>
      </c>
      <c r="K17" s="147">
        <v>11.7</v>
      </c>
      <c r="L17" s="74"/>
      <c r="M17" s="205" t="s">
        <v>139</v>
      </c>
      <c r="N17" s="65">
        <v>1</v>
      </c>
      <c r="O17" s="57">
        <v>640</v>
      </c>
      <c r="P17" s="66" t="str">
        <f>LOOKUP(O17,Name!A$2:B1914)</f>
        <v>James Lund</v>
      </c>
      <c r="Q17" s="155">
        <v>6.28</v>
      </c>
      <c r="R17" s="74"/>
      <c r="S17" s="39"/>
      <c r="T17" s="61">
        <f>IF(INT(O17/100)=1,Y17,0)</f>
        <v>0</v>
      </c>
      <c r="U17" s="61">
        <f>IF(INT(O17/100)=3,Y17,0)</f>
        <v>0</v>
      </c>
      <c r="V17" s="61">
        <f>IF(INT(O17/100)=4,Y17,0)</f>
        <v>0</v>
      </c>
      <c r="W17" s="61">
        <f>IF(INT(O17/100)=5,Y17,0)</f>
        <v>0</v>
      </c>
      <c r="X17" s="61">
        <f>IF(INT(O17/100)=6,Y17,0)</f>
        <v>10</v>
      </c>
      <c r="Y17" s="50">
        <v>10</v>
      </c>
    </row>
    <row r="18" spans="1:25" ht="16.5" thickBot="1">
      <c r="A18" s="58">
        <f>IF(INT(I18/100)=1,F18,0)</f>
        <v>0</v>
      </c>
      <c r="B18" s="58">
        <f>IF(INT(I18/100)=3,F18,0)</f>
        <v>0</v>
      </c>
      <c r="C18" s="58">
        <f>IF(INT(I18/100)=4,F18,0)</f>
        <v>8</v>
      </c>
      <c r="D18" s="58">
        <f>IF(INT(I18/100)=5,F18,0)</f>
        <v>0</v>
      </c>
      <c r="E18" s="58">
        <f>IF(INT(I18/100)=6,F18,0)</f>
        <v>0</v>
      </c>
      <c r="F18" s="62">
        <v>8</v>
      </c>
      <c r="H18" s="83">
        <v>2</v>
      </c>
      <c r="I18" s="57">
        <v>434</v>
      </c>
      <c r="J18" s="66" t="str">
        <f>LOOKUP(I18,Name!A$2:B1908)</f>
        <v>Rio Cox</v>
      </c>
      <c r="K18" s="147">
        <v>12.4</v>
      </c>
      <c r="L18" s="74"/>
      <c r="M18" s="205" t="s">
        <v>139</v>
      </c>
      <c r="N18" s="65">
        <v>2</v>
      </c>
      <c r="O18" s="57">
        <v>353</v>
      </c>
      <c r="P18" s="66" t="str">
        <f>LOOKUP(O18,Name!A$2:B1915)</f>
        <v>Liam Wilson</v>
      </c>
      <c r="Q18" s="155">
        <v>5.46</v>
      </c>
      <c r="R18" s="74"/>
      <c r="S18" s="39"/>
      <c r="T18" s="61">
        <f>IF(INT(O18/100)=1,Y18,0)</f>
        <v>0</v>
      </c>
      <c r="U18" s="61">
        <f>IF(INT(O18/100)=3,Y18,0)</f>
        <v>8</v>
      </c>
      <c r="V18" s="61">
        <f>IF(INT(O18/100)=4,Y18,0)</f>
        <v>0</v>
      </c>
      <c r="W18" s="61">
        <f>IF(INT(O18/100)=5,Y18,0)</f>
        <v>0</v>
      </c>
      <c r="X18" s="61">
        <f>IF(INT(O18/100)=6,Y18,0)</f>
        <v>0</v>
      </c>
      <c r="Y18" s="50">
        <v>8</v>
      </c>
    </row>
    <row r="19" spans="1:25" ht="16.5" thickBot="1">
      <c r="A19" s="58">
        <f>IF(INT(I19/100)=1,F19,0)</f>
        <v>0</v>
      </c>
      <c r="B19" s="58">
        <f>IF(INT(I19/100)=3,F19,0)</f>
        <v>6</v>
      </c>
      <c r="C19" s="58">
        <f>IF(INT(I19/100)=4,F19,0)</f>
        <v>0</v>
      </c>
      <c r="D19" s="58">
        <f>IF(INT(I19/100)=5,F19,0)</f>
        <v>0</v>
      </c>
      <c r="E19" s="58">
        <f>IF(INT(I19/100)=6,F19,0)</f>
        <v>0</v>
      </c>
      <c r="F19" s="62">
        <v>6</v>
      </c>
      <c r="H19" s="83">
        <v>3</v>
      </c>
      <c r="I19" s="57">
        <v>353</v>
      </c>
      <c r="J19" s="66" t="str">
        <f>LOOKUP(I19,Name!A$2:B1909)</f>
        <v>Liam Wilson</v>
      </c>
      <c r="K19" s="147">
        <v>12.6</v>
      </c>
      <c r="L19" s="74"/>
      <c r="M19" s="205" t="s">
        <v>139</v>
      </c>
      <c r="N19" s="65">
        <v>3</v>
      </c>
      <c r="O19" s="57">
        <v>108</v>
      </c>
      <c r="P19" s="66" t="str">
        <f>LOOKUP(O19,Name!A$2:B1916)</f>
        <v>Cameron Taye Harris</v>
      </c>
      <c r="Q19" s="59">
        <v>4.48</v>
      </c>
      <c r="R19" s="74"/>
      <c r="S19" s="39"/>
      <c r="T19" s="61">
        <f>IF(INT(O19/100)=1,Y19,0)</f>
        <v>6</v>
      </c>
      <c r="U19" s="61">
        <f>IF(INT(O19/100)=3,Y19,0)</f>
        <v>0</v>
      </c>
      <c r="V19" s="61">
        <f>IF(INT(O19/100)=4,Y19,0)</f>
        <v>0</v>
      </c>
      <c r="W19" s="61">
        <f>IF(INT(O19/100)=5,Y19,0)</f>
        <v>0</v>
      </c>
      <c r="X19" s="61">
        <f>IF(INT(O19/100)=6,Y19,0)</f>
        <v>0</v>
      </c>
      <c r="Y19" s="50">
        <v>6</v>
      </c>
    </row>
    <row r="20" spans="1:25" ht="16.5" thickBot="1">
      <c r="A20" s="58">
        <f>IF(INT(I20/100)=1,F20,0)</f>
        <v>0</v>
      </c>
      <c r="B20" s="58">
        <f>IF(INT(I20/100)=3,F20,0)</f>
        <v>0</v>
      </c>
      <c r="C20" s="58">
        <f>IF(INT(I20/100)=4,F20,0)</f>
        <v>0</v>
      </c>
      <c r="D20" s="58">
        <f>IF(INT(I20/100)=5,F20,0)</f>
        <v>4</v>
      </c>
      <c r="E20" s="58">
        <f>IF(INT(I20/100)=6,F20,0)</f>
        <v>0</v>
      </c>
      <c r="F20" s="62">
        <v>4</v>
      </c>
      <c r="H20" s="83">
        <v>4</v>
      </c>
      <c r="I20" s="57">
        <v>502</v>
      </c>
      <c r="J20" s="66" t="str">
        <f>LOOKUP(I20,Name!A$2:B1910)</f>
        <v>Kai Buckley</v>
      </c>
      <c r="K20" s="147">
        <v>12.8</v>
      </c>
      <c r="L20" s="74"/>
      <c r="M20" s="205" t="s">
        <v>139</v>
      </c>
      <c r="N20" s="65">
        <v>4</v>
      </c>
      <c r="O20" s="57">
        <v>442</v>
      </c>
      <c r="P20" s="66" t="str">
        <f>LOOKUP(O20,Name!A$2:B1917)</f>
        <v>Daniel Yates</v>
      </c>
      <c r="Q20" s="155">
        <v>4</v>
      </c>
      <c r="R20" s="74"/>
      <c r="S20" s="39"/>
      <c r="T20" s="61">
        <f>IF(INT(O20/100)=1,Y20,0)</f>
        <v>0</v>
      </c>
      <c r="U20" s="61">
        <f>IF(INT(O20/100)=3,Y20,0)</f>
        <v>0</v>
      </c>
      <c r="V20" s="61">
        <f>IF(INT(O20/100)=4,Y20,0)</f>
        <v>4</v>
      </c>
      <c r="W20" s="61">
        <f>IF(INT(O20/100)=5,Y20,0)</f>
        <v>0</v>
      </c>
      <c r="X20" s="61">
        <f>IF(INT(O20/100)=6,Y20,0)</f>
        <v>0</v>
      </c>
      <c r="Y20" s="50">
        <v>4</v>
      </c>
    </row>
    <row r="21" spans="1:25" ht="16.5" thickBot="1">
      <c r="A21" s="58">
        <f>IF(INT(I21/100)=1,F21,0)</f>
        <v>2</v>
      </c>
      <c r="B21" s="58">
        <f>IF(INT(I21/100)=3,F21,0)</f>
        <v>0</v>
      </c>
      <c r="C21" s="58">
        <f>IF(INT(I21/100)=4,F21,0)</f>
        <v>0</v>
      </c>
      <c r="D21" s="58">
        <f>IF(INT(I21/100)=5,F21,0)</f>
        <v>0</v>
      </c>
      <c r="E21" s="58">
        <f>IF(INT(I21/100)=6,F21,0)</f>
        <v>0</v>
      </c>
      <c r="F21" s="62">
        <v>2</v>
      </c>
      <c r="H21" s="83">
        <v>5</v>
      </c>
      <c r="I21" s="57">
        <v>108</v>
      </c>
      <c r="J21" s="66" t="str">
        <f>LOOKUP(I21,Name!A$2:B1911)</f>
        <v>Cameron Taye Harris</v>
      </c>
      <c r="K21" s="147">
        <v>13.2</v>
      </c>
      <c r="L21" s="74"/>
      <c r="M21" s="205" t="s">
        <v>139</v>
      </c>
      <c r="N21" s="65">
        <v>5</v>
      </c>
      <c r="O21" s="57"/>
      <c r="P21" s="66" t="e">
        <f>LOOKUP(O21,Name!A$2:B1918)</f>
        <v>#N/A</v>
      </c>
      <c r="Q21" s="155"/>
      <c r="R21" s="74"/>
      <c r="S21" s="39"/>
      <c r="T21" s="61">
        <f>IF(INT(O21/100)=1,Y21,0)</f>
        <v>0</v>
      </c>
      <c r="U21" s="61">
        <f>IF(INT(O21/100)=3,Y21,0)</f>
        <v>0</v>
      </c>
      <c r="V21" s="61">
        <f>IF(INT(O21/100)=4,Y21,0)</f>
        <v>0</v>
      </c>
      <c r="W21" s="61">
        <f>IF(INT(O21/100)=5,Y21,0)</f>
        <v>0</v>
      </c>
      <c r="X21" s="61">
        <f>IF(INT(O21/100)=6,Y21,0)</f>
        <v>0</v>
      </c>
      <c r="Y21" s="50">
        <v>2</v>
      </c>
    </row>
    <row r="22" spans="1:25" ht="16.5" thickBot="1">
      <c r="A22" s="59"/>
      <c r="B22" s="59"/>
      <c r="C22" s="59"/>
      <c r="D22" s="59"/>
      <c r="E22" s="59"/>
      <c r="F22" s="60" t="s">
        <v>64</v>
      </c>
      <c r="H22" s="73"/>
      <c r="I22" s="67"/>
      <c r="J22" s="66"/>
      <c r="K22" s="282"/>
      <c r="L22" s="74"/>
      <c r="M22" s="205" t="s">
        <v>139</v>
      </c>
      <c r="N22" s="73"/>
      <c r="O22" s="67"/>
      <c r="P22" s="66"/>
      <c r="Q22" s="66"/>
      <c r="R22" s="74"/>
      <c r="S22" s="39"/>
      <c r="T22" s="75"/>
      <c r="U22" s="59"/>
      <c r="V22" s="59"/>
      <c r="W22" s="59"/>
      <c r="X22" s="59"/>
      <c r="Y22" s="60" t="s">
        <v>64</v>
      </c>
    </row>
    <row r="23" spans="1:24" ht="16.5" thickBot="1">
      <c r="A23" s="52" t="s">
        <v>54</v>
      </c>
      <c r="B23" s="53" t="s">
        <v>56</v>
      </c>
      <c r="C23" s="54" t="s">
        <v>58</v>
      </c>
      <c r="D23" s="55" t="s">
        <v>60</v>
      </c>
      <c r="E23" s="56" t="s">
        <v>62</v>
      </c>
      <c r="H23" s="203" t="s">
        <v>67</v>
      </c>
      <c r="I23" s="72">
        <v>5.4</v>
      </c>
      <c r="J23" s="67" t="s">
        <v>69</v>
      </c>
      <c r="K23" s="283"/>
      <c r="L23" s="74"/>
      <c r="M23" s="205" t="s">
        <v>139</v>
      </c>
      <c r="N23" s="203" t="s">
        <v>131</v>
      </c>
      <c r="O23" s="67"/>
      <c r="P23" s="67" t="s">
        <v>125</v>
      </c>
      <c r="Q23" s="67"/>
      <c r="R23" s="74"/>
      <c r="S23" s="39"/>
      <c r="T23" s="52" t="s">
        <v>54</v>
      </c>
      <c r="U23" s="53" t="s">
        <v>56</v>
      </c>
      <c r="V23" s="54" t="s">
        <v>58</v>
      </c>
      <c r="W23" s="55" t="s">
        <v>60</v>
      </c>
      <c r="X23" s="56" t="s">
        <v>62</v>
      </c>
    </row>
    <row r="24" spans="1:25" ht="16.5" thickBot="1">
      <c r="A24" s="58">
        <f>IF(I24=1,F24,0)</f>
        <v>10</v>
      </c>
      <c r="B24" s="58">
        <f>IF(I24=3,F24,0)</f>
        <v>0</v>
      </c>
      <c r="C24" s="58">
        <f>IF(I24=4,F24,0)</f>
        <v>0</v>
      </c>
      <c r="D24" s="58">
        <f>IF(I24=5,F24,0)</f>
        <v>0</v>
      </c>
      <c r="E24" s="58">
        <f>IF(I24=6,F24,0)</f>
        <v>0</v>
      </c>
      <c r="F24" s="62">
        <v>10</v>
      </c>
      <c r="H24" s="83">
        <v>1</v>
      </c>
      <c r="I24" s="57">
        <v>1</v>
      </c>
      <c r="J24" s="66" t="str">
        <f>LOOKUP(I24,Name!A$2:B1914)</f>
        <v>Royal Sutton Coldfield</v>
      </c>
      <c r="K24" s="147">
        <v>24.9</v>
      </c>
      <c r="L24" s="74"/>
      <c r="M24" s="205" t="s">
        <v>139</v>
      </c>
      <c r="N24" s="65">
        <v>1</v>
      </c>
      <c r="O24" s="57">
        <v>637</v>
      </c>
      <c r="P24" s="66" t="str">
        <f>LOOKUP(O24,Name!A$2:B1921)</f>
        <v>Daniel Hawkeswood</v>
      </c>
      <c r="Q24" s="155">
        <v>5.52</v>
      </c>
      <c r="R24" s="74"/>
      <c r="S24" s="39"/>
      <c r="T24" s="61">
        <f>IF(INT(O24/100)=1,Y24,0)</f>
        <v>0</v>
      </c>
      <c r="U24" s="61">
        <f>IF(INT(O24/100)=3,Y24,0)</f>
        <v>0</v>
      </c>
      <c r="V24" s="61">
        <f>IF(INT(O24/100)=4,Y24,0)</f>
        <v>0</v>
      </c>
      <c r="W24" s="61">
        <f>IF(INT(O24/100)=5,Y24,0)</f>
        <v>0</v>
      </c>
      <c r="X24" s="61">
        <f>IF(INT(O24/100)=6,Y24,0)</f>
        <v>10</v>
      </c>
      <c r="Y24" s="50">
        <v>10</v>
      </c>
    </row>
    <row r="25" spans="1:25" ht="16.5" thickBot="1">
      <c r="A25" s="58">
        <f>IF(I25=1,F25,0)</f>
        <v>0</v>
      </c>
      <c r="B25" s="58">
        <f>IF(I25=3,F25,0)</f>
        <v>0</v>
      </c>
      <c r="C25" s="58">
        <f>IF(I25=4,F25,0)</f>
        <v>0</v>
      </c>
      <c r="D25" s="58">
        <f>IF(I25=5,F25,0)</f>
        <v>0</v>
      </c>
      <c r="E25" s="58">
        <f>IF(I25=6,F25,0)</f>
        <v>8</v>
      </c>
      <c r="F25" s="62">
        <v>8</v>
      </c>
      <c r="H25" s="83">
        <v>2</v>
      </c>
      <c r="I25" s="57">
        <v>6</v>
      </c>
      <c r="J25" s="66" t="str">
        <f>LOOKUP(I25,Name!A$2:B1915)</f>
        <v>Solihull &amp; Small Heath</v>
      </c>
      <c r="K25" s="147">
        <v>25.2</v>
      </c>
      <c r="L25" s="74"/>
      <c r="M25" s="205" t="s">
        <v>139</v>
      </c>
      <c r="N25" s="65">
        <v>2</v>
      </c>
      <c r="O25" s="57">
        <v>112</v>
      </c>
      <c r="P25" s="66" t="str">
        <f>LOOKUP(O25,Name!A$2:B1922)</f>
        <v>Aaron Bannister</v>
      </c>
      <c r="Q25" s="155">
        <v>4.45</v>
      </c>
      <c r="R25" s="74"/>
      <c r="S25" s="39"/>
      <c r="T25" s="61">
        <f>IF(INT(O25/100)=1,Y25,0)</f>
        <v>8</v>
      </c>
      <c r="U25" s="61">
        <f>IF(INT(O25/100)=3,Y25,0)</f>
        <v>0</v>
      </c>
      <c r="V25" s="61">
        <f>IF(INT(O25/100)=4,Y25,0)</f>
        <v>0</v>
      </c>
      <c r="W25" s="61">
        <f>IF(INT(O25/100)=5,Y25,0)</f>
        <v>0</v>
      </c>
      <c r="X25" s="61">
        <f>IF(INT(O25/100)=6,Y25,0)</f>
        <v>0</v>
      </c>
      <c r="Y25" s="50">
        <v>8</v>
      </c>
    </row>
    <row r="26" spans="1:25" ht="16.5" thickBot="1">
      <c r="A26" s="58">
        <f>IF(I26=1,F26,0)</f>
        <v>0</v>
      </c>
      <c r="B26" s="58">
        <f>IF(I26=3,F26,0)</f>
        <v>6</v>
      </c>
      <c r="C26" s="58">
        <f>IF(I26=4,F26,0)</f>
        <v>0</v>
      </c>
      <c r="D26" s="58">
        <f>IF(I26=5,F26,0)</f>
        <v>0</v>
      </c>
      <c r="E26" s="58">
        <f>IF(I26=6,F26,0)</f>
        <v>0</v>
      </c>
      <c r="F26" s="62">
        <v>6</v>
      </c>
      <c r="H26" s="83">
        <v>3</v>
      </c>
      <c r="I26" s="57">
        <v>3</v>
      </c>
      <c r="J26" s="66" t="str">
        <f>LOOKUP(I26,Name!A$2:B1916)</f>
        <v>Birchfield Harriers</v>
      </c>
      <c r="K26" s="147">
        <v>26.5</v>
      </c>
      <c r="L26" s="74"/>
      <c r="M26" s="205" t="s">
        <v>139</v>
      </c>
      <c r="N26" s="65">
        <v>3</v>
      </c>
      <c r="O26" s="57">
        <v>437</v>
      </c>
      <c r="P26" s="66" t="str">
        <f>LOOKUP(O26,Name!A$2:B1923)</f>
        <v>Hamish Gordon</v>
      </c>
      <c r="Q26" s="155">
        <v>3.64</v>
      </c>
      <c r="R26" s="74"/>
      <c r="S26" s="39"/>
      <c r="T26" s="61">
        <f>IF(INT(O26/100)=1,Y26,0)</f>
        <v>0</v>
      </c>
      <c r="U26" s="61">
        <f>IF(INT(O26/100)=3,Y26,0)</f>
        <v>0</v>
      </c>
      <c r="V26" s="61">
        <f>IF(INT(O26/100)=4,Y26,0)</f>
        <v>6</v>
      </c>
      <c r="W26" s="61">
        <f>IF(INT(O26/100)=5,Y26,0)</f>
        <v>0</v>
      </c>
      <c r="X26" s="61">
        <f>IF(INT(O26/100)=6,Y26,0)</f>
        <v>0</v>
      </c>
      <c r="Y26" s="50">
        <v>6</v>
      </c>
    </row>
    <row r="27" spans="1:25" ht="16.5" thickBot="1">
      <c r="A27" s="58">
        <f>IF(I27=1,F27,0)</f>
        <v>0</v>
      </c>
      <c r="B27" s="58">
        <f>IF(I27=3,F27,0)</f>
        <v>0</v>
      </c>
      <c r="C27" s="58">
        <f>IF(I27=4,F27,0)</f>
        <v>4</v>
      </c>
      <c r="D27" s="58">
        <f>IF(I27=5,F27,0)</f>
        <v>0</v>
      </c>
      <c r="E27" s="58">
        <f>IF(I27=6,F27,0)</f>
        <v>0</v>
      </c>
      <c r="F27" s="62">
        <v>4</v>
      </c>
      <c r="H27" s="83">
        <v>4</v>
      </c>
      <c r="I27" s="57">
        <v>4</v>
      </c>
      <c r="J27" s="66" t="str">
        <f>LOOKUP(I27,Name!A$2:B1917)</f>
        <v>Halesowen C&amp;AC</v>
      </c>
      <c r="K27" s="147">
        <v>27.3</v>
      </c>
      <c r="L27" s="74"/>
      <c r="M27" s="205" t="s">
        <v>139</v>
      </c>
      <c r="N27" s="65">
        <v>4</v>
      </c>
      <c r="O27" s="57"/>
      <c r="P27" s="66" t="e">
        <f>LOOKUP(O27,Name!A$2:B1924)</f>
        <v>#N/A</v>
      </c>
      <c r="Q27" s="59"/>
      <c r="R27" s="74"/>
      <c r="S27" s="39"/>
      <c r="T27" s="61">
        <f>IF(INT(O27/100)=1,Y27,0)</f>
        <v>0</v>
      </c>
      <c r="U27" s="61">
        <f>IF(INT(O27/100)=3,Y27,0)</f>
        <v>0</v>
      </c>
      <c r="V27" s="61">
        <f>IF(INT(O27/100)=4,Y27,0)</f>
        <v>0</v>
      </c>
      <c r="W27" s="61">
        <f>IF(INT(O27/100)=5,Y27,0)</f>
        <v>0</v>
      </c>
      <c r="X27" s="61">
        <f>IF(INT(O27/100)=6,Y27,0)</f>
        <v>0</v>
      </c>
      <c r="Y27" s="50">
        <v>4</v>
      </c>
    </row>
    <row r="28" spans="1:25" ht="16.5" thickBot="1">
      <c r="A28" s="58">
        <f>IF(I28=1,F28,0)</f>
        <v>0</v>
      </c>
      <c r="B28" s="58">
        <f>IF(I28=3,F28,0)</f>
        <v>0</v>
      </c>
      <c r="C28" s="58">
        <f>IF(I28=4,F28,0)</f>
        <v>0</v>
      </c>
      <c r="D28" s="58">
        <f>IF(I28=5,F28,0)</f>
        <v>0</v>
      </c>
      <c r="E28" s="58">
        <f>IF(I28=6,F28,0)</f>
        <v>0</v>
      </c>
      <c r="F28" s="62">
        <v>2</v>
      </c>
      <c r="H28" s="83">
        <v>5</v>
      </c>
      <c r="I28" s="57"/>
      <c r="J28" s="66" t="e">
        <f>LOOKUP(I28,Name!A$2:B1918)</f>
        <v>#N/A</v>
      </c>
      <c r="K28" s="147"/>
      <c r="L28" s="74"/>
      <c r="M28" s="205" t="s">
        <v>139</v>
      </c>
      <c r="N28" s="69">
        <v>5</v>
      </c>
      <c r="O28" s="70"/>
      <c r="P28" s="71" t="e">
        <f>LOOKUP(O28,Name!A$2:B1925)</f>
        <v>#N/A</v>
      </c>
      <c r="Q28" s="81"/>
      <c r="R28" s="79"/>
      <c r="S28" s="39"/>
      <c r="T28" s="61">
        <f>IF(INT(O28/100)=1,Y28,0)</f>
        <v>0</v>
      </c>
      <c r="U28" s="61">
        <f>IF(INT(O28/100)=3,Y28,0)</f>
        <v>0</v>
      </c>
      <c r="V28" s="61">
        <f>IF(INT(O28/100)=4,Y28,0)</f>
        <v>0</v>
      </c>
      <c r="W28" s="61">
        <f>IF(INT(O28/100)=5,Y28,0)</f>
        <v>0</v>
      </c>
      <c r="X28" s="61">
        <f>IF(INT(O28/100)=6,Y28,0)</f>
        <v>0</v>
      </c>
      <c r="Y28" s="50">
        <v>2</v>
      </c>
    </row>
    <row r="29" spans="1:25" ht="16.5" thickBot="1">
      <c r="A29" s="59"/>
      <c r="B29" s="59"/>
      <c r="C29" s="59"/>
      <c r="D29" s="59"/>
      <c r="E29" s="59"/>
      <c r="F29" s="60" t="s">
        <v>64</v>
      </c>
      <c r="H29" s="73"/>
      <c r="I29" s="67"/>
      <c r="J29" s="66"/>
      <c r="K29" s="282"/>
      <c r="L29" s="74"/>
      <c r="M29" s="205" t="s">
        <v>139</v>
      </c>
      <c r="N29" s="51"/>
      <c r="O29" s="51"/>
      <c r="P29" s="63"/>
      <c r="Q29" s="63"/>
      <c r="R29" s="63"/>
      <c r="T29" s="59"/>
      <c r="U29" s="59"/>
      <c r="V29" s="59"/>
      <c r="W29" s="59"/>
      <c r="X29" s="59"/>
      <c r="Y29" s="60" t="s">
        <v>64</v>
      </c>
    </row>
    <row r="30" spans="1:24" ht="16.5" thickBot="1">
      <c r="A30" s="52" t="s">
        <v>54</v>
      </c>
      <c r="B30" s="53" t="s">
        <v>56</v>
      </c>
      <c r="C30" s="54" t="s">
        <v>58</v>
      </c>
      <c r="D30" s="55" t="s">
        <v>60</v>
      </c>
      <c r="E30" s="56" t="s">
        <v>62</v>
      </c>
      <c r="H30" s="203" t="s">
        <v>70</v>
      </c>
      <c r="I30" s="72">
        <v>8.2</v>
      </c>
      <c r="J30" s="67" t="s">
        <v>137</v>
      </c>
      <c r="K30" s="283"/>
      <c r="L30" s="74"/>
      <c r="M30" s="205" t="s">
        <v>139</v>
      </c>
      <c r="N30" s="202" t="s">
        <v>132</v>
      </c>
      <c r="O30" s="80"/>
      <c r="P30" s="64" t="s">
        <v>126</v>
      </c>
      <c r="Q30" s="64"/>
      <c r="R30" s="76"/>
      <c r="S30" s="39"/>
      <c r="T30" s="52" t="s">
        <v>54</v>
      </c>
      <c r="U30" s="53" t="s">
        <v>56</v>
      </c>
      <c r="V30" s="54" t="s">
        <v>58</v>
      </c>
      <c r="W30" s="55" t="s">
        <v>60</v>
      </c>
      <c r="X30" s="56" t="s">
        <v>62</v>
      </c>
    </row>
    <row r="31" spans="1:25" ht="16.5" thickBot="1">
      <c r="A31" s="58">
        <f>IF(I31=1,F31,0)</f>
        <v>0</v>
      </c>
      <c r="B31" s="58">
        <f>IF(I31=3,F31,0)</f>
        <v>0</v>
      </c>
      <c r="C31" s="58">
        <f>IF(I31=4,F31,0)</f>
        <v>0</v>
      </c>
      <c r="D31" s="58">
        <f>IF(I31=5,F31,0)</f>
        <v>0</v>
      </c>
      <c r="E31" s="58">
        <f>IF(I31=6,F31,0)</f>
        <v>10</v>
      </c>
      <c r="F31" s="62">
        <v>10</v>
      </c>
      <c r="H31" s="83">
        <v>1</v>
      </c>
      <c r="I31" s="57">
        <v>6</v>
      </c>
      <c r="J31" s="66" t="str">
        <f>LOOKUP(I31,Name!A$2:B1921)</f>
        <v>Solihull &amp; Small Heath</v>
      </c>
      <c r="K31" s="147">
        <v>77</v>
      </c>
      <c r="L31" s="74"/>
      <c r="M31" s="205" t="s">
        <v>139</v>
      </c>
      <c r="N31" s="65">
        <v>1</v>
      </c>
      <c r="O31" s="57">
        <v>640</v>
      </c>
      <c r="P31" s="66" t="str">
        <f>LOOKUP(O31,Name!A$2:B1928)</f>
        <v>James Lund</v>
      </c>
      <c r="Q31" s="59">
        <v>52</v>
      </c>
      <c r="R31" s="74"/>
      <c r="S31" s="39"/>
      <c r="T31" s="61">
        <f>IF(INT(O31/100)=1,Y31,0)</f>
        <v>0</v>
      </c>
      <c r="U31" s="61">
        <f>IF(INT(O31/100)=3,Y31,0)</f>
        <v>0</v>
      </c>
      <c r="V31" s="61">
        <f>IF(INT(O31/100)=4,Y31,0)</f>
        <v>0</v>
      </c>
      <c r="W31" s="61">
        <f>IF(INT(O31/100)=5,Y31,0)</f>
        <v>0</v>
      </c>
      <c r="X31" s="61">
        <f>IF(INT(O31/100)=6,Y31,0)</f>
        <v>10</v>
      </c>
      <c r="Y31" s="50">
        <v>10</v>
      </c>
    </row>
    <row r="32" spans="1:25" ht="16.5" thickBot="1">
      <c r="A32" s="58">
        <f>IF(I32=1,F32,0)</f>
        <v>0</v>
      </c>
      <c r="B32" s="58">
        <f>IF(I32=3,F32,0)</f>
        <v>0</v>
      </c>
      <c r="C32" s="58">
        <f>IF(I32=4,F32,0)</f>
        <v>0</v>
      </c>
      <c r="D32" s="58">
        <f>IF(I32=5,F32,0)</f>
        <v>8</v>
      </c>
      <c r="E32" s="58">
        <f>IF(I32=6,F32,0)</f>
        <v>0</v>
      </c>
      <c r="F32" s="62">
        <v>8</v>
      </c>
      <c r="H32" s="83">
        <v>2</v>
      </c>
      <c r="I32" s="57">
        <v>5</v>
      </c>
      <c r="J32" s="66" t="str">
        <f>LOOKUP(I32,Name!A$2:B1922)</f>
        <v>Tamworth AC</v>
      </c>
      <c r="K32" s="147">
        <v>82.8</v>
      </c>
      <c r="L32" s="74"/>
      <c r="M32" s="205" t="s">
        <v>139</v>
      </c>
      <c r="N32" s="65">
        <v>2</v>
      </c>
      <c r="O32" s="57">
        <v>434</v>
      </c>
      <c r="P32" s="66" t="str">
        <f>LOOKUP(O32,Name!A$2:B1929)</f>
        <v>Rio Cox</v>
      </c>
      <c r="Q32" s="59">
        <v>42</v>
      </c>
      <c r="R32" s="74"/>
      <c r="S32" s="39"/>
      <c r="T32" s="61">
        <f>IF(INT(O32/100)=1,Y32,0)</f>
        <v>0</v>
      </c>
      <c r="U32" s="61">
        <f>IF(INT(O32/100)=3,Y32,0)</f>
        <v>0</v>
      </c>
      <c r="V32" s="61">
        <f>IF(INT(O32/100)=4,Y32,0)</f>
        <v>8</v>
      </c>
      <c r="W32" s="61">
        <f>IF(INT(O32/100)=5,Y32,0)</f>
        <v>0</v>
      </c>
      <c r="X32" s="61">
        <f>IF(INT(O32/100)=6,Y32,0)</f>
        <v>0</v>
      </c>
      <c r="Y32" s="50">
        <v>8</v>
      </c>
    </row>
    <row r="33" spans="1:25" ht="16.5" thickBot="1">
      <c r="A33" s="58">
        <f>IF(I33=1,F33,0)</f>
        <v>6</v>
      </c>
      <c r="B33" s="58">
        <f>IF(I33=3,F33,0)</f>
        <v>0</v>
      </c>
      <c r="C33" s="58">
        <f>IF(I33=4,F33,0)</f>
        <v>0</v>
      </c>
      <c r="D33" s="58">
        <f>IF(I33=5,F33,0)</f>
        <v>0</v>
      </c>
      <c r="E33" s="58">
        <f>IF(I33=6,F33,0)</f>
        <v>0</v>
      </c>
      <c r="F33" s="62">
        <v>6</v>
      </c>
      <c r="H33" s="83">
        <v>3</v>
      </c>
      <c r="I33" s="57">
        <v>1</v>
      </c>
      <c r="J33" s="66" t="str">
        <f>LOOKUP(I33,Name!A$2:B1923)</f>
        <v>Royal Sutton Coldfield</v>
      </c>
      <c r="K33" s="147">
        <v>84.3</v>
      </c>
      <c r="L33" s="74"/>
      <c r="M33" s="205" t="s">
        <v>139</v>
      </c>
      <c r="N33" s="65">
        <v>3</v>
      </c>
      <c r="O33" s="57">
        <v>101</v>
      </c>
      <c r="P33" s="66" t="str">
        <f>LOOKUP(O33,Name!A$2:B1930)</f>
        <v>Aodha Morrin</v>
      </c>
      <c r="Q33" s="59">
        <v>35</v>
      </c>
      <c r="R33" s="74"/>
      <c r="S33" s="39"/>
      <c r="T33" s="61">
        <f>IF(INT(O33/100)=1,Y33,0)</f>
        <v>6</v>
      </c>
      <c r="U33" s="61">
        <f>IF(INT(O33/100)=3,Y33,0)</f>
        <v>0</v>
      </c>
      <c r="V33" s="61">
        <f>IF(INT(O33/100)=4,Y33,0)</f>
        <v>0</v>
      </c>
      <c r="W33" s="61">
        <f>IF(INT(O33/100)=5,Y33,0)</f>
        <v>0</v>
      </c>
      <c r="X33" s="61">
        <f>IF(INT(O33/100)=6,Y33,0)</f>
        <v>0</v>
      </c>
      <c r="Y33" s="50">
        <v>6</v>
      </c>
    </row>
    <row r="34" spans="1:25" ht="16.5" thickBot="1">
      <c r="A34" s="58">
        <f>IF(I34=1,F34,0)</f>
        <v>0</v>
      </c>
      <c r="B34" s="58">
        <f>IF(I34=3,F34,0)</f>
        <v>0</v>
      </c>
      <c r="C34" s="58">
        <f>IF(I34=4,F34,0)</f>
        <v>4</v>
      </c>
      <c r="D34" s="58">
        <f>IF(I34=5,F34,0)</f>
        <v>0</v>
      </c>
      <c r="E34" s="58">
        <f>IF(I34=6,F34,0)</f>
        <v>0</v>
      </c>
      <c r="F34" s="62">
        <v>4</v>
      </c>
      <c r="H34" s="83">
        <v>4</v>
      </c>
      <c r="I34" s="57">
        <v>4</v>
      </c>
      <c r="J34" s="66" t="str">
        <f>LOOKUP(I34,Name!A$2:B1924)</f>
        <v>Halesowen C&amp;AC</v>
      </c>
      <c r="K34" s="147">
        <v>89.3</v>
      </c>
      <c r="L34" s="74"/>
      <c r="M34" s="205" t="s">
        <v>139</v>
      </c>
      <c r="N34" s="65">
        <v>4</v>
      </c>
      <c r="O34" s="57"/>
      <c r="P34" s="66" t="e">
        <f>LOOKUP(O34,Name!A$2:B1931)</f>
        <v>#N/A</v>
      </c>
      <c r="Q34" s="59"/>
      <c r="R34" s="74"/>
      <c r="S34" s="39"/>
      <c r="T34" s="61">
        <f>IF(INT(O34/100)=1,Y34,0)</f>
        <v>0</v>
      </c>
      <c r="U34" s="61">
        <f>IF(INT(O34/100)=3,Y34,0)</f>
        <v>0</v>
      </c>
      <c r="V34" s="61">
        <f>IF(INT(O34/100)=4,Y34,0)</f>
        <v>0</v>
      </c>
      <c r="W34" s="61">
        <f>IF(INT(O34/100)=5,Y34,0)</f>
        <v>0</v>
      </c>
      <c r="X34" s="61">
        <f>IF(INT(O34/100)=6,Y34,0)</f>
        <v>0</v>
      </c>
      <c r="Y34" s="50">
        <v>4</v>
      </c>
    </row>
    <row r="35" spans="1:25" ht="16.5" thickBot="1">
      <c r="A35" s="58">
        <f>IF(I35=1,F35,0)</f>
        <v>0</v>
      </c>
      <c r="B35" s="58">
        <f>IF(I35=3,F35,0)</f>
        <v>0</v>
      </c>
      <c r="C35" s="58">
        <f>IF(I35=4,F35,0)</f>
        <v>0</v>
      </c>
      <c r="D35" s="58">
        <f>IF(I35=5,F35,0)</f>
        <v>0</v>
      </c>
      <c r="E35" s="58">
        <f>IF(I35=6,F35,0)</f>
        <v>0</v>
      </c>
      <c r="F35" s="62">
        <v>2</v>
      </c>
      <c r="H35" s="83">
        <v>5</v>
      </c>
      <c r="I35" s="57"/>
      <c r="J35" s="66" t="e">
        <f>LOOKUP(I35,Name!A$2:B1925)</f>
        <v>#N/A</v>
      </c>
      <c r="K35" s="147"/>
      <c r="L35" s="74"/>
      <c r="M35" s="205" t="s">
        <v>139</v>
      </c>
      <c r="N35" s="65">
        <v>5</v>
      </c>
      <c r="O35" s="57"/>
      <c r="P35" s="66" t="e">
        <f>LOOKUP(O35,Name!A$2:B1932)</f>
        <v>#N/A</v>
      </c>
      <c r="Q35" s="59"/>
      <c r="R35" s="74"/>
      <c r="S35" s="39"/>
      <c r="T35" s="61">
        <f>IF(INT(O35/100)=1,Y35,0)</f>
        <v>0</v>
      </c>
      <c r="U35" s="61">
        <f>IF(INT(O35/100)=3,Y35,0)</f>
        <v>0</v>
      </c>
      <c r="V35" s="61">
        <f>IF(INT(O35/100)=4,Y35,0)</f>
        <v>0</v>
      </c>
      <c r="W35" s="61">
        <f>IF(INT(O35/100)=5,Y35,0)</f>
        <v>0</v>
      </c>
      <c r="X35" s="61">
        <f>IF(INT(O35/100)=6,Y35,0)</f>
        <v>0</v>
      </c>
      <c r="Y35" s="50">
        <v>2</v>
      </c>
    </row>
    <row r="36" spans="1:25" ht="16.5" thickBot="1">
      <c r="A36" s="59"/>
      <c r="B36" s="59"/>
      <c r="C36" s="59"/>
      <c r="D36" s="59"/>
      <c r="E36" s="59"/>
      <c r="F36" s="60" t="s">
        <v>64</v>
      </c>
      <c r="H36" s="73"/>
      <c r="I36" s="67"/>
      <c r="J36" s="66"/>
      <c r="K36" s="282"/>
      <c r="L36" s="74"/>
      <c r="M36" s="205" t="s">
        <v>139</v>
      </c>
      <c r="N36" s="73"/>
      <c r="O36" s="67"/>
      <c r="P36" s="66"/>
      <c r="Q36" s="66"/>
      <c r="R36" s="74"/>
      <c r="S36" s="39"/>
      <c r="T36" s="75"/>
      <c r="U36" s="59"/>
      <c r="V36" s="59"/>
      <c r="W36" s="59"/>
      <c r="X36" s="59"/>
      <c r="Y36" s="60" t="s">
        <v>64</v>
      </c>
    </row>
    <row r="37" spans="1:24" ht="16.5" thickBot="1">
      <c r="A37" s="52" t="s">
        <v>54</v>
      </c>
      <c r="B37" s="53" t="s">
        <v>56</v>
      </c>
      <c r="C37" s="54" t="s">
        <v>58</v>
      </c>
      <c r="D37" s="55" t="s">
        <v>60</v>
      </c>
      <c r="E37" s="56" t="s">
        <v>62</v>
      </c>
      <c r="H37" s="203" t="s">
        <v>72</v>
      </c>
      <c r="I37" s="72">
        <v>6.3</v>
      </c>
      <c r="J37" s="67" t="s">
        <v>74</v>
      </c>
      <c r="K37" s="283"/>
      <c r="L37" s="74"/>
      <c r="M37" s="205" t="s">
        <v>139</v>
      </c>
      <c r="N37" s="203" t="s">
        <v>133</v>
      </c>
      <c r="O37" s="67"/>
      <c r="P37" s="67" t="s">
        <v>129</v>
      </c>
      <c r="Q37" s="67"/>
      <c r="R37" s="74"/>
      <c r="S37" s="39"/>
      <c r="T37" s="52" t="s">
        <v>54</v>
      </c>
      <c r="U37" s="53" t="s">
        <v>56</v>
      </c>
      <c r="V37" s="54" t="s">
        <v>58</v>
      </c>
      <c r="W37" s="55" t="s">
        <v>60</v>
      </c>
      <c r="X37" s="56" t="s">
        <v>62</v>
      </c>
    </row>
    <row r="38" spans="1:25" ht="16.5" thickBot="1">
      <c r="A38" s="58">
        <f>IF(I38=1,F38,0)</f>
        <v>0</v>
      </c>
      <c r="B38" s="58">
        <f>IF(I38=3,F38,0)</f>
        <v>0</v>
      </c>
      <c r="C38" s="58">
        <f>IF(I38=4,F38,0)</f>
        <v>0</v>
      </c>
      <c r="D38" s="58">
        <f>IF(I38=5,F38,0)</f>
        <v>0</v>
      </c>
      <c r="E38" s="58">
        <f>IF(I38=6,F38,0)</f>
        <v>10</v>
      </c>
      <c r="F38" s="62">
        <v>10</v>
      </c>
      <c r="H38" s="83">
        <v>1</v>
      </c>
      <c r="I38" s="57">
        <v>6</v>
      </c>
      <c r="J38" s="66" t="str">
        <f>LOOKUP(I38,Name!A$2:B1928)</f>
        <v>Solihull &amp; Small Heath</v>
      </c>
      <c r="K38" s="147">
        <v>52.4</v>
      </c>
      <c r="L38" s="74"/>
      <c r="M38" s="205" t="s">
        <v>139</v>
      </c>
      <c r="N38" s="65">
        <v>1</v>
      </c>
      <c r="O38" s="57">
        <v>634</v>
      </c>
      <c r="P38" s="66" t="str">
        <f>LOOKUP(O38,Name!A$2:B1935)</f>
        <v>James Davies</v>
      </c>
      <c r="Q38" s="59">
        <v>39</v>
      </c>
      <c r="R38" s="74"/>
      <c r="S38" s="39"/>
      <c r="T38" s="61">
        <f>IF(INT(O38/100)=1,Y38,0)</f>
        <v>0</v>
      </c>
      <c r="U38" s="61">
        <f>IF(INT(O38/100)=3,Y38,0)</f>
        <v>0</v>
      </c>
      <c r="V38" s="61">
        <f>IF(INT(O38/100)=4,Y38,0)</f>
        <v>0</v>
      </c>
      <c r="W38" s="61">
        <f>IF(INT(O38/100)=5,Y38,0)</f>
        <v>0</v>
      </c>
      <c r="X38" s="61">
        <f>IF(INT(O38/100)=6,Y38,0)</f>
        <v>10</v>
      </c>
      <c r="Y38" s="50">
        <v>10</v>
      </c>
    </row>
    <row r="39" spans="1:25" ht="16.5" thickBot="1">
      <c r="A39" s="58">
        <f>IF(I39=1,F39,0)</f>
        <v>0</v>
      </c>
      <c r="B39" s="58">
        <f>IF(I39=3,F39,0)</f>
        <v>0</v>
      </c>
      <c r="C39" s="58">
        <f>IF(I39=4,F39,0)</f>
        <v>0</v>
      </c>
      <c r="D39" s="58">
        <f>IF(I39=5,F39,0)</f>
        <v>8</v>
      </c>
      <c r="E39" s="58">
        <f>IF(I39=6,F39,0)</f>
        <v>0</v>
      </c>
      <c r="F39" s="62">
        <v>8</v>
      </c>
      <c r="H39" s="83">
        <v>2</v>
      </c>
      <c r="I39" s="57">
        <v>5</v>
      </c>
      <c r="J39" s="66" t="str">
        <f>LOOKUP(I39,Name!A$2:B1929)</f>
        <v>Tamworth AC</v>
      </c>
      <c r="K39" s="147">
        <v>52.9</v>
      </c>
      <c r="L39" s="74"/>
      <c r="M39" s="205" t="s">
        <v>139</v>
      </c>
      <c r="N39" s="65">
        <v>2</v>
      </c>
      <c r="O39" s="57">
        <v>438</v>
      </c>
      <c r="P39" s="66" t="str">
        <f>LOOKUP(O39,Name!A$2:B1936)</f>
        <v>Thomas Harris</v>
      </c>
      <c r="Q39" s="59">
        <v>36</v>
      </c>
      <c r="R39" s="74"/>
      <c r="S39" s="39"/>
      <c r="T39" s="61">
        <f>IF(INT(O39/100)=1,Y39,0)</f>
        <v>0</v>
      </c>
      <c r="U39" s="61">
        <f>IF(INT(O39/100)=3,Y39,0)</f>
        <v>0</v>
      </c>
      <c r="V39" s="61">
        <f>IF(INT(O39/100)=4,Y39,0)</f>
        <v>8</v>
      </c>
      <c r="W39" s="61">
        <f>IF(INT(O39/100)=5,Y39,0)</f>
        <v>0</v>
      </c>
      <c r="X39" s="61">
        <f>IF(INT(O39/100)=6,Y39,0)</f>
        <v>0</v>
      </c>
      <c r="Y39" s="50">
        <v>8</v>
      </c>
    </row>
    <row r="40" spans="1:25" ht="16.5" thickBot="1">
      <c r="A40" s="58">
        <f>IF(I40=1,F40,0)</f>
        <v>6</v>
      </c>
      <c r="B40" s="58">
        <f>IF(I40=3,F40,0)</f>
        <v>0</v>
      </c>
      <c r="C40" s="58">
        <f>IF(I40=4,F40,0)</f>
        <v>0</v>
      </c>
      <c r="D40" s="58">
        <f>IF(I40=5,F40,0)</f>
        <v>0</v>
      </c>
      <c r="E40" s="58">
        <f>IF(I40=6,F40,0)</f>
        <v>0</v>
      </c>
      <c r="F40" s="62">
        <v>6</v>
      </c>
      <c r="H40" s="83">
        <v>3</v>
      </c>
      <c r="I40" s="57">
        <v>1</v>
      </c>
      <c r="J40" s="66" t="str">
        <f>LOOKUP(I40,Name!A$2:B1930)</f>
        <v>Royal Sutton Coldfield</v>
      </c>
      <c r="K40" s="147">
        <v>55.6</v>
      </c>
      <c r="L40" s="74"/>
      <c r="M40" s="205" t="s">
        <v>139</v>
      </c>
      <c r="N40" s="65">
        <v>3</v>
      </c>
      <c r="O40" s="57">
        <v>109</v>
      </c>
      <c r="P40" s="66" t="str">
        <f>LOOKUP(O40,Name!A$2:B1937)</f>
        <v>Daniel Pitt</v>
      </c>
      <c r="Q40" s="59">
        <v>32</v>
      </c>
      <c r="R40" s="74"/>
      <c r="S40" s="39"/>
      <c r="T40" s="61">
        <f>IF(INT(O40/100)=1,Y40,0)</f>
        <v>6</v>
      </c>
      <c r="U40" s="61">
        <f>IF(INT(O40/100)=3,Y40,0)</f>
        <v>0</v>
      </c>
      <c r="V40" s="61">
        <f>IF(INT(O40/100)=4,Y40,0)</f>
        <v>0</v>
      </c>
      <c r="W40" s="61">
        <f>IF(INT(O40/100)=5,Y40,0)</f>
        <v>0</v>
      </c>
      <c r="X40" s="61">
        <f>IF(INT(O40/100)=6,Y40,0)</f>
        <v>0</v>
      </c>
      <c r="Y40" s="50">
        <v>6</v>
      </c>
    </row>
    <row r="41" spans="1:25" ht="16.5" thickBot="1">
      <c r="A41" s="58">
        <f>IF(I41=1,F41,0)</f>
        <v>0</v>
      </c>
      <c r="B41" s="58">
        <f>IF(I41=3,F41,0)</f>
        <v>0</v>
      </c>
      <c r="C41" s="58">
        <f>IF(I41=4,F41,0)</f>
        <v>4</v>
      </c>
      <c r="D41" s="58">
        <f>IF(I41=5,F41,0)</f>
        <v>0</v>
      </c>
      <c r="E41" s="58">
        <f>IF(I41=6,F41,0)</f>
        <v>0</v>
      </c>
      <c r="F41" s="62">
        <v>4</v>
      </c>
      <c r="H41" s="83">
        <v>4</v>
      </c>
      <c r="I41" s="57">
        <v>4</v>
      </c>
      <c r="J41" s="66" t="str">
        <f>LOOKUP(I41,Name!A$2:B1931)</f>
        <v>Halesowen C&amp;AC</v>
      </c>
      <c r="K41" s="147">
        <v>57.2</v>
      </c>
      <c r="L41" s="74"/>
      <c r="M41" s="205" t="s">
        <v>139</v>
      </c>
      <c r="N41" s="65">
        <v>4</v>
      </c>
      <c r="O41" s="57"/>
      <c r="P41" s="66" t="e">
        <f>LOOKUP(O41,Name!A$2:B1938)</f>
        <v>#N/A</v>
      </c>
      <c r="Q41" s="59"/>
      <c r="R41" s="74"/>
      <c r="S41" s="39"/>
      <c r="T41" s="61">
        <f>IF(INT(O41/100)=1,Y41,0)</f>
        <v>0</v>
      </c>
      <c r="U41" s="61">
        <f>IF(INT(O41/100)=3,Y41,0)</f>
        <v>0</v>
      </c>
      <c r="V41" s="61">
        <f>IF(INT(O41/100)=4,Y41,0)</f>
        <v>0</v>
      </c>
      <c r="W41" s="61">
        <f>IF(INT(O41/100)=5,Y41,0)</f>
        <v>0</v>
      </c>
      <c r="X41" s="61">
        <f>IF(INT(O41/100)=6,Y41,0)</f>
        <v>0</v>
      </c>
      <c r="Y41" s="50">
        <v>4</v>
      </c>
    </row>
    <row r="42" spans="1:25" ht="16.5" thickBot="1">
      <c r="A42" s="58">
        <f>IF(I42=1,F42,0)</f>
        <v>0</v>
      </c>
      <c r="B42" s="58">
        <f>IF(I42=3,F42,0)</f>
        <v>2</v>
      </c>
      <c r="C42" s="58">
        <f>IF(I42=4,F42,0)</f>
        <v>0</v>
      </c>
      <c r="D42" s="58">
        <f>IF(I42=5,F42,0)</f>
        <v>0</v>
      </c>
      <c r="E42" s="58">
        <f>IF(I42=6,F42,0)</f>
        <v>0</v>
      </c>
      <c r="F42" s="62">
        <v>2</v>
      </c>
      <c r="H42" s="83">
        <v>5</v>
      </c>
      <c r="I42" s="57">
        <v>3</v>
      </c>
      <c r="J42" s="66" t="str">
        <f>LOOKUP(I42,Name!A$2:B1932)</f>
        <v>Birchfield Harriers</v>
      </c>
      <c r="K42" s="147">
        <v>58.2</v>
      </c>
      <c r="L42" s="74"/>
      <c r="M42" s="205" t="s">
        <v>139</v>
      </c>
      <c r="N42" s="69">
        <v>5</v>
      </c>
      <c r="O42" s="70"/>
      <c r="P42" s="71" t="e">
        <f>LOOKUP(O42,Name!A$2:B1939)</f>
        <v>#N/A</v>
      </c>
      <c r="Q42" s="81"/>
      <c r="R42" s="79"/>
      <c r="S42" s="39"/>
      <c r="T42" s="61">
        <f>IF(INT(O42/100)=1,Y42,0)</f>
        <v>0</v>
      </c>
      <c r="U42" s="61">
        <f>IF(INT(O42/100)=3,Y42,0)</f>
        <v>0</v>
      </c>
      <c r="V42" s="61">
        <f>IF(INT(O42/100)=4,Y42,0)</f>
        <v>0</v>
      </c>
      <c r="W42" s="61">
        <f>IF(INT(O42/100)=5,Y42,0)</f>
        <v>0</v>
      </c>
      <c r="X42" s="61">
        <f>IF(INT(O42/100)=6,Y42,0)</f>
        <v>0</v>
      </c>
      <c r="Y42" s="50">
        <v>2</v>
      </c>
    </row>
    <row r="43" spans="1:25" ht="16.5" thickBot="1">
      <c r="A43" s="59"/>
      <c r="B43" s="59"/>
      <c r="C43" s="59"/>
      <c r="D43" s="59"/>
      <c r="E43" s="59"/>
      <c r="F43" s="60" t="s">
        <v>64</v>
      </c>
      <c r="H43" s="84"/>
      <c r="I43" s="66"/>
      <c r="J43" s="66"/>
      <c r="K43" s="282"/>
      <c r="L43" s="74"/>
      <c r="M43" s="205" t="s">
        <v>139</v>
      </c>
      <c r="N43" s="51"/>
      <c r="O43" s="51"/>
      <c r="P43" s="63"/>
      <c r="Q43" s="63"/>
      <c r="R43" s="63"/>
      <c r="T43" s="59"/>
      <c r="U43" s="59"/>
      <c r="V43" s="59"/>
      <c r="W43" s="59"/>
      <c r="X43" s="59"/>
      <c r="Y43" s="60" t="s">
        <v>64</v>
      </c>
    </row>
    <row r="44" spans="1:24" ht="16.5" thickBot="1">
      <c r="A44" s="52" t="s">
        <v>54</v>
      </c>
      <c r="B44" s="53" t="s">
        <v>56</v>
      </c>
      <c r="C44" s="54" t="s">
        <v>58</v>
      </c>
      <c r="D44" s="55" t="s">
        <v>60</v>
      </c>
      <c r="E44" s="56" t="s">
        <v>62</v>
      </c>
      <c r="H44" s="203" t="s">
        <v>73</v>
      </c>
      <c r="I44" s="72">
        <v>6.3</v>
      </c>
      <c r="J44" s="67" t="s">
        <v>75</v>
      </c>
      <c r="K44" s="283"/>
      <c r="L44" s="74"/>
      <c r="M44" s="205" t="s">
        <v>139</v>
      </c>
      <c r="N44" s="202" t="s">
        <v>80</v>
      </c>
      <c r="O44" s="80"/>
      <c r="P44" s="64" t="s">
        <v>82</v>
      </c>
      <c r="Q44" s="64"/>
      <c r="R44" s="76"/>
      <c r="S44" s="39"/>
      <c r="T44" s="52" t="s">
        <v>54</v>
      </c>
      <c r="U44" s="53" t="s">
        <v>56</v>
      </c>
      <c r="V44" s="54" t="s">
        <v>58</v>
      </c>
      <c r="W44" s="55" t="s">
        <v>60</v>
      </c>
      <c r="X44" s="56" t="s">
        <v>62</v>
      </c>
    </row>
    <row r="45" spans="1:25" ht="16.5" thickBot="1">
      <c r="A45" s="58">
        <f>IF(I45=1,F45,0)</f>
        <v>0</v>
      </c>
      <c r="B45" s="58">
        <f>IF(I45=3,F45,0)</f>
        <v>0</v>
      </c>
      <c r="C45" s="58">
        <f>IF(I45=4,F45,0)</f>
        <v>0</v>
      </c>
      <c r="D45" s="58">
        <f>IF(I45=5,F45,0)</f>
        <v>10</v>
      </c>
      <c r="E45" s="58">
        <f>IF(I45=6,F45,0)</f>
        <v>0</v>
      </c>
      <c r="F45" s="62">
        <v>10</v>
      </c>
      <c r="H45" s="83">
        <v>1</v>
      </c>
      <c r="I45" s="57">
        <v>5</v>
      </c>
      <c r="J45" s="66" t="str">
        <f>LOOKUP(I45,Name!A$2:B1935)</f>
        <v>Tamworth AC</v>
      </c>
      <c r="K45" s="147">
        <v>52</v>
      </c>
      <c r="L45" s="74"/>
      <c r="M45" s="205" t="s">
        <v>139</v>
      </c>
      <c r="N45" s="65">
        <v>1</v>
      </c>
      <c r="O45" s="57">
        <v>638</v>
      </c>
      <c r="P45" s="66" t="str">
        <f>LOOKUP(O45,Name!A$2:B1942)</f>
        <v>Jack Kinder</v>
      </c>
      <c r="Q45" s="155">
        <v>7.5</v>
      </c>
      <c r="R45" s="74"/>
      <c r="S45" s="39"/>
      <c r="T45" s="61">
        <f>IF(INT(O45/100)=1,Y45,0)</f>
        <v>0</v>
      </c>
      <c r="U45" s="61">
        <f>IF(INT(O45/100)=3,Y45,0)</f>
        <v>0</v>
      </c>
      <c r="V45" s="61">
        <f>IF(INT(O45/100)=4,Y45,0)</f>
        <v>0</v>
      </c>
      <c r="W45" s="61">
        <f>IF(INT(O45/100)=5,Y45,0)</f>
        <v>0</v>
      </c>
      <c r="X45" s="61">
        <f>IF(INT(O45/100)=6,Y45,0)</f>
        <v>10</v>
      </c>
      <c r="Y45" s="50">
        <v>10</v>
      </c>
    </row>
    <row r="46" spans="1:25" ht="16.5" thickBot="1">
      <c r="A46" s="58">
        <f>IF(I46=1,F46,0)</f>
        <v>8</v>
      </c>
      <c r="B46" s="58">
        <f>IF(I46=3,F46,0)</f>
        <v>0</v>
      </c>
      <c r="C46" s="58">
        <f>IF(I46=4,F46,0)</f>
        <v>0</v>
      </c>
      <c r="D46" s="58">
        <f>IF(I46=5,F46,0)</f>
        <v>0</v>
      </c>
      <c r="E46" s="58">
        <f>IF(I46=6,F46,0)</f>
        <v>0</v>
      </c>
      <c r="F46" s="62">
        <v>8</v>
      </c>
      <c r="H46" s="83">
        <v>2</v>
      </c>
      <c r="I46" s="57">
        <v>1</v>
      </c>
      <c r="J46" s="66" t="str">
        <f>LOOKUP(I46,Name!A$2:B1936)</f>
        <v>Royal Sutton Coldfield</v>
      </c>
      <c r="K46" s="147">
        <v>52.8</v>
      </c>
      <c r="L46" s="74"/>
      <c r="M46" s="205" t="s">
        <v>139</v>
      </c>
      <c r="N46" s="65">
        <v>2</v>
      </c>
      <c r="O46" s="57">
        <v>502</v>
      </c>
      <c r="P46" s="66" t="str">
        <f>LOOKUP(O46,Name!A$2:B1943)</f>
        <v>Kai Buckley</v>
      </c>
      <c r="Q46" s="155">
        <v>5.5</v>
      </c>
      <c r="R46" s="74"/>
      <c r="S46" s="39"/>
      <c r="T46" s="61">
        <f>IF(INT(O46/100)=1,Y46,0)</f>
        <v>0</v>
      </c>
      <c r="U46" s="61">
        <f>IF(INT(O46/100)=3,Y46,0)</f>
        <v>0</v>
      </c>
      <c r="V46" s="61">
        <f>IF(INT(O46/100)=4,Y46,0)</f>
        <v>0</v>
      </c>
      <c r="W46" s="61">
        <f>IF(INT(O46/100)=5,Y46,0)</f>
        <v>8</v>
      </c>
      <c r="X46" s="61">
        <f>IF(INT(O46/100)=6,Y46,0)</f>
        <v>0</v>
      </c>
      <c r="Y46" s="50">
        <v>8</v>
      </c>
    </row>
    <row r="47" spans="1:25" ht="16.5" thickBot="1">
      <c r="A47" s="58">
        <f>IF(I47=1,F47,0)</f>
        <v>0</v>
      </c>
      <c r="B47" s="58">
        <f>IF(I47=3,F47,0)</f>
        <v>0</v>
      </c>
      <c r="C47" s="58">
        <f>IF(I47=4,F47,0)</f>
        <v>0</v>
      </c>
      <c r="D47" s="58">
        <f>IF(I47=5,F47,0)</f>
        <v>0</v>
      </c>
      <c r="E47" s="58">
        <f>IF(I47=6,F47,0)</f>
        <v>6</v>
      </c>
      <c r="F47" s="62">
        <v>6</v>
      </c>
      <c r="H47" s="83">
        <v>3</v>
      </c>
      <c r="I47" s="57">
        <v>6</v>
      </c>
      <c r="J47" s="66" t="str">
        <f>LOOKUP(I47,Name!A$2:B1937)</f>
        <v>Solihull &amp; Small Heath</v>
      </c>
      <c r="K47" s="147">
        <v>53.4</v>
      </c>
      <c r="L47" s="74"/>
      <c r="M47" s="205" t="s">
        <v>139</v>
      </c>
      <c r="N47" s="65">
        <v>3</v>
      </c>
      <c r="O47" s="57">
        <v>116</v>
      </c>
      <c r="P47" s="66" t="str">
        <f>LOOKUP(O47,Name!A$2:B1944)</f>
        <v>Jack Wakefield</v>
      </c>
      <c r="Q47" s="155">
        <v>5</v>
      </c>
      <c r="R47" s="74"/>
      <c r="S47" s="39"/>
      <c r="T47" s="61">
        <f>IF(INT(O47/100)=1,Y47,0)</f>
        <v>6</v>
      </c>
      <c r="U47" s="61">
        <f>IF(INT(O47/100)=3,Y47,0)</f>
        <v>0</v>
      </c>
      <c r="V47" s="61">
        <f>IF(INT(O47/100)=4,Y47,0)</f>
        <v>0</v>
      </c>
      <c r="W47" s="61">
        <f>IF(INT(O47/100)=5,Y47,0)</f>
        <v>0</v>
      </c>
      <c r="X47" s="61">
        <f>IF(INT(O47/100)=6,Y47,0)</f>
        <v>0</v>
      </c>
      <c r="Y47" s="50">
        <v>6</v>
      </c>
    </row>
    <row r="48" spans="1:25" ht="16.5" thickBot="1">
      <c r="A48" s="58">
        <f>IF(I48=1,F48,0)</f>
        <v>0</v>
      </c>
      <c r="B48" s="58">
        <f>IF(I48=3,F48,0)</f>
        <v>0</v>
      </c>
      <c r="C48" s="58">
        <f>IF(I48=4,F48,0)</f>
        <v>4</v>
      </c>
      <c r="D48" s="58">
        <f>IF(I48=5,F48,0)</f>
        <v>0</v>
      </c>
      <c r="E48" s="58">
        <f>IF(I48=6,F48,0)</f>
        <v>0</v>
      </c>
      <c r="F48" s="62">
        <v>4</v>
      </c>
      <c r="H48" s="83">
        <v>4</v>
      </c>
      <c r="I48" s="57">
        <v>4</v>
      </c>
      <c r="J48" s="66" t="str">
        <f>LOOKUP(I48,Name!A$2:B1938)</f>
        <v>Halesowen C&amp;AC</v>
      </c>
      <c r="K48" s="147">
        <v>57</v>
      </c>
      <c r="L48" s="74"/>
      <c r="M48" s="205" t="s">
        <v>139</v>
      </c>
      <c r="N48" s="65">
        <v>4</v>
      </c>
      <c r="O48" s="57">
        <v>350</v>
      </c>
      <c r="P48" s="66" t="str">
        <f>LOOKUP(O48,Name!A$2:B1945)</f>
        <v>Tyler Henry</v>
      </c>
      <c r="Q48" s="155">
        <v>4</v>
      </c>
      <c r="R48" s="74"/>
      <c r="S48" s="39"/>
      <c r="T48" s="61">
        <f>IF(INT(O48/100)=1,Y48,0)</f>
        <v>0</v>
      </c>
      <c r="U48" s="61">
        <f>IF(INT(O48/100)=3,Y48,0)</f>
        <v>4</v>
      </c>
      <c r="V48" s="61">
        <f>IF(INT(O48/100)=4,Y48,0)</f>
        <v>0</v>
      </c>
      <c r="W48" s="61">
        <f>IF(INT(O48/100)=5,Y48,0)</f>
        <v>0</v>
      </c>
      <c r="X48" s="61">
        <f>IF(INT(O48/100)=6,Y48,0)</f>
        <v>0</v>
      </c>
      <c r="Y48" s="50">
        <v>4</v>
      </c>
    </row>
    <row r="49" spans="1:25" ht="16.5" thickBot="1">
      <c r="A49" s="58">
        <f>IF(I49=1,F49,0)</f>
        <v>0</v>
      </c>
      <c r="B49" s="58">
        <f>IF(I49=3,F49,0)</f>
        <v>0</v>
      </c>
      <c r="C49" s="58">
        <f>IF(I49=4,F49,0)</f>
        <v>0</v>
      </c>
      <c r="D49" s="58">
        <f>IF(I49=5,F49,0)</f>
        <v>0</v>
      </c>
      <c r="E49" s="58">
        <f>IF(I49=6,F49,0)</f>
        <v>0</v>
      </c>
      <c r="F49" s="62">
        <v>2</v>
      </c>
      <c r="H49" s="83">
        <v>5</v>
      </c>
      <c r="I49" s="57"/>
      <c r="J49" s="66" t="e">
        <f>LOOKUP(I49,Name!A$2:B1939)</f>
        <v>#N/A</v>
      </c>
      <c r="K49" s="147"/>
      <c r="L49" s="74"/>
      <c r="M49" s="205" t="s">
        <v>139</v>
      </c>
      <c r="N49" s="65">
        <v>5</v>
      </c>
      <c r="O49" s="57">
        <v>435</v>
      </c>
      <c r="P49" s="66" t="str">
        <f>LOOKUP(O49,Name!A$2:B1946)</f>
        <v>Roscoe Cox</v>
      </c>
      <c r="Q49" s="155">
        <v>3</v>
      </c>
      <c r="R49" s="74"/>
      <c r="S49" s="39"/>
      <c r="T49" s="61">
        <f>IF(INT(O49/100)=1,Y49,0)</f>
        <v>0</v>
      </c>
      <c r="U49" s="61">
        <f>IF(INT(O49/100)=3,Y49,0)</f>
        <v>0</v>
      </c>
      <c r="V49" s="61">
        <f>IF(INT(O49/100)=4,Y49,0)</f>
        <v>2</v>
      </c>
      <c r="W49" s="61">
        <f>IF(INT(O49/100)=5,Y49,0)</f>
        <v>0</v>
      </c>
      <c r="X49" s="61">
        <f>IF(INT(O49/100)=6,Y49,0)</f>
        <v>0</v>
      </c>
      <c r="Y49" s="50">
        <v>2</v>
      </c>
    </row>
    <row r="50" spans="1:25" ht="16.5" thickBot="1">
      <c r="A50" s="59"/>
      <c r="B50" s="59"/>
      <c r="C50" s="59"/>
      <c r="D50" s="59"/>
      <c r="E50" s="59"/>
      <c r="F50" s="60" t="s">
        <v>64</v>
      </c>
      <c r="H50" s="73"/>
      <c r="I50" s="67"/>
      <c r="J50" s="66"/>
      <c r="K50" s="282"/>
      <c r="L50" s="74"/>
      <c r="M50" s="205" t="s">
        <v>139</v>
      </c>
      <c r="N50" s="73"/>
      <c r="O50" s="67"/>
      <c r="P50" s="66"/>
      <c r="Q50" s="66"/>
      <c r="R50" s="74"/>
      <c r="S50" s="39"/>
      <c r="T50" s="75"/>
      <c r="U50" s="59"/>
      <c r="V50" s="59"/>
      <c r="W50" s="59"/>
      <c r="X50" s="59"/>
      <c r="Y50" s="60" t="s">
        <v>64</v>
      </c>
    </row>
    <row r="51" spans="1:24" ht="16.5" thickBot="1">
      <c r="A51" s="52" t="s">
        <v>54</v>
      </c>
      <c r="B51" s="53" t="s">
        <v>56</v>
      </c>
      <c r="C51" s="54" t="s">
        <v>58</v>
      </c>
      <c r="D51" s="55" t="s">
        <v>60</v>
      </c>
      <c r="E51" s="56" t="s">
        <v>62</v>
      </c>
      <c r="H51" s="203" t="s">
        <v>76</v>
      </c>
      <c r="I51" s="72">
        <v>7.1</v>
      </c>
      <c r="J51" s="67" t="s">
        <v>77</v>
      </c>
      <c r="K51" s="283"/>
      <c r="L51" s="74"/>
      <c r="M51" s="205" t="s">
        <v>139</v>
      </c>
      <c r="N51" s="203" t="s">
        <v>81</v>
      </c>
      <c r="O51" s="67"/>
      <c r="P51" s="67" t="s">
        <v>83</v>
      </c>
      <c r="Q51" s="67"/>
      <c r="R51" s="74"/>
      <c r="S51" s="39"/>
      <c r="T51" s="52" t="s">
        <v>54</v>
      </c>
      <c r="U51" s="53" t="s">
        <v>56</v>
      </c>
      <c r="V51" s="54" t="s">
        <v>58</v>
      </c>
      <c r="W51" s="55" t="s">
        <v>60</v>
      </c>
      <c r="X51" s="56" t="s">
        <v>62</v>
      </c>
    </row>
    <row r="52" spans="1:25" ht="16.5" thickBot="1">
      <c r="A52" s="58">
        <f>IF(I52=1,F52,0)</f>
        <v>0</v>
      </c>
      <c r="B52" s="58">
        <f>IF(I52=3,F52,0)</f>
        <v>0</v>
      </c>
      <c r="C52" s="58">
        <f>IF(I52=4,F52,0)</f>
        <v>0</v>
      </c>
      <c r="D52" s="58">
        <f>IF(I52=5,F52,0)</f>
        <v>0</v>
      </c>
      <c r="E52" s="58">
        <f>IF(I52=6,F52,0)</f>
        <v>10</v>
      </c>
      <c r="F52" s="62">
        <v>10</v>
      </c>
      <c r="H52" s="83">
        <v>1</v>
      </c>
      <c r="I52" s="57">
        <v>6</v>
      </c>
      <c r="J52" s="66" t="str">
        <f>LOOKUP(I52,Name!A$2:B1942)</f>
        <v>Solihull &amp; Small Heath</v>
      </c>
      <c r="K52" s="147">
        <v>50.5</v>
      </c>
      <c r="L52" s="74"/>
      <c r="M52" s="205" t="s">
        <v>139</v>
      </c>
      <c r="N52" s="65">
        <v>1</v>
      </c>
      <c r="O52" s="57">
        <v>642</v>
      </c>
      <c r="P52" s="66" t="str">
        <f>LOOKUP(O52,Name!A$2:B1949)</f>
        <v>Ryan McCourt</v>
      </c>
      <c r="Q52" s="155">
        <v>6.75</v>
      </c>
      <c r="R52" s="74"/>
      <c r="S52" s="39"/>
      <c r="T52" s="61">
        <f>IF(INT(O52/100)=1,Y52,0)</f>
        <v>0</v>
      </c>
      <c r="U52" s="61">
        <f>IF(INT(O52/100)=3,Y52,0)</f>
        <v>0</v>
      </c>
      <c r="V52" s="61">
        <f>IF(INT(O52/100)=4,Y52,0)</f>
        <v>0</v>
      </c>
      <c r="W52" s="61">
        <f>IF(INT(O52/100)=5,Y52,0)</f>
        <v>0</v>
      </c>
      <c r="X52" s="61">
        <f>IF(INT(O52/100)=6,Y52,0)</f>
        <v>10</v>
      </c>
      <c r="Y52" s="50">
        <v>10</v>
      </c>
    </row>
    <row r="53" spans="1:25" ht="16.5" thickBot="1">
      <c r="A53" s="58">
        <f>IF(I53=1,F53,0)</f>
        <v>0</v>
      </c>
      <c r="B53" s="58">
        <f>IF(I53=3,F53,0)</f>
        <v>0</v>
      </c>
      <c r="C53" s="58">
        <f>IF(I53=4,F53,0)</f>
        <v>0</v>
      </c>
      <c r="D53" s="58">
        <f>IF(I53=5,F53,0)</f>
        <v>8</v>
      </c>
      <c r="E53" s="58">
        <f>IF(I53=6,F53,0)</f>
        <v>0</v>
      </c>
      <c r="F53" s="62">
        <v>8</v>
      </c>
      <c r="H53" s="83">
        <v>2</v>
      </c>
      <c r="I53" s="57">
        <v>5</v>
      </c>
      <c r="J53" s="66" t="str">
        <f>LOOKUP(I53,Name!A$2:B1943)</f>
        <v>Tamworth AC</v>
      </c>
      <c r="K53" s="147">
        <v>51.1</v>
      </c>
      <c r="L53" s="74"/>
      <c r="M53" s="205" t="s">
        <v>139</v>
      </c>
      <c r="N53" s="65">
        <v>2</v>
      </c>
      <c r="O53" s="57">
        <v>503</v>
      </c>
      <c r="P53" s="66" t="str">
        <f>LOOKUP(O53,Name!A$2:B1950)</f>
        <v>Daniel Aston</v>
      </c>
      <c r="Q53" s="155">
        <v>5.25</v>
      </c>
      <c r="R53" s="74"/>
      <c r="S53" s="39"/>
      <c r="T53" s="61">
        <f>IF(INT(O53/100)=1,Y53,0)</f>
        <v>0</v>
      </c>
      <c r="U53" s="61">
        <f>IF(INT(O53/100)=3,Y53,0)</f>
        <v>0</v>
      </c>
      <c r="V53" s="61">
        <f>IF(INT(O53/100)=4,Y53,0)</f>
        <v>0</v>
      </c>
      <c r="W53" s="61">
        <f>IF(INT(O53/100)=5,Y53,0)</f>
        <v>8</v>
      </c>
      <c r="X53" s="61">
        <f>IF(INT(O53/100)=6,Y53,0)</f>
        <v>0</v>
      </c>
      <c r="Y53" s="50">
        <v>8</v>
      </c>
    </row>
    <row r="54" spans="1:25" ht="16.5" thickBot="1">
      <c r="A54" s="58">
        <f>IF(I54=1,F54,0)</f>
        <v>0</v>
      </c>
      <c r="B54" s="58">
        <f>IF(I54=3,F54,0)</f>
        <v>0</v>
      </c>
      <c r="C54" s="58">
        <f>IF(I54=4,F54,0)</f>
        <v>6</v>
      </c>
      <c r="D54" s="58">
        <f>IF(I54=5,F54,0)</f>
        <v>0</v>
      </c>
      <c r="E54" s="58">
        <f>IF(I54=6,F54,0)</f>
        <v>0</v>
      </c>
      <c r="F54" s="62">
        <v>6</v>
      </c>
      <c r="H54" s="83">
        <v>3</v>
      </c>
      <c r="I54" s="57">
        <v>4</v>
      </c>
      <c r="J54" s="66" t="str">
        <f>LOOKUP(I54,Name!A$2:B1944)</f>
        <v>Halesowen C&amp;AC</v>
      </c>
      <c r="K54" s="147">
        <v>52.4</v>
      </c>
      <c r="L54" s="74"/>
      <c r="M54" s="205" t="s">
        <v>139</v>
      </c>
      <c r="N54" s="65">
        <v>3</v>
      </c>
      <c r="O54" s="57">
        <v>103</v>
      </c>
      <c r="P54" s="66" t="str">
        <f>LOOKUP(O54,Name!A$2:B1951)</f>
        <v>Zak O'Byrne</v>
      </c>
      <c r="Q54" s="155">
        <v>4.5</v>
      </c>
      <c r="R54" s="74"/>
      <c r="S54" s="39"/>
      <c r="T54" s="61">
        <f>IF(INT(O54/100)=1,Y54,0)</f>
        <v>6</v>
      </c>
      <c r="U54" s="61">
        <f>IF(INT(O54/100)=3,Y54,0)</f>
        <v>0</v>
      </c>
      <c r="V54" s="61">
        <f>IF(INT(O54/100)=4,Y54,0)</f>
        <v>0</v>
      </c>
      <c r="W54" s="61">
        <f>IF(INT(O54/100)=5,Y54,0)</f>
        <v>0</v>
      </c>
      <c r="X54" s="61">
        <f>IF(INT(O54/100)=6,Y54,0)</f>
        <v>0</v>
      </c>
      <c r="Y54" s="50">
        <v>6</v>
      </c>
    </row>
    <row r="55" spans="1:25" ht="16.5" thickBot="1">
      <c r="A55" s="58">
        <f>IF(I55=1,F55,0)</f>
        <v>4</v>
      </c>
      <c r="B55" s="58">
        <f>IF(I55=3,F55,0)</f>
        <v>0</v>
      </c>
      <c r="C55" s="58">
        <f>IF(I55=4,F55,0)</f>
        <v>0</v>
      </c>
      <c r="D55" s="58">
        <f>IF(I55=5,F55,0)</f>
        <v>0</v>
      </c>
      <c r="E55" s="58">
        <f>IF(I55=6,F55,0)</f>
        <v>0</v>
      </c>
      <c r="F55" s="62">
        <v>4</v>
      </c>
      <c r="H55" s="83">
        <v>4</v>
      </c>
      <c r="I55" s="57">
        <v>1</v>
      </c>
      <c r="J55" s="66" t="str">
        <f>LOOKUP(I55,Name!A$2:B1945)</f>
        <v>Royal Sutton Coldfield</v>
      </c>
      <c r="K55" s="147">
        <v>53.2</v>
      </c>
      <c r="L55" s="74"/>
      <c r="M55" s="205" t="s">
        <v>139</v>
      </c>
      <c r="N55" s="65">
        <v>4</v>
      </c>
      <c r="O55" s="57"/>
      <c r="P55" s="66" t="e">
        <f>LOOKUP(O55,Name!A$2:B1952)</f>
        <v>#N/A</v>
      </c>
      <c r="Q55" s="155"/>
      <c r="R55" s="74"/>
      <c r="S55" s="39"/>
      <c r="T55" s="61">
        <f>IF(INT(O55/100)=1,Y55,0)</f>
        <v>0</v>
      </c>
      <c r="U55" s="61">
        <f>IF(INT(O55/100)=3,Y55,0)</f>
        <v>0</v>
      </c>
      <c r="V55" s="61">
        <f>IF(INT(O55/100)=4,Y55,0)</f>
        <v>0</v>
      </c>
      <c r="W55" s="61">
        <f>IF(INT(O55/100)=5,Y55,0)</f>
        <v>0</v>
      </c>
      <c r="X55" s="61">
        <f>IF(INT(O55/100)=6,Y55,0)</f>
        <v>0</v>
      </c>
      <c r="Y55" s="50">
        <v>4</v>
      </c>
    </row>
    <row r="56" spans="1:25" ht="16.5" thickBot="1">
      <c r="A56" s="58">
        <f>IF(I56=1,F56,0)</f>
        <v>0</v>
      </c>
      <c r="B56" s="58">
        <f>IF(I56=3,F56,0)</f>
        <v>2</v>
      </c>
      <c r="C56" s="58">
        <f>IF(I56=4,F56,0)</f>
        <v>0</v>
      </c>
      <c r="D56" s="58">
        <f>IF(I56=5,F56,0)</f>
        <v>0</v>
      </c>
      <c r="E56" s="58">
        <f>IF(I56=6,F56,0)</f>
        <v>0</v>
      </c>
      <c r="F56" s="62">
        <v>2</v>
      </c>
      <c r="H56" s="85">
        <v>5</v>
      </c>
      <c r="I56" s="70">
        <v>3</v>
      </c>
      <c r="J56" s="71" t="str">
        <f>LOOKUP(I56,Name!A$2:B1946)</f>
        <v>Birchfield Harriers</v>
      </c>
      <c r="K56" s="284">
        <v>56.1</v>
      </c>
      <c r="L56" s="79"/>
      <c r="M56" s="205" t="s">
        <v>139</v>
      </c>
      <c r="N56" s="69">
        <v>5</v>
      </c>
      <c r="O56" s="70"/>
      <c r="P56" s="71" t="e">
        <f>LOOKUP(O56,Name!A$2:B1953)</f>
        <v>#N/A</v>
      </c>
      <c r="Q56" s="281"/>
      <c r="R56" s="79"/>
      <c r="S56" s="39"/>
      <c r="T56" s="61">
        <f>IF(INT(O56/100)=1,Y56,0)</f>
        <v>0</v>
      </c>
      <c r="U56" s="61">
        <f>IF(INT(O56/100)=3,Y56,0)</f>
        <v>0</v>
      </c>
      <c r="V56" s="61">
        <f>IF(INT(O56/100)=4,Y56,0)</f>
        <v>0</v>
      </c>
      <c r="W56" s="61">
        <f>IF(INT(O56/100)=5,Y56,0)</f>
        <v>0</v>
      </c>
      <c r="X56" s="61">
        <f>IF(INT(O56/100)=6,Y56,0)</f>
        <v>0</v>
      </c>
      <c r="Y56" s="50">
        <v>2</v>
      </c>
    </row>
    <row r="57" spans="1:25" ht="16.5" thickBot="1">
      <c r="A57" s="59"/>
      <c r="B57" s="59"/>
      <c r="C57" s="59"/>
      <c r="D57" s="59"/>
      <c r="E57" s="59"/>
      <c r="F57" s="60" t="s">
        <v>64</v>
      </c>
      <c r="H57" s="51"/>
      <c r="I57" s="51"/>
      <c r="J57" s="63"/>
      <c r="K57" s="63"/>
      <c r="L57" s="63"/>
      <c r="M57" s="205" t="s">
        <v>139</v>
      </c>
      <c r="N57" s="51"/>
      <c r="O57" s="51"/>
      <c r="P57" s="63"/>
      <c r="Q57" s="63"/>
      <c r="R57" s="63"/>
      <c r="T57" s="59"/>
      <c r="U57" s="59"/>
      <c r="V57" s="59"/>
      <c r="W57" s="59"/>
      <c r="X57" s="59"/>
      <c r="Y57" s="60" t="s">
        <v>64</v>
      </c>
    </row>
    <row r="58" spans="1:24" ht="16.5" thickBot="1">
      <c r="A58" s="52" t="s">
        <v>54</v>
      </c>
      <c r="B58" s="53" t="s">
        <v>56</v>
      </c>
      <c r="C58" s="54" t="s">
        <v>58</v>
      </c>
      <c r="D58" s="55" t="s">
        <v>60</v>
      </c>
      <c r="E58" s="56" t="s">
        <v>62</v>
      </c>
      <c r="H58" s="202" t="s">
        <v>120</v>
      </c>
      <c r="I58" s="80"/>
      <c r="J58" s="64" t="s">
        <v>117</v>
      </c>
      <c r="K58" s="64"/>
      <c r="L58" s="76"/>
      <c r="M58" s="205" t="s">
        <v>139</v>
      </c>
      <c r="N58" s="202" t="s">
        <v>121</v>
      </c>
      <c r="O58" s="80"/>
      <c r="P58" s="64" t="s">
        <v>118</v>
      </c>
      <c r="Q58" s="64"/>
      <c r="R58" s="76"/>
      <c r="S58" s="39"/>
      <c r="T58" s="52" t="s">
        <v>54</v>
      </c>
      <c r="U58" s="53" t="s">
        <v>56</v>
      </c>
      <c r="V58" s="54" t="s">
        <v>58</v>
      </c>
      <c r="W58" s="55" t="s">
        <v>60</v>
      </c>
      <c r="X58" s="56" t="s">
        <v>62</v>
      </c>
    </row>
    <row r="59" spans="1:25" ht="16.5" thickBot="1">
      <c r="A59" s="61">
        <f>IF(INT(I59/100)=1,F59,0)</f>
        <v>0</v>
      </c>
      <c r="B59" s="61">
        <f>IF(INT(I59/100)=3,F59,0)</f>
        <v>0</v>
      </c>
      <c r="C59" s="61">
        <f>IF(INT(I59/100)=4,F59,0)</f>
        <v>0</v>
      </c>
      <c r="D59" s="61">
        <f>IF(INT(I59/100)=5,F59,0)</f>
        <v>0</v>
      </c>
      <c r="E59" s="61">
        <f>IF(INT(I59/100)=6,F59,0)</f>
        <v>10</v>
      </c>
      <c r="F59" s="50">
        <v>10</v>
      </c>
      <c r="H59" s="65">
        <v>1</v>
      </c>
      <c r="I59" s="57">
        <v>640</v>
      </c>
      <c r="J59" s="66" t="str">
        <f>LOOKUP(I59,Name!A$2:B1949)</f>
        <v>James Lund</v>
      </c>
      <c r="K59" s="59">
        <v>54</v>
      </c>
      <c r="L59" s="74"/>
      <c r="M59" s="205" t="s">
        <v>139</v>
      </c>
      <c r="N59" s="65">
        <v>1</v>
      </c>
      <c r="O59" s="57">
        <v>639</v>
      </c>
      <c r="P59" s="66" t="str">
        <f>LOOKUP(O59,Name!A$2:B1956)</f>
        <v>Oliver Lidgate-Taylor</v>
      </c>
      <c r="Q59" s="59">
        <v>48</v>
      </c>
      <c r="R59" s="74"/>
      <c r="S59" s="39"/>
      <c r="T59" s="61">
        <f>IF(INT(O59/100)=1,Y59,0)</f>
        <v>0</v>
      </c>
      <c r="U59" s="61">
        <f>IF(INT(O59/100)=3,Y59,0)</f>
        <v>0</v>
      </c>
      <c r="V59" s="61">
        <f>IF(INT(O59/100)=4,Y59,0)</f>
        <v>0</v>
      </c>
      <c r="W59" s="61">
        <f>IF(INT(O59/100)=5,Y59,0)</f>
        <v>0</v>
      </c>
      <c r="X59" s="61">
        <f>IF(INT(O59/100)=6,Y59,0)</f>
        <v>10</v>
      </c>
      <c r="Y59" s="50">
        <v>10</v>
      </c>
    </row>
    <row r="60" spans="1:25" ht="16.5" thickBot="1">
      <c r="A60" s="61">
        <f>IF(INT(I60/100)=1,F60,0)</f>
        <v>0</v>
      </c>
      <c r="B60" s="61">
        <f>IF(INT(I60/100)=3,F60,0)</f>
        <v>0</v>
      </c>
      <c r="C60" s="61">
        <f>IF(INT(I60/100)=4,F60,0)</f>
        <v>0</v>
      </c>
      <c r="D60" s="61">
        <f>IF(INT(I60/100)=5,F60,0)</f>
        <v>8</v>
      </c>
      <c r="E60" s="61">
        <f>IF(INT(I60/100)=6,F60,0)</f>
        <v>0</v>
      </c>
      <c r="F60" s="50">
        <v>8</v>
      </c>
      <c r="H60" s="65">
        <v>2</v>
      </c>
      <c r="I60" s="57">
        <v>501</v>
      </c>
      <c r="J60" s="66" t="str">
        <f>LOOKUP(I60,Name!A$2:B1950)</f>
        <v>James Stretton</v>
      </c>
      <c r="K60" s="59">
        <v>53</v>
      </c>
      <c r="L60" s="74"/>
      <c r="M60" s="205" t="s">
        <v>139</v>
      </c>
      <c r="N60" s="65">
        <v>2</v>
      </c>
      <c r="O60" s="57">
        <v>430</v>
      </c>
      <c r="P60" s="66" t="str">
        <f>LOOKUP(O60,Name!A$2:B1957)</f>
        <v>George Allen</v>
      </c>
      <c r="Q60" s="59">
        <v>37</v>
      </c>
      <c r="R60" s="74"/>
      <c r="S60" s="39"/>
      <c r="T60" s="61">
        <f>IF(INT(O60/100)=1,Y60,0)</f>
        <v>0</v>
      </c>
      <c r="U60" s="61">
        <f>IF(INT(O60/100)=3,Y60,0)</f>
        <v>0</v>
      </c>
      <c r="V60" s="61">
        <f>IF(INT(O60/100)=4,Y60,0)</f>
        <v>8</v>
      </c>
      <c r="W60" s="61">
        <f>IF(INT(O60/100)=5,Y60,0)</f>
        <v>0</v>
      </c>
      <c r="X60" s="61">
        <f>IF(INT(O60/100)=6,Y60,0)</f>
        <v>0</v>
      </c>
      <c r="Y60" s="50">
        <v>8</v>
      </c>
    </row>
    <row r="61" spans="1:25" ht="16.5" thickBot="1">
      <c r="A61" s="61">
        <f>IF(INT(I61/100)=1,F61,0)</f>
        <v>0</v>
      </c>
      <c r="B61" s="61">
        <f>IF(INT(I61/100)=3,F61,0)</f>
        <v>0</v>
      </c>
      <c r="C61" s="61">
        <f>IF(INT(I61/100)=4,F61,0)</f>
        <v>6</v>
      </c>
      <c r="D61" s="61">
        <f>IF(INT(I61/100)=5,F61,0)</f>
        <v>0</v>
      </c>
      <c r="E61" s="61">
        <f>IF(INT(I61/100)=6,F61,0)</f>
        <v>0</v>
      </c>
      <c r="F61" s="50">
        <v>6</v>
      </c>
      <c r="H61" s="65">
        <v>3</v>
      </c>
      <c r="I61" s="57">
        <v>437</v>
      </c>
      <c r="J61" s="66" t="str">
        <f>LOOKUP(I61,Name!A$2:B1951)</f>
        <v>Hamish Gordon</v>
      </c>
      <c r="K61" s="59">
        <v>47</v>
      </c>
      <c r="L61" s="74"/>
      <c r="M61" s="205" t="s">
        <v>139</v>
      </c>
      <c r="N61" s="65">
        <v>2</v>
      </c>
      <c r="O61" s="57">
        <v>116</v>
      </c>
      <c r="P61" s="66" t="str">
        <f>LOOKUP(O61,Name!A$2:B1958)</f>
        <v>Jack Wakefield</v>
      </c>
      <c r="Q61" s="59">
        <v>37</v>
      </c>
      <c r="R61" s="74"/>
      <c r="S61" s="39"/>
      <c r="T61" s="61">
        <f>IF(INT(O61/100)=1,Y61,0)</f>
        <v>6</v>
      </c>
      <c r="U61" s="61">
        <f>IF(INT(O61/100)=3,Y61,0)</f>
        <v>0</v>
      </c>
      <c r="V61" s="61">
        <f>IF(INT(O61/100)=4,Y61,0)</f>
        <v>0</v>
      </c>
      <c r="W61" s="61">
        <f>IF(INT(O61/100)=5,Y61,0)</f>
        <v>0</v>
      </c>
      <c r="X61" s="61">
        <f>IF(INT(O61/100)=6,Y61,0)</f>
        <v>0</v>
      </c>
      <c r="Y61" s="50">
        <v>6</v>
      </c>
    </row>
    <row r="62" spans="1:25" ht="16.5" thickBot="1">
      <c r="A62" s="61">
        <f>IF(INT(I62/100)=1,F62,0)</f>
        <v>4</v>
      </c>
      <c r="B62" s="61">
        <f>IF(INT(I62/100)=3,F62,0)</f>
        <v>0</v>
      </c>
      <c r="C62" s="61">
        <f>IF(INT(I62/100)=4,F62,0)</f>
        <v>0</v>
      </c>
      <c r="D62" s="61">
        <f>IF(INT(I62/100)=5,F62,0)</f>
        <v>0</v>
      </c>
      <c r="E62" s="61">
        <f>IF(INT(I62/100)=6,F62,0)</f>
        <v>0</v>
      </c>
      <c r="F62" s="50">
        <v>4</v>
      </c>
      <c r="H62" s="65">
        <v>4</v>
      </c>
      <c r="I62" s="57">
        <v>113</v>
      </c>
      <c r="J62" s="66" t="str">
        <f>LOOKUP(I62,Name!A$2:B1952)</f>
        <v>Joshua Easthope</v>
      </c>
      <c r="K62" s="59">
        <v>42</v>
      </c>
      <c r="L62" s="74"/>
      <c r="M62" s="205" t="s">
        <v>139</v>
      </c>
      <c r="N62" s="65">
        <v>4</v>
      </c>
      <c r="O62" s="57"/>
      <c r="P62" s="66" t="e">
        <f>LOOKUP(O62,Name!A$2:B1959)</f>
        <v>#N/A</v>
      </c>
      <c r="Q62" s="59"/>
      <c r="R62" s="74"/>
      <c r="S62" s="39"/>
      <c r="T62" s="61">
        <f>IF(INT(O62/100)=1,Y62,0)</f>
        <v>0</v>
      </c>
      <c r="U62" s="61">
        <f>IF(INT(O62/100)=3,Y62,0)</f>
        <v>0</v>
      </c>
      <c r="V62" s="61">
        <f>IF(INT(O62/100)=4,Y62,0)</f>
        <v>0</v>
      </c>
      <c r="W62" s="61">
        <f>IF(INT(O62/100)=5,Y62,0)</f>
        <v>0</v>
      </c>
      <c r="X62" s="61">
        <f>IF(INT(O62/100)=6,Y62,0)</f>
        <v>0</v>
      </c>
      <c r="Y62" s="50">
        <v>4</v>
      </c>
    </row>
    <row r="63" spans="1:25" ht="16.5" thickBot="1">
      <c r="A63" s="61">
        <f>IF(INT(I63/100)=1,F63,0)</f>
        <v>0</v>
      </c>
      <c r="B63" s="61">
        <f>IF(INT(I63/100)=3,F63,0)</f>
        <v>2</v>
      </c>
      <c r="C63" s="61">
        <f>IF(INT(I63/100)=4,F63,0)</f>
        <v>0</v>
      </c>
      <c r="D63" s="61">
        <f>IF(INT(I63/100)=5,F63,0)</f>
        <v>0</v>
      </c>
      <c r="E63" s="61">
        <f>IF(INT(I63/100)=6,F63,0)</f>
        <v>0</v>
      </c>
      <c r="F63" s="50">
        <v>2</v>
      </c>
      <c r="H63" s="65">
        <v>5</v>
      </c>
      <c r="I63" s="57">
        <v>355</v>
      </c>
      <c r="J63" s="66" t="str">
        <f>LOOKUP(I63,Name!A$2:B1953)</f>
        <v>Ben Ferguson</v>
      </c>
      <c r="K63" s="59">
        <v>37</v>
      </c>
      <c r="L63" s="74"/>
      <c r="M63" s="205" t="s">
        <v>139</v>
      </c>
      <c r="N63" s="65">
        <v>5</v>
      </c>
      <c r="O63" s="57"/>
      <c r="P63" s="66" t="e">
        <f>LOOKUP(O63,Name!A$2:B1960)</f>
        <v>#N/A</v>
      </c>
      <c r="Q63" s="59"/>
      <c r="R63" s="74"/>
      <c r="S63" s="39"/>
      <c r="T63" s="61">
        <f>IF(INT(O63/100)=1,Y63,0)</f>
        <v>0</v>
      </c>
      <c r="U63" s="61">
        <f>IF(INT(O63/100)=3,Y63,0)</f>
        <v>0</v>
      </c>
      <c r="V63" s="61">
        <f>IF(INT(O63/100)=4,Y63,0)</f>
        <v>0</v>
      </c>
      <c r="W63" s="61">
        <f>IF(INT(O63/100)=5,Y63,0)</f>
        <v>0</v>
      </c>
      <c r="X63" s="61">
        <f>IF(INT(O63/100)=6,Y63,0)</f>
        <v>0</v>
      </c>
      <c r="Y63" s="50">
        <v>2</v>
      </c>
    </row>
    <row r="64" spans="1:25" ht="16.5" thickBot="1">
      <c r="A64" s="59"/>
      <c r="B64" s="59"/>
      <c r="C64" s="59"/>
      <c r="D64" s="59"/>
      <c r="E64" s="59"/>
      <c r="F64" s="60" t="s">
        <v>64</v>
      </c>
      <c r="H64" s="77"/>
      <c r="I64" s="78"/>
      <c r="J64" s="71"/>
      <c r="K64" s="71"/>
      <c r="L64" s="79"/>
      <c r="M64" s="205" t="s">
        <v>139</v>
      </c>
      <c r="N64" s="77"/>
      <c r="O64" s="78"/>
      <c r="P64" s="71"/>
      <c r="Q64" s="71"/>
      <c r="R64" s="79"/>
      <c r="S64" s="39"/>
      <c r="T64" s="59">
        <v>1</v>
      </c>
      <c r="U64" s="59"/>
      <c r="V64" s="59">
        <v>-1</v>
      </c>
      <c r="W64" s="59"/>
      <c r="X64" s="59"/>
      <c r="Y64" s="60" t="s">
        <v>64</v>
      </c>
    </row>
    <row r="71" ht="15">
      <c r="K71" s="38" t="s">
        <v>140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B43">
      <selection activeCell="J20" sqref="J20"/>
    </sheetView>
  </sheetViews>
  <sheetFormatPr defaultColWidth="9.140625" defaultRowHeight="12.75"/>
  <cols>
    <col min="1" max="5" width="5.7109375" style="2" customWidth="1"/>
    <col min="6" max="6" width="5.7109375" style="38" customWidth="1"/>
    <col min="7" max="7" width="2.421875" style="38" customWidth="1"/>
    <col min="8" max="9" width="5.7109375" style="38" customWidth="1"/>
    <col min="10" max="10" width="23.28125" style="38" customWidth="1"/>
    <col min="11" max="11" width="8.57421875" style="38" customWidth="1"/>
    <col min="12" max="12" width="5.7109375" style="38" customWidth="1"/>
    <col min="13" max="13" width="4.57421875" style="2" customWidth="1"/>
    <col min="14" max="14" width="6.00390625" style="38" customWidth="1"/>
    <col min="15" max="15" width="6.7109375" style="38" customWidth="1"/>
    <col min="16" max="16" width="24.00390625" style="2" customWidth="1"/>
    <col min="17" max="17" width="8.8515625" style="2" customWidth="1"/>
    <col min="18" max="18" width="4.57421875" style="2" customWidth="1"/>
    <col min="19" max="19" width="3.28125" style="6" customWidth="1"/>
    <col min="20" max="24" width="5.7109375" style="2" customWidth="1"/>
    <col min="25" max="25" width="5.7109375" style="38" customWidth="1"/>
    <col min="26" max="16384" width="9.140625" style="2" customWidth="1"/>
  </cols>
  <sheetData>
    <row r="1" spans="8:19" ht="16.5" thickBot="1">
      <c r="H1" s="644" t="s">
        <v>88</v>
      </c>
      <c r="I1" s="645"/>
      <c r="J1" s="645"/>
      <c r="K1" s="645"/>
      <c r="L1" s="646"/>
      <c r="M1" s="204" t="s">
        <v>138</v>
      </c>
      <c r="N1" s="195"/>
      <c r="O1" s="196"/>
      <c r="P1" s="196" t="s">
        <v>534</v>
      </c>
      <c r="Q1" s="196"/>
      <c r="R1" s="197"/>
      <c r="S1" s="96"/>
    </row>
    <row r="2" spans="1:24" ht="16.5" thickBot="1">
      <c r="A2" s="100" t="s">
        <v>54</v>
      </c>
      <c r="B2" s="112" t="s">
        <v>56</v>
      </c>
      <c r="C2" s="119" t="s">
        <v>58</v>
      </c>
      <c r="D2" s="126" t="s">
        <v>60</v>
      </c>
      <c r="E2" s="213" t="s">
        <v>62</v>
      </c>
      <c r="F2" s="214" t="s">
        <v>138</v>
      </c>
      <c r="H2" s="195"/>
      <c r="I2" s="196"/>
      <c r="J2" s="196" t="s">
        <v>89</v>
      </c>
      <c r="K2" s="196"/>
      <c r="L2" s="197"/>
      <c r="M2" s="204" t="s">
        <v>138</v>
      </c>
      <c r="N2" s="202" t="s">
        <v>112</v>
      </c>
      <c r="O2" s="190"/>
      <c r="P2" s="179" t="s">
        <v>84</v>
      </c>
      <c r="Q2" s="179"/>
      <c r="R2" s="185"/>
      <c r="S2" s="39"/>
      <c r="T2" s="52" t="s">
        <v>54</v>
      </c>
      <c r="U2" s="53" t="s">
        <v>56</v>
      </c>
      <c r="V2" s="54" t="s">
        <v>58</v>
      </c>
      <c r="W2" s="55" t="s">
        <v>60</v>
      </c>
      <c r="X2" s="56" t="s">
        <v>62</v>
      </c>
    </row>
    <row r="3" spans="1:25" ht="16.5" thickBot="1">
      <c r="A3" s="184">
        <f>SUM(A9:A64)</f>
        <v>36</v>
      </c>
      <c r="B3" s="181">
        <f>SUM(B9:B64)</f>
        <v>58</v>
      </c>
      <c r="C3" s="181">
        <f>SUM(C9:C64)</f>
        <v>32</v>
      </c>
      <c r="D3" s="181">
        <f>SUM(D9:D64)</f>
        <v>32</v>
      </c>
      <c r="E3" s="181">
        <f>SUM(E9:E64)</f>
        <v>78</v>
      </c>
      <c r="F3" s="194" t="s">
        <v>86</v>
      </c>
      <c r="H3" s="184" t="s">
        <v>239</v>
      </c>
      <c r="I3" s="421">
        <v>6</v>
      </c>
      <c r="J3" s="422" t="str">
        <f>LOOKUP(I3,Name!A$2:B1899)</f>
        <v>Solihull &amp; Small Heath</v>
      </c>
      <c r="K3" s="421">
        <f>E$5</f>
        <v>164</v>
      </c>
      <c r="L3" s="194"/>
      <c r="M3" s="204" t="s">
        <v>138</v>
      </c>
      <c r="N3" s="65">
        <v>1</v>
      </c>
      <c r="O3" s="57">
        <v>523</v>
      </c>
      <c r="P3" s="180" t="str">
        <f>LOOKUP(O3,Name!A$2:B1900)</f>
        <v>Mya Strachan</v>
      </c>
      <c r="Q3" s="155">
        <v>1.97</v>
      </c>
      <c r="R3" s="186"/>
      <c r="S3" s="39"/>
      <c r="T3" s="61">
        <f>IF(INT(O3/100)=1,Y3,0)</f>
        <v>0</v>
      </c>
      <c r="U3" s="61">
        <f>IF(INT(O3/100)=3,Y3,0)</f>
        <v>0</v>
      </c>
      <c r="V3" s="61">
        <f>IF(INT(O3/100)=4,Y3,0)</f>
        <v>0</v>
      </c>
      <c r="W3" s="61">
        <f>IF(INT(O3/100)=5,Y3,0)</f>
        <v>10</v>
      </c>
      <c r="X3" s="61">
        <f>IF(INT(O3/100)=6,Y3,0)</f>
        <v>0</v>
      </c>
      <c r="Y3" s="50">
        <v>10</v>
      </c>
    </row>
    <row r="4" spans="1:25" ht="16.5" thickBot="1">
      <c r="A4" s="184">
        <f>SUM(T2:T64)</f>
        <v>46</v>
      </c>
      <c r="B4" s="181">
        <f>SUM(U2:U64)</f>
        <v>62</v>
      </c>
      <c r="C4" s="181">
        <f>SUM(V2:V64)</f>
        <v>42</v>
      </c>
      <c r="D4" s="181">
        <f>SUM(W2:W64)</f>
        <v>26</v>
      </c>
      <c r="E4" s="181">
        <f>SUM(X2:X64)</f>
        <v>86</v>
      </c>
      <c r="F4" s="194" t="s">
        <v>147</v>
      </c>
      <c r="H4" s="184" t="s">
        <v>242</v>
      </c>
      <c r="I4" s="421">
        <v>3</v>
      </c>
      <c r="J4" s="422" t="str">
        <f>LOOKUP(I4,Name!A$2:B1896)</f>
        <v>Birchfield Harriers</v>
      </c>
      <c r="K4" s="421">
        <f>B$5</f>
        <v>120</v>
      </c>
      <c r="L4" s="194"/>
      <c r="M4" s="204" t="s">
        <v>138</v>
      </c>
      <c r="N4" s="65">
        <v>2</v>
      </c>
      <c r="O4" s="57">
        <v>692</v>
      </c>
      <c r="P4" s="180" t="str">
        <f>LOOKUP(O4,Name!A$2:B1901)</f>
        <v>Ella McGrath</v>
      </c>
      <c r="Q4" s="155">
        <v>1.88</v>
      </c>
      <c r="R4" s="186"/>
      <c r="S4" s="39"/>
      <c r="T4" s="61">
        <f>IF(INT(O4/100)=1,Y4,0)</f>
        <v>0</v>
      </c>
      <c r="U4" s="61">
        <f>IF(INT(O4/100)=3,Y4,0)</f>
        <v>0</v>
      </c>
      <c r="V4" s="61">
        <f>IF(INT(O4/100)=4,Y4,0)</f>
        <v>0</v>
      </c>
      <c r="W4" s="61">
        <f>IF(INT(O4/100)=5,Y4,0)</f>
        <v>0</v>
      </c>
      <c r="X4" s="61">
        <f>IF(INT(O4/100)=6,Y4,0)</f>
        <v>8</v>
      </c>
      <c r="Y4" s="50">
        <v>8</v>
      </c>
    </row>
    <row r="5" spans="1:25" ht="16.5" thickBot="1">
      <c r="A5" s="215">
        <f>A3+A4</f>
        <v>82</v>
      </c>
      <c r="B5" s="216">
        <f>B3+B4</f>
        <v>120</v>
      </c>
      <c r="C5" s="216">
        <f>C3+C4</f>
        <v>74</v>
      </c>
      <c r="D5" s="216">
        <f>D3+D4</f>
        <v>58</v>
      </c>
      <c r="E5" s="216">
        <f>E3+E4</f>
        <v>164</v>
      </c>
      <c r="F5" s="217" t="s">
        <v>87</v>
      </c>
      <c r="H5" s="184" t="s">
        <v>243</v>
      </c>
      <c r="I5" s="421">
        <v>1</v>
      </c>
      <c r="J5" s="422" t="str">
        <f>LOOKUP(I5,Name!A$2:B1895)</f>
        <v>Royal Sutton Coldfield</v>
      </c>
      <c r="K5" s="421">
        <f>A$5</f>
        <v>82</v>
      </c>
      <c r="L5" s="194"/>
      <c r="M5" s="204" t="s">
        <v>138</v>
      </c>
      <c r="N5" s="65">
        <v>3</v>
      </c>
      <c r="O5" s="57">
        <v>310</v>
      </c>
      <c r="P5" s="180" t="str">
        <f>LOOKUP(O5,Name!A$2:B1902)</f>
        <v>Lydia Cooke</v>
      </c>
      <c r="Q5" s="155">
        <v>1.78</v>
      </c>
      <c r="R5" s="186"/>
      <c r="S5" s="39"/>
      <c r="T5" s="61">
        <f>IF(INT(O5/100)=1,Y5,0)</f>
        <v>0</v>
      </c>
      <c r="U5" s="61">
        <f>IF(INT(O5/100)=3,Y5,0)</f>
        <v>6</v>
      </c>
      <c r="V5" s="61">
        <f>IF(INT(O5/100)=4,Y5,0)</f>
        <v>0</v>
      </c>
      <c r="W5" s="61">
        <f>IF(INT(O5/100)=5,Y5,0)</f>
        <v>0</v>
      </c>
      <c r="X5" s="61">
        <f>IF(INT(O5/100)=6,Y5,0)</f>
        <v>0</v>
      </c>
      <c r="Y5" s="50">
        <v>6</v>
      </c>
    </row>
    <row r="6" spans="1:25" ht="16.5" thickBot="1">
      <c r="A6" s="38"/>
      <c r="B6" s="38"/>
      <c r="C6" s="38"/>
      <c r="D6" s="38"/>
      <c r="E6" s="38"/>
      <c r="H6" s="184" t="s">
        <v>240</v>
      </c>
      <c r="I6" s="421">
        <v>4</v>
      </c>
      <c r="J6" s="422" t="str">
        <f>LOOKUP(I6,Name!A$2:B1897)</f>
        <v>Halesowen C&amp;AC</v>
      </c>
      <c r="K6" s="421">
        <f>C$5</f>
        <v>74</v>
      </c>
      <c r="L6" s="194"/>
      <c r="M6" s="204" t="s">
        <v>138</v>
      </c>
      <c r="N6" s="65">
        <v>4</v>
      </c>
      <c r="O6" s="57">
        <v>151</v>
      </c>
      <c r="P6" s="180" t="str">
        <f>LOOKUP(O6,Name!A$2:B1903)</f>
        <v>Charlotte Prince</v>
      </c>
      <c r="Q6" s="155">
        <v>1.7</v>
      </c>
      <c r="R6" s="186"/>
      <c r="S6" s="39"/>
      <c r="T6" s="61">
        <f>IF(INT(O6/100)=1,Y6,0)</f>
        <v>4</v>
      </c>
      <c r="U6" s="61">
        <f>IF(INT(O6/100)=3,Y6,0)</f>
        <v>0</v>
      </c>
      <c r="V6" s="61">
        <f>IF(INT(O6/100)=4,Y6,0)</f>
        <v>0</v>
      </c>
      <c r="W6" s="61">
        <f>IF(INT(O6/100)=5,Y6,0)</f>
        <v>0</v>
      </c>
      <c r="X6" s="61">
        <f>IF(INT(O6/100)=6,Y6,0)</f>
        <v>0</v>
      </c>
      <c r="Y6" s="50">
        <v>4</v>
      </c>
    </row>
    <row r="7" spans="8:25" ht="16.5" thickBot="1">
      <c r="H7" s="184" t="s">
        <v>241</v>
      </c>
      <c r="I7" s="421">
        <v>5</v>
      </c>
      <c r="J7" s="422" t="str">
        <f>LOOKUP(I7,Name!A$2:B1898)</f>
        <v>Tamworth AC</v>
      </c>
      <c r="K7" s="421">
        <f>D$5</f>
        <v>58</v>
      </c>
      <c r="L7" s="194"/>
      <c r="M7" s="204" t="s">
        <v>138</v>
      </c>
      <c r="N7" s="65">
        <v>5</v>
      </c>
      <c r="O7" s="57">
        <v>487</v>
      </c>
      <c r="P7" s="180" t="str">
        <f>LOOKUP(O7,Name!A$2:B1904)</f>
        <v>Esme Syson</v>
      </c>
      <c r="Q7" s="155">
        <v>1.66</v>
      </c>
      <c r="R7" s="186"/>
      <c r="S7" s="39"/>
      <c r="T7" s="61">
        <f>IF(INT(O7/100)=1,Y7,0)</f>
        <v>0</v>
      </c>
      <c r="U7" s="61">
        <f>IF(INT(O7/100)=3,Y7,0)</f>
        <v>0</v>
      </c>
      <c r="V7" s="61">
        <f>IF(INT(O7/100)=4,Y7,0)</f>
        <v>2</v>
      </c>
      <c r="W7" s="61">
        <f>IF(INT(O7/100)=5,Y7,0)</f>
        <v>0</v>
      </c>
      <c r="X7" s="61">
        <f>IF(INT(O7/100)=6,Y7,0)</f>
        <v>0</v>
      </c>
      <c r="Y7" s="50">
        <v>2</v>
      </c>
    </row>
    <row r="8" spans="8:25" ht="15.75" thickBot="1">
      <c r="H8" s="191"/>
      <c r="I8" s="192"/>
      <c r="J8" s="192"/>
      <c r="K8" s="192"/>
      <c r="L8" s="193"/>
      <c r="M8" s="204" t="s">
        <v>138</v>
      </c>
      <c r="N8" s="184"/>
      <c r="O8" s="181"/>
      <c r="P8" s="180"/>
      <c r="Q8" s="285"/>
      <c r="R8" s="186"/>
      <c r="S8" s="39"/>
      <c r="T8" s="75"/>
      <c r="U8" s="59"/>
      <c r="V8" s="59"/>
      <c r="W8" s="59"/>
      <c r="X8" s="59"/>
      <c r="Y8" s="60" t="s">
        <v>64</v>
      </c>
    </row>
    <row r="9" spans="1:24" ht="16.5" thickBot="1">
      <c r="A9" s="52" t="s">
        <v>54</v>
      </c>
      <c r="B9" s="53" t="s">
        <v>56</v>
      </c>
      <c r="C9" s="54" t="s">
        <v>58</v>
      </c>
      <c r="D9" s="55" t="s">
        <v>60</v>
      </c>
      <c r="E9" s="56" t="s">
        <v>62</v>
      </c>
      <c r="H9" s="202" t="s">
        <v>105</v>
      </c>
      <c r="I9" s="82">
        <v>5.3</v>
      </c>
      <c r="J9" s="179" t="s">
        <v>63</v>
      </c>
      <c r="K9" s="179"/>
      <c r="L9" s="185"/>
      <c r="M9" s="204" t="s">
        <v>138</v>
      </c>
      <c r="N9" s="203" t="s">
        <v>113</v>
      </c>
      <c r="O9" s="181"/>
      <c r="P9" s="181" t="s">
        <v>85</v>
      </c>
      <c r="Q9" s="286"/>
      <c r="R9" s="186"/>
      <c r="S9" s="39"/>
      <c r="T9" s="52" t="s">
        <v>54</v>
      </c>
      <c r="U9" s="53" t="s">
        <v>56</v>
      </c>
      <c r="V9" s="54" t="s">
        <v>58</v>
      </c>
      <c r="W9" s="55" t="s">
        <v>60</v>
      </c>
      <c r="X9" s="56" t="s">
        <v>62</v>
      </c>
    </row>
    <row r="10" spans="1:25" ht="15.75" thickBot="1">
      <c r="A10" s="58">
        <f>IF(I10=1,F10,0)</f>
        <v>0</v>
      </c>
      <c r="B10" s="58">
        <f>IF(I10=3,F10,0)</f>
        <v>0</v>
      </c>
      <c r="C10" s="58">
        <f>IF(I10=4,F10,0)</f>
        <v>0</v>
      </c>
      <c r="D10" s="58">
        <f>IF(I10=5,F10,0)</f>
        <v>0</v>
      </c>
      <c r="E10" s="58">
        <f>IF(I10=6,F10,0)</f>
        <v>10</v>
      </c>
      <c r="F10" s="62">
        <v>10</v>
      </c>
      <c r="H10" s="83">
        <v>1</v>
      </c>
      <c r="I10" s="57">
        <v>6</v>
      </c>
      <c r="J10" s="180" t="str">
        <f>LOOKUP(I10,Name!A$2:B1901)</f>
        <v>Solihull &amp; Small Heath</v>
      </c>
      <c r="K10" s="147">
        <v>82.5</v>
      </c>
      <c r="L10" s="186"/>
      <c r="M10" s="204" t="s">
        <v>138</v>
      </c>
      <c r="N10" s="65">
        <v>1</v>
      </c>
      <c r="O10" s="57">
        <v>691</v>
      </c>
      <c r="P10" s="180" t="str">
        <f>LOOKUP(O10,Name!A$2:B1907)</f>
        <v>Olivia McLoughlin</v>
      </c>
      <c r="Q10" s="155">
        <v>1.78</v>
      </c>
      <c r="R10" s="186"/>
      <c r="S10" s="39"/>
      <c r="T10" s="61">
        <f>IF(INT(O10/100)=1,Y10,0)</f>
        <v>0</v>
      </c>
      <c r="U10" s="61">
        <f>IF(INT(O10/100)=3,Y10,0)</f>
        <v>0</v>
      </c>
      <c r="V10" s="61">
        <f>IF(INT(O10/100)=4,Y10,0)</f>
        <v>0</v>
      </c>
      <c r="W10" s="61">
        <f>IF(INT(O10/100)=5,Y10,0)</f>
        <v>0</v>
      </c>
      <c r="X10" s="61">
        <f>IF(INT(O10/100)=6,Y10,0)</f>
        <v>10</v>
      </c>
      <c r="Y10" s="50">
        <v>10</v>
      </c>
    </row>
    <row r="11" spans="1:25" ht="15.75" thickBot="1">
      <c r="A11" s="58">
        <f>IF(I11=1,F11,0)</f>
        <v>0</v>
      </c>
      <c r="B11" s="58">
        <f>IF(I11=3,F11,0)</f>
        <v>8</v>
      </c>
      <c r="C11" s="58">
        <f>IF(I11=4,F11,0)</f>
        <v>0</v>
      </c>
      <c r="D11" s="58">
        <f>IF(I11=5,F11,0)</f>
        <v>0</v>
      </c>
      <c r="E11" s="58">
        <f>IF(I11=6,F11,0)</f>
        <v>0</v>
      </c>
      <c r="F11" s="62">
        <v>8</v>
      </c>
      <c r="H11" s="83">
        <v>2</v>
      </c>
      <c r="I11" s="57">
        <v>3</v>
      </c>
      <c r="J11" s="180" t="str">
        <f>LOOKUP(I11,Name!A$2:B1902)</f>
        <v>Birchfield Harriers</v>
      </c>
      <c r="K11" s="147">
        <v>91.8</v>
      </c>
      <c r="L11" s="186"/>
      <c r="M11" s="204" t="s">
        <v>138</v>
      </c>
      <c r="N11" s="65">
        <v>2</v>
      </c>
      <c r="O11" s="57">
        <v>301</v>
      </c>
      <c r="P11" s="180" t="str">
        <f>LOOKUP(O11,Name!A$2:B1908)</f>
        <v>Izzy Thompson</v>
      </c>
      <c r="Q11" s="155">
        <v>1.74</v>
      </c>
      <c r="R11" s="186"/>
      <c r="S11" s="39"/>
      <c r="T11" s="61">
        <f>IF(INT(O11/100)=1,Y11,0)</f>
        <v>0</v>
      </c>
      <c r="U11" s="61">
        <f>IF(INT(O11/100)=3,Y11,0)</f>
        <v>8</v>
      </c>
      <c r="V11" s="61">
        <f>IF(INT(O11/100)=4,Y11,0)</f>
        <v>0</v>
      </c>
      <c r="W11" s="61">
        <f>IF(INT(O11/100)=5,Y11,0)</f>
        <v>0</v>
      </c>
      <c r="X11" s="61">
        <f>IF(INT(O11/100)=6,Y11,0)</f>
        <v>0</v>
      </c>
      <c r="Y11" s="50">
        <v>8</v>
      </c>
    </row>
    <row r="12" spans="1:25" ht="15.75" thickBot="1">
      <c r="A12" s="58">
        <f>IF(I12=1,F12,0)</f>
        <v>6</v>
      </c>
      <c r="B12" s="58">
        <f>IF(I12=3,F12,0)</f>
        <v>0</v>
      </c>
      <c r="C12" s="58">
        <f>IF(I12=4,F12,0)</f>
        <v>0</v>
      </c>
      <c r="D12" s="58">
        <f>IF(I12=5,F12,0)</f>
        <v>0</v>
      </c>
      <c r="E12" s="58">
        <f>IF(I12=6,F12,0)</f>
        <v>0</v>
      </c>
      <c r="F12" s="62">
        <v>6</v>
      </c>
      <c r="H12" s="83">
        <v>3</v>
      </c>
      <c r="I12" s="57">
        <v>1</v>
      </c>
      <c r="J12" s="180" t="str">
        <f>LOOKUP(I12,Name!A$2:B1903)</f>
        <v>Royal Sutton Coldfield</v>
      </c>
      <c r="K12" s="147">
        <v>93.8</v>
      </c>
      <c r="L12" s="186"/>
      <c r="M12" s="204" t="s">
        <v>138</v>
      </c>
      <c r="N12" s="65">
        <v>3</v>
      </c>
      <c r="O12" s="57">
        <v>154</v>
      </c>
      <c r="P12" s="180" t="str">
        <f>LOOKUP(O12,Name!A$2:B1909)</f>
        <v>Zara Buchanan </v>
      </c>
      <c r="Q12" s="155">
        <v>1.62</v>
      </c>
      <c r="R12" s="186"/>
      <c r="S12" s="39"/>
      <c r="T12" s="61">
        <f>IF(INT(O12/100)=1,Y12,0)</f>
        <v>6</v>
      </c>
      <c r="U12" s="61">
        <f>IF(INT(O12/100)=3,Y12,0)</f>
        <v>0</v>
      </c>
      <c r="V12" s="61">
        <f>IF(INT(O12/100)=4,Y12,0)</f>
        <v>0</v>
      </c>
      <c r="W12" s="61">
        <f>IF(INT(O12/100)=5,Y12,0)</f>
        <v>0</v>
      </c>
      <c r="X12" s="61">
        <f>IF(INT(O12/100)=6,Y12,0)</f>
        <v>0</v>
      </c>
      <c r="Y12" s="50">
        <v>6</v>
      </c>
    </row>
    <row r="13" spans="1:25" ht="15.75" thickBot="1">
      <c r="A13" s="58">
        <f>IF(I13=1,F13,0)</f>
        <v>0</v>
      </c>
      <c r="B13" s="58">
        <f>IF(I13=3,F13,0)</f>
        <v>0</v>
      </c>
      <c r="C13" s="58">
        <f>IF(I13=4,F13,0)</f>
        <v>4</v>
      </c>
      <c r="D13" s="58">
        <f>IF(I13=5,F13,0)</f>
        <v>0</v>
      </c>
      <c r="E13" s="58">
        <f>IF(I13=6,F13,0)</f>
        <v>0</v>
      </c>
      <c r="F13" s="62">
        <v>4</v>
      </c>
      <c r="H13" s="83">
        <v>4</v>
      </c>
      <c r="I13" s="57">
        <v>4</v>
      </c>
      <c r="J13" s="180" t="str">
        <f>LOOKUP(I13,Name!A$2:B1904)</f>
        <v>Halesowen C&amp;AC</v>
      </c>
      <c r="K13" s="147">
        <v>95.7</v>
      </c>
      <c r="L13" s="186"/>
      <c r="M13" s="204" t="s">
        <v>138</v>
      </c>
      <c r="N13" s="65">
        <v>4</v>
      </c>
      <c r="O13" s="57">
        <v>520</v>
      </c>
      <c r="P13" s="180" t="str">
        <f>LOOKUP(O13,Name!A$2:B1910)</f>
        <v>Georgina Weal</v>
      </c>
      <c r="Q13" s="155">
        <v>1.52</v>
      </c>
      <c r="R13" s="186"/>
      <c r="S13" s="39"/>
      <c r="T13" s="61">
        <f>IF(INT(O13/100)=1,Y13,0)</f>
        <v>0</v>
      </c>
      <c r="U13" s="61">
        <f>IF(INT(O13/100)=3,Y13,0)</f>
        <v>0</v>
      </c>
      <c r="V13" s="61">
        <f>IF(INT(O13/100)=4,Y13,0)</f>
        <v>0</v>
      </c>
      <c r="W13" s="61">
        <f>IF(INT(O13/100)=5,Y13,0)</f>
        <v>4</v>
      </c>
      <c r="X13" s="61">
        <f>IF(INT(O13/100)=6,Y13,0)</f>
        <v>0</v>
      </c>
      <c r="Y13" s="50">
        <v>4</v>
      </c>
    </row>
    <row r="14" spans="1:25" ht="15.75" thickBot="1">
      <c r="A14" s="58">
        <f>IF(I14=1,F14,0)</f>
        <v>0</v>
      </c>
      <c r="B14" s="58">
        <f>IF(I14=3,F14,0)</f>
        <v>0</v>
      </c>
      <c r="C14" s="58">
        <f>IF(I14=4,F14,0)</f>
        <v>0</v>
      </c>
      <c r="D14" s="58">
        <f>IF(I14=5,F14,0)</f>
        <v>0</v>
      </c>
      <c r="E14" s="58">
        <f>IF(I14=6,F14,0)</f>
        <v>0</v>
      </c>
      <c r="F14" s="62">
        <v>2</v>
      </c>
      <c r="H14" s="83">
        <v>5</v>
      </c>
      <c r="I14" s="57"/>
      <c r="J14" s="180" t="e">
        <f>LOOKUP(I14,Name!A$2:B1905)</f>
        <v>#N/A</v>
      </c>
      <c r="K14" s="147"/>
      <c r="L14" s="186"/>
      <c r="M14" s="204" t="s">
        <v>138</v>
      </c>
      <c r="N14" s="65">
        <v>5</v>
      </c>
      <c r="O14" s="57">
        <v>483</v>
      </c>
      <c r="P14" s="180" t="str">
        <f>LOOKUP(O14,Name!A$2:B1911)</f>
        <v>Eve Legister</v>
      </c>
      <c r="Q14" s="155">
        <v>1.22</v>
      </c>
      <c r="R14" s="186"/>
      <c r="S14" s="39"/>
      <c r="T14" s="61">
        <f>IF(INT(O14/100)=1,Y14,0)</f>
        <v>0</v>
      </c>
      <c r="U14" s="61">
        <f>IF(INT(O14/100)=3,Y14,0)</f>
        <v>0</v>
      </c>
      <c r="V14" s="61">
        <f>IF(INT(O14/100)=4,Y14,0)</f>
        <v>2</v>
      </c>
      <c r="W14" s="61">
        <f>IF(INT(O14/100)=5,Y14,0)</f>
        <v>0</v>
      </c>
      <c r="X14" s="61">
        <f>IF(INT(O14/100)=6,Y14,0)</f>
        <v>0</v>
      </c>
      <c r="Y14" s="50">
        <v>2</v>
      </c>
    </row>
    <row r="15" spans="1:25" ht="15.75" thickBot="1">
      <c r="A15" s="59"/>
      <c r="B15" s="59"/>
      <c r="C15" s="59"/>
      <c r="D15" s="59"/>
      <c r="E15" s="59"/>
      <c r="F15" s="60" t="s">
        <v>64</v>
      </c>
      <c r="H15" s="184"/>
      <c r="I15" s="181"/>
      <c r="J15" s="180"/>
      <c r="K15" s="288"/>
      <c r="L15" s="186"/>
      <c r="M15" s="204" t="s">
        <v>138</v>
      </c>
      <c r="N15" s="191"/>
      <c r="O15" s="192"/>
      <c r="P15" s="182"/>
      <c r="Q15" s="287"/>
      <c r="R15" s="189"/>
      <c r="S15" s="39"/>
      <c r="T15" s="75"/>
      <c r="U15" s="59"/>
      <c r="V15" s="59"/>
      <c r="W15" s="59"/>
      <c r="X15" s="59"/>
      <c r="Y15" s="60" t="s">
        <v>64</v>
      </c>
    </row>
    <row r="16" spans="1:24" ht="16.5" thickBot="1">
      <c r="A16" s="52" t="s">
        <v>54</v>
      </c>
      <c r="B16" s="53" t="s">
        <v>56</v>
      </c>
      <c r="C16" s="54" t="s">
        <v>58</v>
      </c>
      <c r="D16" s="55" t="s">
        <v>60</v>
      </c>
      <c r="E16" s="56" t="s">
        <v>62</v>
      </c>
      <c r="H16" s="203" t="s">
        <v>106</v>
      </c>
      <c r="I16" s="72">
        <v>5.4</v>
      </c>
      <c r="J16" s="181" t="s">
        <v>68</v>
      </c>
      <c r="K16" s="289"/>
      <c r="L16" s="186"/>
      <c r="M16" s="204" t="s">
        <v>138</v>
      </c>
      <c r="N16" s="202" t="s">
        <v>123</v>
      </c>
      <c r="O16" s="190"/>
      <c r="P16" s="179" t="s">
        <v>122</v>
      </c>
      <c r="Q16" s="190"/>
      <c r="R16" s="185"/>
      <c r="S16" s="39"/>
      <c r="T16" s="52" t="s">
        <v>54</v>
      </c>
      <c r="U16" s="53" t="s">
        <v>56</v>
      </c>
      <c r="V16" s="54" t="s">
        <v>58</v>
      </c>
      <c r="W16" s="55" t="s">
        <v>60</v>
      </c>
      <c r="X16" s="56" t="s">
        <v>62</v>
      </c>
    </row>
    <row r="17" spans="1:25" ht="15.75" thickBot="1">
      <c r="A17" s="58">
        <f>IF(INT(I17/100)=1,F17,0)</f>
        <v>0</v>
      </c>
      <c r="B17" s="58">
        <f>IF(INT(I17/100)=3,F17,0)</f>
        <v>0</v>
      </c>
      <c r="C17" s="58">
        <f>IF(INT(I17/100)=4,F17,0)</f>
        <v>0</v>
      </c>
      <c r="D17" s="58">
        <f>IF(INT(I17/100)=5,F17,0)</f>
        <v>10</v>
      </c>
      <c r="E17" s="58">
        <f>IF(INT(I17/100)=6,F17,0)</f>
        <v>0</v>
      </c>
      <c r="F17" s="62">
        <v>10</v>
      </c>
      <c r="H17" s="83">
        <v>1</v>
      </c>
      <c r="I17" s="57">
        <v>523</v>
      </c>
      <c r="J17" s="180" t="str">
        <f>LOOKUP(I17,Name!A$2:B1907)</f>
        <v>Mya Strachan</v>
      </c>
      <c r="K17" s="147">
        <v>12.4</v>
      </c>
      <c r="L17" s="186"/>
      <c r="M17" s="204" t="s">
        <v>138</v>
      </c>
      <c r="N17" s="65">
        <v>1</v>
      </c>
      <c r="O17" s="57">
        <v>697</v>
      </c>
      <c r="P17" s="180" t="str">
        <f>LOOKUP(O17,Name!A$2:B1914)</f>
        <v>Erin Troop</v>
      </c>
      <c r="Q17" s="155">
        <v>5.3</v>
      </c>
      <c r="R17" s="186"/>
      <c r="S17" s="39"/>
      <c r="T17" s="61">
        <f>IF(INT(O17/100)=1,Y17,0)</f>
        <v>0</v>
      </c>
      <c r="U17" s="61">
        <f>IF(INT(O17/100)=3,Y17,0)</f>
        <v>0</v>
      </c>
      <c r="V17" s="61">
        <f>IF(INT(O17/100)=4,Y17,0)</f>
        <v>0</v>
      </c>
      <c r="W17" s="61">
        <f>IF(INT(O17/100)=5,Y17,0)</f>
        <v>0</v>
      </c>
      <c r="X17" s="61">
        <f>IF(INT(O17/100)=6,Y17,0)</f>
        <v>10</v>
      </c>
      <c r="Y17" s="50">
        <v>10</v>
      </c>
    </row>
    <row r="18" spans="1:25" ht="15.75" thickBot="1">
      <c r="A18" s="58">
        <f>IF(INT(I18/100)=1,F18,0)</f>
        <v>0</v>
      </c>
      <c r="B18" s="58">
        <f>IF(INT(I18/100)=3,F18,0)</f>
        <v>0</v>
      </c>
      <c r="C18" s="58">
        <f>IF(INT(I18/100)=4,F18,0)</f>
        <v>0</v>
      </c>
      <c r="D18" s="58">
        <f>IF(INT(I18/100)=5,F18,0)</f>
        <v>0</v>
      </c>
      <c r="E18" s="58">
        <f>IF(INT(I18/100)=6,F18,0)</f>
        <v>8</v>
      </c>
      <c r="F18" s="62">
        <v>8</v>
      </c>
      <c r="H18" s="83">
        <v>2</v>
      </c>
      <c r="I18" s="57">
        <v>687</v>
      </c>
      <c r="J18" s="180" t="str">
        <f>LOOKUP(I18,Name!A$2:B1908)</f>
        <v>Eve Wynne-Jones</v>
      </c>
      <c r="K18" s="147">
        <v>12.5</v>
      </c>
      <c r="L18" s="186"/>
      <c r="M18" s="204" t="s">
        <v>138</v>
      </c>
      <c r="N18" s="65">
        <v>2</v>
      </c>
      <c r="O18" s="57">
        <v>305</v>
      </c>
      <c r="P18" s="180" t="str">
        <f>LOOKUP(O18,Name!A$2:B1915)</f>
        <v>Maya Whitehouse</v>
      </c>
      <c r="Q18" s="155">
        <v>4.72</v>
      </c>
      <c r="R18" s="186"/>
      <c r="S18" s="39"/>
      <c r="T18" s="61">
        <f>IF(INT(O18/100)=1,Y18,0)</f>
        <v>0</v>
      </c>
      <c r="U18" s="61">
        <f>IF(INT(O18/100)=3,Y18,0)</f>
        <v>8</v>
      </c>
      <c r="V18" s="61">
        <f>IF(INT(O18/100)=4,Y18,0)</f>
        <v>0</v>
      </c>
      <c r="W18" s="61">
        <f>IF(INT(O18/100)=5,Y18,0)</f>
        <v>0</v>
      </c>
      <c r="X18" s="61">
        <f>IF(INT(O18/100)=6,Y18,0)</f>
        <v>0</v>
      </c>
      <c r="Y18" s="50">
        <v>8</v>
      </c>
    </row>
    <row r="19" spans="1:25" ht="15.75" thickBot="1">
      <c r="A19" s="58">
        <f>IF(INT(I19/100)=1,F19,0)</f>
        <v>0</v>
      </c>
      <c r="B19" s="58">
        <f>IF(INT(I19/100)=3,F19,0)</f>
        <v>6</v>
      </c>
      <c r="C19" s="58">
        <f>IF(INT(I19/100)=4,F19,0)</f>
        <v>0</v>
      </c>
      <c r="D19" s="58">
        <f>IF(INT(I19/100)=5,F19,0)</f>
        <v>0</v>
      </c>
      <c r="E19" s="58">
        <f>IF(INT(I19/100)=6,F19,0)</f>
        <v>0</v>
      </c>
      <c r="F19" s="62">
        <v>6</v>
      </c>
      <c r="H19" s="83">
        <v>3</v>
      </c>
      <c r="I19" s="57">
        <v>301</v>
      </c>
      <c r="J19" s="180" t="str">
        <f>LOOKUP(I19,Name!A$2:B1909)</f>
        <v>Izzy Thompson</v>
      </c>
      <c r="K19" s="147">
        <v>12.7</v>
      </c>
      <c r="L19" s="186"/>
      <c r="M19" s="204" t="s">
        <v>138</v>
      </c>
      <c r="N19" s="65">
        <v>3</v>
      </c>
      <c r="O19" s="57">
        <v>488</v>
      </c>
      <c r="P19" s="180" t="str">
        <f>LOOKUP(O19,Name!A$2:B1916)</f>
        <v>Natasha Bahra</v>
      </c>
      <c r="Q19" s="155">
        <v>4.43</v>
      </c>
      <c r="R19" s="186"/>
      <c r="S19" s="39"/>
      <c r="T19" s="61">
        <f>IF(INT(O19/100)=1,Y19,0)</f>
        <v>0</v>
      </c>
      <c r="U19" s="61">
        <f>IF(INT(O19/100)=3,Y19,0)</f>
        <v>0</v>
      </c>
      <c r="V19" s="61">
        <f>IF(INT(O19/100)=4,Y19,0)</f>
        <v>6</v>
      </c>
      <c r="W19" s="61">
        <f>IF(INT(O19/100)=5,Y19,0)</f>
        <v>0</v>
      </c>
      <c r="X19" s="61">
        <f>IF(INT(O19/100)=6,Y19,0)</f>
        <v>0</v>
      </c>
      <c r="Y19" s="50">
        <v>6</v>
      </c>
    </row>
    <row r="20" spans="1:25" ht="15.75" thickBot="1">
      <c r="A20" s="58">
        <f>IF(INT(I20/100)=1,F20,0)</f>
        <v>0</v>
      </c>
      <c r="B20" s="58">
        <f>IF(INT(I20/100)=3,F20,0)</f>
        <v>0</v>
      </c>
      <c r="C20" s="58">
        <f>IF(INT(I20/100)=4,F20,0)</f>
        <v>4</v>
      </c>
      <c r="D20" s="58">
        <f>IF(INT(I20/100)=5,F20,0)</f>
        <v>0</v>
      </c>
      <c r="E20" s="58">
        <f>IF(INT(I20/100)=6,F20,0)</f>
        <v>0</v>
      </c>
      <c r="F20" s="62">
        <v>4</v>
      </c>
      <c r="H20" s="83">
        <v>4</v>
      </c>
      <c r="I20" s="57">
        <v>485</v>
      </c>
      <c r="J20" s="180" t="str">
        <f>LOOKUP(I20,Name!A$2:B1910)</f>
        <v>Abigail Rickard</v>
      </c>
      <c r="K20" s="147">
        <v>12.7</v>
      </c>
      <c r="L20" s="186"/>
      <c r="M20" s="204" t="s">
        <v>138</v>
      </c>
      <c r="N20" s="65">
        <v>4</v>
      </c>
      <c r="O20" s="57">
        <v>522</v>
      </c>
      <c r="P20" s="180" t="str">
        <f>LOOKUP(O20,Name!A$2:B1917)</f>
        <v>Tegan Vickery</v>
      </c>
      <c r="Q20" s="155">
        <v>4.12</v>
      </c>
      <c r="R20" s="186"/>
      <c r="S20" s="39"/>
      <c r="T20" s="61">
        <f>IF(INT(O20/100)=1,Y20,0)</f>
        <v>0</v>
      </c>
      <c r="U20" s="61">
        <f>IF(INT(O20/100)=3,Y20,0)</f>
        <v>0</v>
      </c>
      <c r="V20" s="61">
        <f>IF(INT(O20/100)=4,Y20,0)</f>
        <v>0</v>
      </c>
      <c r="W20" s="61">
        <f>IF(INT(O20/100)=5,Y20,0)</f>
        <v>4</v>
      </c>
      <c r="X20" s="61">
        <f>IF(INT(O20/100)=6,Y20,0)</f>
        <v>0</v>
      </c>
      <c r="Y20" s="50">
        <v>4</v>
      </c>
    </row>
    <row r="21" spans="1:25" ht="15.75" thickBot="1">
      <c r="A21" s="58">
        <f>IF(INT(I21/100)=1,F21,0)</f>
        <v>2</v>
      </c>
      <c r="B21" s="58">
        <f>IF(INT(I21/100)=3,F21,0)</f>
        <v>0</v>
      </c>
      <c r="C21" s="58">
        <f>IF(INT(I21/100)=4,F21,0)</f>
        <v>0</v>
      </c>
      <c r="D21" s="58">
        <f>IF(INT(I21/100)=5,F21,0)</f>
        <v>0</v>
      </c>
      <c r="E21" s="58">
        <f>IF(INT(I21/100)=6,F21,0)</f>
        <v>0</v>
      </c>
      <c r="F21" s="62">
        <v>2</v>
      </c>
      <c r="H21" s="83">
        <v>5</v>
      </c>
      <c r="I21" s="57">
        <v>156</v>
      </c>
      <c r="J21" s="180" t="str">
        <f>LOOKUP(I21,Name!A$2:B1911)</f>
        <v>Alice Griffiths</v>
      </c>
      <c r="K21" s="147">
        <v>14.1</v>
      </c>
      <c r="L21" s="186"/>
      <c r="M21" s="204" t="s">
        <v>138</v>
      </c>
      <c r="N21" s="65">
        <v>5</v>
      </c>
      <c r="O21" s="57">
        <v>159</v>
      </c>
      <c r="P21" s="180" t="str">
        <f>LOOKUP(O21,Name!A$2:B1918)</f>
        <v>Jodie Andrews</v>
      </c>
      <c r="Q21" s="155">
        <v>3.92</v>
      </c>
      <c r="R21" s="186"/>
      <c r="S21" s="39"/>
      <c r="T21" s="61">
        <f>IF(INT(O21/100)=1,Y21,0)</f>
        <v>2</v>
      </c>
      <c r="U21" s="61">
        <f>IF(INT(O21/100)=3,Y21,0)</f>
        <v>0</v>
      </c>
      <c r="V21" s="61">
        <f>IF(INT(O21/100)=4,Y21,0)</f>
        <v>0</v>
      </c>
      <c r="W21" s="61">
        <f>IF(INT(O21/100)=5,Y21,0)</f>
        <v>0</v>
      </c>
      <c r="X21" s="61">
        <f>IF(INT(O21/100)=6,Y21,0)</f>
        <v>0</v>
      </c>
      <c r="Y21" s="50">
        <v>2</v>
      </c>
    </row>
    <row r="22" spans="1:25" ht="15.75" thickBot="1">
      <c r="A22" s="59"/>
      <c r="B22" s="59"/>
      <c r="C22" s="59"/>
      <c r="D22" s="59"/>
      <c r="E22" s="59"/>
      <c r="F22" s="60" t="s">
        <v>64</v>
      </c>
      <c r="H22" s="184"/>
      <c r="I22" s="181"/>
      <c r="J22" s="180"/>
      <c r="K22" s="288"/>
      <c r="L22" s="186"/>
      <c r="M22" s="204" t="s">
        <v>138</v>
      </c>
      <c r="N22" s="184"/>
      <c r="O22" s="181"/>
      <c r="P22" s="180"/>
      <c r="Q22" s="285"/>
      <c r="R22" s="186"/>
      <c r="S22" s="39"/>
      <c r="T22" s="75"/>
      <c r="U22" s="59"/>
      <c r="V22" s="59"/>
      <c r="W22" s="59"/>
      <c r="X22" s="59"/>
      <c r="Y22" s="60" t="s">
        <v>64</v>
      </c>
    </row>
    <row r="23" spans="1:24" ht="16.5" thickBot="1">
      <c r="A23" s="52" t="s">
        <v>54</v>
      </c>
      <c r="B23" s="53" t="s">
        <v>56</v>
      </c>
      <c r="C23" s="54" t="s">
        <v>58</v>
      </c>
      <c r="D23" s="55" t="s">
        <v>60</v>
      </c>
      <c r="E23" s="56" t="s">
        <v>62</v>
      </c>
      <c r="H23" s="203" t="s">
        <v>107</v>
      </c>
      <c r="I23" s="72">
        <v>5.4</v>
      </c>
      <c r="J23" s="181" t="s">
        <v>69</v>
      </c>
      <c r="K23" s="289"/>
      <c r="L23" s="186"/>
      <c r="M23" s="204" t="s">
        <v>138</v>
      </c>
      <c r="N23" s="203" t="s">
        <v>124</v>
      </c>
      <c r="O23" s="181"/>
      <c r="P23" s="181" t="s">
        <v>125</v>
      </c>
      <c r="Q23" s="286"/>
      <c r="R23" s="186"/>
      <c r="S23" s="39"/>
      <c r="T23" s="52" t="s">
        <v>54</v>
      </c>
      <c r="U23" s="53" t="s">
        <v>56</v>
      </c>
      <c r="V23" s="54" t="s">
        <v>58</v>
      </c>
      <c r="W23" s="55" t="s">
        <v>60</v>
      </c>
      <c r="X23" s="56" t="s">
        <v>62</v>
      </c>
    </row>
    <row r="24" spans="1:25" ht="15.75" thickBot="1">
      <c r="A24" s="58">
        <f>IF(INT(I24)=1,F24,0)</f>
        <v>0</v>
      </c>
      <c r="B24" s="58">
        <f>IF(INT(I24)=3,F24,0)</f>
        <v>0</v>
      </c>
      <c r="C24" s="58">
        <f>IF(INT(I24)=4,F24,0)</f>
        <v>0</v>
      </c>
      <c r="D24" s="58">
        <f>IF(INT(I24)=5,F24,0)</f>
        <v>0</v>
      </c>
      <c r="E24" s="58">
        <f>IF(INT(I24)=6,F24,0)</f>
        <v>10</v>
      </c>
      <c r="F24" s="62">
        <v>10</v>
      </c>
      <c r="H24" s="83">
        <v>1</v>
      </c>
      <c r="I24" s="57">
        <v>6</v>
      </c>
      <c r="J24" s="180" t="str">
        <f>LOOKUP(I24,Name!A$2:B1914)</f>
        <v>Solihull &amp; Small Heath</v>
      </c>
      <c r="K24" s="147">
        <v>25.9</v>
      </c>
      <c r="L24" s="186"/>
      <c r="M24" s="204" t="s">
        <v>138</v>
      </c>
      <c r="N24" s="65">
        <v>1</v>
      </c>
      <c r="O24" s="57">
        <v>687</v>
      </c>
      <c r="P24" s="180" t="str">
        <f>LOOKUP(O24,Name!A$2:B1921)</f>
        <v>Eve Wynne-Jones</v>
      </c>
      <c r="Q24" s="155">
        <v>5.3</v>
      </c>
      <c r="R24" s="186"/>
      <c r="S24" s="39"/>
      <c r="T24" s="61">
        <f>IF(INT(O24/100)=1,Y24,0)</f>
        <v>0</v>
      </c>
      <c r="U24" s="61">
        <f>IF(INT(O24/100)=3,Y24,0)</f>
        <v>0</v>
      </c>
      <c r="V24" s="61">
        <f>IF(INT(O24/100)=4,Y24,0)</f>
        <v>0</v>
      </c>
      <c r="W24" s="61">
        <f>IF(INT(O24/100)=5,Y24,0)</f>
        <v>0</v>
      </c>
      <c r="X24" s="61">
        <f>IF(INT(O24/100)=6,Y24,0)</f>
        <v>10</v>
      </c>
      <c r="Y24" s="50">
        <v>10</v>
      </c>
    </row>
    <row r="25" spans="1:25" ht="15.75" thickBot="1">
      <c r="A25" s="58">
        <f>IF(INT(I25)=1,F25,0)</f>
        <v>0</v>
      </c>
      <c r="B25" s="58">
        <f>IF(INT(I25)=3,F25,0)</f>
        <v>0</v>
      </c>
      <c r="C25" s="58">
        <f>IF(INT(I25)=4,F25,0)</f>
        <v>0</v>
      </c>
      <c r="D25" s="58">
        <f>IF(INT(I25)=5,F25,0)</f>
        <v>8</v>
      </c>
      <c r="E25" s="58">
        <f>IF(INT(I25)=6,F25,0)</f>
        <v>0</v>
      </c>
      <c r="F25" s="62">
        <v>8</v>
      </c>
      <c r="H25" s="83">
        <v>2</v>
      </c>
      <c r="I25" s="57">
        <v>5</v>
      </c>
      <c r="J25" s="180" t="str">
        <f>LOOKUP(I25,Name!A$2:B1915)</f>
        <v>Tamworth AC</v>
      </c>
      <c r="K25" s="147">
        <v>26.4</v>
      </c>
      <c r="L25" s="186"/>
      <c r="M25" s="204" t="s">
        <v>138</v>
      </c>
      <c r="N25" s="65">
        <v>2</v>
      </c>
      <c r="O25" s="57">
        <v>307</v>
      </c>
      <c r="P25" s="180" t="str">
        <f>LOOKUP(O25,Name!A$2:B1922)</f>
        <v>Tara Patel</v>
      </c>
      <c r="Q25" s="155">
        <v>4.57</v>
      </c>
      <c r="R25" s="186"/>
      <c r="S25" s="39"/>
      <c r="T25" s="61">
        <f>IF(INT(O25/100)=1,Y25,0)</f>
        <v>0</v>
      </c>
      <c r="U25" s="61">
        <f>IF(INT(O25/100)=3,Y25,0)</f>
        <v>8</v>
      </c>
      <c r="V25" s="61">
        <f>IF(INT(O25/100)=4,Y25,0)</f>
        <v>0</v>
      </c>
      <c r="W25" s="61">
        <f>IF(INT(O25/100)=5,Y25,0)</f>
        <v>0</v>
      </c>
      <c r="X25" s="61">
        <f>IF(INT(O25/100)=6,Y25,0)</f>
        <v>0</v>
      </c>
      <c r="Y25" s="50">
        <v>8</v>
      </c>
    </row>
    <row r="26" spans="1:25" ht="15.75" thickBot="1">
      <c r="A26" s="58">
        <f>IF(INT(I26)=1,F26,0)</f>
        <v>0</v>
      </c>
      <c r="B26" s="58">
        <f>IF(INT(I26)=3,F26,0)</f>
        <v>6</v>
      </c>
      <c r="C26" s="58">
        <f>IF(INT(I26)=4,F26,0)</f>
        <v>0</v>
      </c>
      <c r="D26" s="58">
        <f>IF(INT(I26)=5,F26,0)</f>
        <v>0</v>
      </c>
      <c r="E26" s="58">
        <f>IF(INT(I26)=6,F26,0)</f>
        <v>0</v>
      </c>
      <c r="F26" s="62">
        <v>6</v>
      </c>
      <c r="H26" s="83">
        <v>3</v>
      </c>
      <c r="I26" s="57">
        <v>3</v>
      </c>
      <c r="J26" s="180" t="str">
        <f>LOOKUP(I26,Name!A$2:B1916)</f>
        <v>Birchfield Harriers</v>
      </c>
      <c r="K26" s="147">
        <v>27.6</v>
      </c>
      <c r="L26" s="186"/>
      <c r="M26" s="204" t="s">
        <v>138</v>
      </c>
      <c r="N26" s="65">
        <v>3</v>
      </c>
      <c r="O26" s="57">
        <v>520</v>
      </c>
      <c r="P26" s="180" t="str">
        <f>LOOKUP(O26,Name!A$2:B1923)</f>
        <v>Georgina Weal</v>
      </c>
      <c r="Q26" s="155">
        <v>4.08</v>
      </c>
      <c r="R26" s="186"/>
      <c r="S26" s="39"/>
      <c r="T26" s="61">
        <f>IF(INT(O26/100)=1,Y26,0)</f>
        <v>0</v>
      </c>
      <c r="U26" s="61">
        <f>IF(INT(O26/100)=3,Y26,0)</f>
        <v>0</v>
      </c>
      <c r="V26" s="61">
        <f>IF(INT(O26/100)=4,Y26,0)</f>
        <v>0</v>
      </c>
      <c r="W26" s="61">
        <f>IF(INT(O26/100)=5,Y26,0)</f>
        <v>6</v>
      </c>
      <c r="X26" s="61">
        <f>IF(INT(O26/100)=6,Y26,0)</f>
        <v>0</v>
      </c>
      <c r="Y26" s="50">
        <v>6</v>
      </c>
    </row>
    <row r="27" spans="1:25" ht="15.75" thickBot="1">
      <c r="A27" s="58">
        <f>IF(INT(I27)=1,F27,0)</f>
        <v>4</v>
      </c>
      <c r="B27" s="58">
        <f>IF(INT(I27)=3,F27,0)</f>
        <v>0</v>
      </c>
      <c r="C27" s="58">
        <f>IF(INT(I27)=4,F27,0)</f>
        <v>0</v>
      </c>
      <c r="D27" s="58">
        <f>IF(INT(I27)=5,F27,0)</f>
        <v>0</v>
      </c>
      <c r="E27" s="58">
        <f>IF(INT(I27)=6,F27,0)</f>
        <v>0</v>
      </c>
      <c r="F27" s="62">
        <v>4</v>
      </c>
      <c r="H27" s="83">
        <v>4</v>
      </c>
      <c r="I27" s="57">
        <v>1</v>
      </c>
      <c r="J27" s="180" t="str">
        <f>LOOKUP(I27,Name!A$2:B1917)</f>
        <v>Royal Sutton Coldfield</v>
      </c>
      <c r="K27" s="147">
        <v>27.7</v>
      </c>
      <c r="L27" s="186"/>
      <c r="M27" s="204" t="s">
        <v>138</v>
      </c>
      <c r="N27" s="65">
        <v>4</v>
      </c>
      <c r="O27" s="57">
        <v>156</v>
      </c>
      <c r="P27" s="180" t="str">
        <f>LOOKUP(O27,Name!A$2:B1924)</f>
        <v>Alice Griffiths</v>
      </c>
      <c r="Q27" s="155">
        <v>3.5</v>
      </c>
      <c r="R27" s="186"/>
      <c r="S27" s="39"/>
      <c r="T27" s="61">
        <f>IF(INT(O27/100)=1,Y27,0)</f>
        <v>4</v>
      </c>
      <c r="U27" s="61">
        <f>IF(INT(O27/100)=3,Y27,0)</f>
        <v>0</v>
      </c>
      <c r="V27" s="61">
        <f>IF(INT(O27/100)=4,Y27,0)</f>
        <v>0</v>
      </c>
      <c r="W27" s="61">
        <f>IF(INT(O27/100)=5,Y27,0)</f>
        <v>0</v>
      </c>
      <c r="X27" s="61">
        <f>IF(INT(O27/100)=6,Y27,0)</f>
        <v>0</v>
      </c>
      <c r="Y27" s="50">
        <v>4</v>
      </c>
    </row>
    <row r="28" spans="1:25" ht="15.75" thickBot="1">
      <c r="A28" s="58">
        <f>IF(INT(I28)=1,F28,0)</f>
        <v>0</v>
      </c>
      <c r="B28" s="58">
        <f>IF(INT(I28)=3,F28,0)</f>
        <v>0</v>
      </c>
      <c r="C28" s="58">
        <f>IF(INT(I28)=4,F28,0)</f>
        <v>2</v>
      </c>
      <c r="D28" s="58">
        <f>IF(INT(I28)=5,F28,0)</f>
        <v>0</v>
      </c>
      <c r="E28" s="58">
        <f>IF(INT(I28)=6,F28,0)</f>
        <v>0</v>
      </c>
      <c r="F28" s="62">
        <v>2</v>
      </c>
      <c r="H28" s="83">
        <v>5</v>
      </c>
      <c r="I28" s="57">
        <v>4</v>
      </c>
      <c r="J28" s="180" t="str">
        <f>LOOKUP(I28,Name!A$2:B1918)</f>
        <v>Halesowen C&amp;AC</v>
      </c>
      <c r="K28" s="147">
        <v>28.8</v>
      </c>
      <c r="L28" s="186"/>
      <c r="M28" s="204" t="s">
        <v>138</v>
      </c>
      <c r="N28" s="69">
        <v>5</v>
      </c>
      <c r="O28" s="70">
        <v>486</v>
      </c>
      <c r="P28" s="182" t="str">
        <f>LOOKUP(O28,Name!A$2:B1925)</f>
        <v>Ava Shilvock</v>
      </c>
      <c r="Q28" s="281">
        <v>3.49</v>
      </c>
      <c r="R28" s="189"/>
      <c r="S28" s="39"/>
      <c r="T28" s="61">
        <f>IF(INT(O28/100)=1,Y28,0)</f>
        <v>0</v>
      </c>
      <c r="U28" s="61">
        <f>IF(INT(O28/100)=3,Y28,0)</f>
        <v>0</v>
      </c>
      <c r="V28" s="61">
        <f>IF(INT(O28/100)=4,Y28,0)</f>
        <v>2</v>
      </c>
      <c r="W28" s="61">
        <f>IF(INT(O28/100)=5,Y28,0)</f>
        <v>0</v>
      </c>
      <c r="X28" s="61">
        <f>IF(INT(O28/100)=6,Y28,0)</f>
        <v>0</v>
      </c>
      <c r="Y28" s="50">
        <v>2</v>
      </c>
    </row>
    <row r="29" spans="1:25" ht="15.75" thickBot="1">
      <c r="A29" s="59"/>
      <c r="B29" s="59"/>
      <c r="C29" s="59"/>
      <c r="D29" s="59"/>
      <c r="E29" s="59"/>
      <c r="F29" s="60" t="s">
        <v>64</v>
      </c>
      <c r="H29" s="184"/>
      <c r="I29" s="181"/>
      <c r="J29" s="180"/>
      <c r="K29" s="288"/>
      <c r="L29" s="186"/>
      <c r="M29" s="204" t="s">
        <v>138</v>
      </c>
      <c r="N29" s="188"/>
      <c r="O29" s="188"/>
      <c r="P29" s="183"/>
      <c r="Q29" s="183"/>
      <c r="R29" s="183"/>
      <c r="T29" s="59"/>
      <c r="U29" s="59"/>
      <c r="V29" s="59"/>
      <c r="W29" s="59"/>
      <c r="X29" s="59"/>
      <c r="Y29" s="60" t="s">
        <v>64</v>
      </c>
    </row>
    <row r="30" spans="1:24" ht="16.5" thickBot="1">
      <c r="A30" s="52" t="s">
        <v>54</v>
      </c>
      <c r="B30" s="53" t="s">
        <v>56</v>
      </c>
      <c r="C30" s="54" t="s">
        <v>58</v>
      </c>
      <c r="D30" s="55" t="s">
        <v>60</v>
      </c>
      <c r="E30" s="56" t="s">
        <v>62</v>
      </c>
      <c r="H30" s="203" t="s">
        <v>108</v>
      </c>
      <c r="I30" s="72">
        <v>6.2</v>
      </c>
      <c r="J30" s="181" t="s">
        <v>137</v>
      </c>
      <c r="K30" s="289"/>
      <c r="L30" s="186"/>
      <c r="M30" s="204" t="s">
        <v>138</v>
      </c>
      <c r="N30" s="202" t="s">
        <v>127</v>
      </c>
      <c r="O30" s="190"/>
      <c r="P30" s="179" t="s">
        <v>126</v>
      </c>
      <c r="Q30" s="179"/>
      <c r="R30" s="185"/>
      <c r="S30" s="39"/>
      <c r="T30" s="52" t="s">
        <v>54</v>
      </c>
      <c r="U30" s="53" t="s">
        <v>56</v>
      </c>
      <c r="V30" s="54" t="s">
        <v>58</v>
      </c>
      <c r="W30" s="55" t="s">
        <v>60</v>
      </c>
      <c r="X30" s="56" t="s">
        <v>62</v>
      </c>
    </row>
    <row r="31" spans="1:25" ht="15.75" thickBot="1">
      <c r="A31" s="58">
        <f>IF(INT(I31)=1,F31,0)</f>
        <v>0</v>
      </c>
      <c r="B31" s="58">
        <f>IF(INT(I31)=3,F31,0)</f>
        <v>0</v>
      </c>
      <c r="C31" s="58">
        <f>IF(INT(I31)=4,F31,0)</f>
        <v>0</v>
      </c>
      <c r="D31" s="58">
        <f>IF(INT(I31)=5,F31,0)</f>
        <v>0</v>
      </c>
      <c r="E31" s="58">
        <f>IF(INT(I31)=6,F31,0)</f>
        <v>10</v>
      </c>
      <c r="F31" s="62">
        <v>10</v>
      </c>
      <c r="H31" s="83">
        <v>1</v>
      </c>
      <c r="I31" s="57">
        <v>6</v>
      </c>
      <c r="J31" s="180" t="str">
        <f>LOOKUP(I31,Name!A$2:B1921)</f>
        <v>Solihull &amp; Small Heath</v>
      </c>
      <c r="K31" s="147">
        <v>77.8</v>
      </c>
      <c r="L31" s="186"/>
      <c r="M31" s="204" t="s">
        <v>138</v>
      </c>
      <c r="N31" s="65">
        <v>1</v>
      </c>
      <c r="O31" s="57">
        <v>692</v>
      </c>
      <c r="P31" s="180" t="str">
        <f>LOOKUP(O31,Name!A$2:B1928)</f>
        <v>Ella McGrath</v>
      </c>
      <c r="Q31" s="59">
        <v>48</v>
      </c>
      <c r="R31" s="186"/>
      <c r="S31" s="39"/>
      <c r="T31" s="61">
        <f>IF(INT(O31/100)=1,Y31,0)</f>
        <v>0</v>
      </c>
      <c r="U31" s="61">
        <f>IF(INT(O31/100)=3,Y31,0)</f>
        <v>0</v>
      </c>
      <c r="V31" s="61">
        <f>IF(INT(O31/100)=4,Y31,0)</f>
        <v>0</v>
      </c>
      <c r="W31" s="61">
        <f>IF(INT(O31/100)=5,Y31,0)</f>
        <v>0</v>
      </c>
      <c r="X31" s="61">
        <f>IF(INT(O31/100)=6,Y31,0)</f>
        <v>10</v>
      </c>
      <c r="Y31" s="50">
        <v>10</v>
      </c>
    </row>
    <row r="32" spans="1:25" ht="15.75" thickBot="1">
      <c r="A32" s="58">
        <f>IF(INT(I32)=1,F32,0)</f>
        <v>0</v>
      </c>
      <c r="B32" s="58">
        <f>IF(INT(I32)=3,F32,0)</f>
        <v>0</v>
      </c>
      <c r="C32" s="58">
        <f>IF(INT(I32)=4,F32,0)</f>
        <v>8</v>
      </c>
      <c r="D32" s="58">
        <f>IF(INT(I32)=5,F32,0)</f>
        <v>0</v>
      </c>
      <c r="E32" s="58">
        <f>IF(INT(I32)=6,F32,0)</f>
        <v>0</v>
      </c>
      <c r="F32" s="62">
        <v>8</v>
      </c>
      <c r="H32" s="83">
        <v>2</v>
      </c>
      <c r="I32" s="57">
        <v>4</v>
      </c>
      <c r="J32" s="180" t="str">
        <f>LOOKUP(I32,Name!A$2:B1922)</f>
        <v>Halesowen C&amp;AC</v>
      </c>
      <c r="K32" s="147">
        <v>84.3</v>
      </c>
      <c r="L32" s="186"/>
      <c r="M32" s="204" t="s">
        <v>138</v>
      </c>
      <c r="N32" s="65">
        <v>2</v>
      </c>
      <c r="O32" s="57">
        <v>307</v>
      </c>
      <c r="P32" s="180" t="str">
        <f>LOOKUP(O32,Name!A$2:B1929)</f>
        <v>Tara Patel</v>
      </c>
      <c r="Q32" s="59">
        <v>43</v>
      </c>
      <c r="R32" s="186"/>
      <c r="S32" s="39"/>
      <c r="T32" s="61">
        <f>IF(INT(O32/100)=1,Y32,0)</f>
        <v>0</v>
      </c>
      <c r="U32" s="61">
        <f>IF(INT(O32/100)=3,Y32,0)</f>
        <v>8</v>
      </c>
      <c r="V32" s="61">
        <f>IF(INT(O32/100)=4,Y32,0)</f>
        <v>0</v>
      </c>
      <c r="W32" s="61">
        <f>IF(INT(O32/100)=5,Y32,0)</f>
        <v>0</v>
      </c>
      <c r="X32" s="61">
        <f>IF(INT(O32/100)=6,Y32,0)</f>
        <v>0</v>
      </c>
      <c r="Y32" s="50">
        <v>8</v>
      </c>
    </row>
    <row r="33" spans="1:25" ht="15.75" thickBot="1">
      <c r="A33" s="58">
        <f>IF(INT(I33)=1,F33,0)</f>
        <v>0</v>
      </c>
      <c r="B33" s="58">
        <f>IF(INT(I33)=3,F33,0)</f>
        <v>6</v>
      </c>
      <c r="C33" s="58">
        <f>IF(INT(I33)=4,F33,0)</f>
        <v>0</v>
      </c>
      <c r="D33" s="58">
        <f>IF(INT(I33)=5,F33,0)</f>
        <v>0</v>
      </c>
      <c r="E33" s="58">
        <f>IF(INT(I33)=6,F33,0)</f>
        <v>0</v>
      </c>
      <c r="F33" s="62">
        <v>6</v>
      </c>
      <c r="H33" s="83">
        <v>3</v>
      </c>
      <c r="I33" s="57">
        <v>3</v>
      </c>
      <c r="J33" s="180" t="str">
        <f>LOOKUP(I33,Name!A$2:B1923)</f>
        <v>Birchfield Harriers</v>
      </c>
      <c r="K33" s="147">
        <v>85.4</v>
      </c>
      <c r="L33" s="186"/>
      <c r="M33" s="204" t="s">
        <v>138</v>
      </c>
      <c r="N33" s="65">
        <v>3</v>
      </c>
      <c r="O33" s="57">
        <v>485</v>
      </c>
      <c r="P33" s="180" t="str">
        <f>LOOKUP(O33,Name!A$2:B1930)</f>
        <v>Abigail Rickard</v>
      </c>
      <c r="Q33" s="59">
        <v>38</v>
      </c>
      <c r="R33" s="186"/>
      <c r="S33" s="39"/>
      <c r="T33" s="61">
        <f>IF(INT(O33/100)=1,Y33,0)</f>
        <v>0</v>
      </c>
      <c r="U33" s="61">
        <f>IF(INT(O33/100)=3,Y33,0)</f>
        <v>0</v>
      </c>
      <c r="V33" s="61">
        <f>IF(INT(O33/100)=4,Y33,0)</f>
        <v>6</v>
      </c>
      <c r="W33" s="61">
        <f>IF(INT(O33/100)=5,Y33,0)</f>
        <v>0</v>
      </c>
      <c r="X33" s="61">
        <f>IF(INT(O33/100)=6,Y33,0)</f>
        <v>0</v>
      </c>
      <c r="Y33" s="50">
        <v>6</v>
      </c>
    </row>
    <row r="34" spans="1:25" ht="15.75" thickBot="1">
      <c r="A34" s="58">
        <f>IF(INT(I34)=1,F34,0)</f>
        <v>4</v>
      </c>
      <c r="B34" s="58">
        <f>IF(INT(I34)=3,F34,0)</f>
        <v>0</v>
      </c>
      <c r="C34" s="58">
        <f>IF(INT(I34)=4,F34,0)</f>
        <v>0</v>
      </c>
      <c r="D34" s="58">
        <f>IF(INT(I34)=5,F34,0)</f>
        <v>0</v>
      </c>
      <c r="E34" s="58">
        <f>IF(INT(I34)=6,F34,0)</f>
        <v>0</v>
      </c>
      <c r="F34" s="62">
        <v>4</v>
      </c>
      <c r="H34" s="83">
        <v>4</v>
      </c>
      <c r="I34" s="57">
        <v>1</v>
      </c>
      <c r="J34" s="180" t="str">
        <f>LOOKUP(I34,Name!A$2:B1924)</f>
        <v>Royal Sutton Coldfield</v>
      </c>
      <c r="K34" s="147">
        <v>86.2</v>
      </c>
      <c r="L34" s="186"/>
      <c r="M34" s="204" t="s">
        <v>138</v>
      </c>
      <c r="N34" s="65">
        <v>4</v>
      </c>
      <c r="O34" s="57">
        <v>155</v>
      </c>
      <c r="P34" s="180" t="str">
        <f>LOOKUP(O34,Name!A$2:B1931)</f>
        <v>Caitlin Ralph</v>
      </c>
      <c r="Q34" s="59">
        <v>35</v>
      </c>
      <c r="R34" s="186"/>
      <c r="S34" s="39"/>
      <c r="T34" s="61">
        <f>IF(INT(O34/100)=1,Y34,0)</f>
        <v>4</v>
      </c>
      <c r="U34" s="61">
        <f>IF(INT(O34/100)=3,Y34,0)</f>
        <v>0</v>
      </c>
      <c r="V34" s="61">
        <f>IF(INT(O34/100)=4,Y34,0)</f>
        <v>0</v>
      </c>
      <c r="W34" s="61">
        <f>IF(INT(O34/100)=5,Y34,0)</f>
        <v>0</v>
      </c>
      <c r="X34" s="61">
        <f>IF(INT(O34/100)=6,Y34,0)</f>
        <v>0</v>
      </c>
      <c r="Y34" s="50">
        <v>4</v>
      </c>
    </row>
    <row r="35" spans="1:25" ht="15.75" thickBot="1">
      <c r="A35" s="58">
        <f>IF(INT(I35)=1,F35,0)</f>
        <v>0</v>
      </c>
      <c r="B35" s="58">
        <f>IF(INT(I35)=3,F35,0)</f>
        <v>0</v>
      </c>
      <c r="C35" s="58">
        <f>IF(INT(I35)=4,F35,0)</f>
        <v>0</v>
      </c>
      <c r="D35" s="58">
        <f>IF(INT(I35)=5,F35,0)</f>
        <v>2</v>
      </c>
      <c r="E35" s="58">
        <f>IF(INT(I35)=6,F35,0)</f>
        <v>0</v>
      </c>
      <c r="F35" s="62">
        <v>2</v>
      </c>
      <c r="H35" s="83">
        <v>5</v>
      </c>
      <c r="I35" s="57">
        <v>5</v>
      </c>
      <c r="J35" s="180" t="str">
        <f>LOOKUP(I35,Name!A$2:B1925)</f>
        <v>Tamworth AC</v>
      </c>
      <c r="K35" s="147">
        <v>89.6</v>
      </c>
      <c r="L35" s="186"/>
      <c r="M35" s="204" t="s">
        <v>138</v>
      </c>
      <c r="N35" s="65">
        <v>5</v>
      </c>
      <c r="O35" s="57">
        <v>521</v>
      </c>
      <c r="P35" s="180" t="str">
        <f>LOOKUP(O35,Name!A$2:B1932)</f>
        <v>Ellie Gauntlett</v>
      </c>
      <c r="Q35" s="59">
        <v>29</v>
      </c>
      <c r="R35" s="186"/>
      <c r="S35" s="39"/>
      <c r="T35" s="61">
        <f>IF(INT(O35/100)=1,Y35,0)</f>
        <v>0</v>
      </c>
      <c r="U35" s="61">
        <f>IF(INT(O35/100)=3,Y35,0)</f>
        <v>0</v>
      </c>
      <c r="V35" s="61">
        <f>IF(INT(O35/100)=4,Y35,0)</f>
        <v>0</v>
      </c>
      <c r="W35" s="61">
        <f>IF(INT(O35/100)=5,Y35,0)</f>
        <v>2</v>
      </c>
      <c r="X35" s="61">
        <f>IF(INT(O35/100)=6,Y35,0)</f>
        <v>0</v>
      </c>
      <c r="Y35" s="50">
        <v>2</v>
      </c>
    </row>
    <row r="36" spans="1:25" ht="15.75" thickBot="1">
      <c r="A36" s="59"/>
      <c r="B36" s="59"/>
      <c r="C36" s="59"/>
      <c r="D36" s="59"/>
      <c r="E36" s="59"/>
      <c r="F36" s="60" t="s">
        <v>64</v>
      </c>
      <c r="H36" s="184"/>
      <c r="I36" s="181"/>
      <c r="J36" s="180"/>
      <c r="K36" s="288"/>
      <c r="L36" s="186"/>
      <c r="M36" s="204" t="s">
        <v>138</v>
      </c>
      <c r="N36" s="184"/>
      <c r="O36" s="181"/>
      <c r="P36" s="180"/>
      <c r="Q36" s="180"/>
      <c r="R36" s="186"/>
      <c r="S36" s="39"/>
      <c r="T36" s="75"/>
      <c r="U36" s="59"/>
      <c r="V36" s="59"/>
      <c r="W36" s="59"/>
      <c r="X36" s="59"/>
      <c r="Y36" s="60" t="s">
        <v>64</v>
      </c>
    </row>
    <row r="37" spans="1:24" ht="16.5" thickBot="1">
      <c r="A37" s="52" t="s">
        <v>54</v>
      </c>
      <c r="B37" s="53" t="s">
        <v>56</v>
      </c>
      <c r="C37" s="54" t="s">
        <v>58</v>
      </c>
      <c r="D37" s="55" t="s">
        <v>60</v>
      </c>
      <c r="E37" s="56" t="s">
        <v>62</v>
      </c>
      <c r="H37" s="203" t="s">
        <v>109</v>
      </c>
      <c r="I37" s="72">
        <v>6.3</v>
      </c>
      <c r="J37" s="181" t="s">
        <v>74</v>
      </c>
      <c r="K37" s="289"/>
      <c r="L37" s="186"/>
      <c r="M37" s="204" t="s">
        <v>138</v>
      </c>
      <c r="N37" s="203" t="s">
        <v>128</v>
      </c>
      <c r="O37" s="181"/>
      <c r="P37" s="181" t="s">
        <v>129</v>
      </c>
      <c r="Q37" s="181"/>
      <c r="R37" s="186"/>
      <c r="S37" s="39"/>
      <c r="T37" s="52" t="s">
        <v>54</v>
      </c>
      <c r="U37" s="53" t="s">
        <v>56</v>
      </c>
      <c r="V37" s="54" t="s">
        <v>58</v>
      </c>
      <c r="W37" s="55" t="s">
        <v>60</v>
      </c>
      <c r="X37" s="56" t="s">
        <v>62</v>
      </c>
    </row>
    <row r="38" spans="1:25" ht="15.75" thickBot="1">
      <c r="A38" s="58">
        <f>IF(I38=1,F38,0)</f>
        <v>0</v>
      </c>
      <c r="B38" s="58">
        <f>IF(I38=3,F38,0)</f>
        <v>0</v>
      </c>
      <c r="C38" s="58">
        <f>IF(I38=4,F38,0)</f>
        <v>0</v>
      </c>
      <c r="D38" s="58">
        <f>IF(I38=5,F38,0)</f>
        <v>0</v>
      </c>
      <c r="E38" s="58">
        <f>IF(I38=6,F38,0)</f>
        <v>10</v>
      </c>
      <c r="F38" s="62">
        <v>10</v>
      </c>
      <c r="H38" s="83">
        <v>1</v>
      </c>
      <c r="I38" s="57">
        <v>6</v>
      </c>
      <c r="J38" s="180" t="str">
        <f>LOOKUP(I38,Name!A$2:B1928)</f>
        <v>Solihull &amp; Small Heath</v>
      </c>
      <c r="K38" s="147">
        <v>51.4</v>
      </c>
      <c r="L38" s="186"/>
      <c r="M38" s="204" t="s">
        <v>138</v>
      </c>
      <c r="N38" s="65">
        <v>1</v>
      </c>
      <c r="O38" s="57">
        <v>699</v>
      </c>
      <c r="P38" s="180" t="str">
        <f>LOOKUP(O38,Name!A$2:B1935)</f>
        <v>Lily Edwards</v>
      </c>
      <c r="Q38" s="59">
        <v>45</v>
      </c>
      <c r="R38" s="186"/>
      <c r="S38" s="39"/>
      <c r="T38" s="61">
        <f>IF(INT(O38/100)=1,Y38,0)</f>
        <v>0</v>
      </c>
      <c r="U38" s="61">
        <f>IF(INT(O38/100)=3,Y38,0)</f>
        <v>0</v>
      </c>
      <c r="V38" s="61">
        <f>IF(INT(O38/100)=4,Y38,0)</f>
        <v>0</v>
      </c>
      <c r="W38" s="61">
        <f>IF(INT(O38/100)=5,Y38,0)</f>
        <v>0</v>
      </c>
      <c r="X38" s="61">
        <f>IF(INT(O38/100)=6,Y38,0)</f>
        <v>10</v>
      </c>
      <c r="Y38" s="50">
        <v>10</v>
      </c>
    </row>
    <row r="39" spans="1:25" ht="15.75" thickBot="1">
      <c r="A39" s="58">
        <f>IF(I39=1,F39,0)</f>
        <v>0</v>
      </c>
      <c r="B39" s="58">
        <f>IF(I39=3,F39,0)</f>
        <v>8</v>
      </c>
      <c r="C39" s="58">
        <f>IF(I39=4,F39,0)</f>
        <v>0</v>
      </c>
      <c r="D39" s="58">
        <f>IF(I39=5,F39,0)</f>
        <v>0</v>
      </c>
      <c r="E39" s="58">
        <f>IF(I39=6,F39,0)</f>
        <v>0</v>
      </c>
      <c r="F39" s="62">
        <v>8</v>
      </c>
      <c r="H39" s="83">
        <v>2</v>
      </c>
      <c r="I39" s="57">
        <v>3</v>
      </c>
      <c r="J39" s="180" t="str">
        <f>LOOKUP(I39,Name!A$2:B1929)</f>
        <v>Birchfield Harriers</v>
      </c>
      <c r="K39" s="147">
        <v>52.3</v>
      </c>
      <c r="L39" s="186"/>
      <c r="M39" s="204" t="s">
        <v>138</v>
      </c>
      <c r="N39" s="65">
        <v>2</v>
      </c>
      <c r="O39" s="57">
        <v>484</v>
      </c>
      <c r="P39" s="180" t="str">
        <f>LOOKUP(O39,Name!A$2:B1936)</f>
        <v>Lacie Postle</v>
      </c>
      <c r="Q39" s="59">
        <v>33</v>
      </c>
      <c r="R39" s="186"/>
      <c r="S39" s="39"/>
      <c r="T39" s="61">
        <f>IF(INT(O39/100)=1,Y39,0)</f>
        <v>0</v>
      </c>
      <c r="U39" s="61">
        <f>IF(INT(O39/100)=3,Y39,0)</f>
        <v>0</v>
      </c>
      <c r="V39" s="61">
        <f>IF(INT(O39/100)=4,Y39,0)</f>
        <v>8</v>
      </c>
      <c r="W39" s="61">
        <f>IF(INT(O39/100)=5,Y39,0)</f>
        <v>0</v>
      </c>
      <c r="X39" s="61">
        <f>IF(INT(O39/100)=6,Y39,0)</f>
        <v>0</v>
      </c>
      <c r="Y39" s="50">
        <v>8</v>
      </c>
    </row>
    <row r="40" spans="1:25" ht="15.75" thickBot="1">
      <c r="A40" s="58">
        <f>IF(I40=1,F40,0)</f>
        <v>6</v>
      </c>
      <c r="B40" s="58">
        <f>IF(I40=3,F40,0)</f>
        <v>0</v>
      </c>
      <c r="C40" s="58">
        <f>IF(I40=4,F40,0)</f>
        <v>0</v>
      </c>
      <c r="D40" s="58">
        <f>IF(I40=5,F40,0)</f>
        <v>0</v>
      </c>
      <c r="E40" s="58">
        <f>IF(I40=6,F40,0)</f>
        <v>0</v>
      </c>
      <c r="F40" s="62">
        <v>6</v>
      </c>
      <c r="H40" s="83">
        <v>3</v>
      </c>
      <c r="I40" s="57">
        <v>1</v>
      </c>
      <c r="J40" s="180" t="str">
        <f>LOOKUP(I40,Name!A$2:B1930)</f>
        <v>Royal Sutton Coldfield</v>
      </c>
      <c r="K40" s="147">
        <v>57.7</v>
      </c>
      <c r="L40" s="186"/>
      <c r="M40" s="204" t="s">
        <v>138</v>
      </c>
      <c r="N40" s="65">
        <v>3</v>
      </c>
      <c r="O40" s="57">
        <v>303</v>
      </c>
      <c r="P40" s="180" t="str">
        <f>LOOKUP(O40,Name!A$2:B1937)</f>
        <v>Vivi Ince</v>
      </c>
      <c r="Q40" s="59">
        <v>24</v>
      </c>
      <c r="R40" s="186"/>
      <c r="S40" s="39"/>
      <c r="T40" s="61">
        <f>IF(INT(O40/100)=1,Y40,0)</f>
        <v>0</v>
      </c>
      <c r="U40" s="61">
        <f>IF(INT(O40/100)=3,Y40,0)</f>
        <v>6</v>
      </c>
      <c r="V40" s="61">
        <f>IF(INT(O40/100)=4,Y40,0)</f>
        <v>0</v>
      </c>
      <c r="W40" s="61">
        <f>IF(INT(O40/100)=5,Y40,0)</f>
        <v>0</v>
      </c>
      <c r="X40" s="61">
        <f>IF(INT(O40/100)=6,Y40,0)</f>
        <v>0</v>
      </c>
      <c r="Y40" s="50">
        <v>6</v>
      </c>
    </row>
    <row r="41" spans="1:25" ht="15.75" thickBot="1">
      <c r="A41" s="58">
        <f>IF(I41=1,F41,0)</f>
        <v>0</v>
      </c>
      <c r="B41" s="58">
        <f>IF(I41=3,F41,0)</f>
        <v>0</v>
      </c>
      <c r="C41" s="58">
        <f>IF(I41=4,F41,0)</f>
        <v>0</v>
      </c>
      <c r="D41" s="58">
        <f>IF(I41=5,F41,0)</f>
        <v>4</v>
      </c>
      <c r="E41" s="58">
        <f>IF(I41=6,F41,0)</f>
        <v>0</v>
      </c>
      <c r="F41" s="62">
        <v>4</v>
      </c>
      <c r="H41" s="83">
        <v>4</v>
      </c>
      <c r="I41" s="57">
        <v>5</v>
      </c>
      <c r="J41" s="180" t="str">
        <f>LOOKUP(I41,Name!A$2:B1931)</f>
        <v>Tamworth AC</v>
      </c>
      <c r="K41" s="147">
        <v>58.9</v>
      </c>
      <c r="L41" s="186"/>
      <c r="M41" s="204" t="s">
        <v>138</v>
      </c>
      <c r="N41" s="65">
        <v>4</v>
      </c>
      <c r="O41" s="57">
        <v>163</v>
      </c>
      <c r="P41" s="180" t="str">
        <f>LOOKUP(O41,Name!A$2:B1938)</f>
        <v>Alexia Bevan</v>
      </c>
      <c r="Q41" s="59">
        <v>21</v>
      </c>
      <c r="R41" s="186"/>
      <c r="S41" s="39"/>
      <c r="T41" s="61">
        <f>IF(INT(O41/100)=1,Y41,0)</f>
        <v>4</v>
      </c>
      <c r="U41" s="61">
        <f>IF(INT(O41/100)=3,Y41,0)</f>
        <v>0</v>
      </c>
      <c r="V41" s="61">
        <f>IF(INT(O41/100)=4,Y41,0)</f>
        <v>0</v>
      </c>
      <c r="W41" s="61">
        <f>IF(INT(O41/100)=5,Y41,0)</f>
        <v>0</v>
      </c>
      <c r="X41" s="61">
        <f>IF(INT(O41/100)=6,Y41,0)</f>
        <v>0</v>
      </c>
      <c r="Y41" s="50">
        <v>4</v>
      </c>
    </row>
    <row r="42" spans="1:25" ht="15.75" thickBot="1">
      <c r="A42" s="58">
        <f>IF(I42=1,F42,0)</f>
        <v>0</v>
      </c>
      <c r="B42" s="58">
        <f>IF(I42=3,F42,0)</f>
        <v>0</v>
      </c>
      <c r="C42" s="58">
        <f>IF(I42=4,F42,0)</f>
        <v>2</v>
      </c>
      <c r="D42" s="58">
        <f>IF(I42=5,F42,0)</f>
        <v>0</v>
      </c>
      <c r="E42" s="58">
        <f>IF(I42=6,F42,0)</f>
        <v>0</v>
      </c>
      <c r="F42" s="62">
        <v>2</v>
      </c>
      <c r="H42" s="83">
        <v>5</v>
      </c>
      <c r="I42" s="57">
        <v>4</v>
      </c>
      <c r="J42" s="180" t="str">
        <f>LOOKUP(I42,Name!A$2:B1932)</f>
        <v>Halesowen C&amp;AC</v>
      </c>
      <c r="K42" s="147">
        <v>59.3</v>
      </c>
      <c r="L42" s="186"/>
      <c r="M42" s="204" t="s">
        <v>138</v>
      </c>
      <c r="N42" s="69">
        <v>5</v>
      </c>
      <c r="O42" s="70"/>
      <c r="P42" s="182" t="e">
        <f>LOOKUP(O42,Name!A$2:B1939)</f>
        <v>#N/A</v>
      </c>
      <c r="Q42" s="81"/>
      <c r="R42" s="189"/>
      <c r="S42" s="39"/>
      <c r="T42" s="61">
        <f>IF(INT(O42/100)=1,Y42,0)</f>
        <v>0</v>
      </c>
      <c r="U42" s="61">
        <f>IF(INT(O42/100)=3,Y42,0)</f>
        <v>0</v>
      </c>
      <c r="V42" s="61">
        <f>IF(INT(O42/100)=4,Y42,0)</f>
        <v>0</v>
      </c>
      <c r="W42" s="61">
        <f>IF(INT(O42/100)=5,Y42,0)</f>
        <v>0</v>
      </c>
      <c r="X42" s="61">
        <f>IF(INT(O42/100)=6,Y42,0)</f>
        <v>0</v>
      </c>
      <c r="Y42" s="50">
        <v>2</v>
      </c>
    </row>
    <row r="43" spans="1:25" ht="15.75" thickBot="1">
      <c r="A43" s="59"/>
      <c r="B43" s="59"/>
      <c r="C43" s="59"/>
      <c r="D43" s="59"/>
      <c r="E43" s="59"/>
      <c r="F43" s="60" t="s">
        <v>64</v>
      </c>
      <c r="H43" s="187"/>
      <c r="I43" s="180"/>
      <c r="J43" s="180"/>
      <c r="K43" s="288"/>
      <c r="L43" s="186"/>
      <c r="M43" s="204" t="s">
        <v>138</v>
      </c>
      <c r="N43" s="188"/>
      <c r="O43" s="188"/>
      <c r="P43" s="183"/>
      <c r="Q43" s="183"/>
      <c r="R43" s="183"/>
      <c r="T43" s="59"/>
      <c r="U43" s="59"/>
      <c r="V43" s="59"/>
      <c r="W43" s="59"/>
      <c r="X43" s="59"/>
      <c r="Y43" s="60" t="s">
        <v>64</v>
      </c>
    </row>
    <row r="44" spans="1:24" ht="16.5" thickBot="1">
      <c r="A44" s="52" t="s">
        <v>54</v>
      </c>
      <c r="B44" s="53" t="s">
        <v>56</v>
      </c>
      <c r="C44" s="54" t="s">
        <v>58</v>
      </c>
      <c r="D44" s="55" t="s">
        <v>60</v>
      </c>
      <c r="E44" s="56" t="s">
        <v>62</v>
      </c>
      <c r="H44" s="203" t="s">
        <v>110</v>
      </c>
      <c r="I44" s="72">
        <v>6.3</v>
      </c>
      <c r="J44" s="181" t="s">
        <v>75</v>
      </c>
      <c r="K44" s="289"/>
      <c r="L44" s="186"/>
      <c r="M44" s="204" t="s">
        <v>138</v>
      </c>
      <c r="N44" s="202" t="s">
        <v>114</v>
      </c>
      <c r="O44" s="190"/>
      <c r="P44" s="179" t="s">
        <v>82</v>
      </c>
      <c r="Q44" s="179"/>
      <c r="R44" s="185"/>
      <c r="S44" s="39"/>
      <c r="T44" s="52" t="s">
        <v>54</v>
      </c>
      <c r="U44" s="53" t="s">
        <v>56</v>
      </c>
      <c r="V44" s="54" t="s">
        <v>58</v>
      </c>
      <c r="W44" s="55" t="s">
        <v>60</v>
      </c>
      <c r="X44" s="56" t="s">
        <v>62</v>
      </c>
    </row>
    <row r="45" spans="1:25" ht="15.75" thickBot="1">
      <c r="A45" s="58">
        <f>IF(I45=1,F45,0)</f>
        <v>0</v>
      </c>
      <c r="B45" s="58">
        <f>IF(I45=3,F45,0)</f>
        <v>0</v>
      </c>
      <c r="C45" s="58">
        <f>IF(I45=4,F45,0)</f>
        <v>0</v>
      </c>
      <c r="D45" s="58">
        <f>IF(I45=5,F45,0)</f>
        <v>0</v>
      </c>
      <c r="E45" s="58">
        <f>IF(I45=6,F45,0)</f>
        <v>10</v>
      </c>
      <c r="F45" s="62">
        <v>10</v>
      </c>
      <c r="H45" s="83">
        <v>1</v>
      </c>
      <c r="I45" s="57">
        <v>6</v>
      </c>
      <c r="J45" s="180" t="str">
        <f>LOOKUP(I45,Name!A$2:B1935)</f>
        <v>Solihull &amp; Small Heath</v>
      </c>
      <c r="K45" s="147">
        <v>53.8</v>
      </c>
      <c r="L45" s="186"/>
      <c r="M45" s="204" t="s">
        <v>138</v>
      </c>
      <c r="N45" s="65">
        <v>1</v>
      </c>
      <c r="O45" s="57">
        <v>697</v>
      </c>
      <c r="P45" s="180" t="str">
        <f>LOOKUP(O45,Name!A$2:B1942)</f>
        <v>Erin Troop</v>
      </c>
      <c r="Q45" s="155">
        <v>6.5</v>
      </c>
      <c r="R45" s="186"/>
      <c r="S45" s="39"/>
      <c r="T45" s="61">
        <f>IF(INT(O45/100)=1,Y45,0)</f>
        <v>0</v>
      </c>
      <c r="U45" s="61">
        <f>IF(INT(O45/100)=3,Y45,0)</f>
        <v>0</v>
      </c>
      <c r="V45" s="61">
        <f>IF(INT(O45/100)=4,Y45,0)</f>
        <v>0</v>
      </c>
      <c r="W45" s="61">
        <f>IF(INT(O45/100)=5,Y45,0)</f>
        <v>0</v>
      </c>
      <c r="X45" s="61">
        <f>IF(INT(O45/100)=6,Y45,0)</f>
        <v>10</v>
      </c>
      <c r="Y45" s="50">
        <v>10</v>
      </c>
    </row>
    <row r="46" spans="1:25" ht="15.75" thickBot="1">
      <c r="A46" s="58">
        <f>IF(I46=1,F46,0)</f>
        <v>0</v>
      </c>
      <c r="B46" s="58">
        <f>IF(I46=3,F46,0)</f>
        <v>8</v>
      </c>
      <c r="C46" s="58">
        <f>IF(I46=4,F46,0)</f>
        <v>0</v>
      </c>
      <c r="D46" s="58">
        <f>IF(I46=5,F46,0)</f>
        <v>0</v>
      </c>
      <c r="E46" s="58">
        <f>IF(I46=6,F46,0)</f>
        <v>0</v>
      </c>
      <c r="F46" s="62">
        <v>8</v>
      </c>
      <c r="H46" s="83">
        <v>2</v>
      </c>
      <c r="I46" s="57">
        <v>3</v>
      </c>
      <c r="J46" s="180" t="str">
        <f>LOOKUP(I46,Name!A$2:B1936)</f>
        <v>Birchfield Harriers</v>
      </c>
      <c r="K46" s="147">
        <v>54</v>
      </c>
      <c r="L46" s="186"/>
      <c r="M46" s="204" t="s">
        <v>138</v>
      </c>
      <c r="N46" s="65">
        <v>2</v>
      </c>
      <c r="O46" s="57">
        <v>162</v>
      </c>
      <c r="P46" s="180" t="str">
        <f>LOOKUP(O46,Name!A$2:B1943)</f>
        <v>Neva Bevan</v>
      </c>
      <c r="Q46" s="155">
        <v>5.25</v>
      </c>
      <c r="R46" s="186"/>
      <c r="S46" s="39"/>
      <c r="T46" s="61">
        <f>IF(INT(O46/100)=1,Y46,0)</f>
        <v>8</v>
      </c>
      <c r="U46" s="61">
        <f>IF(INT(O46/100)=3,Y46,0)</f>
        <v>0</v>
      </c>
      <c r="V46" s="61">
        <f>IF(INT(O46/100)=4,Y46,0)</f>
        <v>0</v>
      </c>
      <c r="W46" s="61">
        <f>IF(INT(O46/100)=5,Y46,0)</f>
        <v>0</v>
      </c>
      <c r="X46" s="61">
        <f>IF(INT(O46/100)=6,Y46,0)</f>
        <v>0</v>
      </c>
      <c r="Y46" s="50">
        <v>8</v>
      </c>
    </row>
    <row r="47" spans="1:25" ht="15.75" thickBot="1">
      <c r="A47" s="58">
        <f>IF(I47=1,F47,0)</f>
        <v>6</v>
      </c>
      <c r="B47" s="58">
        <f>IF(I47=3,F47,0)</f>
        <v>0</v>
      </c>
      <c r="C47" s="58">
        <f>IF(I47=4,F47,0)</f>
        <v>0</v>
      </c>
      <c r="D47" s="58">
        <f>IF(I47=5,F47,0)</f>
        <v>0</v>
      </c>
      <c r="E47" s="58">
        <f>IF(I47=6,F47,0)</f>
        <v>0</v>
      </c>
      <c r="F47" s="62">
        <v>6</v>
      </c>
      <c r="H47" s="83">
        <v>3</v>
      </c>
      <c r="I47" s="57">
        <v>1</v>
      </c>
      <c r="J47" s="180" t="str">
        <f>LOOKUP(I47,Name!A$2:B1937)</f>
        <v>Royal Sutton Coldfield</v>
      </c>
      <c r="K47" s="147">
        <v>57.2</v>
      </c>
      <c r="L47" s="186"/>
      <c r="M47" s="204" t="s">
        <v>138</v>
      </c>
      <c r="N47" s="65">
        <v>3</v>
      </c>
      <c r="O47" s="57">
        <v>470</v>
      </c>
      <c r="P47" s="180" t="str">
        <f>LOOKUP(O47,Name!A$2:B1944)</f>
        <v>Charlie-Ann Baird</v>
      </c>
      <c r="Q47" s="155">
        <v>5</v>
      </c>
      <c r="R47" s="186"/>
      <c r="S47" s="39"/>
      <c r="T47" s="61">
        <f>IF(INT(O47/100)=1,Y47,0)</f>
        <v>0</v>
      </c>
      <c r="U47" s="61">
        <f>IF(INT(O47/100)=3,Y47,0)</f>
        <v>0</v>
      </c>
      <c r="V47" s="61">
        <f>IF(INT(O47/100)=4,Y47,0)</f>
        <v>6</v>
      </c>
      <c r="W47" s="61">
        <f>IF(INT(O47/100)=5,Y47,0)</f>
        <v>0</v>
      </c>
      <c r="X47" s="61">
        <f>IF(INT(O47/100)=6,Y47,0)</f>
        <v>0</v>
      </c>
      <c r="Y47" s="50">
        <v>6</v>
      </c>
    </row>
    <row r="48" spans="1:25" ht="15.75" thickBot="1">
      <c r="A48" s="58">
        <f>IF(I48=1,F48,0)</f>
        <v>0</v>
      </c>
      <c r="B48" s="58">
        <f>IF(I48=3,F48,0)</f>
        <v>0</v>
      </c>
      <c r="C48" s="58">
        <f>IF(I48=4,F48,0)</f>
        <v>4</v>
      </c>
      <c r="D48" s="58">
        <f>IF(I48=5,F48,0)</f>
        <v>0</v>
      </c>
      <c r="E48" s="58">
        <f>IF(I48=6,F48,0)</f>
        <v>0</v>
      </c>
      <c r="F48" s="62">
        <v>4</v>
      </c>
      <c r="H48" s="83">
        <v>4</v>
      </c>
      <c r="I48" s="57">
        <v>4</v>
      </c>
      <c r="J48" s="180" t="str">
        <f>LOOKUP(I48,Name!A$2:B1938)</f>
        <v>Halesowen C&amp;AC</v>
      </c>
      <c r="K48" s="147">
        <v>58.6</v>
      </c>
      <c r="L48" s="186"/>
      <c r="M48" s="204" t="s">
        <v>138</v>
      </c>
      <c r="N48" s="65">
        <v>4</v>
      </c>
      <c r="O48" s="57">
        <v>309</v>
      </c>
      <c r="P48" s="180" t="str">
        <f>LOOKUP(O48,Name!A$2:B1945)</f>
        <v>Emmeline Grace</v>
      </c>
      <c r="Q48" s="155">
        <v>4.5</v>
      </c>
      <c r="R48" s="186"/>
      <c r="S48" s="39"/>
      <c r="T48" s="61">
        <f>IF(INT(O48/100)=1,Y48,0)</f>
        <v>0</v>
      </c>
      <c r="U48" s="61">
        <f>IF(INT(O48/100)=3,Y48,0)</f>
        <v>4</v>
      </c>
      <c r="V48" s="61">
        <f>IF(INT(O48/100)=4,Y48,0)</f>
        <v>0</v>
      </c>
      <c r="W48" s="61">
        <f>IF(INT(O48/100)=5,Y48,0)</f>
        <v>0</v>
      </c>
      <c r="X48" s="61">
        <f>IF(INT(O48/100)=6,Y48,0)</f>
        <v>0</v>
      </c>
      <c r="Y48" s="50">
        <v>4</v>
      </c>
    </row>
    <row r="49" spans="1:25" ht="15.75" thickBot="1">
      <c r="A49" s="58">
        <f>IF(I49=1,F49,0)</f>
        <v>0</v>
      </c>
      <c r="B49" s="58">
        <f>IF(I49=3,F49,0)</f>
        <v>0</v>
      </c>
      <c r="C49" s="58">
        <f>IF(I49=4,F49,0)</f>
        <v>0</v>
      </c>
      <c r="D49" s="58">
        <f>IF(I49=5,F49,0)</f>
        <v>0</v>
      </c>
      <c r="E49" s="58">
        <f>IF(I49=6,F49,0)</f>
        <v>0</v>
      </c>
      <c r="F49" s="62">
        <v>2</v>
      </c>
      <c r="H49" s="83">
        <v>5</v>
      </c>
      <c r="I49" s="57"/>
      <c r="J49" s="180" t="e">
        <f>LOOKUP(I49,Name!A$2:B1939)</f>
        <v>#N/A</v>
      </c>
      <c r="K49" s="147"/>
      <c r="L49" s="186"/>
      <c r="M49" s="204" t="s">
        <v>138</v>
      </c>
      <c r="N49" s="65">
        <v>5</v>
      </c>
      <c r="O49" s="57"/>
      <c r="P49" s="180" t="e">
        <f>LOOKUP(O49,Name!A$2:B1946)</f>
        <v>#N/A</v>
      </c>
      <c r="Q49" s="155"/>
      <c r="R49" s="186"/>
      <c r="S49" s="39"/>
      <c r="T49" s="61">
        <f>IF(INT(O49/100)=1,Y49,0)</f>
        <v>0</v>
      </c>
      <c r="U49" s="61">
        <f>IF(INT(O49/100)=3,Y49,0)</f>
        <v>0</v>
      </c>
      <c r="V49" s="61">
        <f>IF(INT(O49/100)=4,Y49,0)</f>
        <v>0</v>
      </c>
      <c r="W49" s="61">
        <f>IF(INT(O49/100)=5,Y49,0)</f>
        <v>0</v>
      </c>
      <c r="X49" s="61">
        <f>IF(INT(O49/100)=6,Y49,0)</f>
        <v>0</v>
      </c>
      <c r="Y49" s="50">
        <v>2</v>
      </c>
    </row>
    <row r="50" spans="1:25" ht="15.75" thickBot="1">
      <c r="A50" s="59"/>
      <c r="B50" s="59"/>
      <c r="C50" s="59"/>
      <c r="D50" s="59"/>
      <c r="E50" s="59"/>
      <c r="F50" s="60" t="s">
        <v>64</v>
      </c>
      <c r="H50" s="184"/>
      <c r="I50" s="181"/>
      <c r="J50" s="180"/>
      <c r="K50" s="288"/>
      <c r="L50" s="186"/>
      <c r="M50" s="204" t="s">
        <v>138</v>
      </c>
      <c r="N50" s="184"/>
      <c r="O50" s="181"/>
      <c r="P50" s="180"/>
      <c r="Q50" s="285"/>
      <c r="R50" s="186"/>
      <c r="S50" s="39"/>
      <c r="T50" s="75"/>
      <c r="U50" s="59"/>
      <c r="V50" s="59"/>
      <c r="W50" s="59"/>
      <c r="X50" s="59"/>
      <c r="Y50" s="60" t="s">
        <v>64</v>
      </c>
    </row>
    <row r="51" spans="1:24" ht="16.5" thickBot="1">
      <c r="A51" s="52" t="s">
        <v>54</v>
      </c>
      <c r="B51" s="53" t="s">
        <v>56</v>
      </c>
      <c r="C51" s="54" t="s">
        <v>58</v>
      </c>
      <c r="D51" s="55" t="s">
        <v>60</v>
      </c>
      <c r="E51" s="56" t="s">
        <v>62</v>
      </c>
      <c r="H51" s="203" t="s">
        <v>111</v>
      </c>
      <c r="I51" s="72">
        <v>7.1</v>
      </c>
      <c r="J51" s="181" t="s">
        <v>77</v>
      </c>
      <c r="K51" s="289"/>
      <c r="L51" s="186"/>
      <c r="M51" s="204" t="s">
        <v>138</v>
      </c>
      <c r="N51" s="203" t="s">
        <v>115</v>
      </c>
      <c r="O51" s="181"/>
      <c r="P51" s="181" t="s">
        <v>83</v>
      </c>
      <c r="Q51" s="286"/>
      <c r="R51" s="186"/>
      <c r="S51" s="39"/>
      <c r="T51" s="52" t="s">
        <v>54</v>
      </c>
      <c r="U51" s="53" t="s">
        <v>56</v>
      </c>
      <c r="V51" s="54" t="s">
        <v>58</v>
      </c>
      <c r="W51" s="55" t="s">
        <v>60</v>
      </c>
      <c r="X51" s="56" t="s">
        <v>62</v>
      </c>
    </row>
    <row r="52" spans="1:25" ht="15.75" thickBot="1">
      <c r="A52" s="58">
        <f>IF(I52=1,F52,0)</f>
        <v>0</v>
      </c>
      <c r="B52" s="58">
        <f>IF(I52=3,F52,0)</f>
        <v>0</v>
      </c>
      <c r="C52" s="58">
        <f>IF(I52=4,F52,0)</f>
        <v>0</v>
      </c>
      <c r="D52" s="58">
        <f>IF(I52=5,F52,0)</f>
        <v>0</v>
      </c>
      <c r="E52" s="58">
        <f>IF(I52=6,F52,0)</f>
        <v>10</v>
      </c>
      <c r="F52" s="62">
        <v>10</v>
      </c>
      <c r="H52" s="83">
        <v>1</v>
      </c>
      <c r="I52" s="57">
        <v>6</v>
      </c>
      <c r="J52" s="180" t="str">
        <f>LOOKUP(I52,Name!A$2:B1942)</f>
        <v>Solihull &amp; Small Heath</v>
      </c>
      <c r="K52" s="147">
        <v>50.5</v>
      </c>
      <c r="L52" s="186"/>
      <c r="M52" s="204" t="s">
        <v>138</v>
      </c>
      <c r="N52" s="65">
        <v>1</v>
      </c>
      <c r="O52" s="57">
        <v>693</v>
      </c>
      <c r="P52" s="180" t="str">
        <f>LOOKUP(O52,Name!A$2:B1949)</f>
        <v>Poppy Koumblis</v>
      </c>
      <c r="Q52" s="155">
        <v>6.25</v>
      </c>
      <c r="R52" s="186"/>
      <c r="S52" s="39"/>
      <c r="T52" s="61">
        <f>IF(INT(O52/100)=1,Y52,0)</f>
        <v>0</v>
      </c>
      <c r="U52" s="61">
        <f>IF(INT(O52/100)=3,Y52,0)</f>
        <v>0</v>
      </c>
      <c r="V52" s="61">
        <f>IF(INT(O52/100)=4,Y52,0)</f>
        <v>0</v>
      </c>
      <c r="W52" s="61">
        <f>IF(INT(O52/100)=5,Y52,0)</f>
        <v>0</v>
      </c>
      <c r="X52" s="61">
        <f>IF(INT(O52/100)=6,Y52,0)</f>
        <v>10</v>
      </c>
      <c r="Y52" s="50">
        <v>10</v>
      </c>
    </row>
    <row r="53" spans="1:25" ht="15.75" thickBot="1">
      <c r="A53" s="58">
        <f>IF(I53=1,F53,0)</f>
        <v>0</v>
      </c>
      <c r="B53" s="58">
        <f>IF(I53=3,F53,0)</f>
        <v>8</v>
      </c>
      <c r="C53" s="58">
        <f>IF(I53=4,F53,0)</f>
        <v>0</v>
      </c>
      <c r="D53" s="58">
        <f>IF(I53=5,F53,0)</f>
        <v>0</v>
      </c>
      <c r="E53" s="58">
        <f>IF(I53=6,F53,0)</f>
        <v>0</v>
      </c>
      <c r="F53" s="62">
        <v>8</v>
      </c>
      <c r="H53" s="83">
        <v>2</v>
      </c>
      <c r="I53" s="57">
        <v>3</v>
      </c>
      <c r="J53" s="180" t="str">
        <f>LOOKUP(I53,Name!A$2:B1943)</f>
        <v>Birchfield Harriers</v>
      </c>
      <c r="K53" s="147">
        <v>53.1</v>
      </c>
      <c r="L53" s="186"/>
      <c r="M53" s="204" t="s">
        <v>138</v>
      </c>
      <c r="N53" s="65">
        <v>2</v>
      </c>
      <c r="O53" s="57">
        <v>329</v>
      </c>
      <c r="P53" s="180" t="str">
        <f>LOOKUP(O53,Name!A$2:B1950)</f>
        <v>Kyra Burton</v>
      </c>
      <c r="Q53" s="155">
        <v>4.25</v>
      </c>
      <c r="R53" s="186"/>
      <c r="S53" s="39"/>
      <c r="T53" s="61">
        <f>IF(INT(O53/100)=1,Y53,0)</f>
        <v>0</v>
      </c>
      <c r="U53" s="61">
        <f>IF(INT(O53/100)=3,Y53,0)</f>
        <v>8</v>
      </c>
      <c r="V53" s="61">
        <f>IF(INT(O53/100)=4,Y53,0)</f>
        <v>0</v>
      </c>
      <c r="W53" s="61">
        <f>IF(INT(O53/100)=5,Y53,0)</f>
        <v>0</v>
      </c>
      <c r="X53" s="61">
        <f>IF(INT(O53/100)=6,Y53,0)</f>
        <v>0</v>
      </c>
      <c r="Y53" s="50">
        <v>8</v>
      </c>
    </row>
    <row r="54" spans="1:25" ht="15.75" thickBot="1">
      <c r="A54" s="58">
        <f>IF(I54=1,F54,0)</f>
        <v>0</v>
      </c>
      <c r="B54" s="58">
        <f>IF(I54=3,F54,0)</f>
        <v>0</v>
      </c>
      <c r="C54" s="58">
        <f>IF(I54=4,F54,0)</f>
        <v>6</v>
      </c>
      <c r="D54" s="58">
        <f>IF(I54=5,F54,0)</f>
        <v>0</v>
      </c>
      <c r="E54" s="58">
        <f>IF(I54=6,F54,0)</f>
        <v>0</v>
      </c>
      <c r="F54" s="62">
        <v>6</v>
      </c>
      <c r="H54" s="83">
        <v>3</v>
      </c>
      <c r="I54" s="57">
        <v>4</v>
      </c>
      <c r="J54" s="180" t="str">
        <f>LOOKUP(I54,Name!A$2:B1944)</f>
        <v>Halesowen C&amp;AC</v>
      </c>
      <c r="K54" s="147">
        <v>54</v>
      </c>
      <c r="L54" s="186"/>
      <c r="M54" s="204" t="s">
        <v>138</v>
      </c>
      <c r="N54" s="65">
        <v>3</v>
      </c>
      <c r="O54" s="57">
        <v>471</v>
      </c>
      <c r="P54" s="180" t="str">
        <f>LOOKUP(O54,Name!A$2:B1951)</f>
        <v>Sadie Bradley</v>
      </c>
      <c r="Q54" s="155">
        <v>4</v>
      </c>
      <c r="R54" s="186"/>
      <c r="S54" s="39"/>
      <c r="T54" s="61">
        <f>IF(INT(O54/100)=1,Y54,0)</f>
        <v>0</v>
      </c>
      <c r="U54" s="61">
        <f>IF(INT(O54/100)=3,Y54,0)</f>
        <v>0</v>
      </c>
      <c r="V54" s="61">
        <f>IF(INT(O54/100)=4,Y54,0)</f>
        <v>6</v>
      </c>
      <c r="W54" s="61">
        <f>IF(INT(O54/100)=5,Y54,0)</f>
        <v>0</v>
      </c>
      <c r="X54" s="61">
        <f>IF(INT(O54/100)=6,Y54,0)</f>
        <v>0</v>
      </c>
      <c r="Y54" s="50">
        <v>6</v>
      </c>
    </row>
    <row r="55" spans="1:25" ht="15.75" thickBot="1">
      <c r="A55" s="58">
        <f>IF(I55=1,F55,0)</f>
        <v>0</v>
      </c>
      <c r="B55" s="58">
        <f>IF(I55=3,F55,0)</f>
        <v>0</v>
      </c>
      <c r="C55" s="58">
        <f>IF(I55=4,F55,0)</f>
        <v>0</v>
      </c>
      <c r="D55" s="58">
        <f>IF(I55=5,F55,0)</f>
        <v>4</v>
      </c>
      <c r="E55" s="58">
        <f>IF(I55=6,F55,0)</f>
        <v>0</v>
      </c>
      <c r="F55" s="62">
        <v>4</v>
      </c>
      <c r="H55" s="83">
        <v>4</v>
      </c>
      <c r="I55" s="57">
        <v>5</v>
      </c>
      <c r="J55" s="180" t="str">
        <f>LOOKUP(I55,Name!A$2:B1945)</f>
        <v>Tamworth AC</v>
      </c>
      <c r="K55" s="147">
        <v>54.1</v>
      </c>
      <c r="L55" s="186"/>
      <c r="M55" s="204" t="s">
        <v>138</v>
      </c>
      <c r="N55" s="65">
        <v>4</v>
      </c>
      <c r="O55" s="57">
        <v>163</v>
      </c>
      <c r="P55" s="180" t="str">
        <f>LOOKUP(O55,Name!A$2:B1952)</f>
        <v>Alexia Bevan</v>
      </c>
      <c r="Q55" s="155">
        <v>2.75</v>
      </c>
      <c r="R55" s="186"/>
      <c r="S55" s="39"/>
      <c r="T55" s="61">
        <f>IF(INT(O55/100)=1,Y55,0)</f>
        <v>4</v>
      </c>
      <c r="U55" s="61">
        <f>IF(INT(O55/100)=3,Y55,0)</f>
        <v>0</v>
      </c>
      <c r="V55" s="61">
        <f>IF(INT(O55/100)=4,Y55,0)</f>
        <v>0</v>
      </c>
      <c r="W55" s="61">
        <f>IF(INT(O55/100)=5,Y55,0)</f>
        <v>0</v>
      </c>
      <c r="X55" s="61">
        <f>IF(INT(O55/100)=6,Y55,0)</f>
        <v>0</v>
      </c>
      <c r="Y55" s="50">
        <v>4</v>
      </c>
    </row>
    <row r="56" spans="1:25" ht="15.75" thickBot="1">
      <c r="A56" s="58">
        <f>IF(I56=1,F56,0)</f>
        <v>2</v>
      </c>
      <c r="B56" s="58">
        <f>IF(I56=3,F56,0)</f>
        <v>0</v>
      </c>
      <c r="C56" s="58">
        <f>IF(I56=4,F56,0)</f>
        <v>0</v>
      </c>
      <c r="D56" s="58">
        <f>IF(I56=5,F56,0)</f>
        <v>0</v>
      </c>
      <c r="E56" s="58">
        <f>IF(I56=6,F56,0)</f>
        <v>0</v>
      </c>
      <c r="F56" s="62">
        <v>2</v>
      </c>
      <c r="H56" s="85">
        <v>5</v>
      </c>
      <c r="I56" s="70">
        <v>1</v>
      </c>
      <c r="J56" s="182" t="str">
        <f>LOOKUP(I56,Name!A$2:B1946)</f>
        <v>Royal Sutton Coldfield</v>
      </c>
      <c r="K56" s="284">
        <v>56.2</v>
      </c>
      <c r="L56" s="189"/>
      <c r="M56" s="204" t="s">
        <v>138</v>
      </c>
      <c r="N56" s="69">
        <v>5</v>
      </c>
      <c r="O56" s="70"/>
      <c r="P56" s="182" t="e">
        <f>LOOKUP(O56,Name!A$2:B1953)</f>
        <v>#N/A</v>
      </c>
      <c r="Q56" s="281"/>
      <c r="R56" s="189"/>
      <c r="S56" s="39"/>
      <c r="T56" s="61">
        <f>IF(INT(O56/100)=1,Y56,0)</f>
        <v>0</v>
      </c>
      <c r="U56" s="61">
        <f>IF(INT(O56/100)=3,Y56,0)</f>
        <v>0</v>
      </c>
      <c r="V56" s="61">
        <f>IF(INT(O56/100)=4,Y56,0)</f>
        <v>0</v>
      </c>
      <c r="W56" s="61">
        <f>IF(INT(O56/100)=5,Y56,0)</f>
        <v>0</v>
      </c>
      <c r="X56" s="61">
        <f>IF(INT(O56/100)=6,Y56,0)</f>
        <v>0</v>
      </c>
      <c r="Y56" s="50">
        <v>2</v>
      </c>
    </row>
    <row r="57" spans="1:25" ht="15.75" thickBot="1">
      <c r="A57" s="59"/>
      <c r="B57" s="59"/>
      <c r="C57" s="59"/>
      <c r="D57" s="59"/>
      <c r="E57" s="59"/>
      <c r="F57" s="60" t="s">
        <v>64</v>
      </c>
      <c r="H57" s="188"/>
      <c r="I57" s="188"/>
      <c r="J57" s="183"/>
      <c r="K57" s="183"/>
      <c r="L57" s="183"/>
      <c r="M57" s="204" t="s">
        <v>138</v>
      </c>
      <c r="N57" s="188"/>
      <c r="O57" s="188"/>
      <c r="P57" s="183"/>
      <c r="Q57" s="183"/>
      <c r="R57" s="183"/>
      <c r="T57" s="59"/>
      <c r="U57" s="59"/>
      <c r="V57" s="59"/>
      <c r="W57" s="59"/>
      <c r="X57" s="59"/>
      <c r="Y57" s="60" t="s">
        <v>64</v>
      </c>
    </row>
    <row r="58" spans="1:24" ht="16.5" thickBot="1">
      <c r="A58" s="52" t="s">
        <v>54</v>
      </c>
      <c r="B58" s="53" t="s">
        <v>56</v>
      </c>
      <c r="C58" s="54" t="s">
        <v>58</v>
      </c>
      <c r="D58" s="55" t="s">
        <v>60</v>
      </c>
      <c r="E58" s="56" t="s">
        <v>62</v>
      </c>
      <c r="H58" s="202" t="s">
        <v>116</v>
      </c>
      <c r="I58" s="190"/>
      <c r="J58" s="179" t="s">
        <v>117</v>
      </c>
      <c r="K58" s="179"/>
      <c r="L58" s="185"/>
      <c r="M58" s="204" t="s">
        <v>138</v>
      </c>
      <c r="N58" s="202" t="s">
        <v>119</v>
      </c>
      <c r="O58" s="190"/>
      <c r="P58" s="179" t="s">
        <v>118</v>
      </c>
      <c r="Q58" s="179"/>
      <c r="R58" s="185"/>
      <c r="S58" s="39"/>
      <c r="T58" s="52" t="s">
        <v>54</v>
      </c>
      <c r="U58" s="53" t="s">
        <v>56</v>
      </c>
      <c r="V58" s="54" t="s">
        <v>58</v>
      </c>
      <c r="W58" s="55" t="s">
        <v>60</v>
      </c>
      <c r="X58" s="56" t="s">
        <v>62</v>
      </c>
    </row>
    <row r="59" spans="1:25" ht="15.75" thickBot="1">
      <c r="A59" s="61">
        <f>IF(INT(I59/100)=1,F59,0)</f>
        <v>0</v>
      </c>
      <c r="B59" s="61">
        <f>IF(INT(I59/100)=3,F59,0)</f>
        <v>0</v>
      </c>
      <c r="C59" s="61">
        <f>IF(INT(I59/100)=4,F59,0)</f>
        <v>0</v>
      </c>
      <c r="D59" s="61">
        <f>IF(INT(I59/100)=5,F59,0)</f>
        <v>0</v>
      </c>
      <c r="E59" s="61">
        <f>IF(INT(I59/100)=6,F59,0)</f>
        <v>10</v>
      </c>
      <c r="F59" s="50">
        <v>10</v>
      </c>
      <c r="H59" s="65">
        <v>1</v>
      </c>
      <c r="I59" s="57">
        <v>687</v>
      </c>
      <c r="J59" s="180" t="str">
        <f>LOOKUP(I59,Name!A$2:B1949)</f>
        <v>Eve Wynne-Jones</v>
      </c>
      <c r="K59" s="59">
        <v>56</v>
      </c>
      <c r="L59" s="186"/>
      <c r="M59" s="204" t="s">
        <v>138</v>
      </c>
      <c r="N59" s="65">
        <v>1</v>
      </c>
      <c r="O59" s="57">
        <v>155</v>
      </c>
      <c r="P59" s="180" t="str">
        <f>LOOKUP(O59,Name!A$2:B1956)</f>
        <v>Caitlin Ralph</v>
      </c>
      <c r="Q59" s="59">
        <v>47</v>
      </c>
      <c r="R59" s="186"/>
      <c r="S59" s="39"/>
      <c r="T59" s="61">
        <f>IF(INT(O59/100)=1,Y59,0)</f>
        <v>10</v>
      </c>
      <c r="U59" s="61">
        <f>IF(INT(O59/100)=3,Y59,0)</f>
        <v>0</v>
      </c>
      <c r="V59" s="61">
        <f>IF(INT(O59/100)=4,Y59,0)</f>
        <v>0</v>
      </c>
      <c r="W59" s="61">
        <f>IF(INT(O59/100)=5,Y59,0)</f>
        <v>0</v>
      </c>
      <c r="X59" s="61">
        <f>IF(INT(O59/100)=6,Y59,0)</f>
        <v>0</v>
      </c>
      <c r="Y59" s="50">
        <v>10</v>
      </c>
    </row>
    <row r="60" spans="1:25" ht="15.75" thickBot="1">
      <c r="A60" s="61">
        <f>IF(INT(I60/100)=1,F60,0)</f>
        <v>0</v>
      </c>
      <c r="B60" s="61">
        <f>IF(INT(I60/100)=3,F60,0)</f>
        <v>8</v>
      </c>
      <c r="C60" s="61">
        <f>IF(INT(I60/100)=4,F60,0)</f>
        <v>0</v>
      </c>
      <c r="D60" s="61">
        <f>IF(INT(I60/100)=5,F60,0)</f>
        <v>0</v>
      </c>
      <c r="E60" s="61">
        <f>IF(INT(I60/100)=6,F60,0)</f>
        <v>0</v>
      </c>
      <c r="F60" s="50">
        <v>8</v>
      </c>
      <c r="H60" s="65">
        <v>2</v>
      </c>
      <c r="I60" s="57">
        <v>305</v>
      </c>
      <c r="J60" s="180" t="str">
        <f>LOOKUP(I60,Name!A$2:B1950)</f>
        <v>Maya Whitehouse</v>
      </c>
      <c r="K60" s="59">
        <v>48</v>
      </c>
      <c r="L60" s="186"/>
      <c r="M60" s="204" t="s">
        <v>138</v>
      </c>
      <c r="N60" s="65">
        <v>2</v>
      </c>
      <c r="O60" s="57">
        <v>698</v>
      </c>
      <c r="P60" s="180" t="str">
        <f>LOOKUP(O60,Name!A$2:B1957)</f>
        <v>Hannah Durowse</v>
      </c>
      <c r="Q60" s="59">
        <v>45</v>
      </c>
      <c r="R60" s="186"/>
      <c r="S60" s="39"/>
      <c r="T60" s="61">
        <f>IF(INT(O60/100)=1,Y60,0)</f>
        <v>0</v>
      </c>
      <c r="U60" s="61">
        <f>IF(INT(O60/100)=3,Y60,0)</f>
        <v>0</v>
      </c>
      <c r="V60" s="61">
        <f>IF(INT(O60/100)=4,Y60,0)</f>
        <v>0</v>
      </c>
      <c r="W60" s="61">
        <f>IF(INT(O60/100)=5,Y60,0)</f>
        <v>0</v>
      </c>
      <c r="X60" s="61">
        <f>IF(INT(O60/100)=6,Y60,0)</f>
        <v>8</v>
      </c>
      <c r="Y60" s="50">
        <v>8</v>
      </c>
    </row>
    <row r="61" spans="1:25" ht="15.75" thickBot="1">
      <c r="A61" s="61">
        <f>IF(INT(I61/100)=1,F61,0)</f>
        <v>6</v>
      </c>
      <c r="B61" s="61">
        <f>IF(INT(I61/100)=3,F61,0)</f>
        <v>0</v>
      </c>
      <c r="C61" s="61">
        <f>IF(INT(I61/100)=4,F61,0)</f>
        <v>0</v>
      </c>
      <c r="D61" s="61">
        <f>IF(INT(I61/100)=5,F61,0)</f>
        <v>0</v>
      </c>
      <c r="E61" s="61">
        <f>IF(INT(I61/100)=6,F61,0)</f>
        <v>0</v>
      </c>
      <c r="F61" s="50">
        <v>6</v>
      </c>
      <c r="H61" s="65">
        <v>2</v>
      </c>
      <c r="I61" s="57">
        <v>157</v>
      </c>
      <c r="J61" s="180" t="str">
        <f>LOOKUP(I61,Name!A$2:B1951)</f>
        <v>Olivia Straw</v>
      </c>
      <c r="K61" s="59">
        <v>48</v>
      </c>
      <c r="L61" s="186"/>
      <c r="M61" s="204" t="s">
        <v>138</v>
      </c>
      <c r="N61" s="65">
        <v>3</v>
      </c>
      <c r="O61" s="57">
        <v>329</v>
      </c>
      <c r="P61" s="180" t="str">
        <f>LOOKUP(O61,Name!A$2:B1958)</f>
        <v>Kyra Burton</v>
      </c>
      <c r="Q61" s="59">
        <v>41</v>
      </c>
      <c r="R61" s="186"/>
      <c r="S61" s="39"/>
      <c r="T61" s="61">
        <f>IF(INT(O61/100)=1,Y61,0)</f>
        <v>0</v>
      </c>
      <c r="U61" s="61">
        <f>IF(INT(O61/100)=3,Y61,0)</f>
        <v>6</v>
      </c>
      <c r="V61" s="61">
        <f>IF(INT(O61/100)=4,Y61,0)</f>
        <v>0</v>
      </c>
      <c r="W61" s="61">
        <f>IF(INT(O61/100)=5,Y61,0)</f>
        <v>0</v>
      </c>
      <c r="X61" s="61">
        <f>IF(INT(O61/100)=6,Y61,0)</f>
        <v>0</v>
      </c>
      <c r="Y61" s="50">
        <v>6</v>
      </c>
    </row>
    <row r="62" spans="1:25" ht="15.75" thickBot="1">
      <c r="A62" s="61">
        <f>IF(INT(I62/100)=1,F62,0)</f>
        <v>0</v>
      </c>
      <c r="B62" s="61">
        <f>IF(INT(I62/100)=3,F62,0)</f>
        <v>0</v>
      </c>
      <c r="C62" s="61">
        <f>IF(INT(I62/100)=4,F62,0)</f>
        <v>0</v>
      </c>
      <c r="D62" s="61">
        <f>IF(INT(I62/100)=5,F62,0)</f>
        <v>4</v>
      </c>
      <c r="E62" s="61">
        <f>IF(INT(I62/100)=6,F62,0)</f>
        <v>0</v>
      </c>
      <c r="F62" s="50">
        <v>4</v>
      </c>
      <c r="H62" s="65">
        <v>4</v>
      </c>
      <c r="I62" s="57">
        <v>521</v>
      </c>
      <c r="J62" s="180" t="str">
        <f>LOOKUP(I62,Name!A$2:B1952)</f>
        <v>Ellie Gauntlett</v>
      </c>
      <c r="K62" s="59">
        <v>41</v>
      </c>
      <c r="L62" s="186"/>
      <c r="M62" s="204" t="s">
        <v>138</v>
      </c>
      <c r="N62" s="65">
        <v>4</v>
      </c>
      <c r="O62" s="57">
        <v>482</v>
      </c>
      <c r="P62" s="180" t="str">
        <f>LOOKUP(O62,Name!A$2:B1959)</f>
        <v>Isabel Knowles</v>
      </c>
      <c r="Q62" s="59">
        <v>40</v>
      </c>
      <c r="R62" s="186"/>
      <c r="S62" s="39"/>
      <c r="T62" s="61">
        <f>IF(INT(O62/100)=1,Y62,0)</f>
        <v>0</v>
      </c>
      <c r="U62" s="61">
        <f>IF(INT(O62/100)=3,Y62,0)</f>
        <v>0</v>
      </c>
      <c r="V62" s="61">
        <f>IF(INT(O62/100)=4,Y62,0)</f>
        <v>4</v>
      </c>
      <c r="W62" s="61">
        <f>IF(INT(O62/100)=5,Y62,0)</f>
        <v>0</v>
      </c>
      <c r="X62" s="61">
        <f>IF(INT(O62/100)=6,Y62,0)</f>
        <v>0</v>
      </c>
      <c r="Y62" s="50">
        <v>4</v>
      </c>
    </row>
    <row r="63" spans="1:25" ht="15.75" thickBot="1">
      <c r="A63" s="61">
        <f>IF(INT(I63/100)=1,F63,0)</f>
        <v>0</v>
      </c>
      <c r="B63" s="61">
        <f>IF(INT(I63/100)=3,F63,0)</f>
        <v>0</v>
      </c>
      <c r="C63" s="61">
        <f>IF(INT(I63/100)=4,F63,0)</f>
        <v>2</v>
      </c>
      <c r="D63" s="61">
        <f>IF(INT(I63/100)=5,F63,0)</f>
        <v>0</v>
      </c>
      <c r="E63" s="61">
        <f>IF(INT(I63/100)=6,F63,0)</f>
        <v>0</v>
      </c>
      <c r="F63" s="50">
        <v>2</v>
      </c>
      <c r="H63" s="65">
        <v>5</v>
      </c>
      <c r="I63" s="57">
        <v>472</v>
      </c>
      <c r="J63" s="180" t="str">
        <f>LOOKUP(I63,Name!A$2:B1953)</f>
        <v>Grace Coles</v>
      </c>
      <c r="K63" s="59">
        <v>40</v>
      </c>
      <c r="L63" s="186"/>
      <c r="M63" s="204" t="s">
        <v>138</v>
      </c>
      <c r="N63" s="65">
        <v>5</v>
      </c>
      <c r="O63" s="57"/>
      <c r="P63" s="180" t="e">
        <f>LOOKUP(O63,Name!A$2:B1960)</f>
        <v>#N/A</v>
      </c>
      <c r="Q63" s="59"/>
      <c r="R63" s="186"/>
      <c r="S63" s="39"/>
      <c r="T63" s="61">
        <f>IF(INT(O63/100)=1,Y63,0)</f>
        <v>0</v>
      </c>
      <c r="U63" s="61">
        <f>IF(INT(O63/100)=3,Y63,0)</f>
        <v>0</v>
      </c>
      <c r="V63" s="61">
        <f>IF(INT(O63/100)=4,Y63,0)</f>
        <v>0</v>
      </c>
      <c r="W63" s="61">
        <f>IF(INT(O63/100)=5,Y63,0)</f>
        <v>0</v>
      </c>
      <c r="X63" s="61">
        <f>IF(INT(O63/100)=6,Y63,0)</f>
        <v>0</v>
      </c>
      <c r="Y63" s="50">
        <v>2</v>
      </c>
    </row>
    <row r="64" spans="1:25" ht="15.75" thickBot="1">
      <c r="A64" s="59"/>
      <c r="B64" s="59"/>
      <c r="C64" s="59"/>
      <c r="D64" s="59"/>
      <c r="E64" s="59"/>
      <c r="F64" s="60" t="s">
        <v>64</v>
      </c>
      <c r="H64" s="191"/>
      <c r="I64" s="192"/>
      <c r="J64" s="182"/>
      <c r="K64" s="182"/>
      <c r="L64" s="189"/>
      <c r="M64" s="204" t="s">
        <v>138</v>
      </c>
      <c r="N64" s="191"/>
      <c r="O64" s="192"/>
      <c r="P64" s="182"/>
      <c r="Q64" s="182"/>
      <c r="R64" s="189"/>
      <c r="S64" s="39"/>
      <c r="T64" s="59"/>
      <c r="U64" s="59"/>
      <c r="V64" s="59"/>
      <c r="W64" s="59"/>
      <c r="X64" s="59"/>
      <c r="Y64" s="60" t="s">
        <v>64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C52">
      <selection activeCell="J11" sqref="J11"/>
    </sheetView>
  </sheetViews>
  <sheetFormatPr defaultColWidth="9.140625" defaultRowHeight="12.75"/>
  <cols>
    <col min="1" max="5" width="5.7109375" style="2" customWidth="1"/>
    <col min="6" max="6" width="5.7109375" style="38" customWidth="1"/>
    <col min="7" max="7" width="3.28125" style="38" customWidth="1"/>
    <col min="8" max="8" width="5.7109375" style="38" customWidth="1"/>
    <col min="9" max="9" width="6.28125" style="38" customWidth="1"/>
    <col min="10" max="10" width="23.8515625" style="38" customWidth="1"/>
    <col min="11" max="11" width="8.57421875" style="38" customWidth="1"/>
    <col min="12" max="12" width="5.7109375" style="38" customWidth="1"/>
    <col min="13" max="13" width="4.57421875" style="296" customWidth="1"/>
    <col min="14" max="14" width="6.00390625" style="38" customWidth="1"/>
    <col min="15" max="15" width="6.7109375" style="38" customWidth="1"/>
    <col min="16" max="16" width="24.00390625" style="2" customWidth="1"/>
    <col min="17" max="17" width="8.8515625" style="2" customWidth="1"/>
    <col min="18" max="18" width="4.57421875" style="2" customWidth="1"/>
    <col min="19" max="19" width="4.57421875" style="6" customWidth="1"/>
    <col min="20" max="24" width="5.7109375" style="2" customWidth="1"/>
    <col min="25" max="25" width="5.7109375" style="38" customWidth="1"/>
    <col min="26" max="16384" width="9.140625" style="2" customWidth="1"/>
  </cols>
  <sheetData>
    <row r="1" spans="1:19" ht="15.75">
      <c r="A1" s="52" t="s">
        <v>54</v>
      </c>
      <c r="B1" s="53" t="s">
        <v>56</v>
      </c>
      <c r="C1" s="54" t="s">
        <v>58</v>
      </c>
      <c r="D1" s="55" t="s">
        <v>60</v>
      </c>
      <c r="E1" s="56" t="s">
        <v>62</v>
      </c>
      <c r="F1" s="97" t="s">
        <v>183</v>
      </c>
      <c r="H1" s="647" t="s">
        <v>88</v>
      </c>
      <c r="I1" s="648"/>
      <c r="J1" s="648"/>
      <c r="K1" s="648"/>
      <c r="L1" s="649"/>
      <c r="M1" s="295" t="s">
        <v>183</v>
      </c>
      <c r="N1" s="198" t="s">
        <v>239</v>
      </c>
      <c r="O1" s="201">
        <v>6</v>
      </c>
      <c r="P1" s="91" t="str">
        <f>LOOKUP(O1,Name!A$2:B1899)</f>
        <v>Solihull &amp; Small Heath</v>
      </c>
      <c r="Q1" s="201">
        <f>E$4</f>
        <v>172</v>
      </c>
      <c r="R1" s="200"/>
      <c r="S1" s="96"/>
    </row>
    <row r="2" spans="1:19" ht="15.75">
      <c r="A2" s="38">
        <f>SUM(A6:A68)</f>
        <v>48</v>
      </c>
      <c r="B2" s="38">
        <f>SUM(B6:B68)</f>
        <v>70</v>
      </c>
      <c r="C2" s="38">
        <f>SUM(C6:C68)</f>
        <v>24</v>
      </c>
      <c r="D2" s="38">
        <f>SUM(D6:D68)</f>
        <v>0</v>
      </c>
      <c r="E2" s="38">
        <f>SUM(E6:E68)</f>
        <v>84</v>
      </c>
      <c r="F2" s="38" t="s">
        <v>86</v>
      </c>
      <c r="H2" s="198"/>
      <c r="I2" s="199"/>
      <c r="J2" s="199"/>
      <c r="K2" s="199"/>
      <c r="L2" s="200"/>
      <c r="M2" s="295" t="s">
        <v>183</v>
      </c>
      <c r="N2" s="198" t="s">
        <v>242</v>
      </c>
      <c r="O2" s="201">
        <v>3</v>
      </c>
      <c r="P2" s="91" t="str">
        <f>LOOKUP(O2,Name!A$2:B1896)</f>
        <v>Birchfield Harriers</v>
      </c>
      <c r="Q2" s="201">
        <f>B$4</f>
        <v>132</v>
      </c>
      <c r="R2" s="200"/>
      <c r="S2" s="96"/>
    </row>
    <row r="3" spans="1:19" ht="15.75">
      <c r="A3" s="38">
        <f>SUM(T6:T68)</f>
        <v>48</v>
      </c>
      <c r="B3" s="38">
        <f>SUM(U6:U68)</f>
        <v>62</v>
      </c>
      <c r="C3" s="38">
        <f>SUM(V6:V68)</f>
        <v>24</v>
      </c>
      <c r="D3" s="38">
        <f>SUM(W6:W68)</f>
        <v>0</v>
      </c>
      <c r="E3" s="38">
        <f>SUM(X6:X68)</f>
        <v>88</v>
      </c>
      <c r="F3" s="38" t="s">
        <v>147</v>
      </c>
      <c r="H3" s="198"/>
      <c r="I3" s="199"/>
      <c r="J3" s="199" t="s">
        <v>535</v>
      </c>
      <c r="K3" s="199"/>
      <c r="L3" s="200"/>
      <c r="M3" s="295" t="s">
        <v>183</v>
      </c>
      <c r="N3" s="198" t="s">
        <v>243</v>
      </c>
      <c r="O3" s="201">
        <v>1</v>
      </c>
      <c r="P3" s="91" t="str">
        <f>LOOKUP(O3,Name!A$2:B1895)</f>
        <v>Royal Sutton Coldfield</v>
      </c>
      <c r="Q3" s="201">
        <f>A$4</f>
        <v>96</v>
      </c>
      <c r="R3" s="200"/>
      <c r="S3" s="96"/>
    </row>
    <row r="4" spans="1:19" ht="15.75">
      <c r="A4" s="97">
        <f>A2+A3</f>
        <v>96</v>
      </c>
      <c r="B4" s="97">
        <f>B2+B3</f>
        <v>132</v>
      </c>
      <c r="C4" s="97">
        <f>C2+C3</f>
        <v>48</v>
      </c>
      <c r="D4" s="97">
        <f>D2+D3</f>
        <v>0</v>
      </c>
      <c r="E4" s="97">
        <f>E2+E3</f>
        <v>172</v>
      </c>
      <c r="F4" s="97" t="s">
        <v>87</v>
      </c>
      <c r="H4" s="198"/>
      <c r="I4" s="199"/>
      <c r="J4" s="199" t="s">
        <v>89</v>
      </c>
      <c r="K4" s="199"/>
      <c r="L4" s="200"/>
      <c r="M4" s="295" t="s">
        <v>183</v>
      </c>
      <c r="N4" s="198" t="s">
        <v>240</v>
      </c>
      <c r="O4" s="201">
        <v>4</v>
      </c>
      <c r="P4" s="91" t="str">
        <f>LOOKUP(O4,Name!A$2:B1897)</f>
        <v>Halesowen C&amp;AC</v>
      </c>
      <c r="Q4" s="201">
        <f>C$4</f>
        <v>48</v>
      </c>
      <c r="R4" s="200"/>
      <c r="S4" s="96"/>
    </row>
    <row r="5" spans="8:19" ht="16.5" thickBot="1">
      <c r="H5" s="806"/>
      <c r="I5" s="807"/>
      <c r="J5" s="807"/>
      <c r="K5" s="807"/>
      <c r="L5" s="808"/>
      <c r="M5" s="295" t="s">
        <v>183</v>
      </c>
      <c r="N5" s="198" t="s">
        <v>241</v>
      </c>
      <c r="O5" s="201">
        <v>5</v>
      </c>
      <c r="P5" s="91" t="str">
        <f>LOOKUP(O5,Name!A$2:B1898)</f>
        <v>Tamworth AC</v>
      </c>
      <c r="Q5" s="201">
        <f>D$4</f>
        <v>0</v>
      </c>
      <c r="R5" s="200"/>
      <c r="S5" s="96"/>
    </row>
    <row r="6" spans="1:24" ht="15.75">
      <c r="A6" s="52" t="s">
        <v>54</v>
      </c>
      <c r="B6" s="53" t="s">
        <v>56</v>
      </c>
      <c r="C6" s="54" t="s">
        <v>58</v>
      </c>
      <c r="D6" s="55" t="s">
        <v>60</v>
      </c>
      <c r="E6" s="56" t="s">
        <v>62</v>
      </c>
      <c r="H6" s="203" t="s">
        <v>134</v>
      </c>
      <c r="I6" s="67"/>
      <c r="J6" s="67" t="s">
        <v>63</v>
      </c>
      <c r="K6" s="67"/>
      <c r="L6" s="74"/>
      <c r="M6" s="295" t="s">
        <v>183</v>
      </c>
      <c r="N6" s="202" t="s">
        <v>162</v>
      </c>
      <c r="O6" s="80"/>
      <c r="P6" s="64" t="s">
        <v>84</v>
      </c>
      <c r="Q6" s="64"/>
      <c r="R6" s="76"/>
      <c r="S6" s="39"/>
      <c r="T6" s="52" t="s">
        <v>54</v>
      </c>
      <c r="U6" s="53" t="s">
        <v>56</v>
      </c>
      <c r="V6" s="54" t="s">
        <v>58</v>
      </c>
      <c r="W6" s="55" t="s">
        <v>60</v>
      </c>
      <c r="X6" s="56" t="s">
        <v>62</v>
      </c>
    </row>
    <row r="7" spans="1:25" ht="15.75">
      <c r="A7" s="58">
        <f>IF(I7=1,F7,0)</f>
        <v>0</v>
      </c>
      <c r="B7" s="58">
        <f>IF(I7=3,F7,0)</f>
        <v>0</v>
      </c>
      <c r="C7" s="58">
        <f>IF(I7=4,F7,0)</f>
        <v>0</v>
      </c>
      <c r="D7" s="58">
        <f>IF(I7=5,F7,0)</f>
        <v>0</v>
      </c>
      <c r="E7" s="58">
        <f>IF(I7=6,F7,0)</f>
        <v>10</v>
      </c>
      <c r="F7" s="62">
        <v>10</v>
      </c>
      <c r="H7" s="83">
        <v>1</v>
      </c>
      <c r="I7" s="57">
        <v>6</v>
      </c>
      <c r="J7" s="66" t="str">
        <f>LOOKUP(I7,Name!A$2:B1901)</f>
        <v>Solihull &amp; Small Heath</v>
      </c>
      <c r="K7" s="57">
        <v>77.1</v>
      </c>
      <c r="L7" s="74"/>
      <c r="M7" s="295" t="s">
        <v>183</v>
      </c>
      <c r="N7" s="65">
        <v>1</v>
      </c>
      <c r="O7" s="57">
        <v>600</v>
      </c>
      <c r="P7" s="66" t="str">
        <f>LOOKUP(O7,Name!A$2:B1900)</f>
        <v>Elliott Harris</v>
      </c>
      <c r="Q7" s="333">
        <v>2.31</v>
      </c>
      <c r="R7" s="74"/>
      <c r="S7" s="39"/>
      <c r="T7" s="61">
        <f>IF(INT(O7/100)=1,Y7,0)</f>
        <v>0</v>
      </c>
      <c r="U7" s="61">
        <f>IF(INT(O7/100)=3,Y7,0)</f>
        <v>0</v>
      </c>
      <c r="V7" s="61">
        <f>IF(INT(O7/100)=4,Y7,0)</f>
        <v>0</v>
      </c>
      <c r="W7" s="61">
        <f>IF(INT(O7/100)=5,Y7,0)</f>
        <v>0</v>
      </c>
      <c r="X7" s="61">
        <f>IF(INT(O7/100)=6,Y7,0)</f>
        <v>10</v>
      </c>
      <c r="Y7" s="50">
        <v>10</v>
      </c>
    </row>
    <row r="8" spans="1:25" ht="15.75">
      <c r="A8" s="58">
        <f>IF(I8=1,F8,0)</f>
        <v>8</v>
      </c>
      <c r="B8" s="58">
        <f>IF(I8=3,F8,0)</f>
        <v>0</v>
      </c>
      <c r="C8" s="58">
        <f>IF(I8=4,F8,0)</f>
        <v>0</v>
      </c>
      <c r="D8" s="58">
        <f>IF(I8=5,F8,0)</f>
        <v>0</v>
      </c>
      <c r="E8" s="58">
        <f>IF(I8=6,F8,0)</f>
        <v>0</v>
      </c>
      <c r="F8" s="62">
        <v>8</v>
      </c>
      <c r="H8" s="83">
        <v>2</v>
      </c>
      <c r="I8" s="57">
        <v>1</v>
      </c>
      <c r="J8" s="66" t="str">
        <f>LOOKUP(I8,Name!A$2:B1902)</f>
        <v>Royal Sutton Coldfield</v>
      </c>
      <c r="K8" s="57">
        <v>81.7</v>
      </c>
      <c r="L8" s="74"/>
      <c r="M8" s="295" t="s">
        <v>183</v>
      </c>
      <c r="N8" s="65">
        <v>2</v>
      </c>
      <c r="O8" s="57">
        <v>369</v>
      </c>
      <c r="P8" s="66" t="str">
        <f>LOOKUP(O8,Name!A$2:B1901)</f>
        <v>Seb Tompson</v>
      </c>
      <c r="Q8" s="333">
        <v>2.04</v>
      </c>
      <c r="R8" s="74"/>
      <c r="S8" s="39"/>
      <c r="T8" s="61">
        <f>IF(INT(O8/100)=1,Y8,0)</f>
        <v>0</v>
      </c>
      <c r="U8" s="61">
        <f>IF(INT(O8/100)=3,Y8,0)</f>
        <v>8</v>
      </c>
      <c r="V8" s="61">
        <f>IF(INT(O8/100)=4,Y8,0)</f>
        <v>0</v>
      </c>
      <c r="W8" s="61">
        <f>IF(INT(O8/100)=5,Y8,0)</f>
        <v>0</v>
      </c>
      <c r="X8" s="61">
        <f>IF(INT(O8/100)=6,Y8,0)</f>
        <v>0</v>
      </c>
      <c r="Y8" s="50">
        <v>8</v>
      </c>
    </row>
    <row r="9" spans="1:25" ht="15.75">
      <c r="A9" s="58">
        <f>IF(I9=1,F9,0)</f>
        <v>0</v>
      </c>
      <c r="B9" s="58">
        <f>IF(I9=3,F9,0)</f>
        <v>6</v>
      </c>
      <c r="C9" s="58">
        <f>IF(I9=4,F9,0)</f>
        <v>0</v>
      </c>
      <c r="D9" s="58">
        <f>IF(I9=5,F9,0)</f>
        <v>0</v>
      </c>
      <c r="E9" s="58">
        <f>IF(I9=6,F9,0)</f>
        <v>0</v>
      </c>
      <c r="F9" s="62">
        <v>6</v>
      </c>
      <c r="H9" s="83">
        <v>3</v>
      </c>
      <c r="I9" s="57">
        <v>3</v>
      </c>
      <c r="J9" s="66" t="str">
        <f>LOOKUP(I9,Name!A$2:B1903)</f>
        <v>Birchfield Harriers</v>
      </c>
      <c r="K9" s="57">
        <v>84.5</v>
      </c>
      <c r="L9" s="74"/>
      <c r="M9" s="295" t="s">
        <v>183</v>
      </c>
      <c r="N9" s="65">
        <v>3</v>
      </c>
      <c r="O9" s="57">
        <v>122</v>
      </c>
      <c r="P9" s="66" t="str">
        <f>LOOKUP(O9,Name!A$2:B1902)</f>
        <v>David Iliffe</v>
      </c>
      <c r="Q9" s="333">
        <v>1.94</v>
      </c>
      <c r="R9" s="74"/>
      <c r="S9" s="39"/>
      <c r="T9" s="61">
        <f>IF(INT(O9/100)=1,Y9,0)</f>
        <v>6</v>
      </c>
      <c r="U9" s="61">
        <f>IF(INT(O9/100)=3,Y9,0)</f>
        <v>0</v>
      </c>
      <c r="V9" s="61">
        <f>IF(INT(O9/100)=4,Y9,0)</f>
        <v>0</v>
      </c>
      <c r="W9" s="61">
        <f>IF(INT(O9/100)=5,Y9,0)</f>
        <v>0</v>
      </c>
      <c r="X9" s="61">
        <f>IF(INT(O9/100)=6,Y9,0)</f>
        <v>0</v>
      </c>
      <c r="Y9" s="50">
        <v>6</v>
      </c>
    </row>
    <row r="10" spans="1:25" ht="15.75">
      <c r="A10" s="58">
        <f>IF(I10=1,F10,0)</f>
        <v>0</v>
      </c>
      <c r="B10" s="58">
        <f>IF(I10=3,F10,0)</f>
        <v>0</v>
      </c>
      <c r="C10" s="58">
        <f>IF(I10=4,F10,0)</f>
        <v>0</v>
      </c>
      <c r="D10" s="58">
        <f>IF(I10=5,F10,0)</f>
        <v>0</v>
      </c>
      <c r="E10" s="58">
        <f>IF(I10=6,F10,0)</f>
        <v>0</v>
      </c>
      <c r="F10" s="62">
        <v>4</v>
      </c>
      <c r="H10" s="83">
        <v>4</v>
      </c>
      <c r="I10" s="57"/>
      <c r="J10" s="66" t="e">
        <f>LOOKUP(I10,Name!A$2:B1904)</f>
        <v>#N/A</v>
      </c>
      <c r="K10" s="57"/>
      <c r="L10" s="74"/>
      <c r="M10" s="295" t="s">
        <v>183</v>
      </c>
      <c r="N10" s="65">
        <v>4</v>
      </c>
      <c r="O10" s="57">
        <v>406</v>
      </c>
      <c r="P10" s="66" t="str">
        <f>LOOKUP(O10,Name!A$2:B1903)</f>
        <v>Ben Kent</v>
      </c>
      <c r="Q10" s="333">
        <v>1.92</v>
      </c>
      <c r="R10" s="74"/>
      <c r="S10" s="39"/>
      <c r="T10" s="61">
        <f>IF(INT(O10/100)=1,Y10,0)</f>
        <v>0</v>
      </c>
      <c r="U10" s="61">
        <f>IF(INT(O10/100)=3,Y10,0)</f>
        <v>0</v>
      </c>
      <c r="V10" s="61">
        <f>IF(INT(O10/100)=4,Y10,0)</f>
        <v>4</v>
      </c>
      <c r="W10" s="61">
        <f>IF(INT(O10/100)=5,Y10,0)</f>
        <v>0</v>
      </c>
      <c r="X10" s="61">
        <f>IF(INT(O10/100)=6,Y10,0)</f>
        <v>0</v>
      </c>
      <c r="Y10" s="50">
        <v>4</v>
      </c>
    </row>
    <row r="11" spans="1:25" ht="15.75">
      <c r="A11" s="58">
        <f>IF(I11=1,F11,0)</f>
        <v>0</v>
      </c>
      <c r="B11" s="58">
        <f>IF(I11=3,F11,0)</f>
        <v>0</v>
      </c>
      <c r="C11" s="58">
        <f>IF(I11=4,F11,0)</f>
        <v>0</v>
      </c>
      <c r="D11" s="58">
        <f>IF(I11=5,F11,0)</f>
        <v>0</v>
      </c>
      <c r="E11" s="58">
        <f>IF(I11=6,F11,0)</f>
        <v>0</v>
      </c>
      <c r="F11" s="62">
        <v>2</v>
      </c>
      <c r="H11" s="83">
        <v>5</v>
      </c>
      <c r="I11" s="57"/>
      <c r="J11" s="66" t="e">
        <f>LOOKUP(I11,Name!A$2:B1905)</f>
        <v>#N/A</v>
      </c>
      <c r="K11" s="57"/>
      <c r="L11" s="74"/>
      <c r="M11" s="295" t="s">
        <v>183</v>
      </c>
      <c r="N11" s="65">
        <v>5</v>
      </c>
      <c r="O11" s="57"/>
      <c r="P11" s="66" t="e">
        <f>LOOKUP(O11,Name!A$2:B1904)</f>
        <v>#N/A</v>
      </c>
      <c r="Q11" s="333"/>
      <c r="R11" s="74"/>
      <c r="S11" s="39"/>
      <c r="T11" s="61">
        <f>IF(INT(O11/100)=1,Y11,0)</f>
        <v>0</v>
      </c>
      <c r="U11" s="61">
        <f>IF(INT(O11/100)=3,Y11,0)</f>
        <v>0</v>
      </c>
      <c r="V11" s="61">
        <f>IF(INT(O11/100)=4,Y11,0)</f>
        <v>0</v>
      </c>
      <c r="W11" s="61">
        <f>IF(INT(O11/100)=5,Y11,0)</f>
        <v>0</v>
      </c>
      <c r="X11" s="61">
        <f>IF(INT(O11/100)=6,Y11,0)</f>
        <v>0</v>
      </c>
      <c r="Y11" s="50">
        <v>2</v>
      </c>
    </row>
    <row r="12" spans="1:25" ht="15.75">
      <c r="A12" s="59"/>
      <c r="B12" s="59"/>
      <c r="C12" s="59"/>
      <c r="D12" s="59"/>
      <c r="E12" s="59"/>
      <c r="F12" s="60" t="s">
        <v>64</v>
      </c>
      <c r="H12" s="73"/>
      <c r="I12" s="67"/>
      <c r="J12" s="66"/>
      <c r="K12" s="67"/>
      <c r="L12" s="74"/>
      <c r="M12" s="295" t="s">
        <v>183</v>
      </c>
      <c r="N12" s="73"/>
      <c r="O12" s="67"/>
      <c r="P12" s="66"/>
      <c r="Q12" s="280"/>
      <c r="R12" s="74"/>
      <c r="S12" s="39"/>
      <c r="T12" s="75"/>
      <c r="U12" s="59"/>
      <c r="V12" s="59"/>
      <c r="W12" s="59"/>
      <c r="X12" s="59"/>
      <c r="Y12" s="60" t="s">
        <v>64</v>
      </c>
    </row>
    <row r="13" spans="1:24" ht="15.75">
      <c r="A13" s="52" t="s">
        <v>54</v>
      </c>
      <c r="B13" s="53" t="s">
        <v>56</v>
      </c>
      <c r="C13" s="54" t="s">
        <v>58</v>
      </c>
      <c r="D13" s="55" t="s">
        <v>60</v>
      </c>
      <c r="E13" s="56" t="s">
        <v>62</v>
      </c>
      <c r="H13" s="203" t="s">
        <v>135</v>
      </c>
      <c r="I13" s="67"/>
      <c r="J13" s="67" t="s">
        <v>145</v>
      </c>
      <c r="K13" s="67"/>
      <c r="L13" s="74"/>
      <c r="M13" s="295" t="s">
        <v>183</v>
      </c>
      <c r="N13" s="203" t="s">
        <v>163</v>
      </c>
      <c r="O13" s="67"/>
      <c r="P13" s="67" t="s">
        <v>85</v>
      </c>
      <c r="Q13" s="280"/>
      <c r="R13" s="74"/>
      <c r="S13" s="39"/>
      <c r="T13" s="52" t="s">
        <v>54</v>
      </c>
      <c r="U13" s="53" t="s">
        <v>56</v>
      </c>
      <c r="V13" s="54" t="s">
        <v>58</v>
      </c>
      <c r="W13" s="55" t="s">
        <v>60</v>
      </c>
      <c r="X13" s="56" t="s">
        <v>62</v>
      </c>
    </row>
    <row r="14" spans="1:25" ht="15.75">
      <c r="A14" s="58">
        <f>IF(INT(I14/100)=1,F14,0)</f>
        <v>0</v>
      </c>
      <c r="B14" s="58">
        <f>IF(INT(I14/100)=3,F14,0)</f>
        <v>10</v>
      </c>
      <c r="C14" s="58">
        <f>IF(INT(I14/100)=4,F14,0)</f>
        <v>0</v>
      </c>
      <c r="D14" s="58">
        <f>IF(INT(I14/100)=5,F14,0)</f>
        <v>0</v>
      </c>
      <c r="E14" s="58">
        <f>IF(INT(I14/100)=6,F14,0)</f>
        <v>0</v>
      </c>
      <c r="F14" s="62">
        <v>10</v>
      </c>
      <c r="H14" s="83">
        <v>1</v>
      </c>
      <c r="I14" s="57">
        <v>362</v>
      </c>
      <c r="J14" s="419" t="str">
        <f>LOOKUP(I14,Name!A$2:B1907)</f>
        <v>Kofi Bennett</v>
      </c>
      <c r="K14" s="3">
        <v>48.5</v>
      </c>
      <c r="L14" s="74"/>
      <c r="M14" s="295" t="s">
        <v>183</v>
      </c>
      <c r="N14" s="65">
        <v>1</v>
      </c>
      <c r="O14" s="57">
        <v>357</v>
      </c>
      <c r="P14" s="66" t="str">
        <f>LOOKUP(O14,Name!A$2:B1907)</f>
        <v>Diego Archer-Brown</v>
      </c>
      <c r="Q14" s="333">
        <v>1.99</v>
      </c>
      <c r="R14" s="74"/>
      <c r="S14" s="39"/>
      <c r="T14" s="61">
        <f>IF(INT(O14/100)=1,Y14,0)</f>
        <v>0</v>
      </c>
      <c r="U14" s="61">
        <f>IF(INT(O14/100)=3,Y14,0)</f>
        <v>10</v>
      </c>
      <c r="V14" s="61">
        <f>IF(INT(O14/100)=4,Y14,0)</f>
        <v>0</v>
      </c>
      <c r="W14" s="61">
        <f>IF(INT(O14/100)=5,Y14,0)</f>
        <v>0</v>
      </c>
      <c r="X14" s="61">
        <f>IF(INT(O14/100)=6,Y14,0)</f>
        <v>0</v>
      </c>
      <c r="Y14" s="50">
        <v>10</v>
      </c>
    </row>
    <row r="15" spans="1:25" ht="15.75">
      <c r="A15" s="58">
        <f>IF(INT(I15/100)=1,F15,0)</f>
        <v>0</v>
      </c>
      <c r="B15" s="58">
        <f>IF(INT(I15/100)=3,F15,0)</f>
        <v>0</v>
      </c>
      <c r="C15" s="58">
        <f>IF(INT(I15/100)=4,F15,0)</f>
        <v>0</v>
      </c>
      <c r="D15" s="58">
        <f>IF(INT(I15/100)=5,F15,0)</f>
        <v>0</v>
      </c>
      <c r="E15" s="58">
        <f>IF(INT(I15/100)=6,F15,0)</f>
        <v>8</v>
      </c>
      <c r="F15" s="62">
        <v>8</v>
      </c>
      <c r="H15" s="83">
        <v>2</v>
      </c>
      <c r="I15" s="57">
        <v>612</v>
      </c>
      <c r="J15" s="66" t="str">
        <f>LOOKUP(I15,Name!A$2:B1908)</f>
        <v>Adam Visram-Cipolletta</v>
      </c>
      <c r="K15" s="57">
        <v>49.2</v>
      </c>
      <c r="L15" s="74"/>
      <c r="M15" s="295" t="s">
        <v>183</v>
      </c>
      <c r="N15" s="65">
        <v>2</v>
      </c>
      <c r="O15" s="57">
        <v>608</v>
      </c>
      <c r="P15" s="66" t="str">
        <f>LOOKUP(O15,Name!A$2:B1908)</f>
        <v>Will Sands</v>
      </c>
      <c r="Q15" s="333">
        <v>1.98</v>
      </c>
      <c r="R15" s="74"/>
      <c r="S15" s="39"/>
      <c r="T15" s="61">
        <f>IF(INT(O15/100)=1,Y15,0)</f>
        <v>0</v>
      </c>
      <c r="U15" s="61">
        <f>IF(INT(O15/100)=3,Y15,0)</f>
        <v>0</v>
      </c>
      <c r="V15" s="61">
        <f>IF(INT(O15/100)=4,Y15,0)</f>
        <v>0</v>
      </c>
      <c r="W15" s="61">
        <f>IF(INT(O15/100)=5,Y15,0)</f>
        <v>0</v>
      </c>
      <c r="X15" s="61">
        <f>IF(INT(O15/100)=6,Y15,0)</f>
        <v>8</v>
      </c>
      <c r="Y15" s="50">
        <v>8</v>
      </c>
    </row>
    <row r="16" spans="1:25" ht="15.75">
      <c r="A16" s="58">
        <f>IF(INT(I16/100)=1,F16,0)</f>
        <v>6</v>
      </c>
      <c r="B16" s="58">
        <f>IF(INT(I16/100)=3,F16,0)</f>
        <v>0</v>
      </c>
      <c r="C16" s="58">
        <f>IF(INT(I16/100)=4,F16,0)</f>
        <v>0</v>
      </c>
      <c r="D16" s="58">
        <f>IF(INT(I16/100)=5,F16,0)</f>
        <v>0</v>
      </c>
      <c r="E16" s="58">
        <f>IF(INT(I16/100)=6,F16,0)</f>
        <v>0</v>
      </c>
      <c r="F16" s="62">
        <v>6</v>
      </c>
      <c r="H16" s="83">
        <v>3</v>
      </c>
      <c r="I16" s="57">
        <v>122</v>
      </c>
      <c r="J16" s="66" t="str">
        <f>LOOKUP(I16,Name!A$2:B1909)</f>
        <v>David Iliffe</v>
      </c>
      <c r="K16" s="57">
        <v>55.7</v>
      </c>
      <c r="L16" s="74"/>
      <c r="M16" s="295" t="s">
        <v>183</v>
      </c>
      <c r="N16" s="65">
        <v>3</v>
      </c>
      <c r="O16" s="57">
        <v>121</v>
      </c>
      <c r="P16" s="66" t="str">
        <f>LOOKUP(O16,Name!A$2:B1909)</f>
        <v>Evan Pritchard</v>
      </c>
      <c r="Q16" s="333">
        <v>1.68</v>
      </c>
      <c r="R16" s="74"/>
      <c r="S16" s="39"/>
      <c r="T16" s="61">
        <f>IF(INT(O16/100)=1,Y16,0)</f>
        <v>6</v>
      </c>
      <c r="U16" s="61">
        <f>IF(INT(O16/100)=3,Y16,0)</f>
        <v>0</v>
      </c>
      <c r="V16" s="61">
        <f>IF(INT(O16/100)=4,Y16,0)</f>
        <v>0</v>
      </c>
      <c r="W16" s="61">
        <f>IF(INT(O16/100)=5,Y16,0)</f>
        <v>0</v>
      </c>
      <c r="X16" s="61">
        <f>IF(INT(O16/100)=6,Y16,0)</f>
        <v>0</v>
      </c>
      <c r="Y16" s="50">
        <v>6</v>
      </c>
    </row>
    <row r="17" spans="1:25" ht="15.75">
      <c r="A17" s="58">
        <f>IF(INT(I17/100)=1,F17,0)</f>
        <v>0</v>
      </c>
      <c r="B17" s="58">
        <f>IF(INT(I17/100)=3,F17,0)</f>
        <v>0</v>
      </c>
      <c r="C17" s="58">
        <f>IF(INT(I17/100)=4,F17,0)</f>
        <v>4</v>
      </c>
      <c r="D17" s="58">
        <f>IF(INT(I17/100)=5,F17,0)</f>
        <v>0</v>
      </c>
      <c r="E17" s="58">
        <f>IF(INT(I17/100)=6,F17,0)</f>
        <v>0</v>
      </c>
      <c r="F17" s="62">
        <v>4</v>
      </c>
      <c r="H17" s="83">
        <v>4</v>
      </c>
      <c r="I17" s="57">
        <v>404</v>
      </c>
      <c r="J17" s="66" t="str">
        <f>LOOKUP(I17,Name!A$2:B1910)</f>
        <v>Ashton Balloch</v>
      </c>
      <c r="K17" s="3">
        <v>57.6</v>
      </c>
      <c r="L17" s="74"/>
      <c r="M17" s="295" t="s">
        <v>183</v>
      </c>
      <c r="N17" s="65">
        <v>4</v>
      </c>
      <c r="O17" s="57">
        <v>401</v>
      </c>
      <c r="P17" s="66" t="str">
        <f>LOOKUP(O17,Name!A$2:B1910)</f>
        <v>Harrison Hartland</v>
      </c>
      <c r="Q17" s="333">
        <v>1.47</v>
      </c>
      <c r="R17" s="74"/>
      <c r="S17" s="39"/>
      <c r="T17" s="61">
        <f>IF(INT(O17/100)=1,Y17,0)</f>
        <v>0</v>
      </c>
      <c r="U17" s="61">
        <f>IF(INT(O17/100)=3,Y17,0)</f>
        <v>0</v>
      </c>
      <c r="V17" s="61">
        <f>IF(INT(O17/100)=4,Y17,0)</f>
        <v>4</v>
      </c>
      <c r="W17" s="61">
        <f>IF(INT(O17/100)=5,Y17,0)</f>
        <v>0</v>
      </c>
      <c r="X17" s="61">
        <f>IF(INT(O17/100)=6,Y17,0)</f>
        <v>0</v>
      </c>
      <c r="Y17" s="50">
        <v>4</v>
      </c>
    </row>
    <row r="18" spans="1:25" ht="15.75">
      <c r="A18" s="58">
        <f>IF(INT(I18/100)=1,F18,0)</f>
        <v>0</v>
      </c>
      <c r="B18" s="58">
        <f>IF(INT(I18/100)=3,F18,0)</f>
        <v>0</v>
      </c>
      <c r="C18" s="58">
        <f>IF(INT(I18/100)=4,F18,0)</f>
        <v>0</v>
      </c>
      <c r="D18" s="58">
        <f>IF(INT(I18/100)=5,F18,0)</f>
        <v>0</v>
      </c>
      <c r="E18" s="58">
        <f>IF(INT(I18/100)=6,F18,0)</f>
        <v>0</v>
      </c>
      <c r="F18" s="62">
        <v>2</v>
      </c>
      <c r="H18" s="83">
        <v>5</v>
      </c>
      <c r="I18" s="57"/>
      <c r="J18" s="66" t="e">
        <f>LOOKUP(I18,Name!A$2:B1911)</f>
        <v>#N/A</v>
      </c>
      <c r="K18" s="57"/>
      <c r="L18" s="74"/>
      <c r="M18" s="295" t="s">
        <v>183</v>
      </c>
      <c r="N18" s="65">
        <v>5</v>
      </c>
      <c r="O18" s="57"/>
      <c r="P18" s="66" t="e">
        <f>LOOKUP(O18,Name!A$2:B1911)</f>
        <v>#N/A</v>
      </c>
      <c r="Q18" s="333"/>
      <c r="R18" s="74"/>
      <c r="S18" s="39"/>
      <c r="T18" s="61">
        <f>IF(INT(O18/100)=1,Y18,0)</f>
        <v>0</v>
      </c>
      <c r="U18" s="61">
        <f>IF(INT(O18/100)=3,Y18,0)</f>
        <v>0</v>
      </c>
      <c r="V18" s="61">
        <f>IF(INT(O18/100)=4,Y18,0)</f>
        <v>0</v>
      </c>
      <c r="W18" s="61">
        <f>IF(INT(O18/100)=5,Y18,0)</f>
        <v>0</v>
      </c>
      <c r="X18" s="61">
        <f>IF(INT(O18/100)=6,Y18,0)</f>
        <v>0</v>
      </c>
      <c r="Y18" s="50">
        <v>2</v>
      </c>
    </row>
    <row r="19" spans="1:25" ht="16.5" thickBot="1">
      <c r="A19" s="59"/>
      <c r="B19" s="59"/>
      <c r="C19" s="59"/>
      <c r="D19" s="59"/>
      <c r="E19" s="59"/>
      <c r="F19" s="60" t="s">
        <v>64</v>
      </c>
      <c r="H19" s="73"/>
      <c r="I19" s="67"/>
      <c r="J19" s="66"/>
      <c r="K19" s="67"/>
      <c r="L19" s="74"/>
      <c r="M19" s="295" t="s">
        <v>183</v>
      </c>
      <c r="N19" s="77"/>
      <c r="O19" s="78"/>
      <c r="P19" s="71"/>
      <c r="Q19" s="334"/>
      <c r="R19" s="79"/>
      <c r="S19" s="39"/>
      <c r="T19" s="75"/>
      <c r="U19" s="59"/>
      <c r="V19" s="59"/>
      <c r="W19" s="59"/>
      <c r="X19" s="59"/>
      <c r="Y19" s="60" t="s">
        <v>64</v>
      </c>
    </row>
    <row r="20" spans="1:24" ht="15.75">
      <c r="A20" s="52" t="s">
        <v>54</v>
      </c>
      <c r="B20" s="53" t="s">
        <v>56</v>
      </c>
      <c r="C20" s="54" t="s">
        <v>58</v>
      </c>
      <c r="D20" s="55" t="s">
        <v>60</v>
      </c>
      <c r="E20" s="56" t="s">
        <v>62</v>
      </c>
      <c r="H20" s="203" t="s">
        <v>136</v>
      </c>
      <c r="I20" s="67"/>
      <c r="J20" s="67" t="s">
        <v>144</v>
      </c>
      <c r="K20" s="67"/>
      <c r="L20" s="74"/>
      <c r="M20" s="295" t="s">
        <v>183</v>
      </c>
      <c r="N20" s="202" t="s">
        <v>161</v>
      </c>
      <c r="O20" s="80"/>
      <c r="P20" s="64" t="s">
        <v>122</v>
      </c>
      <c r="Q20" s="80"/>
      <c r="R20" s="76"/>
      <c r="S20" s="39"/>
      <c r="T20" s="52" t="s">
        <v>54</v>
      </c>
      <c r="U20" s="53" t="s">
        <v>56</v>
      </c>
      <c r="V20" s="54" t="s">
        <v>58</v>
      </c>
      <c r="W20" s="55" t="s">
        <v>60</v>
      </c>
      <c r="X20" s="56" t="s">
        <v>62</v>
      </c>
    </row>
    <row r="21" spans="1:25" ht="15.75">
      <c r="A21" s="58">
        <f>IF(INT(I21/100)=1,F21,0)</f>
        <v>0</v>
      </c>
      <c r="B21" s="58">
        <f>IF(INT(I21/100)=3,F21,0)</f>
        <v>10</v>
      </c>
      <c r="C21" s="58">
        <f>IF(INT(I21/100)=4,F21,0)</f>
        <v>0</v>
      </c>
      <c r="D21" s="58">
        <f>IF(INT(I21/100)=5,F21,0)</f>
        <v>0</v>
      </c>
      <c r="E21" s="58">
        <f>IF(INT(I21/100)=6,F21,0)</f>
        <v>0</v>
      </c>
      <c r="F21" s="62">
        <v>10</v>
      </c>
      <c r="H21" s="83">
        <v>1</v>
      </c>
      <c r="I21" s="57">
        <v>359</v>
      </c>
      <c r="J21" s="66" t="str">
        <f>LOOKUP(I21,Name!A$2:B1914)</f>
        <v>Rashaan Okoti</v>
      </c>
      <c r="K21" s="57">
        <v>49</v>
      </c>
      <c r="L21" s="74"/>
      <c r="M21" s="295" t="s">
        <v>183</v>
      </c>
      <c r="N21" s="65">
        <v>1</v>
      </c>
      <c r="O21" s="57">
        <v>612</v>
      </c>
      <c r="P21" s="419" t="str">
        <f>LOOKUP(O21,Name!A$2:B1914)</f>
        <v>Adam Visram-Cipolletta</v>
      </c>
      <c r="Q21" s="333">
        <v>6.28</v>
      </c>
      <c r="R21" s="74"/>
      <c r="S21" s="39"/>
      <c r="T21" s="61">
        <f>IF(INT(O21/100)=1,Y21,0)</f>
        <v>0</v>
      </c>
      <c r="U21" s="61">
        <f>IF(INT(O21/100)=3,Y21,0)</f>
        <v>0</v>
      </c>
      <c r="V21" s="61">
        <f>IF(INT(O21/100)=4,Y21,0)</f>
        <v>0</v>
      </c>
      <c r="W21" s="61">
        <f>IF(INT(O21/100)=5,Y21,0)</f>
        <v>0</v>
      </c>
      <c r="X21" s="61">
        <f>IF(INT(O21/100)=6,Y21,0)</f>
        <v>10</v>
      </c>
      <c r="Y21" s="50">
        <v>10</v>
      </c>
    </row>
    <row r="22" spans="1:25" ht="15.75">
      <c r="A22" s="58">
        <f>IF(INT(I22/100)=1,F22,0)</f>
        <v>0</v>
      </c>
      <c r="B22" s="58">
        <f>IF(INT(I22/100)=3,F22,0)</f>
        <v>0</v>
      </c>
      <c r="C22" s="58">
        <f>IF(INT(I22/100)=4,F22,0)</f>
        <v>0</v>
      </c>
      <c r="D22" s="58">
        <f>IF(INT(I22/100)=5,F22,0)</f>
        <v>0</v>
      </c>
      <c r="E22" s="58">
        <f>IF(INT(I22/100)=6,F22,0)</f>
        <v>8</v>
      </c>
      <c r="F22" s="62">
        <v>8</v>
      </c>
      <c r="H22" s="83">
        <v>2</v>
      </c>
      <c r="I22" s="57">
        <v>607</v>
      </c>
      <c r="J22" s="66" t="str">
        <f>LOOKUP(I22,Name!A$2:B1915)</f>
        <v>Joe Masterson</v>
      </c>
      <c r="K22" s="3">
        <v>50.7</v>
      </c>
      <c r="L22" s="74"/>
      <c r="M22" s="295" t="s">
        <v>183</v>
      </c>
      <c r="N22" s="65">
        <v>2</v>
      </c>
      <c r="O22" s="57">
        <v>124</v>
      </c>
      <c r="P22" s="66" t="str">
        <f>LOOKUP(O22,Name!A$2:B1915)</f>
        <v>Daniel Olatundun</v>
      </c>
      <c r="Q22" s="333">
        <v>6.16</v>
      </c>
      <c r="R22" s="74"/>
      <c r="S22" s="39"/>
      <c r="T22" s="61">
        <f>IF(INT(O22/100)=1,Y22,0)</f>
        <v>8</v>
      </c>
      <c r="U22" s="61">
        <f>IF(INT(O22/100)=3,Y22,0)</f>
        <v>0</v>
      </c>
      <c r="V22" s="61">
        <f>IF(INT(O22/100)=4,Y22,0)</f>
        <v>0</v>
      </c>
      <c r="W22" s="61">
        <f>IF(INT(O22/100)=5,Y22,0)</f>
        <v>0</v>
      </c>
      <c r="X22" s="61">
        <f>IF(INT(O22/100)=6,Y22,0)</f>
        <v>0</v>
      </c>
      <c r="Y22" s="50">
        <v>8</v>
      </c>
    </row>
    <row r="23" spans="1:25" ht="15.75">
      <c r="A23" s="58">
        <f>IF(INT(I23/100)=1,F23,0)</f>
        <v>6</v>
      </c>
      <c r="B23" s="58">
        <f>IF(INT(I23/100)=3,F23,0)</f>
        <v>0</v>
      </c>
      <c r="C23" s="58">
        <f>IF(INT(I23/100)=4,F23,0)</f>
        <v>0</v>
      </c>
      <c r="D23" s="58">
        <f>IF(INT(I23/100)=5,F23,0)</f>
        <v>0</v>
      </c>
      <c r="E23" s="58">
        <f>IF(INT(I23/100)=6,F23,0)</f>
        <v>0</v>
      </c>
      <c r="F23" s="62">
        <v>6</v>
      </c>
      <c r="H23" s="83">
        <v>3</v>
      </c>
      <c r="I23" s="57">
        <v>121</v>
      </c>
      <c r="J23" s="66" t="str">
        <f>LOOKUP(I23,Name!A$2:B1916)</f>
        <v>Evan Pritchard</v>
      </c>
      <c r="K23" s="57">
        <v>56.5</v>
      </c>
      <c r="L23" s="74"/>
      <c r="M23" s="295" t="s">
        <v>183</v>
      </c>
      <c r="N23" s="65">
        <v>3</v>
      </c>
      <c r="O23" s="57">
        <v>362</v>
      </c>
      <c r="P23" s="66" t="str">
        <f>LOOKUP(O23,Name!A$2:B1916)</f>
        <v>Kofi Bennett</v>
      </c>
      <c r="Q23" s="333">
        <v>6.12</v>
      </c>
      <c r="R23" s="74"/>
      <c r="S23" s="39"/>
      <c r="T23" s="61">
        <f>IF(INT(O23/100)=1,Y23,0)</f>
        <v>0</v>
      </c>
      <c r="U23" s="61">
        <f>IF(INT(O23/100)=3,Y23,0)</f>
        <v>6</v>
      </c>
      <c r="V23" s="61">
        <f>IF(INT(O23/100)=4,Y23,0)</f>
        <v>0</v>
      </c>
      <c r="W23" s="61">
        <f>IF(INT(O23/100)=5,Y23,0)</f>
        <v>0</v>
      </c>
      <c r="X23" s="61">
        <f>IF(INT(O23/100)=6,Y23,0)</f>
        <v>0</v>
      </c>
      <c r="Y23" s="50">
        <v>6</v>
      </c>
    </row>
    <row r="24" spans="1:25" ht="15.75">
      <c r="A24" s="58">
        <f>IF(INT(I24/100)=1,F24,0)</f>
        <v>0</v>
      </c>
      <c r="B24" s="58">
        <f>IF(INT(I24/100)=3,F24,0)</f>
        <v>0</v>
      </c>
      <c r="C24" s="58">
        <f>IF(INT(I24/100)=4,F24,0)</f>
        <v>0</v>
      </c>
      <c r="D24" s="58">
        <f>IF(INT(I24/100)=5,F24,0)</f>
        <v>0</v>
      </c>
      <c r="E24" s="58">
        <f>IF(INT(I24/100)=6,F24,0)</f>
        <v>0</v>
      </c>
      <c r="F24" s="62">
        <v>4</v>
      </c>
      <c r="H24" s="83">
        <v>4</v>
      </c>
      <c r="I24" s="57"/>
      <c r="J24" s="66" t="e">
        <f>LOOKUP(I24,Name!A$2:B1917)</f>
        <v>#N/A</v>
      </c>
      <c r="K24" s="57"/>
      <c r="L24" s="74"/>
      <c r="M24" s="295" t="s">
        <v>183</v>
      </c>
      <c r="N24" s="65">
        <v>4</v>
      </c>
      <c r="O24" s="57"/>
      <c r="P24" s="66" t="e">
        <f>LOOKUP(O24,Name!A$2:B1917)</f>
        <v>#N/A</v>
      </c>
      <c r="Q24" s="333"/>
      <c r="R24" s="74"/>
      <c r="S24" s="39"/>
      <c r="T24" s="61">
        <f>IF(INT(O24/100)=1,Y24,0)</f>
        <v>0</v>
      </c>
      <c r="U24" s="61">
        <f>IF(INT(O24/100)=3,Y24,0)</f>
        <v>0</v>
      </c>
      <c r="V24" s="61">
        <f>IF(INT(O24/100)=4,Y24,0)</f>
        <v>0</v>
      </c>
      <c r="W24" s="61">
        <f>IF(INT(O24/100)=5,Y24,0)</f>
        <v>0</v>
      </c>
      <c r="X24" s="61">
        <f>IF(INT(O24/100)=6,Y24,0)</f>
        <v>0</v>
      </c>
      <c r="Y24" s="50">
        <v>4</v>
      </c>
    </row>
    <row r="25" spans="1:25" ht="15.75">
      <c r="A25" s="58">
        <f>IF(INT(I25/100)=1,F25,0)</f>
        <v>0</v>
      </c>
      <c r="B25" s="58">
        <f>IF(INT(I25/100)=3,F25,0)</f>
        <v>0</v>
      </c>
      <c r="C25" s="58">
        <f>IF(INT(I25/100)=4,F25,0)</f>
        <v>0</v>
      </c>
      <c r="D25" s="58">
        <f>IF(INT(I25/100)=5,F25,0)</f>
        <v>0</v>
      </c>
      <c r="E25" s="58">
        <f>IF(INT(I25/100)=6,F25,0)</f>
        <v>0</v>
      </c>
      <c r="F25" s="62">
        <v>2</v>
      </c>
      <c r="H25" s="83">
        <v>5</v>
      </c>
      <c r="I25" s="57"/>
      <c r="J25" s="66" t="e">
        <f>LOOKUP(I25,Name!A$2:B1918)</f>
        <v>#N/A</v>
      </c>
      <c r="K25" s="57"/>
      <c r="L25" s="74"/>
      <c r="M25" s="295" t="s">
        <v>183</v>
      </c>
      <c r="N25" s="65">
        <v>5</v>
      </c>
      <c r="O25" s="57"/>
      <c r="P25" s="66" t="e">
        <f>LOOKUP(O25,Name!A$2:B1918)</f>
        <v>#N/A</v>
      </c>
      <c r="Q25" s="333"/>
      <c r="R25" s="74"/>
      <c r="S25" s="39"/>
      <c r="T25" s="61">
        <f>IF(INT(O25/100)=1,Y25,0)</f>
        <v>0</v>
      </c>
      <c r="U25" s="61">
        <f>IF(INT(O25/100)=3,Y25,0)</f>
        <v>0</v>
      </c>
      <c r="V25" s="61">
        <f>IF(INT(O25/100)=4,Y25,0)</f>
        <v>0</v>
      </c>
      <c r="W25" s="61">
        <f>IF(INT(O25/100)=5,Y25,0)</f>
        <v>0</v>
      </c>
      <c r="X25" s="61">
        <f>IF(INT(O25/100)=6,Y25,0)</f>
        <v>0</v>
      </c>
      <c r="Y25" s="50">
        <v>2</v>
      </c>
    </row>
    <row r="26" spans="1:25" ht="15.75">
      <c r="A26" s="59"/>
      <c r="B26" s="59"/>
      <c r="C26" s="59"/>
      <c r="D26" s="59"/>
      <c r="E26" s="59"/>
      <c r="F26" s="60" t="s">
        <v>64</v>
      </c>
      <c r="H26" s="73"/>
      <c r="I26" s="67"/>
      <c r="J26" s="66"/>
      <c r="K26" s="67"/>
      <c r="L26" s="74"/>
      <c r="M26" s="295" t="s">
        <v>183</v>
      </c>
      <c r="N26" s="73"/>
      <c r="O26" s="67"/>
      <c r="P26" s="66"/>
      <c r="Q26" s="280"/>
      <c r="R26" s="74"/>
      <c r="S26" s="39"/>
      <c r="T26" s="75"/>
      <c r="U26" s="59"/>
      <c r="V26" s="59"/>
      <c r="W26" s="59"/>
      <c r="X26" s="59"/>
      <c r="Y26" s="60" t="s">
        <v>64</v>
      </c>
    </row>
    <row r="27" spans="1:24" ht="15.75">
      <c r="A27" s="52" t="s">
        <v>54</v>
      </c>
      <c r="B27" s="53" t="s">
        <v>56</v>
      </c>
      <c r="C27" s="54" t="s">
        <v>58</v>
      </c>
      <c r="D27" s="55" t="s">
        <v>60</v>
      </c>
      <c r="E27" s="56" t="s">
        <v>62</v>
      </c>
      <c r="H27" s="203" t="s">
        <v>141</v>
      </c>
      <c r="I27" s="67"/>
      <c r="J27" s="67" t="s">
        <v>71</v>
      </c>
      <c r="K27" s="67"/>
      <c r="L27" s="74"/>
      <c r="M27" s="295" t="s">
        <v>183</v>
      </c>
      <c r="N27" s="203" t="s">
        <v>160</v>
      </c>
      <c r="O27" s="67"/>
      <c r="P27" s="67" t="s">
        <v>125</v>
      </c>
      <c r="Q27" s="280"/>
      <c r="R27" s="74"/>
      <c r="S27" s="39"/>
      <c r="T27" s="52" t="s">
        <v>54</v>
      </c>
      <c r="U27" s="53" t="s">
        <v>56</v>
      </c>
      <c r="V27" s="54" t="s">
        <v>58</v>
      </c>
      <c r="W27" s="55" t="s">
        <v>60</v>
      </c>
      <c r="X27" s="56" t="s">
        <v>62</v>
      </c>
    </row>
    <row r="28" spans="1:25" ht="15.75">
      <c r="A28" s="58">
        <f>IF(INT(I28/100)=1,F28,0)</f>
        <v>0</v>
      </c>
      <c r="B28" s="58">
        <f>IF(INT(I28/100)=3,F28,0)</f>
        <v>0</v>
      </c>
      <c r="C28" s="58">
        <f>IF(INT(I28/100)=4,F28,0)</f>
        <v>0</v>
      </c>
      <c r="D28" s="58">
        <f>IF(INT(I28/100)=5,F28,0)</f>
        <v>0</v>
      </c>
      <c r="E28" s="58">
        <f>IF(INT(I28/100)=6,F28,0)</f>
        <v>10</v>
      </c>
      <c r="F28" s="62">
        <v>10</v>
      </c>
      <c r="H28" s="83">
        <v>1</v>
      </c>
      <c r="I28" s="57">
        <v>602</v>
      </c>
      <c r="J28" s="66" t="str">
        <f>LOOKUP(I28,Name!A$2:B1921)</f>
        <v>James Lee</v>
      </c>
      <c r="K28" s="3">
        <v>89.9</v>
      </c>
      <c r="L28" s="74"/>
      <c r="M28" s="295" t="s">
        <v>183</v>
      </c>
      <c r="N28" s="65">
        <v>1</v>
      </c>
      <c r="O28" s="57">
        <v>602</v>
      </c>
      <c r="P28" s="66" t="str">
        <f>LOOKUP(O28,Name!A$2:B1921)</f>
        <v>James Lee</v>
      </c>
      <c r="Q28" s="333">
        <v>6.22</v>
      </c>
      <c r="R28" s="74"/>
      <c r="S28" s="39"/>
      <c r="T28" s="61">
        <f>IF(INT(O28/100)=1,Y28,0)</f>
        <v>0</v>
      </c>
      <c r="U28" s="61">
        <f>IF(INT(O28/100)=3,Y28,0)</f>
        <v>0</v>
      </c>
      <c r="V28" s="61">
        <f>IF(INT(O28/100)=4,Y28,0)</f>
        <v>0</v>
      </c>
      <c r="W28" s="61">
        <f>IF(INT(O28/100)=5,Y28,0)</f>
        <v>0</v>
      </c>
      <c r="X28" s="61">
        <f>IF(INT(O28/100)=6,Y28,0)</f>
        <v>10</v>
      </c>
      <c r="Y28" s="50">
        <v>10</v>
      </c>
    </row>
    <row r="29" spans="1:25" ht="15.75">
      <c r="A29" s="58">
        <f>IF(INT(I29/100)=1,F29,0)</f>
        <v>0</v>
      </c>
      <c r="B29" s="58">
        <f>IF(INT(I29/100)=3,F29,0)</f>
        <v>8</v>
      </c>
      <c r="C29" s="58">
        <f>IF(INT(I29/100)=4,F29,0)</f>
        <v>0</v>
      </c>
      <c r="D29" s="58">
        <f>IF(INT(I29/100)=5,F29,0)</f>
        <v>0</v>
      </c>
      <c r="E29" s="58">
        <f>IF(INT(I29/100)=6,F29,0)</f>
        <v>0</v>
      </c>
      <c r="F29" s="62">
        <v>8</v>
      </c>
      <c r="H29" s="83">
        <v>2</v>
      </c>
      <c r="I29" s="57">
        <v>375</v>
      </c>
      <c r="J29" s="66" t="str">
        <f>LOOKUP(I29,Name!A$2:B1922)</f>
        <v>Louis Kimberley</v>
      </c>
      <c r="K29" s="57">
        <v>92.5</v>
      </c>
      <c r="L29" s="74"/>
      <c r="M29" s="295" t="s">
        <v>183</v>
      </c>
      <c r="N29" s="65">
        <v>2</v>
      </c>
      <c r="O29" s="57">
        <v>123</v>
      </c>
      <c r="P29" s="66" t="str">
        <f>LOOKUP(O29,Name!A$2:B1922)</f>
        <v>Connor Race</v>
      </c>
      <c r="Q29" s="333">
        <v>5.6</v>
      </c>
      <c r="R29" s="74"/>
      <c r="S29" s="39"/>
      <c r="T29" s="61">
        <f>IF(INT(O29/100)=1,Y29,0)</f>
        <v>8</v>
      </c>
      <c r="U29" s="61">
        <f>IF(INT(O29/100)=3,Y29,0)</f>
        <v>0</v>
      </c>
      <c r="V29" s="61">
        <f>IF(INT(O29/100)=4,Y29,0)</f>
        <v>0</v>
      </c>
      <c r="W29" s="61">
        <f>IF(INT(O29/100)=5,Y29,0)</f>
        <v>0</v>
      </c>
      <c r="X29" s="61">
        <f>IF(INT(O29/100)=6,Y29,0)</f>
        <v>0</v>
      </c>
      <c r="Y29" s="50">
        <v>8</v>
      </c>
    </row>
    <row r="30" spans="1:25" ht="15.75">
      <c r="A30" s="58">
        <f>IF(INT(I30/100)=1,F30,0)</f>
        <v>0</v>
      </c>
      <c r="B30" s="58">
        <f>IF(INT(I30/100)=3,F30,0)</f>
        <v>0</v>
      </c>
      <c r="C30" s="58">
        <f>IF(INT(I30/100)=4,F30,0)</f>
        <v>0</v>
      </c>
      <c r="D30" s="58">
        <f>IF(INT(I30/100)=5,F30,0)</f>
        <v>0</v>
      </c>
      <c r="E30" s="58">
        <f>IF(INT(I30/100)=6,F30,0)</f>
        <v>0</v>
      </c>
      <c r="F30" s="62">
        <v>6</v>
      </c>
      <c r="H30" s="83">
        <v>3</v>
      </c>
      <c r="I30" s="57"/>
      <c r="J30" s="66" t="e">
        <f>LOOKUP(I30,Name!A$2:B1923)</f>
        <v>#N/A</v>
      </c>
      <c r="K30" s="57"/>
      <c r="L30" s="74"/>
      <c r="M30" s="295" t="s">
        <v>183</v>
      </c>
      <c r="N30" s="65">
        <v>3</v>
      </c>
      <c r="O30" s="57">
        <v>358</v>
      </c>
      <c r="P30" s="66" t="str">
        <f>LOOKUP(O30,Name!A$2:B1923)</f>
        <v>Joseph Creed</v>
      </c>
      <c r="Q30" s="333">
        <v>5.04</v>
      </c>
      <c r="R30" s="74"/>
      <c r="S30" s="39"/>
      <c r="T30" s="61">
        <f>IF(INT(O30/100)=1,Y30,0)</f>
        <v>0</v>
      </c>
      <c r="U30" s="61">
        <f>IF(INT(O30/100)=3,Y30,0)</f>
        <v>6</v>
      </c>
      <c r="V30" s="61">
        <f>IF(INT(O30/100)=4,Y30,0)</f>
        <v>0</v>
      </c>
      <c r="W30" s="61">
        <f>IF(INT(O30/100)=5,Y30,0)</f>
        <v>0</v>
      </c>
      <c r="X30" s="61">
        <f>IF(INT(O30/100)=6,Y30,0)</f>
        <v>0</v>
      </c>
      <c r="Y30" s="50">
        <v>6</v>
      </c>
    </row>
    <row r="31" spans="1:25" ht="15.75">
      <c r="A31" s="58">
        <f>IF(INT(I31/100)=1,F31,0)</f>
        <v>0</v>
      </c>
      <c r="B31" s="58">
        <f>IF(INT(I31/100)=3,F31,0)</f>
        <v>0</v>
      </c>
      <c r="C31" s="58">
        <f>IF(INT(I31/100)=4,F31,0)</f>
        <v>0</v>
      </c>
      <c r="D31" s="58">
        <f>IF(INT(I31/100)=5,F31,0)</f>
        <v>0</v>
      </c>
      <c r="E31" s="58">
        <f>IF(INT(I31/100)=6,F31,0)</f>
        <v>0</v>
      </c>
      <c r="F31" s="62">
        <v>4</v>
      </c>
      <c r="H31" s="83">
        <v>4</v>
      </c>
      <c r="I31" s="57"/>
      <c r="J31" s="66" t="e">
        <f>LOOKUP(I31,Name!A$2:B1924)</f>
        <v>#N/A</v>
      </c>
      <c r="K31" s="57"/>
      <c r="L31" s="74"/>
      <c r="M31" s="295" t="s">
        <v>183</v>
      </c>
      <c r="N31" s="65">
        <v>4</v>
      </c>
      <c r="O31" s="57"/>
      <c r="P31" s="66" t="e">
        <f>LOOKUP(O31,Name!A$2:B1924)</f>
        <v>#N/A</v>
      </c>
      <c r="Q31" s="333"/>
      <c r="R31" s="74"/>
      <c r="S31" s="39"/>
      <c r="T31" s="61">
        <f>IF(INT(O31/100)=1,Y31,0)</f>
        <v>0</v>
      </c>
      <c r="U31" s="61">
        <f>IF(INT(O31/100)=3,Y31,0)</f>
        <v>0</v>
      </c>
      <c r="V31" s="61">
        <f>IF(INT(O31/100)=4,Y31,0)</f>
        <v>0</v>
      </c>
      <c r="W31" s="61">
        <f>IF(INT(O31/100)=5,Y31,0)</f>
        <v>0</v>
      </c>
      <c r="X31" s="61">
        <f>IF(INT(O31/100)=6,Y31,0)</f>
        <v>0</v>
      </c>
      <c r="Y31" s="50">
        <v>4</v>
      </c>
    </row>
    <row r="32" spans="1:25" ht="16.5" thickBot="1">
      <c r="A32" s="58">
        <f>IF(INT(I32/100)=1,F32,0)</f>
        <v>0</v>
      </c>
      <c r="B32" s="58">
        <f>IF(INT(I32/100)=3,F32,0)</f>
        <v>0</v>
      </c>
      <c r="C32" s="58">
        <f>IF(INT(I32/100)=4,F32,0)</f>
        <v>0</v>
      </c>
      <c r="D32" s="58">
        <f>IF(INT(I32/100)=5,F32,0)</f>
        <v>0</v>
      </c>
      <c r="E32" s="58">
        <f>IF(INT(I32/100)=6,F32,0)</f>
        <v>0</v>
      </c>
      <c r="F32" s="62">
        <v>2</v>
      </c>
      <c r="H32" s="83">
        <v>5</v>
      </c>
      <c r="I32" s="57"/>
      <c r="J32" s="66" t="e">
        <f>LOOKUP(I32,Name!A$2:B1925)</f>
        <v>#N/A</v>
      </c>
      <c r="K32" s="57"/>
      <c r="L32" s="74"/>
      <c r="M32" s="295" t="s">
        <v>183</v>
      </c>
      <c r="N32" s="69">
        <v>5</v>
      </c>
      <c r="O32" s="70"/>
      <c r="P32" s="71" t="e">
        <f>LOOKUP(O32,Name!A$2:B1925)</f>
        <v>#N/A</v>
      </c>
      <c r="Q32" s="335"/>
      <c r="R32" s="79"/>
      <c r="S32" s="39"/>
      <c r="T32" s="61">
        <f>IF(INT(O32/100)=1,Y32,0)</f>
        <v>0</v>
      </c>
      <c r="U32" s="61">
        <f>IF(INT(O32/100)=3,Y32,0)</f>
        <v>0</v>
      </c>
      <c r="V32" s="61">
        <f>IF(INT(O32/100)=4,Y32,0)</f>
        <v>0</v>
      </c>
      <c r="W32" s="61">
        <f>IF(INT(O32/100)=5,Y32,0)</f>
        <v>0</v>
      </c>
      <c r="X32" s="61">
        <f>IF(INT(O32/100)=6,Y32,0)</f>
        <v>0</v>
      </c>
      <c r="Y32" s="50">
        <v>2</v>
      </c>
    </row>
    <row r="33" spans="1:25" ht="16.5" thickBot="1">
      <c r="A33" s="59"/>
      <c r="B33" s="59"/>
      <c r="C33" s="59"/>
      <c r="D33" s="59"/>
      <c r="E33" s="59"/>
      <c r="F33" s="60" t="s">
        <v>64</v>
      </c>
      <c r="H33" s="73"/>
      <c r="I33" s="67"/>
      <c r="J33" s="66"/>
      <c r="K33" s="67"/>
      <c r="L33" s="74"/>
      <c r="M33" s="295" t="s">
        <v>183</v>
      </c>
      <c r="N33" s="51"/>
      <c r="O33" s="51"/>
      <c r="P33" s="63"/>
      <c r="Q33" s="51"/>
      <c r="R33" s="63"/>
      <c r="T33" s="59"/>
      <c r="U33" s="59"/>
      <c r="V33" s="59"/>
      <c r="W33" s="59"/>
      <c r="X33" s="59"/>
      <c r="Y33" s="60" t="s">
        <v>64</v>
      </c>
    </row>
    <row r="34" spans="1:24" ht="15.75">
      <c r="A34" s="52" t="s">
        <v>54</v>
      </c>
      <c r="B34" s="53" t="s">
        <v>56</v>
      </c>
      <c r="C34" s="54" t="s">
        <v>58</v>
      </c>
      <c r="D34" s="55" t="s">
        <v>60</v>
      </c>
      <c r="E34" s="56" t="s">
        <v>62</v>
      </c>
      <c r="H34" s="203" t="s">
        <v>142</v>
      </c>
      <c r="I34" s="67"/>
      <c r="J34" s="67" t="s">
        <v>143</v>
      </c>
      <c r="K34" s="67"/>
      <c r="L34" s="74"/>
      <c r="M34" s="295" t="s">
        <v>183</v>
      </c>
      <c r="N34" s="202" t="s">
        <v>158</v>
      </c>
      <c r="O34" s="80"/>
      <c r="P34" s="64" t="s">
        <v>126</v>
      </c>
      <c r="Q34" s="64"/>
      <c r="R34" s="76"/>
      <c r="S34" s="39"/>
      <c r="T34" s="52" t="s">
        <v>54</v>
      </c>
      <c r="U34" s="53" t="s">
        <v>56</v>
      </c>
      <c r="V34" s="54" t="s">
        <v>58</v>
      </c>
      <c r="W34" s="55" t="s">
        <v>60</v>
      </c>
      <c r="X34" s="56" t="s">
        <v>62</v>
      </c>
    </row>
    <row r="35" spans="1:25" ht="15.75">
      <c r="A35" s="58">
        <f>IF(INT(I35/100)=1,F35,0)</f>
        <v>0</v>
      </c>
      <c r="B35" s="58">
        <f>IF(INT(I35/100)=3,F35,0)</f>
        <v>0</v>
      </c>
      <c r="C35" s="58">
        <f>IF(INT(I35/100)=4,F35,0)</f>
        <v>0</v>
      </c>
      <c r="D35" s="58">
        <f>IF(INT(I35/100)=5,F35,0)</f>
        <v>0</v>
      </c>
      <c r="E35" s="58">
        <f>IF(INT(I35/100)=6,F35,0)</f>
        <v>10</v>
      </c>
      <c r="F35" s="62">
        <v>10</v>
      </c>
      <c r="H35" s="83">
        <v>1</v>
      </c>
      <c r="I35" s="57">
        <v>600</v>
      </c>
      <c r="J35" s="66" t="str">
        <f>LOOKUP(I35,Name!A$2:B1928)</f>
        <v>Elliott Harris</v>
      </c>
      <c r="K35" s="57">
        <v>22.6</v>
      </c>
      <c r="L35" s="74"/>
      <c r="M35" s="295" t="s">
        <v>183</v>
      </c>
      <c r="N35" s="65">
        <v>1</v>
      </c>
      <c r="O35" s="57">
        <v>600</v>
      </c>
      <c r="P35" s="66" t="str">
        <f>LOOKUP(O35,Name!A$2:B1928)</f>
        <v>Elliott Harris</v>
      </c>
      <c r="Q35" s="57">
        <v>57</v>
      </c>
      <c r="R35" s="74"/>
      <c r="S35" s="39"/>
      <c r="T35" s="61">
        <f>IF(INT(O35/100)=1,Y35,0)</f>
        <v>0</v>
      </c>
      <c r="U35" s="61">
        <f>IF(INT(O35/100)=3,Y35,0)</f>
        <v>0</v>
      </c>
      <c r="V35" s="61">
        <f>IF(INT(O35/100)=4,Y35,0)</f>
        <v>0</v>
      </c>
      <c r="W35" s="61">
        <f>IF(INT(O35/100)=5,Y35,0)</f>
        <v>0</v>
      </c>
      <c r="X35" s="61">
        <f>IF(INT(O35/100)=6,Y35,0)</f>
        <v>10</v>
      </c>
      <c r="Y35" s="50">
        <v>10</v>
      </c>
    </row>
    <row r="36" spans="1:25" ht="15.75">
      <c r="A36" s="58">
        <f>IF(INT(I36/100)=1,F36,0)</f>
        <v>8</v>
      </c>
      <c r="B36" s="58">
        <f>IF(INT(I36/100)=3,F36,0)</f>
        <v>0</v>
      </c>
      <c r="C36" s="58">
        <f>IF(INT(I36/100)=4,F36,0)</f>
        <v>0</v>
      </c>
      <c r="D36" s="58">
        <f>IF(INT(I36/100)=5,F36,0)</f>
        <v>0</v>
      </c>
      <c r="E36" s="58">
        <f>IF(INT(I36/100)=6,F36,0)</f>
        <v>0</v>
      </c>
      <c r="F36" s="62">
        <v>8</v>
      </c>
      <c r="H36" s="83">
        <v>2</v>
      </c>
      <c r="I36" s="57">
        <v>124</v>
      </c>
      <c r="J36" s="66" t="str">
        <f>LOOKUP(I36,Name!A$2:B1929)</f>
        <v>Daniel Olatundun</v>
      </c>
      <c r="K36" s="57">
        <v>22.8</v>
      </c>
      <c r="L36" s="74"/>
      <c r="M36" s="295" t="s">
        <v>183</v>
      </c>
      <c r="N36" s="65">
        <v>2</v>
      </c>
      <c r="O36" s="57">
        <v>359</v>
      </c>
      <c r="P36" s="66" t="str">
        <f>LOOKUP(O36,Name!A$2:B1929)</f>
        <v>Rashaan Okoti</v>
      </c>
      <c r="Q36" s="57">
        <v>54</v>
      </c>
      <c r="R36" s="74"/>
      <c r="S36" s="39"/>
      <c r="T36" s="61">
        <f>IF(INT(O36/100)=1,Y36,0)</f>
        <v>0</v>
      </c>
      <c r="U36" s="61">
        <f>IF(INT(O36/100)=3,Y36,0)</f>
        <v>8</v>
      </c>
      <c r="V36" s="61">
        <f>IF(INT(O36/100)=4,Y36,0)</f>
        <v>0</v>
      </c>
      <c r="W36" s="61">
        <f>IF(INT(O36/100)=5,Y36,0)</f>
        <v>0</v>
      </c>
      <c r="X36" s="61">
        <f>IF(INT(O36/100)=6,Y36,0)</f>
        <v>0</v>
      </c>
      <c r="Y36" s="50">
        <v>8</v>
      </c>
    </row>
    <row r="37" spans="1:25" ht="15.75">
      <c r="A37" s="58">
        <f>IF(INT(I37/100)=1,F37,0)</f>
        <v>0</v>
      </c>
      <c r="B37" s="58">
        <f>IF(INT(I37/100)=3,F37,0)</f>
        <v>6</v>
      </c>
      <c r="C37" s="58">
        <f>IF(INT(I37/100)=4,F37,0)</f>
        <v>0</v>
      </c>
      <c r="D37" s="58">
        <f>IF(INT(I37/100)=5,F37,0)</f>
        <v>0</v>
      </c>
      <c r="E37" s="58">
        <f>IF(INT(I37/100)=6,F37,0)</f>
        <v>0</v>
      </c>
      <c r="F37" s="62">
        <v>6</v>
      </c>
      <c r="H37" s="83">
        <v>3</v>
      </c>
      <c r="I37" s="57">
        <v>369</v>
      </c>
      <c r="J37" s="66" t="str">
        <f>LOOKUP(I37,Name!A$2:B1930)</f>
        <v>Seb Tompson</v>
      </c>
      <c r="K37" s="3">
        <v>24.2</v>
      </c>
      <c r="L37" s="74"/>
      <c r="M37" s="295" t="s">
        <v>183</v>
      </c>
      <c r="N37" s="65">
        <v>3</v>
      </c>
      <c r="O37" s="57">
        <v>120</v>
      </c>
      <c r="P37" s="66" t="str">
        <f>LOOKUP(O37,Name!A$2:B1930)</f>
        <v>James Griffiths</v>
      </c>
      <c r="Q37" s="57">
        <v>42</v>
      </c>
      <c r="R37" s="74"/>
      <c r="S37" s="39"/>
      <c r="T37" s="61">
        <f>IF(INT(O37/100)=1,Y37,0)</f>
        <v>6</v>
      </c>
      <c r="U37" s="61">
        <f>IF(INT(O37/100)=3,Y37,0)</f>
        <v>0</v>
      </c>
      <c r="V37" s="61">
        <f>IF(INT(O37/100)=4,Y37,0)</f>
        <v>0</v>
      </c>
      <c r="W37" s="61">
        <f>IF(INT(O37/100)=5,Y37,0)</f>
        <v>0</v>
      </c>
      <c r="X37" s="61">
        <f>IF(INT(O37/100)=6,Y37,0)</f>
        <v>0</v>
      </c>
      <c r="Y37" s="50">
        <v>6</v>
      </c>
    </row>
    <row r="38" spans="1:25" ht="15.75">
      <c r="A38" s="58">
        <f>IF(INT(I38/100)=1,F38,0)</f>
        <v>0</v>
      </c>
      <c r="B38" s="58">
        <f>IF(INT(I38/100)=3,F38,0)</f>
        <v>0</v>
      </c>
      <c r="C38" s="58">
        <f>IF(INT(I38/100)=4,F38,0)</f>
        <v>4</v>
      </c>
      <c r="D38" s="58">
        <f>IF(INT(I38/100)=5,F38,0)</f>
        <v>0</v>
      </c>
      <c r="E38" s="58">
        <f>IF(INT(I38/100)=6,F38,0)</f>
        <v>0</v>
      </c>
      <c r="F38" s="62">
        <v>4</v>
      </c>
      <c r="H38" s="83">
        <v>4</v>
      </c>
      <c r="I38" s="57">
        <v>401</v>
      </c>
      <c r="J38" s="66" t="str">
        <f>LOOKUP(I38,Name!A$2:B1931)</f>
        <v>Harrison Hartland</v>
      </c>
      <c r="K38" s="3">
        <v>27.8</v>
      </c>
      <c r="L38" s="74"/>
      <c r="M38" s="295" t="s">
        <v>183</v>
      </c>
      <c r="N38" s="65">
        <v>4</v>
      </c>
      <c r="O38" s="57">
        <v>404</v>
      </c>
      <c r="P38" s="66" t="str">
        <f>LOOKUP(O38,Name!A$2:B1931)</f>
        <v>Ashton Balloch</v>
      </c>
      <c r="Q38" s="57">
        <v>41</v>
      </c>
      <c r="R38" s="74"/>
      <c r="S38" s="39"/>
      <c r="T38" s="61">
        <f>IF(INT(O38/100)=1,Y38,0)</f>
        <v>0</v>
      </c>
      <c r="U38" s="61">
        <f>IF(INT(O38/100)=3,Y38,0)</f>
        <v>0</v>
      </c>
      <c r="V38" s="61">
        <f>IF(INT(O38/100)=4,Y38,0)</f>
        <v>4</v>
      </c>
      <c r="W38" s="61">
        <f>IF(INT(O38/100)=5,Y38,0)</f>
        <v>0</v>
      </c>
      <c r="X38" s="61">
        <f>IF(INT(O38/100)=6,Y38,0)</f>
        <v>0</v>
      </c>
      <c r="Y38" s="50">
        <v>4</v>
      </c>
    </row>
    <row r="39" spans="1:25" ht="15.75">
      <c r="A39" s="58">
        <f>IF(INT(I39/100)=1,F39,0)</f>
        <v>0</v>
      </c>
      <c r="B39" s="58">
        <f>IF(INT(I39/100)=3,F39,0)</f>
        <v>0</v>
      </c>
      <c r="C39" s="58">
        <f>IF(INT(I39/100)=4,F39,0)</f>
        <v>0</v>
      </c>
      <c r="D39" s="58">
        <f>IF(INT(I39/100)=5,F39,0)</f>
        <v>0</v>
      </c>
      <c r="E39" s="58">
        <f>IF(INT(I39/100)=6,F39,0)</f>
        <v>0</v>
      </c>
      <c r="F39" s="62">
        <v>2</v>
      </c>
      <c r="H39" s="83">
        <v>5</v>
      </c>
      <c r="I39" s="57"/>
      <c r="J39" s="66" t="e">
        <f>LOOKUP(I39,Name!A$2:B1932)</f>
        <v>#N/A</v>
      </c>
      <c r="K39" s="57"/>
      <c r="L39" s="74"/>
      <c r="M39" s="295" t="s">
        <v>183</v>
      </c>
      <c r="N39" s="65">
        <v>5</v>
      </c>
      <c r="O39" s="57"/>
      <c r="P39" s="66" t="e">
        <f>LOOKUP(O39,Name!A$2:B1932)</f>
        <v>#N/A</v>
      </c>
      <c r="Q39" s="57"/>
      <c r="R39" s="74"/>
      <c r="S39" s="39"/>
      <c r="T39" s="61">
        <f>IF(INT(O39/100)=1,Y39,0)</f>
        <v>0</v>
      </c>
      <c r="U39" s="61">
        <f>IF(INT(O39/100)=3,Y39,0)</f>
        <v>0</v>
      </c>
      <c r="V39" s="61">
        <f>IF(INT(O39/100)=4,Y39,0)</f>
        <v>0</v>
      </c>
      <c r="W39" s="61">
        <f>IF(INT(O39/100)=5,Y39,0)</f>
        <v>0</v>
      </c>
      <c r="X39" s="61">
        <f>IF(INT(O39/100)=6,Y39,0)</f>
        <v>0</v>
      </c>
      <c r="Y39" s="50">
        <v>2</v>
      </c>
    </row>
    <row r="40" spans="1:25" ht="15.75">
      <c r="A40" s="59"/>
      <c r="B40" s="59"/>
      <c r="C40" s="59"/>
      <c r="D40" s="59"/>
      <c r="E40" s="59"/>
      <c r="F40" s="60" t="s">
        <v>64</v>
      </c>
      <c r="H40" s="84"/>
      <c r="I40" s="66"/>
      <c r="J40" s="66"/>
      <c r="K40" s="67"/>
      <c r="L40" s="74"/>
      <c r="M40" s="295" t="s">
        <v>183</v>
      </c>
      <c r="N40" s="73"/>
      <c r="O40" s="67"/>
      <c r="P40" s="66"/>
      <c r="Q40" s="67"/>
      <c r="R40" s="74"/>
      <c r="S40" s="39"/>
      <c r="T40" s="75"/>
      <c r="U40" s="59"/>
      <c r="V40" s="59"/>
      <c r="W40" s="59"/>
      <c r="X40" s="59"/>
      <c r="Y40" s="60" t="s">
        <v>64</v>
      </c>
    </row>
    <row r="41" spans="1:24" ht="15.75">
      <c r="A41" s="52" t="s">
        <v>54</v>
      </c>
      <c r="B41" s="53" t="s">
        <v>56</v>
      </c>
      <c r="C41" s="54" t="s">
        <v>58</v>
      </c>
      <c r="D41" s="55" t="s">
        <v>60</v>
      </c>
      <c r="E41" s="56" t="s">
        <v>62</v>
      </c>
      <c r="H41" s="203" t="s">
        <v>151</v>
      </c>
      <c r="I41" s="66"/>
      <c r="J41" s="67" t="s">
        <v>146</v>
      </c>
      <c r="K41" s="67"/>
      <c r="L41" s="74"/>
      <c r="M41" s="295" t="s">
        <v>183</v>
      </c>
      <c r="N41" s="203" t="s">
        <v>159</v>
      </c>
      <c r="O41" s="67"/>
      <c r="P41" s="67" t="s">
        <v>129</v>
      </c>
      <c r="Q41" s="67"/>
      <c r="R41" s="74"/>
      <c r="S41" s="39"/>
      <c r="T41" s="52" t="s">
        <v>54</v>
      </c>
      <c r="U41" s="53" t="s">
        <v>56</v>
      </c>
      <c r="V41" s="54" t="s">
        <v>58</v>
      </c>
      <c r="W41" s="55" t="s">
        <v>60</v>
      </c>
      <c r="X41" s="56" t="s">
        <v>62</v>
      </c>
    </row>
    <row r="42" spans="1:25" ht="15.75">
      <c r="A42" s="58">
        <f>IF(INT(I42/100)=1,F42,0)</f>
        <v>0</v>
      </c>
      <c r="B42" s="58">
        <f>IF(INT(I42/100)=3,F42,0)</f>
        <v>10</v>
      </c>
      <c r="C42" s="58">
        <f>IF(INT(I42/100)=4,F42,0)</f>
        <v>0</v>
      </c>
      <c r="D42" s="58">
        <f>IF(INT(I42/100)=5,F42,0)</f>
        <v>0</v>
      </c>
      <c r="E42" s="58">
        <f>IF(INT(I42/100)=6,F42,0)</f>
        <v>0</v>
      </c>
      <c r="F42" s="62">
        <v>10</v>
      </c>
      <c r="H42" s="83">
        <v>1</v>
      </c>
      <c r="I42" s="57">
        <v>357</v>
      </c>
      <c r="J42" s="66" t="str">
        <f>LOOKUP(I42,Name!A$2:B1935)</f>
        <v>Diego Archer-Brown</v>
      </c>
      <c r="K42" s="57">
        <v>23.7</v>
      </c>
      <c r="L42" s="74"/>
      <c r="M42" s="295" t="s">
        <v>183</v>
      </c>
      <c r="N42" s="65">
        <v>1</v>
      </c>
      <c r="O42" s="57">
        <v>605</v>
      </c>
      <c r="P42" s="66" t="str">
        <f>LOOKUP(O42,Name!A$2:B1935)</f>
        <v>Oliver Durowse</v>
      </c>
      <c r="Q42" s="57">
        <v>56</v>
      </c>
      <c r="R42" s="74"/>
      <c r="S42" s="39"/>
      <c r="T42" s="61">
        <f>IF(INT(O42/100)=1,Y42,0)</f>
        <v>0</v>
      </c>
      <c r="U42" s="61">
        <f>IF(INT(O42/100)=3,Y42,0)</f>
        <v>0</v>
      </c>
      <c r="V42" s="61">
        <f>IF(INT(O42/100)=4,Y42,0)</f>
        <v>0</v>
      </c>
      <c r="W42" s="61">
        <f>IF(INT(O42/100)=5,Y42,0)</f>
        <v>0</v>
      </c>
      <c r="X42" s="61">
        <f>IF(INT(O42/100)=6,Y42,0)</f>
        <v>10</v>
      </c>
      <c r="Y42" s="50">
        <v>10</v>
      </c>
    </row>
    <row r="43" spans="1:25" ht="15.75">
      <c r="A43" s="58">
        <f>IF(INT(I43/100)=1,F43,0)</f>
        <v>0</v>
      </c>
      <c r="B43" s="58">
        <f>IF(INT(I43/100)=3,F43,0)</f>
        <v>0</v>
      </c>
      <c r="C43" s="58">
        <f>IF(INT(I43/100)=4,F43,0)</f>
        <v>0</v>
      </c>
      <c r="D43" s="58">
        <f>IF(INT(I43/100)=5,F43,0)</f>
        <v>0</v>
      </c>
      <c r="E43" s="58">
        <f>IF(INT(I43/100)=6,F43,0)</f>
        <v>8</v>
      </c>
      <c r="F43" s="62">
        <v>8</v>
      </c>
      <c r="H43" s="83">
        <v>2</v>
      </c>
      <c r="I43" s="57">
        <v>608</v>
      </c>
      <c r="J43" s="66" t="str">
        <f>LOOKUP(I43,Name!A$2:B1936)</f>
        <v>Will Sands</v>
      </c>
      <c r="K43" s="57">
        <v>23.8</v>
      </c>
      <c r="L43" s="74"/>
      <c r="M43" s="295" t="s">
        <v>183</v>
      </c>
      <c r="N43" s="65">
        <v>1</v>
      </c>
      <c r="O43" s="57">
        <v>370</v>
      </c>
      <c r="P43" s="66" t="str">
        <f>LOOKUP(O43,Name!A$2:B1936)</f>
        <v>Josh Mewis</v>
      </c>
      <c r="Q43" s="57">
        <v>45</v>
      </c>
      <c r="R43" s="74"/>
      <c r="S43" s="39"/>
      <c r="T43" s="61">
        <f>IF(INT(O43/100)=1,Y43,0)</f>
        <v>0</v>
      </c>
      <c r="U43" s="61">
        <f>IF(INT(O43/100)=3,Y43,0)</f>
        <v>8</v>
      </c>
      <c r="V43" s="61">
        <f>IF(INT(O43/100)=4,Y43,0)</f>
        <v>0</v>
      </c>
      <c r="W43" s="61">
        <f>IF(INT(O43/100)=5,Y43,0)</f>
        <v>0</v>
      </c>
      <c r="X43" s="61">
        <f>IF(INT(O43/100)=6,Y43,0)</f>
        <v>0</v>
      </c>
      <c r="Y43" s="50">
        <v>8</v>
      </c>
    </row>
    <row r="44" spans="1:25" ht="15.75">
      <c r="A44" s="58">
        <f>IF(INT(I44/100)=1,F44,0)</f>
        <v>6</v>
      </c>
      <c r="B44" s="58">
        <f>IF(INT(I44/100)=3,F44,0)</f>
        <v>0</v>
      </c>
      <c r="C44" s="58">
        <f>IF(INT(I44/100)=4,F44,0)</f>
        <v>0</v>
      </c>
      <c r="D44" s="58">
        <f>IF(INT(I44/100)=5,F44,0)</f>
        <v>0</v>
      </c>
      <c r="E44" s="58">
        <f>IF(INT(I44/100)=6,F44,0)</f>
        <v>0</v>
      </c>
      <c r="F44" s="62">
        <v>6</v>
      </c>
      <c r="H44" s="83">
        <v>3</v>
      </c>
      <c r="I44" s="57">
        <v>123</v>
      </c>
      <c r="J44" s="66" t="str">
        <f>LOOKUP(I44,Name!A$2:B1937)</f>
        <v>Connor Race</v>
      </c>
      <c r="K44" s="57">
        <v>24.5</v>
      </c>
      <c r="L44" s="74"/>
      <c r="M44" s="295" t="s">
        <v>183</v>
      </c>
      <c r="N44" s="65">
        <v>3</v>
      </c>
      <c r="O44" s="57">
        <v>401</v>
      </c>
      <c r="P44" s="66" t="str">
        <f>LOOKUP(O44,Name!A$2:B1937)</f>
        <v>Harrison Hartland</v>
      </c>
      <c r="Q44" s="57">
        <v>33</v>
      </c>
      <c r="R44" s="74"/>
      <c r="S44" s="39"/>
      <c r="T44" s="61">
        <f>IF(INT(O44/100)=1,Y44,0)</f>
        <v>0</v>
      </c>
      <c r="U44" s="61">
        <f>IF(INT(O44/100)=3,Y44,0)</f>
        <v>0</v>
      </c>
      <c r="V44" s="61">
        <f>IF(INT(O44/100)=4,Y44,0)</f>
        <v>6</v>
      </c>
      <c r="W44" s="61">
        <f>IF(INT(O44/100)=5,Y44,0)</f>
        <v>0</v>
      </c>
      <c r="X44" s="61">
        <f>IF(INT(O44/100)=6,Y44,0)</f>
        <v>0</v>
      </c>
      <c r="Y44" s="50">
        <v>6</v>
      </c>
    </row>
    <row r="45" spans="1:25" ht="15.75">
      <c r="A45" s="58">
        <f>IF(INT(I45/100)=1,F45,0)</f>
        <v>0</v>
      </c>
      <c r="B45" s="58">
        <f>IF(INT(I45/100)=3,F45,0)</f>
        <v>0</v>
      </c>
      <c r="C45" s="58">
        <f>IF(INT(I45/100)=4,F45,0)</f>
        <v>4</v>
      </c>
      <c r="D45" s="58">
        <f>IF(INT(I45/100)=5,F45,0)</f>
        <v>0</v>
      </c>
      <c r="E45" s="58">
        <f>IF(INT(I45/100)=6,F45,0)</f>
        <v>0</v>
      </c>
      <c r="F45" s="62">
        <v>4</v>
      </c>
      <c r="H45" s="83">
        <v>4</v>
      </c>
      <c r="I45" s="57">
        <v>406</v>
      </c>
      <c r="J45" s="66" t="str">
        <f>LOOKUP(I45,Name!A$2:B1938)</f>
        <v>Ben Kent</v>
      </c>
      <c r="K45" s="57">
        <v>25.6</v>
      </c>
      <c r="L45" s="74"/>
      <c r="M45" s="295" t="s">
        <v>183</v>
      </c>
      <c r="N45" s="65">
        <v>4</v>
      </c>
      <c r="O45" s="57"/>
      <c r="P45" s="66" t="e">
        <f>LOOKUP(O45,Name!A$2:B1938)</f>
        <v>#N/A</v>
      </c>
      <c r="Q45" s="57"/>
      <c r="R45" s="74"/>
      <c r="S45" s="39"/>
      <c r="T45" s="61">
        <f>IF(INT(O45/100)=1,Y45,0)</f>
        <v>0</v>
      </c>
      <c r="U45" s="61">
        <f>IF(INT(O45/100)=3,Y45,0)</f>
        <v>0</v>
      </c>
      <c r="V45" s="61">
        <f>IF(INT(O45/100)=4,Y45,0)</f>
        <v>0</v>
      </c>
      <c r="W45" s="61">
        <f>IF(INT(O45/100)=5,Y45,0)</f>
        <v>0</v>
      </c>
      <c r="X45" s="61">
        <f>IF(INT(O45/100)=6,Y45,0)</f>
        <v>0</v>
      </c>
      <c r="Y45" s="50">
        <v>4</v>
      </c>
    </row>
    <row r="46" spans="1:25" ht="16.5" thickBot="1">
      <c r="A46" s="58">
        <f>IF(INT(I46/100)=1,F46,0)</f>
        <v>0</v>
      </c>
      <c r="B46" s="58">
        <f>IF(INT(I46/100)=3,F46,0)</f>
        <v>0</v>
      </c>
      <c r="C46" s="58">
        <f>IF(INT(I46/100)=4,F46,0)</f>
        <v>0</v>
      </c>
      <c r="D46" s="58">
        <f>IF(INT(I46/100)=5,F46,0)</f>
        <v>0</v>
      </c>
      <c r="E46" s="58">
        <f>IF(INT(I46/100)=6,F46,0)</f>
        <v>0</v>
      </c>
      <c r="F46" s="62">
        <v>2</v>
      </c>
      <c r="H46" s="83">
        <v>5</v>
      </c>
      <c r="I46" s="57"/>
      <c r="J46" s="66" t="e">
        <f>LOOKUP(I46,Name!A$2:B1939)</f>
        <v>#N/A</v>
      </c>
      <c r="K46" s="57"/>
      <c r="L46" s="74"/>
      <c r="M46" s="295" t="s">
        <v>183</v>
      </c>
      <c r="N46" s="69">
        <v>5</v>
      </c>
      <c r="O46" s="70"/>
      <c r="P46" s="71" t="e">
        <f>LOOKUP(O46,Name!A$2:B1939)</f>
        <v>#N/A</v>
      </c>
      <c r="Q46" s="70"/>
      <c r="R46" s="79"/>
      <c r="S46" s="39"/>
      <c r="T46" s="61">
        <f>IF(INT(O46/100)=1,Y46,0)</f>
        <v>0</v>
      </c>
      <c r="U46" s="61">
        <f>IF(INT(O46/100)=3,Y46,0)</f>
        <v>0</v>
      </c>
      <c r="V46" s="61">
        <f>IF(INT(O46/100)=4,Y46,0)</f>
        <v>0</v>
      </c>
      <c r="W46" s="61">
        <f>IF(INT(O46/100)=5,Y46,0)</f>
        <v>0</v>
      </c>
      <c r="X46" s="61">
        <f>IF(INT(O46/100)=6,Y46,0)</f>
        <v>0</v>
      </c>
      <c r="Y46" s="50">
        <v>2</v>
      </c>
    </row>
    <row r="47" spans="1:25" ht="16.5" thickBot="1">
      <c r="A47" s="59"/>
      <c r="B47" s="59"/>
      <c r="C47" s="59"/>
      <c r="D47" s="59"/>
      <c r="E47" s="59"/>
      <c r="F47" s="60" t="s">
        <v>64</v>
      </c>
      <c r="H47" s="73"/>
      <c r="I47" s="67"/>
      <c r="J47" s="66"/>
      <c r="K47" s="67"/>
      <c r="L47" s="74"/>
      <c r="M47" s="295" t="s">
        <v>183</v>
      </c>
      <c r="N47" s="51"/>
      <c r="O47" s="51"/>
      <c r="P47" s="63"/>
      <c r="Q47" s="51"/>
      <c r="R47" s="63"/>
      <c r="T47" s="59"/>
      <c r="U47" s="59"/>
      <c r="V47" s="59"/>
      <c r="W47" s="59"/>
      <c r="X47" s="59"/>
      <c r="Y47" s="60" t="s">
        <v>64</v>
      </c>
    </row>
    <row r="48" spans="1:24" ht="15.75">
      <c r="A48" s="52" t="s">
        <v>54</v>
      </c>
      <c r="B48" s="53" t="s">
        <v>56</v>
      </c>
      <c r="C48" s="54" t="s">
        <v>58</v>
      </c>
      <c r="D48" s="55" t="s">
        <v>60</v>
      </c>
      <c r="E48" s="56" t="s">
        <v>62</v>
      </c>
      <c r="H48" s="203" t="s">
        <v>152</v>
      </c>
      <c r="I48" s="67"/>
      <c r="J48" s="67" t="s">
        <v>148</v>
      </c>
      <c r="K48" s="67"/>
      <c r="L48" s="74"/>
      <c r="M48" s="295" t="s">
        <v>183</v>
      </c>
      <c r="N48" s="202" t="s">
        <v>156</v>
      </c>
      <c r="O48" s="80"/>
      <c r="P48" s="64" t="s">
        <v>149</v>
      </c>
      <c r="Q48" s="64"/>
      <c r="R48" s="76"/>
      <c r="S48" s="39"/>
      <c r="T48" s="52" t="s">
        <v>54</v>
      </c>
      <c r="U48" s="53" t="s">
        <v>56</v>
      </c>
      <c r="V48" s="54" t="s">
        <v>58</v>
      </c>
      <c r="W48" s="55" t="s">
        <v>60</v>
      </c>
      <c r="X48" s="56" t="s">
        <v>62</v>
      </c>
    </row>
    <row r="49" spans="1:25" ht="15.75">
      <c r="A49" s="58">
        <f>IF(I49=1,F49,0)</f>
        <v>0</v>
      </c>
      <c r="B49" s="58">
        <f>IF(I49=3,F49,0)</f>
        <v>0</v>
      </c>
      <c r="C49" s="58">
        <f>IF(I49=4,F49,0)</f>
        <v>0</v>
      </c>
      <c r="D49" s="58">
        <f>IF(I49=5,F49,0)</f>
        <v>0</v>
      </c>
      <c r="E49" s="58">
        <f>IF(I49=6,F49,0)</f>
        <v>10</v>
      </c>
      <c r="F49" s="62">
        <v>10</v>
      </c>
      <c r="H49" s="83">
        <v>1</v>
      </c>
      <c r="I49" s="57">
        <v>6</v>
      </c>
      <c r="J49" s="66" t="str">
        <f>LOOKUP(I49,Name!A$2:B1942)</f>
        <v>Solihull &amp; Small Heath</v>
      </c>
      <c r="K49" s="3">
        <v>98.7</v>
      </c>
      <c r="L49" s="74"/>
      <c r="M49" s="295" t="s">
        <v>183</v>
      </c>
      <c r="N49" s="65">
        <v>1</v>
      </c>
      <c r="O49" s="57">
        <v>605</v>
      </c>
      <c r="P49" s="66" t="str">
        <f>LOOKUP(O49,Name!A$2:B1942)</f>
        <v>Oliver Durowse</v>
      </c>
      <c r="Q49" s="333">
        <v>7.42</v>
      </c>
      <c r="R49" s="74"/>
      <c r="S49" s="39"/>
      <c r="T49" s="61">
        <f>IF(INT(O49/100)=1,Y49,0)</f>
        <v>0</v>
      </c>
      <c r="U49" s="61">
        <f>IF(INT(O49/100)=3,Y49,0)</f>
        <v>0</v>
      </c>
      <c r="V49" s="61">
        <f>IF(INT(O49/100)=4,Y49,0)</f>
        <v>0</v>
      </c>
      <c r="W49" s="61">
        <f>IF(INT(O49/100)=5,Y49,0)</f>
        <v>0</v>
      </c>
      <c r="X49" s="61">
        <f>IF(INT(O49/100)=6,Y49,0)</f>
        <v>10</v>
      </c>
      <c r="Y49" s="50">
        <v>10</v>
      </c>
    </row>
    <row r="50" spans="1:25" ht="15.75">
      <c r="A50" s="58">
        <f>IF(I50=1,F50,0)</f>
        <v>0</v>
      </c>
      <c r="B50" s="58">
        <f>IF(I50=3,F50,0)</f>
        <v>8</v>
      </c>
      <c r="C50" s="58">
        <f>IF(I50=4,F50,0)</f>
        <v>0</v>
      </c>
      <c r="D50" s="58">
        <f>IF(I50=5,F50,0)</f>
        <v>0</v>
      </c>
      <c r="E50" s="58">
        <f>IF(I50=6,F50,0)</f>
        <v>0</v>
      </c>
      <c r="F50" s="62">
        <v>8</v>
      </c>
      <c r="H50" s="83">
        <v>2</v>
      </c>
      <c r="I50" s="57">
        <v>3</v>
      </c>
      <c r="J50" s="66" t="str">
        <f>LOOKUP(I50,Name!A$2:B1943)</f>
        <v>Birchfield Harriers</v>
      </c>
      <c r="K50" s="57">
        <v>99.9</v>
      </c>
      <c r="L50" s="74"/>
      <c r="M50" s="295" t="s">
        <v>183</v>
      </c>
      <c r="N50" s="65">
        <v>2</v>
      </c>
      <c r="O50" s="57">
        <v>369</v>
      </c>
      <c r="P50" s="66" t="str">
        <f>LOOKUP(O50,Name!A$2:B1943)</f>
        <v>Seb Tompson</v>
      </c>
      <c r="Q50" s="57">
        <v>7.34</v>
      </c>
      <c r="R50" s="74"/>
      <c r="S50" s="39"/>
      <c r="T50" s="61">
        <f>IF(INT(O50/100)=1,Y50,0)</f>
        <v>0</v>
      </c>
      <c r="U50" s="61">
        <f>IF(INT(O50/100)=3,Y50,0)</f>
        <v>8</v>
      </c>
      <c r="V50" s="61">
        <f>IF(INT(O50/100)=4,Y50,0)</f>
        <v>0</v>
      </c>
      <c r="W50" s="61">
        <f>IF(INT(O50/100)=5,Y50,0)</f>
        <v>0</v>
      </c>
      <c r="X50" s="61">
        <f>IF(INT(O50/100)=6,Y50,0)</f>
        <v>0</v>
      </c>
      <c r="Y50" s="50">
        <v>8</v>
      </c>
    </row>
    <row r="51" spans="1:25" ht="15.75">
      <c r="A51" s="58">
        <f>IF(I51=1,F51,0)</f>
        <v>0</v>
      </c>
      <c r="B51" s="58">
        <f>IF(I51=3,F51,0)</f>
        <v>0</v>
      </c>
      <c r="C51" s="58">
        <f>IF(I51=4,F51,0)</f>
        <v>6</v>
      </c>
      <c r="D51" s="58">
        <f>IF(I51=5,F51,0)</f>
        <v>0</v>
      </c>
      <c r="E51" s="58">
        <f>IF(I51=6,F51,0)</f>
        <v>0</v>
      </c>
      <c r="F51" s="62">
        <v>6</v>
      </c>
      <c r="H51" s="83">
        <v>3</v>
      </c>
      <c r="I51" s="57">
        <v>4</v>
      </c>
      <c r="J51" s="66" t="str">
        <f>LOOKUP(I51,Name!A$2:B1944)</f>
        <v>Halesowen C&amp;AC</v>
      </c>
      <c r="K51" s="57">
        <v>102.4</v>
      </c>
      <c r="L51" s="74"/>
      <c r="M51" s="295" t="s">
        <v>183</v>
      </c>
      <c r="N51" s="65">
        <v>3</v>
      </c>
      <c r="O51" s="57">
        <v>120</v>
      </c>
      <c r="P51" s="66" t="str">
        <f>LOOKUP(O51,Name!A$2:B1944)</f>
        <v>James Griffiths</v>
      </c>
      <c r="Q51" s="57">
        <v>4.65</v>
      </c>
      <c r="R51" s="74"/>
      <c r="S51" s="39"/>
      <c r="T51" s="61">
        <f>IF(INT(O51/100)=1,Y51,0)</f>
        <v>6</v>
      </c>
      <c r="U51" s="61">
        <f>IF(INT(O51/100)=3,Y51,0)</f>
        <v>0</v>
      </c>
      <c r="V51" s="61">
        <f>IF(INT(O51/100)=4,Y51,0)</f>
        <v>0</v>
      </c>
      <c r="W51" s="61">
        <f>IF(INT(O51/100)=5,Y51,0)</f>
        <v>0</v>
      </c>
      <c r="X51" s="61">
        <f>IF(INT(O51/100)=6,Y51,0)</f>
        <v>0</v>
      </c>
      <c r="Y51" s="50">
        <v>6</v>
      </c>
    </row>
    <row r="52" spans="1:25" ht="15.75">
      <c r="A52" s="58">
        <f>IF(I52=1,F52,0)</f>
        <v>0</v>
      </c>
      <c r="B52" s="58">
        <f>IF(I52=3,F52,0)</f>
        <v>0</v>
      </c>
      <c r="C52" s="58">
        <f>IF(I52=4,F52,0)</f>
        <v>0</v>
      </c>
      <c r="D52" s="58">
        <f>IF(I52=5,F52,0)</f>
        <v>0</v>
      </c>
      <c r="E52" s="58">
        <f>IF(I52=6,F52,0)</f>
        <v>0</v>
      </c>
      <c r="F52" s="62">
        <v>4</v>
      </c>
      <c r="H52" s="83">
        <v>4</v>
      </c>
      <c r="I52" s="57"/>
      <c r="J52" s="66" t="e">
        <f>LOOKUP(I52,Name!A$2:B1945)</f>
        <v>#N/A</v>
      </c>
      <c r="K52" s="57"/>
      <c r="L52" s="74"/>
      <c r="M52" s="295" t="s">
        <v>183</v>
      </c>
      <c r="N52" s="65">
        <v>4</v>
      </c>
      <c r="O52" s="57"/>
      <c r="P52" s="66" t="e">
        <f>LOOKUP(O52,Name!A$2:B1945)</f>
        <v>#N/A</v>
      </c>
      <c r="Q52" s="333"/>
      <c r="R52" s="74"/>
      <c r="S52" s="39"/>
      <c r="T52" s="61">
        <f>IF(INT(O52/100)=1,Y52,0)</f>
        <v>0</v>
      </c>
      <c r="U52" s="61">
        <f>IF(INT(O52/100)=3,Y52,0)</f>
        <v>0</v>
      </c>
      <c r="V52" s="61">
        <f>IF(INT(O52/100)=4,Y52,0)</f>
        <v>0</v>
      </c>
      <c r="W52" s="61">
        <f>IF(INT(O52/100)=5,Y52,0)</f>
        <v>0</v>
      </c>
      <c r="X52" s="61">
        <f>IF(INT(O52/100)=6,Y52,0)</f>
        <v>0</v>
      </c>
      <c r="Y52" s="50">
        <v>4</v>
      </c>
    </row>
    <row r="53" spans="1:25" ht="15.75">
      <c r="A53" s="58">
        <f>IF(I53=1,F53,0)</f>
        <v>0</v>
      </c>
      <c r="B53" s="58">
        <f>IF(I53=3,F53,0)</f>
        <v>0</v>
      </c>
      <c r="C53" s="58">
        <f>IF(I53=4,F53,0)</f>
        <v>0</v>
      </c>
      <c r="D53" s="58">
        <f>IF(I53=5,F53,0)</f>
        <v>0</v>
      </c>
      <c r="E53" s="58">
        <f>IF(I53=6,F53,0)</f>
        <v>0</v>
      </c>
      <c r="F53" s="62">
        <v>2</v>
      </c>
      <c r="H53" s="83">
        <v>5</v>
      </c>
      <c r="I53" s="57"/>
      <c r="J53" s="66" t="e">
        <f>LOOKUP(I53,Name!A$2:B1946)</f>
        <v>#N/A</v>
      </c>
      <c r="K53" s="57"/>
      <c r="L53" s="74"/>
      <c r="M53" s="295" t="s">
        <v>183</v>
      </c>
      <c r="N53" s="65">
        <v>5</v>
      </c>
      <c r="O53" s="57"/>
      <c r="P53" s="66" t="e">
        <f>LOOKUP(O53,Name!A$2:B1946)</f>
        <v>#N/A</v>
      </c>
      <c r="Q53" s="57"/>
      <c r="R53" s="74"/>
      <c r="S53" s="39"/>
      <c r="T53" s="61">
        <f>IF(INT(O53/100)=1,Y53,0)</f>
        <v>0</v>
      </c>
      <c r="U53" s="61">
        <f>IF(INT(O53/100)=3,Y53,0)</f>
        <v>0</v>
      </c>
      <c r="V53" s="61">
        <f>IF(INT(O53/100)=4,Y53,0)</f>
        <v>0</v>
      </c>
      <c r="W53" s="61">
        <f>IF(INT(O53/100)=5,Y53,0)</f>
        <v>0</v>
      </c>
      <c r="X53" s="61">
        <f>IF(INT(O53/100)=6,Y53,0)</f>
        <v>0</v>
      </c>
      <c r="Y53" s="50">
        <v>2</v>
      </c>
    </row>
    <row r="54" spans="1:25" ht="15.75">
      <c r="A54" s="59"/>
      <c r="B54" s="59"/>
      <c r="C54" s="59"/>
      <c r="D54" s="59"/>
      <c r="E54" s="59"/>
      <c r="F54" s="60" t="s">
        <v>64</v>
      </c>
      <c r="H54" s="73"/>
      <c r="I54" s="67"/>
      <c r="J54" s="66"/>
      <c r="K54" s="67"/>
      <c r="L54" s="74"/>
      <c r="M54" s="295" t="s">
        <v>183</v>
      </c>
      <c r="N54" s="73"/>
      <c r="O54" s="67"/>
      <c r="P54" s="66"/>
      <c r="Q54" s="67"/>
      <c r="R54" s="74"/>
      <c r="S54" s="39"/>
      <c r="T54" s="75"/>
      <c r="U54" s="59"/>
      <c r="V54" s="59"/>
      <c r="W54" s="59"/>
      <c r="X54" s="59"/>
      <c r="Y54" s="60" t="s">
        <v>64</v>
      </c>
    </row>
    <row r="55" spans="1:24" ht="15.75">
      <c r="A55" s="52" t="s">
        <v>54</v>
      </c>
      <c r="B55" s="53" t="s">
        <v>56</v>
      </c>
      <c r="C55" s="54" t="s">
        <v>58</v>
      </c>
      <c r="D55" s="55" t="s">
        <v>60</v>
      </c>
      <c r="E55" s="56" t="s">
        <v>62</v>
      </c>
      <c r="H55" s="203" t="s">
        <v>153</v>
      </c>
      <c r="I55" s="67"/>
      <c r="J55" s="67" t="s">
        <v>269</v>
      </c>
      <c r="K55" s="67"/>
      <c r="L55" s="74"/>
      <c r="M55" s="295" t="s">
        <v>183</v>
      </c>
      <c r="N55" s="203" t="s">
        <v>157</v>
      </c>
      <c r="O55" s="67"/>
      <c r="P55" s="67" t="s">
        <v>150</v>
      </c>
      <c r="Q55" s="67"/>
      <c r="R55" s="74"/>
      <c r="S55" s="39"/>
      <c r="T55" s="52" t="s">
        <v>54</v>
      </c>
      <c r="U55" s="53" t="s">
        <v>56</v>
      </c>
      <c r="V55" s="54" t="s">
        <v>58</v>
      </c>
      <c r="W55" s="55" t="s">
        <v>60</v>
      </c>
      <c r="X55" s="56" t="s">
        <v>62</v>
      </c>
    </row>
    <row r="56" spans="1:25" ht="15.75">
      <c r="A56" s="58">
        <f>IF(I56=1,F56,0)</f>
        <v>0</v>
      </c>
      <c r="B56" s="58">
        <f>IF(I56=3,F56,0)</f>
        <v>0</v>
      </c>
      <c r="C56" s="58">
        <f>IF(I56=4,F56,0)</f>
        <v>0</v>
      </c>
      <c r="D56" s="58">
        <f>IF(I56=5,F56,0)</f>
        <v>0</v>
      </c>
      <c r="E56" s="58">
        <f>IF(I56=6,F56,0)</f>
        <v>10</v>
      </c>
      <c r="F56" s="62">
        <v>10</v>
      </c>
      <c r="H56" s="83">
        <v>1</v>
      </c>
      <c r="I56" s="57">
        <v>6</v>
      </c>
      <c r="J56" s="66" t="str">
        <f>LOOKUP(I56,Name!A$2:B1949)</f>
        <v>Solihull &amp; Small Heath</v>
      </c>
      <c r="K56" s="3">
        <v>94</v>
      </c>
      <c r="L56" s="74"/>
      <c r="M56" s="295" t="s">
        <v>183</v>
      </c>
      <c r="N56" s="65">
        <v>1</v>
      </c>
      <c r="O56" s="57">
        <v>612</v>
      </c>
      <c r="P56" s="66" t="str">
        <f>LOOKUP(O56,Name!A$2:B1949)</f>
        <v>Adam Visram-Cipolletta</v>
      </c>
      <c r="Q56" s="57">
        <v>6.6</v>
      </c>
      <c r="R56" s="74"/>
      <c r="S56" s="39"/>
      <c r="T56" s="61">
        <f>IF(INT(O56/100)=1,Y56,0)</f>
        <v>0</v>
      </c>
      <c r="U56" s="61">
        <f>IF(INT(O56/100)=3,Y56,0)</f>
        <v>0</v>
      </c>
      <c r="V56" s="61">
        <f>IF(INT(O56/100)=4,Y56,0)</f>
        <v>0</v>
      </c>
      <c r="W56" s="61">
        <f>IF(INT(O56/100)=5,Y56,0)</f>
        <v>0</v>
      </c>
      <c r="X56" s="61">
        <f>IF(INT(O56/100)=6,Y56,0)</f>
        <v>10</v>
      </c>
      <c r="Y56" s="50">
        <v>10</v>
      </c>
    </row>
    <row r="57" spans="1:25" ht="15.75">
      <c r="A57" s="58">
        <f>IF(I57=1,F57,0)</f>
        <v>0</v>
      </c>
      <c r="B57" s="58">
        <f>IF(I57=3,F57,0)</f>
        <v>8</v>
      </c>
      <c r="C57" s="58">
        <f>IF(I57=4,F57,0)</f>
        <v>0</v>
      </c>
      <c r="D57" s="58">
        <f>IF(I57=5,F57,0)</f>
        <v>0</v>
      </c>
      <c r="E57" s="58">
        <f>IF(I57=6,F57,0)</f>
        <v>0</v>
      </c>
      <c r="F57" s="62">
        <v>8</v>
      </c>
      <c r="H57" s="83">
        <v>2</v>
      </c>
      <c r="I57" s="57">
        <v>3</v>
      </c>
      <c r="J57" s="66" t="str">
        <f>LOOKUP(I57,Name!A$2:B1950)</f>
        <v>Birchfield Harriers</v>
      </c>
      <c r="K57" s="3">
        <v>96.8</v>
      </c>
      <c r="L57" s="74"/>
      <c r="M57" s="295" t="s">
        <v>183</v>
      </c>
      <c r="N57" s="65">
        <v>2</v>
      </c>
      <c r="O57" s="57">
        <v>370</v>
      </c>
      <c r="P57" s="66" t="str">
        <f>LOOKUP(O57,Name!A$2:B1950)</f>
        <v>Josh Mewis</v>
      </c>
      <c r="Q57" s="57">
        <v>6.09</v>
      </c>
      <c r="R57" s="74"/>
      <c r="S57" s="39"/>
      <c r="T57" s="61">
        <f>IF(INT(O57/100)=1,Y57,0)</f>
        <v>0</v>
      </c>
      <c r="U57" s="61">
        <f>IF(INT(O57/100)=3,Y57,0)</f>
        <v>8</v>
      </c>
      <c r="V57" s="61">
        <f>IF(INT(O57/100)=4,Y57,0)</f>
        <v>0</v>
      </c>
      <c r="W57" s="61">
        <f>IF(INT(O57/100)=5,Y57,0)</f>
        <v>0</v>
      </c>
      <c r="X57" s="61">
        <f>IF(INT(O57/100)=6,Y57,0)</f>
        <v>0</v>
      </c>
      <c r="Y57" s="50">
        <v>8</v>
      </c>
    </row>
    <row r="58" spans="1:25" ht="15.75">
      <c r="A58" s="58">
        <f>IF(I58=1,F58,0)</f>
        <v>6</v>
      </c>
      <c r="B58" s="58">
        <f>IF(I58=3,F58,0)</f>
        <v>0</v>
      </c>
      <c r="C58" s="58">
        <f>IF(I58=4,F58,0)</f>
        <v>0</v>
      </c>
      <c r="D58" s="58">
        <f>IF(I58=5,F58,0)</f>
        <v>0</v>
      </c>
      <c r="E58" s="58">
        <f>IF(I58=6,F58,0)</f>
        <v>0</v>
      </c>
      <c r="F58" s="62">
        <v>6</v>
      </c>
      <c r="H58" s="83">
        <v>3</v>
      </c>
      <c r="I58" s="57">
        <v>1</v>
      </c>
      <c r="J58" s="66" t="str">
        <f>LOOKUP(I58,Name!A$2:B1951)</f>
        <v>Royal Sutton Coldfield</v>
      </c>
      <c r="K58" s="57">
        <v>100.2</v>
      </c>
      <c r="L58" s="74"/>
      <c r="M58" s="295" t="s">
        <v>183</v>
      </c>
      <c r="N58" s="65">
        <v>3</v>
      </c>
      <c r="O58" s="57"/>
      <c r="P58" s="66" t="e">
        <f>LOOKUP(O58,Name!A$2:B1951)</f>
        <v>#N/A</v>
      </c>
      <c r="Q58" s="57"/>
      <c r="R58" s="74"/>
      <c r="S58" s="39"/>
      <c r="T58" s="61">
        <f>IF(INT(O58/100)=1,Y58,0)</f>
        <v>0</v>
      </c>
      <c r="U58" s="61">
        <f>IF(INT(O58/100)=3,Y58,0)</f>
        <v>0</v>
      </c>
      <c r="V58" s="61">
        <f>IF(INT(O58/100)=4,Y58,0)</f>
        <v>0</v>
      </c>
      <c r="W58" s="61">
        <f>IF(INT(O58/100)=5,Y58,0)</f>
        <v>0</v>
      </c>
      <c r="X58" s="61">
        <f>IF(INT(O58/100)=6,Y58,0)</f>
        <v>0</v>
      </c>
      <c r="Y58" s="50">
        <v>6</v>
      </c>
    </row>
    <row r="59" spans="1:25" ht="15.75">
      <c r="A59" s="58">
        <f>IF(I59=1,F59,0)</f>
        <v>0</v>
      </c>
      <c r="B59" s="58">
        <f>IF(I59=3,F59,0)</f>
        <v>0</v>
      </c>
      <c r="C59" s="58">
        <f>IF(I59=4,F59,0)</f>
        <v>0</v>
      </c>
      <c r="D59" s="58">
        <f>IF(I59=5,F59,0)</f>
        <v>0</v>
      </c>
      <c r="E59" s="58">
        <f>IF(I59=6,F59,0)</f>
        <v>0</v>
      </c>
      <c r="F59" s="62">
        <v>4</v>
      </c>
      <c r="H59" s="83">
        <v>4</v>
      </c>
      <c r="I59" s="57"/>
      <c r="J59" s="66" t="e">
        <f>LOOKUP(I59,Name!A$2:B1952)</f>
        <v>#N/A</v>
      </c>
      <c r="K59" s="57"/>
      <c r="L59" s="74"/>
      <c r="M59" s="295" t="s">
        <v>183</v>
      </c>
      <c r="N59" s="65">
        <v>4</v>
      </c>
      <c r="O59" s="57"/>
      <c r="P59" s="66" t="e">
        <f>LOOKUP(O59,Name!A$2:B1952)</f>
        <v>#N/A</v>
      </c>
      <c r="Q59" s="57"/>
      <c r="R59" s="74"/>
      <c r="S59" s="39"/>
      <c r="T59" s="61">
        <f>IF(INT(O59/100)=1,Y59,0)</f>
        <v>0</v>
      </c>
      <c r="U59" s="61">
        <f>IF(INT(O59/100)=3,Y59,0)</f>
        <v>0</v>
      </c>
      <c r="V59" s="61">
        <f>IF(INT(O59/100)=4,Y59,0)</f>
        <v>0</v>
      </c>
      <c r="W59" s="61">
        <f>IF(INT(O59/100)=5,Y59,0)</f>
        <v>0</v>
      </c>
      <c r="X59" s="61">
        <f>IF(INT(O59/100)=6,Y59,0)</f>
        <v>0</v>
      </c>
      <c r="Y59" s="50">
        <v>4</v>
      </c>
    </row>
    <row r="60" spans="1:25" ht="16.5" thickBot="1">
      <c r="A60" s="58">
        <f>IF(I60=1,F60,0)</f>
        <v>0</v>
      </c>
      <c r="B60" s="58">
        <f>IF(I60=3,F60,0)</f>
        <v>0</v>
      </c>
      <c r="C60" s="58">
        <f>IF(I60=4,F60,0)</f>
        <v>0</v>
      </c>
      <c r="D60" s="58">
        <f>IF(I60=5,F60,0)</f>
        <v>0</v>
      </c>
      <c r="E60" s="58">
        <f>IF(I60=6,F60,0)</f>
        <v>0</v>
      </c>
      <c r="F60" s="62">
        <v>2</v>
      </c>
      <c r="H60" s="85">
        <v>5</v>
      </c>
      <c r="I60" s="70"/>
      <c r="J60" s="71" t="e">
        <f>LOOKUP(I60,Name!A$2:B1953)</f>
        <v>#N/A</v>
      </c>
      <c r="K60" s="70"/>
      <c r="L60" s="79"/>
      <c r="M60" s="295" t="s">
        <v>183</v>
      </c>
      <c r="N60" s="69">
        <v>5</v>
      </c>
      <c r="O60" s="70"/>
      <c r="P60" s="71" t="e">
        <f>LOOKUP(O60,Name!A$2:B1953)</f>
        <v>#N/A</v>
      </c>
      <c r="Q60" s="70"/>
      <c r="R60" s="79"/>
      <c r="S60" s="39"/>
      <c r="T60" s="61">
        <f>IF(INT(O60/100)=1,Y60,0)</f>
        <v>0</v>
      </c>
      <c r="U60" s="61">
        <f>IF(INT(O60/100)=3,Y60,0)</f>
        <v>0</v>
      </c>
      <c r="V60" s="61">
        <f>IF(INT(O60/100)=4,Y60,0)</f>
        <v>0</v>
      </c>
      <c r="W60" s="61">
        <f>IF(INT(O60/100)=5,Y60,0)</f>
        <v>0</v>
      </c>
      <c r="X60" s="61">
        <f>IF(INT(O60/100)=6,Y60,0)</f>
        <v>0</v>
      </c>
      <c r="Y60" s="50">
        <v>2</v>
      </c>
    </row>
    <row r="61" spans="1:25" ht="16.5" thickBot="1">
      <c r="A61" s="59"/>
      <c r="B61" s="59"/>
      <c r="C61" s="59"/>
      <c r="D61" s="59"/>
      <c r="E61" s="59"/>
      <c r="F61" s="60" t="s">
        <v>64</v>
      </c>
      <c r="H61" s="51"/>
      <c r="I61" s="51"/>
      <c r="J61" s="63"/>
      <c r="K61" s="51"/>
      <c r="L61" s="63"/>
      <c r="M61" s="295" t="s">
        <v>183</v>
      </c>
      <c r="N61" s="51"/>
      <c r="O61" s="51"/>
      <c r="P61" s="63"/>
      <c r="Q61" s="51"/>
      <c r="R61" s="63"/>
      <c r="T61" s="59"/>
      <c r="U61" s="59"/>
      <c r="V61" s="59"/>
      <c r="W61" s="59"/>
      <c r="X61" s="59"/>
      <c r="Y61" s="60" t="s">
        <v>64</v>
      </c>
    </row>
    <row r="62" spans="1:24" ht="15.75">
      <c r="A62" s="52" t="s">
        <v>54</v>
      </c>
      <c r="B62" s="53" t="s">
        <v>56</v>
      </c>
      <c r="C62" s="54" t="s">
        <v>58</v>
      </c>
      <c r="D62" s="55" t="s">
        <v>60</v>
      </c>
      <c r="E62" s="56" t="s">
        <v>62</v>
      </c>
      <c r="H62" s="202" t="s">
        <v>154</v>
      </c>
      <c r="I62" s="80"/>
      <c r="J62" s="64" t="s">
        <v>117</v>
      </c>
      <c r="K62" s="64"/>
      <c r="L62" s="76"/>
      <c r="M62" s="295" t="s">
        <v>183</v>
      </c>
      <c r="N62" s="202" t="s">
        <v>155</v>
      </c>
      <c r="O62" s="80"/>
      <c r="P62" s="64" t="s">
        <v>118</v>
      </c>
      <c r="Q62" s="64"/>
      <c r="R62" s="76"/>
      <c r="S62" s="39"/>
      <c r="T62" s="52" t="s">
        <v>54</v>
      </c>
      <c r="U62" s="53" t="s">
        <v>56</v>
      </c>
      <c r="V62" s="54" t="s">
        <v>58</v>
      </c>
      <c r="W62" s="55" t="s">
        <v>60</v>
      </c>
      <c r="X62" s="56" t="s">
        <v>62</v>
      </c>
    </row>
    <row r="63" spans="1:25" ht="15.75">
      <c r="A63" s="61">
        <f>IF(INT(I63/100)=1,F63,0)</f>
        <v>0</v>
      </c>
      <c r="B63" s="61">
        <f>IF(INT(I63/100)=3,F63,0)</f>
        <v>0</v>
      </c>
      <c r="C63" s="61">
        <f>IF(INT(I63/100)=4,F63,0)</f>
        <v>0</v>
      </c>
      <c r="D63" s="61">
        <f>IF(INT(I63/100)=5,F63,0)</f>
        <v>0</v>
      </c>
      <c r="E63" s="61">
        <f>IF(INT(I63/100)=6,F63,0)</f>
        <v>10</v>
      </c>
      <c r="F63" s="50">
        <v>10</v>
      </c>
      <c r="H63" s="65">
        <v>1</v>
      </c>
      <c r="I63" s="57">
        <v>603</v>
      </c>
      <c r="J63" s="66" t="str">
        <f>LOOKUP(I63,Name!A$2:B1949)</f>
        <v>Elliot Tanner</v>
      </c>
      <c r="K63" s="57">
        <v>80</v>
      </c>
      <c r="L63" s="74"/>
      <c r="M63" s="295" t="s">
        <v>183</v>
      </c>
      <c r="N63" s="65">
        <v>1</v>
      </c>
      <c r="O63" s="57">
        <v>607</v>
      </c>
      <c r="P63" s="66" t="str">
        <f>LOOKUP(O63,Name!A$2:B1956)</f>
        <v>Joe Masterson</v>
      </c>
      <c r="Q63" s="57">
        <v>77</v>
      </c>
      <c r="R63" s="74"/>
      <c r="S63" s="39"/>
      <c r="T63" s="61">
        <f>IF(INT(O63/100)=1,Y63,0)</f>
        <v>0</v>
      </c>
      <c r="U63" s="61">
        <f>IF(INT(O63/100)=3,Y63,0)</f>
        <v>0</v>
      </c>
      <c r="V63" s="61">
        <f>IF(INT(O63/100)=4,Y63,0)</f>
        <v>0</v>
      </c>
      <c r="W63" s="61">
        <f>IF(INT(O63/100)=5,Y63,0)</f>
        <v>0</v>
      </c>
      <c r="X63" s="61">
        <f>IF(INT(O63/100)=6,Y63,0)</f>
        <v>10</v>
      </c>
      <c r="Y63" s="50">
        <v>10</v>
      </c>
    </row>
    <row r="64" spans="1:25" ht="15.75">
      <c r="A64" s="61">
        <f>IF(INT(I64/100)=1,F64,0)</f>
        <v>8</v>
      </c>
      <c r="B64" s="61">
        <f>IF(INT(I64/100)=3,F64,0)</f>
        <v>0</v>
      </c>
      <c r="C64" s="61">
        <f>IF(INT(I64/100)=4,F64,0)</f>
        <v>0</v>
      </c>
      <c r="D64" s="61">
        <f>IF(INT(I64/100)=5,F64,0)</f>
        <v>0</v>
      </c>
      <c r="E64" s="61">
        <f>IF(INT(I64/100)=6,F64,0)</f>
        <v>0</v>
      </c>
      <c r="F64" s="50">
        <v>8</v>
      </c>
      <c r="H64" s="65">
        <v>2</v>
      </c>
      <c r="I64" s="57">
        <v>120</v>
      </c>
      <c r="J64" s="66" t="str">
        <f>LOOKUP(I64,Name!A$2:B1950)</f>
        <v>James Griffiths</v>
      </c>
      <c r="K64" s="57">
        <v>71</v>
      </c>
      <c r="L64" s="74"/>
      <c r="M64" s="295" t="s">
        <v>183</v>
      </c>
      <c r="N64" s="65">
        <v>2</v>
      </c>
      <c r="O64" s="57">
        <v>121</v>
      </c>
      <c r="P64" s="66" t="str">
        <f>LOOKUP(O64,Name!A$2:B1957)</f>
        <v>Evan Pritchard</v>
      </c>
      <c r="Q64" s="57">
        <v>64</v>
      </c>
      <c r="R64" s="74"/>
      <c r="S64" s="39"/>
      <c r="T64" s="61">
        <f>IF(INT(O64/100)=1,Y64,0)</f>
        <v>8</v>
      </c>
      <c r="U64" s="61">
        <f>IF(INT(O64/100)=3,Y64,0)</f>
        <v>0</v>
      </c>
      <c r="V64" s="61">
        <f>IF(INT(O64/100)=4,Y64,0)</f>
        <v>0</v>
      </c>
      <c r="W64" s="61">
        <f>IF(INT(O64/100)=5,Y64,0)</f>
        <v>0</v>
      </c>
      <c r="X64" s="61">
        <f>IF(INT(O64/100)=6,Y64,0)</f>
        <v>0</v>
      </c>
      <c r="Y64" s="50">
        <v>8</v>
      </c>
    </row>
    <row r="65" spans="1:25" ht="15.75">
      <c r="A65" s="61">
        <f>IF(INT(I65/100)=1,F65,0)</f>
        <v>0</v>
      </c>
      <c r="B65" s="61">
        <f>IF(INT(I65/100)=3,F65,0)</f>
        <v>0</v>
      </c>
      <c r="C65" s="61">
        <f>IF(INT(I65/100)=4,F65,0)</f>
        <v>6</v>
      </c>
      <c r="D65" s="61">
        <f>IF(INT(I65/100)=5,F65,0)</f>
        <v>0</v>
      </c>
      <c r="E65" s="61">
        <f>IF(INT(I65/100)=6,F65,0)</f>
        <v>0</v>
      </c>
      <c r="F65" s="50">
        <v>6</v>
      </c>
      <c r="H65" s="65">
        <v>3</v>
      </c>
      <c r="I65" s="57">
        <v>406</v>
      </c>
      <c r="J65" s="66" t="str">
        <f>LOOKUP(I65,Name!A$2:B1951)</f>
        <v>Ben Kent</v>
      </c>
      <c r="K65" s="57">
        <v>65</v>
      </c>
      <c r="L65" s="74"/>
      <c r="M65" s="295" t="s">
        <v>183</v>
      </c>
      <c r="N65" s="65">
        <v>3</v>
      </c>
      <c r="O65" s="57">
        <v>404</v>
      </c>
      <c r="P65" s="66" t="str">
        <f>LOOKUP(O65,Name!A$2:B1958)</f>
        <v>Ashton Balloch</v>
      </c>
      <c r="Q65" s="57">
        <v>50</v>
      </c>
      <c r="R65" s="74"/>
      <c r="S65" s="39"/>
      <c r="T65" s="61">
        <f>IF(INT(O65/100)=1,Y65,0)</f>
        <v>0</v>
      </c>
      <c r="U65" s="61">
        <f>IF(INT(O65/100)=3,Y65,0)</f>
        <v>0</v>
      </c>
      <c r="V65" s="61">
        <f>IF(INT(O65/100)=4,Y65,0)</f>
        <v>6</v>
      </c>
      <c r="W65" s="61">
        <f>IF(INT(O65/100)=5,Y65,0)</f>
        <v>0</v>
      </c>
      <c r="X65" s="61">
        <f>IF(INT(O65/100)=6,Y65,0)</f>
        <v>0</v>
      </c>
      <c r="Y65" s="50">
        <v>6</v>
      </c>
    </row>
    <row r="66" spans="1:25" ht="15.75">
      <c r="A66" s="61">
        <f>IF(INT(I66/100)=1,F66,0)</f>
        <v>0</v>
      </c>
      <c r="B66" s="61">
        <f>IF(INT(I66/100)=3,F66,0)</f>
        <v>4</v>
      </c>
      <c r="C66" s="61">
        <f>IF(INT(I66/100)=4,F66,0)</f>
        <v>0</v>
      </c>
      <c r="D66" s="61">
        <f>IF(INT(I66/100)=5,F66,0)</f>
        <v>0</v>
      </c>
      <c r="E66" s="61">
        <f>IF(INT(I66/100)=6,F66,0)</f>
        <v>0</v>
      </c>
      <c r="F66" s="50">
        <v>4</v>
      </c>
      <c r="H66" s="65">
        <v>4</v>
      </c>
      <c r="I66" s="57">
        <v>358</v>
      </c>
      <c r="J66" s="66" t="str">
        <f>LOOKUP(I66,Name!A$2:B1952)</f>
        <v>Joseph Creed</v>
      </c>
      <c r="K66" s="57">
        <v>52</v>
      </c>
      <c r="L66" s="74"/>
      <c r="M66" s="295" t="s">
        <v>183</v>
      </c>
      <c r="N66" s="65">
        <v>4</v>
      </c>
      <c r="O66" s="57"/>
      <c r="P66" s="66" t="e">
        <f>LOOKUP(O66,Name!A$2:B1959)</f>
        <v>#N/A</v>
      </c>
      <c r="Q66" s="57"/>
      <c r="R66" s="74"/>
      <c r="S66" s="39"/>
      <c r="T66" s="61">
        <f>IF(INT(O66/100)=1,Y66,0)</f>
        <v>0</v>
      </c>
      <c r="U66" s="61">
        <f>IF(INT(O66/100)=3,Y66,0)</f>
        <v>0</v>
      </c>
      <c r="V66" s="61">
        <f>IF(INT(O66/100)=4,Y66,0)</f>
        <v>0</v>
      </c>
      <c r="W66" s="61">
        <f>IF(INT(O66/100)=5,Y66,0)</f>
        <v>0</v>
      </c>
      <c r="X66" s="61">
        <f>IF(INT(O66/100)=6,Y66,0)</f>
        <v>0</v>
      </c>
      <c r="Y66" s="50">
        <v>4</v>
      </c>
    </row>
    <row r="67" spans="1:25" ht="15.75">
      <c r="A67" s="61">
        <f>IF(INT(I67/100)=1,F67,0)</f>
        <v>0</v>
      </c>
      <c r="B67" s="61">
        <f>IF(INT(I67/100)=3,F67,0)</f>
        <v>0</v>
      </c>
      <c r="C67" s="61">
        <f>IF(INT(I67/100)=4,F67,0)</f>
        <v>0</v>
      </c>
      <c r="D67" s="61">
        <f>IF(INT(I67/100)=5,F67,0)</f>
        <v>0</v>
      </c>
      <c r="E67" s="61">
        <f>IF(INT(I67/100)=6,F67,0)</f>
        <v>0</v>
      </c>
      <c r="F67" s="50">
        <v>2</v>
      </c>
      <c r="H67" s="65">
        <v>5</v>
      </c>
      <c r="I67" s="57"/>
      <c r="J67" s="66" t="e">
        <f>LOOKUP(I67,Name!A$2:B1953)</f>
        <v>#N/A</v>
      </c>
      <c r="K67" s="57"/>
      <c r="L67" s="74"/>
      <c r="M67" s="295" t="s">
        <v>183</v>
      </c>
      <c r="N67" s="65">
        <v>5</v>
      </c>
      <c r="O67" s="57"/>
      <c r="P67" s="66" t="e">
        <f>LOOKUP(O67,Name!A$2:B1960)</f>
        <v>#N/A</v>
      </c>
      <c r="Q67" s="57"/>
      <c r="R67" s="74"/>
      <c r="S67" s="39"/>
      <c r="T67" s="61">
        <f>IF(INT(O67/100)=1,Y67,0)</f>
        <v>0</v>
      </c>
      <c r="U67" s="61">
        <f>IF(INT(O67/100)=3,Y67,0)</f>
        <v>0</v>
      </c>
      <c r="V67" s="61">
        <f>IF(INT(O67/100)=4,Y67,0)</f>
        <v>0</v>
      </c>
      <c r="W67" s="61">
        <f>IF(INT(O67/100)=5,Y67,0)</f>
        <v>0</v>
      </c>
      <c r="X67" s="61">
        <f>IF(INT(O67/100)=6,Y67,0)</f>
        <v>0</v>
      </c>
      <c r="Y67" s="50">
        <v>2</v>
      </c>
    </row>
    <row r="68" spans="1:25" ht="16.5" thickBot="1">
      <c r="A68" s="59"/>
      <c r="B68" s="59"/>
      <c r="C68" s="59"/>
      <c r="D68" s="59"/>
      <c r="E68" s="59"/>
      <c r="F68" s="60" t="s">
        <v>64</v>
      </c>
      <c r="H68" s="77"/>
      <c r="I68" s="78"/>
      <c r="J68" s="71"/>
      <c r="K68" s="71"/>
      <c r="L68" s="79"/>
      <c r="M68" s="295" t="s">
        <v>183</v>
      </c>
      <c r="N68" s="77"/>
      <c r="O68" s="78"/>
      <c r="P68" s="71"/>
      <c r="Q68" s="71"/>
      <c r="R68" s="79"/>
      <c r="S68" s="39"/>
      <c r="T68" s="59"/>
      <c r="U68" s="59"/>
      <c r="V68" s="59"/>
      <c r="W68" s="59"/>
      <c r="X68" s="59"/>
      <c r="Y68" s="60" t="s">
        <v>64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B1">
      <selection activeCell="K21" sqref="K21"/>
    </sheetView>
  </sheetViews>
  <sheetFormatPr defaultColWidth="9.140625" defaultRowHeight="12.75"/>
  <cols>
    <col min="1" max="5" width="6.421875" style="2" customWidth="1"/>
    <col min="6" max="6" width="6.421875" style="38" customWidth="1"/>
    <col min="7" max="7" width="2.57421875" style="38" customWidth="1"/>
    <col min="8" max="8" width="5.57421875" style="38" customWidth="1"/>
    <col min="9" max="9" width="6.28125" style="38" customWidth="1"/>
    <col min="10" max="10" width="23.28125" style="38" customWidth="1"/>
    <col min="11" max="11" width="8.00390625" style="38" customWidth="1"/>
    <col min="12" max="12" width="4.57421875" style="38" customWidth="1"/>
    <col min="13" max="13" width="4.57421875" style="2" customWidth="1"/>
    <col min="14" max="14" width="6.00390625" style="38" customWidth="1"/>
    <col min="15" max="15" width="6.7109375" style="38" customWidth="1"/>
    <col min="16" max="16" width="24.00390625" style="2" customWidth="1"/>
    <col min="17" max="17" width="8.8515625" style="2" customWidth="1"/>
    <col min="18" max="18" width="3.8515625" style="2" customWidth="1"/>
    <col min="19" max="19" width="4.57421875" style="6" customWidth="1"/>
    <col min="20" max="24" width="5.7109375" style="2" customWidth="1"/>
    <col min="25" max="25" width="5.7109375" style="38" customWidth="1"/>
    <col min="26" max="16384" width="9.140625" style="2" customWidth="1"/>
  </cols>
  <sheetData>
    <row r="1" spans="1:19" ht="16.5" thickBot="1">
      <c r="A1" s="52" t="s">
        <v>54</v>
      </c>
      <c r="B1" s="53" t="s">
        <v>56</v>
      </c>
      <c r="C1" s="54" t="s">
        <v>58</v>
      </c>
      <c r="D1" s="55" t="s">
        <v>60</v>
      </c>
      <c r="E1" s="56" t="s">
        <v>62</v>
      </c>
      <c r="F1" s="218" t="s">
        <v>164</v>
      </c>
      <c r="H1" s="650" t="s">
        <v>88</v>
      </c>
      <c r="I1" s="651"/>
      <c r="J1" s="651"/>
      <c r="K1" s="651"/>
      <c r="L1" s="652"/>
      <c r="M1" s="209" t="s">
        <v>164</v>
      </c>
      <c r="N1" s="206" t="s">
        <v>239</v>
      </c>
      <c r="O1" s="219">
        <v>6</v>
      </c>
      <c r="P1" s="91" t="str">
        <f>LOOKUP(O1,Name!A$2:B1899)</f>
        <v>Solihull &amp; Small Heath</v>
      </c>
      <c r="Q1" s="219">
        <f>E$4</f>
        <v>152</v>
      </c>
      <c r="R1" s="208"/>
      <c r="S1" s="96"/>
    </row>
    <row r="2" spans="1:19" ht="16.5" thickBot="1">
      <c r="A2" s="38">
        <f>SUM(A6:A68)</f>
        <v>48</v>
      </c>
      <c r="B2" s="38">
        <f>SUM(B6:B68)</f>
        <v>66</v>
      </c>
      <c r="C2" s="38">
        <f>SUM(C6:C68)</f>
        <v>32</v>
      </c>
      <c r="D2" s="38">
        <f>SUM(D6:D68)</f>
        <v>48</v>
      </c>
      <c r="E2" s="38">
        <f>SUM(E6:E68)</f>
        <v>74</v>
      </c>
      <c r="F2" s="188" t="s">
        <v>86</v>
      </c>
      <c r="H2" s="206"/>
      <c r="I2" s="207"/>
      <c r="J2" s="207"/>
      <c r="K2" s="207"/>
      <c r="L2" s="208"/>
      <c r="M2" s="209" t="s">
        <v>164</v>
      </c>
      <c r="N2" s="206" t="s">
        <v>242</v>
      </c>
      <c r="O2" s="219">
        <v>3</v>
      </c>
      <c r="P2" s="91" t="str">
        <f>LOOKUP(O2,Name!A$2:B1896)</f>
        <v>Birchfield Harriers</v>
      </c>
      <c r="Q2" s="219">
        <f>B$4</f>
        <v>134</v>
      </c>
      <c r="R2" s="208"/>
      <c r="S2" s="96"/>
    </row>
    <row r="3" spans="1:19" ht="16.5" thickBot="1">
      <c r="A3" s="38">
        <f>SUM(T6:T68)</f>
        <v>52</v>
      </c>
      <c r="B3" s="38">
        <f>SUM(U6:U68)</f>
        <v>68</v>
      </c>
      <c r="C3" s="38">
        <f>SUM(V6:V68)</f>
        <v>30</v>
      </c>
      <c r="D3" s="38">
        <f>SUM(W6:W68)</f>
        <v>40</v>
      </c>
      <c r="E3" s="38">
        <f>SUM(X6:X68)</f>
        <v>78</v>
      </c>
      <c r="F3" s="188" t="s">
        <v>147</v>
      </c>
      <c r="H3" s="220"/>
      <c r="I3" s="221"/>
      <c r="J3" s="221" t="s">
        <v>536</v>
      </c>
      <c r="K3" s="221"/>
      <c r="L3" s="222"/>
      <c r="M3" s="209" t="s">
        <v>164</v>
      </c>
      <c r="N3" s="206" t="s">
        <v>243</v>
      </c>
      <c r="O3" s="219">
        <v>1</v>
      </c>
      <c r="P3" s="91" t="str">
        <f>LOOKUP(O3,Name!A$2:B1895)</f>
        <v>Royal Sutton Coldfield</v>
      </c>
      <c r="Q3" s="219">
        <f>A$4</f>
        <v>100</v>
      </c>
      <c r="R3" s="208"/>
      <c r="S3" s="96"/>
    </row>
    <row r="4" spans="1:19" ht="16.5" thickBot="1">
      <c r="A4" s="218">
        <f>A2+A3</f>
        <v>100</v>
      </c>
      <c r="B4" s="218">
        <f>B2+B3</f>
        <v>134</v>
      </c>
      <c r="C4" s="218">
        <f>C2+C3</f>
        <v>62</v>
      </c>
      <c r="D4" s="218">
        <f>D2+D3</f>
        <v>88</v>
      </c>
      <c r="E4" s="218">
        <f>E2+E3</f>
        <v>152</v>
      </c>
      <c r="F4" s="218" t="s">
        <v>87</v>
      </c>
      <c r="H4" s="206"/>
      <c r="I4" s="207"/>
      <c r="J4" s="207" t="s">
        <v>89</v>
      </c>
      <c r="K4" s="207"/>
      <c r="L4" s="208"/>
      <c r="M4" s="209" t="s">
        <v>164</v>
      </c>
      <c r="N4" s="206" t="s">
        <v>240</v>
      </c>
      <c r="O4" s="219">
        <v>5</v>
      </c>
      <c r="P4" s="91" t="str">
        <f>LOOKUP(O4,Name!A$2:B1898)</f>
        <v>Tamworth AC</v>
      </c>
      <c r="Q4" s="219">
        <f>D$4</f>
        <v>88</v>
      </c>
      <c r="R4" s="208"/>
      <c r="S4" s="96"/>
    </row>
    <row r="5" spans="8:19" ht="16.5" thickBot="1">
      <c r="H5" s="803"/>
      <c r="I5" s="804"/>
      <c r="J5" s="804"/>
      <c r="K5" s="804"/>
      <c r="L5" s="805"/>
      <c r="M5" s="209" t="s">
        <v>164</v>
      </c>
      <c r="N5" s="206" t="s">
        <v>241</v>
      </c>
      <c r="O5" s="219">
        <v>4</v>
      </c>
      <c r="P5" s="91" t="str">
        <f>LOOKUP(O5,Name!A$2:B1897)</f>
        <v>Halesowen C&amp;AC</v>
      </c>
      <c r="Q5" s="219">
        <f>C$4</f>
        <v>62</v>
      </c>
      <c r="R5" s="208"/>
      <c r="S5" s="96"/>
    </row>
    <row r="6" spans="1:24" ht="16.5" thickBot="1">
      <c r="A6" s="52" t="s">
        <v>54</v>
      </c>
      <c r="B6" s="53" t="s">
        <v>56</v>
      </c>
      <c r="C6" s="54" t="s">
        <v>58</v>
      </c>
      <c r="D6" s="55" t="s">
        <v>60</v>
      </c>
      <c r="E6" s="56" t="s">
        <v>62</v>
      </c>
      <c r="F6" s="38" t="s">
        <v>86</v>
      </c>
      <c r="H6" s="203" t="s">
        <v>165</v>
      </c>
      <c r="I6" s="181"/>
      <c r="J6" s="181" t="s">
        <v>63</v>
      </c>
      <c r="K6" s="181"/>
      <c r="L6" s="186"/>
      <c r="M6" s="209" t="s">
        <v>164</v>
      </c>
      <c r="N6" s="202" t="s">
        <v>181</v>
      </c>
      <c r="O6" s="190"/>
      <c r="P6" s="179" t="s">
        <v>84</v>
      </c>
      <c r="Q6" s="179"/>
      <c r="R6" s="185"/>
      <c r="S6" s="39"/>
      <c r="T6" s="52" t="s">
        <v>54</v>
      </c>
      <c r="U6" s="53" t="s">
        <v>56</v>
      </c>
      <c r="V6" s="54" t="s">
        <v>58</v>
      </c>
      <c r="W6" s="55" t="s">
        <v>60</v>
      </c>
      <c r="X6" s="56" t="s">
        <v>62</v>
      </c>
    </row>
    <row r="7" spans="1:25" ht="15.75" thickBot="1">
      <c r="A7" s="58">
        <f>IF(I7=1,F7,0)</f>
        <v>0</v>
      </c>
      <c r="B7" s="58">
        <f>IF(I7=3,F7,0)</f>
        <v>0</v>
      </c>
      <c r="C7" s="58">
        <f>IF(I7=4,F7,0)</f>
        <v>0</v>
      </c>
      <c r="D7" s="58">
        <f>IF(I7=5,F7,0)</f>
        <v>0</v>
      </c>
      <c r="E7" s="58">
        <f>IF(I7=6,F7,0)</f>
        <v>10</v>
      </c>
      <c r="F7" s="62">
        <v>10</v>
      </c>
      <c r="H7" s="83">
        <v>1</v>
      </c>
      <c r="I7" s="57">
        <v>6</v>
      </c>
      <c r="J7" s="180" t="str">
        <f>LOOKUP(I7,Name!A$2:B1901)</f>
        <v>Solihull &amp; Small Heath</v>
      </c>
      <c r="K7" s="57">
        <v>79.4</v>
      </c>
      <c r="L7" s="186"/>
      <c r="M7" s="209" t="s">
        <v>164</v>
      </c>
      <c r="N7" s="65">
        <v>1</v>
      </c>
      <c r="O7" s="57">
        <v>461</v>
      </c>
      <c r="P7" s="180" t="str">
        <f>LOOKUP(O7,Name!A$2:B1900)</f>
        <v>Oceane McDowell</v>
      </c>
      <c r="Q7" s="333">
        <v>2.26</v>
      </c>
      <c r="R7" s="186"/>
      <c r="S7" s="39"/>
      <c r="T7" s="61">
        <f>IF(INT(O7/100)=1,Y7,0)</f>
        <v>0</v>
      </c>
      <c r="U7" s="61">
        <f>IF(INT(O7/100)=3,Y7,0)</f>
        <v>0</v>
      </c>
      <c r="V7" s="61">
        <f>IF(INT(O7/100)=4,Y7,0)</f>
        <v>10</v>
      </c>
      <c r="W7" s="61">
        <f>IF(INT(O7/100)=5,Y7,0)</f>
        <v>0</v>
      </c>
      <c r="X7" s="61">
        <f>IF(INT(O7/100)=6,Y7,0)</f>
        <v>0</v>
      </c>
      <c r="Y7" s="50">
        <v>10</v>
      </c>
    </row>
    <row r="8" spans="1:25" ht="15.75" thickBot="1">
      <c r="A8" s="58">
        <f>IF(I8=1,F8,0)</f>
        <v>0</v>
      </c>
      <c r="B8" s="58">
        <f>IF(I8=3,F8,0)</f>
        <v>0</v>
      </c>
      <c r="C8" s="58">
        <f>IF(I8=4,F8,0)</f>
        <v>0</v>
      </c>
      <c r="D8" s="58">
        <f>IF(I8=5,F8,0)</f>
        <v>8</v>
      </c>
      <c r="E8" s="58">
        <f>IF(I8=6,F8,0)</f>
        <v>0</v>
      </c>
      <c r="F8" s="62">
        <v>8</v>
      </c>
      <c r="H8" s="83">
        <v>2</v>
      </c>
      <c r="I8" s="57">
        <v>5</v>
      </c>
      <c r="J8" s="180" t="str">
        <f>LOOKUP(I8,Name!A$2:B1902)</f>
        <v>Tamworth AC</v>
      </c>
      <c r="K8" s="3">
        <v>82.7</v>
      </c>
      <c r="L8" s="186"/>
      <c r="M8" s="209" t="s">
        <v>164</v>
      </c>
      <c r="N8" s="65">
        <v>2</v>
      </c>
      <c r="O8" s="57">
        <v>317</v>
      </c>
      <c r="P8" s="180" t="str">
        <f>LOOKUP(O8,Name!A$2:B1901)</f>
        <v>Rhianna Burrell</v>
      </c>
      <c r="Q8" s="333">
        <v>2.12</v>
      </c>
      <c r="R8" s="186"/>
      <c r="S8" s="39"/>
      <c r="T8" s="61">
        <f>IF(INT(O8/100)=1,Y8,0)</f>
        <v>0</v>
      </c>
      <c r="U8" s="61">
        <f>IF(INT(O8/100)=3,Y8,0)</f>
        <v>8</v>
      </c>
      <c r="V8" s="61">
        <f>IF(INT(O8/100)=4,Y8,0)</f>
        <v>0</v>
      </c>
      <c r="W8" s="61">
        <f>IF(INT(O8/100)=5,Y8,0)</f>
        <v>0</v>
      </c>
      <c r="X8" s="61">
        <f>IF(INT(O8/100)=6,Y8,0)</f>
        <v>0</v>
      </c>
      <c r="Y8" s="50">
        <v>8</v>
      </c>
    </row>
    <row r="9" spans="1:25" ht="15.75" thickBot="1">
      <c r="A9" s="58">
        <f>IF(I9=1,F9,0)</f>
        <v>0</v>
      </c>
      <c r="B9" s="58">
        <f>IF(I9=3,F9,0)</f>
        <v>6</v>
      </c>
      <c r="C9" s="58">
        <f>IF(I9=4,F9,0)</f>
        <v>0</v>
      </c>
      <c r="D9" s="58">
        <f>IF(I9=5,F9,0)</f>
        <v>0</v>
      </c>
      <c r="E9" s="58">
        <f>IF(I9=6,F9,0)</f>
        <v>0</v>
      </c>
      <c r="F9" s="62">
        <v>6</v>
      </c>
      <c r="H9" s="83">
        <v>3</v>
      </c>
      <c r="I9" s="57">
        <v>3</v>
      </c>
      <c r="J9" s="180" t="str">
        <f>LOOKUP(I9,Name!A$2:B1903)</f>
        <v>Birchfield Harriers</v>
      </c>
      <c r="K9" s="3">
        <v>87</v>
      </c>
      <c r="L9" s="186"/>
      <c r="M9" s="209" t="s">
        <v>164</v>
      </c>
      <c r="N9" s="65">
        <v>3</v>
      </c>
      <c r="O9" s="57">
        <v>174</v>
      </c>
      <c r="P9" s="180" t="str">
        <f>LOOKUP(O9,Name!A$2:B1902)</f>
        <v>Freya Liddington</v>
      </c>
      <c r="Q9" s="333">
        <v>2.01</v>
      </c>
      <c r="R9" s="186"/>
      <c r="S9" s="39"/>
      <c r="T9" s="61">
        <f>IF(INT(O9/100)=1,Y9,0)</f>
        <v>6</v>
      </c>
      <c r="U9" s="61">
        <f>IF(INT(O9/100)=3,Y9,0)</f>
        <v>0</v>
      </c>
      <c r="V9" s="61">
        <f>IF(INT(O9/100)=4,Y9,0)</f>
        <v>0</v>
      </c>
      <c r="W9" s="61">
        <f>IF(INT(O9/100)=5,Y9,0)</f>
        <v>0</v>
      </c>
      <c r="X9" s="61">
        <f>IF(INT(O9/100)=6,Y9,0)</f>
        <v>0</v>
      </c>
      <c r="Y9" s="50">
        <v>6</v>
      </c>
    </row>
    <row r="10" spans="1:25" ht="15.75" thickBot="1">
      <c r="A10" s="58">
        <f>IF(I10=1,F10,0)</f>
        <v>4</v>
      </c>
      <c r="B10" s="58">
        <f>IF(I10=3,F10,0)</f>
        <v>0</v>
      </c>
      <c r="C10" s="58">
        <f>IF(I10=4,F10,0)</f>
        <v>0</v>
      </c>
      <c r="D10" s="58">
        <f>IF(I10=5,F10,0)</f>
        <v>0</v>
      </c>
      <c r="E10" s="58">
        <f>IF(I10=6,F10,0)</f>
        <v>0</v>
      </c>
      <c r="F10" s="62">
        <v>4</v>
      </c>
      <c r="H10" s="83">
        <v>4</v>
      </c>
      <c r="I10" s="57">
        <v>1</v>
      </c>
      <c r="J10" s="180" t="str">
        <f>LOOKUP(I10,Name!A$2:B1904)</f>
        <v>Royal Sutton Coldfield</v>
      </c>
      <c r="K10" s="3">
        <v>88</v>
      </c>
      <c r="L10" s="186"/>
      <c r="M10" s="209" t="s">
        <v>164</v>
      </c>
      <c r="N10" s="65">
        <v>4</v>
      </c>
      <c r="O10" s="57">
        <v>654</v>
      </c>
      <c r="P10" s="180" t="str">
        <f>LOOKUP(O10,Name!A$2:B1903)</f>
        <v>Freya Harding</v>
      </c>
      <c r="Q10" s="333">
        <v>1.99</v>
      </c>
      <c r="R10" s="186"/>
      <c r="S10" s="39"/>
      <c r="T10" s="61">
        <f>IF(INT(O10/100)=1,Y10,0)</f>
        <v>0</v>
      </c>
      <c r="U10" s="61">
        <f>IF(INT(O10/100)=3,Y10,0)</f>
        <v>0</v>
      </c>
      <c r="V10" s="61">
        <f>IF(INT(O10/100)=4,Y10,0)</f>
        <v>0</v>
      </c>
      <c r="W10" s="61">
        <f>IF(INT(O10/100)=5,Y10,0)</f>
        <v>0</v>
      </c>
      <c r="X10" s="61">
        <f>IF(INT(O10/100)=6,Y10,0)</f>
        <v>4</v>
      </c>
      <c r="Y10" s="50">
        <v>4</v>
      </c>
    </row>
    <row r="11" spans="1:25" ht="15.75" thickBot="1">
      <c r="A11" s="58">
        <f>IF(I11=1,F11,0)</f>
        <v>0</v>
      </c>
      <c r="B11" s="58">
        <f>IF(I11=3,F11,0)</f>
        <v>0</v>
      </c>
      <c r="C11" s="58">
        <f>IF(I11=4,F11,0)</f>
        <v>2</v>
      </c>
      <c r="D11" s="58">
        <f>IF(I11=5,F11,0)</f>
        <v>0</v>
      </c>
      <c r="E11" s="58">
        <f>IF(I11=6,F11,0)</f>
        <v>0</v>
      </c>
      <c r="F11" s="62">
        <v>2</v>
      </c>
      <c r="H11" s="83">
        <v>5</v>
      </c>
      <c r="I11" s="57">
        <v>4</v>
      </c>
      <c r="J11" s="180" t="str">
        <f>LOOKUP(I11,Name!A$2:B1905)</f>
        <v>Halesowen C&amp;AC</v>
      </c>
      <c r="K11" s="57">
        <v>91.4</v>
      </c>
      <c r="L11" s="186"/>
      <c r="M11" s="209" t="s">
        <v>164</v>
      </c>
      <c r="N11" s="65">
        <v>5</v>
      </c>
      <c r="O11" s="57">
        <v>561</v>
      </c>
      <c r="P11" s="180" t="str">
        <f>LOOKUP(O11,Name!A$2:B1904)</f>
        <v>Isla Crameri</v>
      </c>
      <c r="Q11" s="333">
        <v>1.82</v>
      </c>
      <c r="R11" s="186"/>
      <c r="S11" s="39"/>
      <c r="T11" s="61">
        <f>IF(INT(O11/100)=1,Y11,0)</f>
        <v>0</v>
      </c>
      <c r="U11" s="61">
        <f>IF(INT(O11/100)=3,Y11,0)</f>
        <v>0</v>
      </c>
      <c r="V11" s="61">
        <f>IF(INT(O11/100)=4,Y11,0)</f>
        <v>0</v>
      </c>
      <c r="W11" s="61">
        <f>IF(INT(O11/100)=5,Y11,0)</f>
        <v>2</v>
      </c>
      <c r="X11" s="61">
        <f>IF(INT(O11/100)=6,Y11,0)</f>
        <v>0</v>
      </c>
      <c r="Y11" s="50">
        <v>2</v>
      </c>
    </row>
    <row r="12" spans="1:25" ht="15.75" thickBot="1">
      <c r="A12" s="59"/>
      <c r="B12" s="59"/>
      <c r="C12" s="59"/>
      <c r="D12" s="59"/>
      <c r="E12" s="59"/>
      <c r="F12" s="60" t="s">
        <v>64</v>
      </c>
      <c r="H12" s="184"/>
      <c r="I12" s="181"/>
      <c r="J12" s="180"/>
      <c r="K12" s="181"/>
      <c r="L12" s="186"/>
      <c r="M12" s="209" t="s">
        <v>164</v>
      </c>
      <c r="N12" s="184"/>
      <c r="O12" s="181"/>
      <c r="P12" s="180"/>
      <c r="Q12" s="286"/>
      <c r="R12" s="186"/>
      <c r="S12" s="39"/>
      <c r="T12" s="75"/>
      <c r="U12" s="59"/>
      <c r="V12" s="59"/>
      <c r="W12" s="59"/>
      <c r="X12" s="59"/>
      <c r="Y12" s="60" t="s">
        <v>64</v>
      </c>
    </row>
    <row r="13" spans="1:24" ht="16.5" thickBot="1">
      <c r="A13" s="52" t="s">
        <v>54</v>
      </c>
      <c r="B13" s="53" t="s">
        <v>56</v>
      </c>
      <c r="C13" s="54" t="s">
        <v>58</v>
      </c>
      <c r="D13" s="55" t="s">
        <v>60</v>
      </c>
      <c r="E13" s="56" t="s">
        <v>62</v>
      </c>
      <c r="H13" s="203" t="s">
        <v>166</v>
      </c>
      <c r="I13" s="181"/>
      <c r="J13" s="181" t="s">
        <v>145</v>
      </c>
      <c r="K13" s="181"/>
      <c r="L13" s="186"/>
      <c r="M13" s="209" t="s">
        <v>164</v>
      </c>
      <c r="N13" s="203" t="s">
        <v>182</v>
      </c>
      <c r="O13" s="181"/>
      <c r="P13" s="181" t="s">
        <v>85</v>
      </c>
      <c r="Q13" s="286"/>
      <c r="R13" s="186"/>
      <c r="S13" s="39"/>
      <c r="T13" s="52" t="s">
        <v>54</v>
      </c>
      <c r="U13" s="53" t="s">
        <v>56</v>
      </c>
      <c r="V13" s="54" t="s">
        <v>58</v>
      </c>
      <c r="W13" s="55" t="s">
        <v>60</v>
      </c>
      <c r="X13" s="56" t="s">
        <v>62</v>
      </c>
    </row>
    <row r="14" spans="1:25" ht="15.75" thickBot="1">
      <c r="A14" s="58">
        <f>IF(INT(I14/100)=1,F14,0)</f>
        <v>0</v>
      </c>
      <c r="B14" s="58">
        <f>IF(INT(I14/100)=3,F14,0)</f>
        <v>0</v>
      </c>
      <c r="C14" s="58">
        <f>IF(INT(I14/100)=4,F14,0)</f>
        <v>0</v>
      </c>
      <c r="D14" s="58">
        <f>IF(INT(I14/100)=5,F14,0)</f>
        <v>0</v>
      </c>
      <c r="E14" s="58">
        <f>IF(INT(I14/100)=6,F14,0)</f>
        <v>10</v>
      </c>
      <c r="F14" s="62">
        <v>10</v>
      </c>
      <c r="H14" s="83">
        <v>1</v>
      </c>
      <c r="I14" s="57">
        <v>661</v>
      </c>
      <c r="J14" s="180" t="str">
        <f>LOOKUP(I14,Name!A$2:B1907)</f>
        <v>Lily Saxon</v>
      </c>
      <c r="K14" s="57">
        <v>52.7</v>
      </c>
      <c r="L14" s="186"/>
      <c r="M14" s="209" t="s">
        <v>164</v>
      </c>
      <c r="N14" s="65">
        <v>1</v>
      </c>
      <c r="O14" s="57">
        <v>650</v>
      </c>
      <c r="P14" s="180" t="str">
        <f>LOOKUP(O14,Name!A$2:B1907)</f>
        <v>Evie Beard</v>
      </c>
      <c r="Q14" s="333">
        <v>1.96</v>
      </c>
      <c r="R14" s="186"/>
      <c r="S14" s="39"/>
      <c r="T14" s="61">
        <f>IF(INT(O14/100)=1,Y14,0)</f>
        <v>0</v>
      </c>
      <c r="U14" s="61">
        <f>IF(INT(O14/100)=3,Y14,0)</f>
        <v>0</v>
      </c>
      <c r="V14" s="61">
        <f>IF(INT(O14/100)=4,Y14,0)</f>
        <v>0</v>
      </c>
      <c r="W14" s="61">
        <f>IF(INT(O14/100)=5,Y14,0)</f>
        <v>0</v>
      </c>
      <c r="X14" s="61">
        <f>IF(INT(O14/100)=6,Y14,0)</f>
        <v>10</v>
      </c>
      <c r="Y14" s="50">
        <v>10</v>
      </c>
    </row>
    <row r="15" spans="1:25" ht="15.75" thickBot="1">
      <c r="A15" s="58">
        <f>IF(INT(I15/100)=1,F15,0)</f>
        <v>8</v>
      </c>
      <c r="B15" s="58">
        <f>IF(INT(I15/100)=3,F15,0)</f>
        <v>0</v>
      </c>
      <c r="C15" s="58">
        <f>IF(INT(I15/100)=4,F15,0)</f>
        <v>0</v>
      </c>
      <c r="D15" s="58">
        <f>IF(INT(I15/100)=5,F15,0)</f>
        <v>0</v>
      </c>
      <c r="E15" s="58">
        <f>IF(INT(I15/100)=6,F15,0)</f>
        <v>0</v>
      </c>
      <c r="F15" s="62">
        <v>8</v>
      </c>
      <c r="H15" s="83">
        <v>2</v>
      </c>
      <c r="I15" s="57">
        <v>176</v>
      </c>
      <c r="J15" s="180" t="str">
        <f>LOOKUP(I15,Name!A$2:B1908)</f>
        <v>Patience Clarke</v>
      </c>
      <c r="K15" s="57">
        <v>54</v>
      </c>
      <c r="L15" s="186"/>
      <c r="M15" s="209" t="s">
        <v>164</v>
      </c>
      <c r="N15" s="65">
        <v>2</v>
      </c>
      <c r="O15" s="57">
        <v>173</v>
      </c>
      <c r="P15" s="180" t="str">
        <f>LOOKUP(O15,Name!A$2:B1908)</f>
        <v>Elsa Buchanan</v>
      </c>
      <c r="Q15" s="333">
        <v>1.9</v>
      </c>
      <c r="R15" s="186"/>
      <c r="S15" s="39"/>
      <c r="T15" s="61">
        <f>IF(INT(O15/100)=1,Y15,0)</f>
        <v>8</v>
      </c>
      <c r="U15" s="61">
        <f>IF(INT(O15/100)=3,Y15,0)</f>
        <v>0</v>
      </c>
      <c r="V15" s="61">
        <f>IF(INT(O15/100)=4,Y15,0)</f>
        <v>0</v>
      </c>
      <c r="W15" s="61">
        <f>IF(INT(O15/100)=5,Y15,0)</f>
        <v>0</v>
      </c>
      <c r="X15" s="61">
        <f>IF(INT(O15/100)=6,Y15,0)</f>
        <v>0</v>
      </c>
      <c r="Y15" s="50">
        <v>8</v>
      </c>
    </row>
    <row r="16" spans="1:25" ht="15.75" thickBot="1">
      <c r="A16" s="58">
        <f>IF(INT(I16/100)=1,F16,0)</f>
        <v>0</v>
      </c>
      <c r="B16" s="58">
        <f>IF(INT(I16/100)=3,F16,0)</f>
        <v>6</v>
      </c>
      <c r="C16" s="58">
        <f>IF(INT(I16/100)=4,F16,0)</f>
        <v>0</v>
      </c>
      <c r="D16" s="58">
        <f>IF(INT(I16/100)=5,F16,0)</f>
        <v>0</v>
      </c>
      <c r="E16" s="58">
        <f>IF(INT(I16/100)=6,F16,0)</f>
        <v>0</v>
      </c>
      <c r="F16" s="62">
        <v>6</v>
      </c>
      <c r="H16" s="83">
        <v>3</v>
      </c>
      <c r="I16" s="57">
        <v>314</v>
      </c>
      <c r="J16" s="180" t="str">
        <f>LOOKUP(I16,Name!A$2:B1909)</f>
        <v>Mirella Mangoo</v>
      </c>
      <c r="K16" s="57">
        <v>54.5</v>
      </c>
      <c r="L16" s="186"/>
      <c r="M16" s="209" t="s">
        <v>164</v>
      </c>
      <c r="N16" s="65">
        <v>3</v>
      </c>
      <c r="O16" s="57">
        <v>319</v>
      </c>
      <c r="P16" s="180" t="str">
        <f>LOOKUP(O16,Name!A$2:B1909)</f>
        <v>Amber Threlfall</v>
      </c>
      <c r="Q16" s="333">
        <v>1.62</v>
      </c>
      <c r="R16" s="186"/>
      <c r="S16" s="39"/>
      <c r="T16" s="61">
        <f>IF(INT(O16/100)=1,Y16,0)</f>
        <v>0</v>
      </c>
      <c r="U16" s="61">
        <f>IF(INT(O16/100)=3,Y16,0)</f>
        <v>6</v>
      </c>
      <c r="V16" s="61">
        <f>IF(INT(O16/100)=4,Y16,0)</f>
        <v>0</v>
      </c>
      <c r="W16" s="61">
        <f>IF(INT(O16/100)=5,Y16,0)</f>
        <v>0</v>
      </c>
      <c r="X16" s="61">
        <f>IF(INT(O16/100)=6,Y16,0)</f>
        <v>0</v>
      </c>
      <c r="Y16" s="50">
        <v>6</v>
      </c>
    </row>
    <row r="17" spans="1:25" ht="15.75" thickBot="1">
      <c r="A17" s="58">
        <f>IF(INT(I17/100)=1,F17,0)</f>
        <v>0</v>
      </c>
      <c r="B17" s="58">
        <f>IF(INT(I17/100)=3,F17,0)</f>
        <v>0</v>
      </c>
      <c r="C17" s="58">
        <f>IF(INT(I17/100)=4,F17,0)</f>
        <v>0</v>
      </c>
      <c r="D17" s="58">
        <f>IF(INT(I17/100)=5,F17,0)</f>
        <v>4</v>
      </c>
      <c r="E17" s="58">
        <f>IF(INT(I17/100)=6,F17,0)</f>
        <v>0</v>
      </c>
      <c r="F17" s="62">
        <v>4</v>
      </c>
      <c r="H17" s="83">
        <v>4</v>
      </c>
      <c r="I17" s="57">
        <v>559</v>
      </c>
      <c r="J17" s="180" t="str">
        <f>LOOKUP(I17,Name!A$2:B1910)</f>
        <v>Sophie Perry</v>
      </c>
      <c r="K17" s="57">
        <v>56.3</v>
      </c>
      <c r="L17" s="186"/>
      <c r="M17" s="209" t="s">
        <v>164</v>
      </c>
      <c r="N17" s="65">
        <v>4</v>
      </c>
      <c r="O17" s="57">
        <v>560</v>
      </c>
      <c r="P17" s="180" t="str">
        <f>LOOKUP(O17,Name!A$2:B1910)</f>
        <v>Beth Winstone</v>
      </c>
      <c r="Q17" s="333">
        <v>1.52</v>
      </c>
      <c r="R17" s="186"/>
      <c r="S17" s="39"/>
      <c r="T17" s="61">
        <f>IF(INT(O17/100)=1,Y17,0)</f>
        <v>0</v>
      </c>
      <c r="U17" s="61">
        <f>IF(INT(O17/100)=3,Y17,0)</f>
        <v>0</v>
      </c>
      <c r="V17" s="61">
        <f>IF(INT(O17/100)=4,Y17,0)</f>
        <v>0</v>
      </c>
      <c r="W17" s="61">
        <f>IF(INT(O17/100)=5,Y17,0)</f>
        <v>4</v>
      </c>
      <c r="X17" s="61">
        <f>IF(INT(O17/100)=6,Y17,0)</f>
        <v>0</v>
      </c>
      <c r="Y17" s="50">
        <v>4</v>
      </c>
    </row>
    <row r="18" spans="1:25" ht="15.75" thickBot="1">
      <c r="A18" s="58">
        <f>IF(INT(I18/100)=1,F18,0)</f>
        <v>0</v>
      </c>
      <c r="B18" s="58">
        <f>IF(INT(I18/100)=3,F18,0)</f>
        <v>0</v>
      </c>
      <c r="C18" s="58">
        <f>IF(INT(I18/100)=4,F18,0)</f>
        <v>2</v>
      </c>
      <c r="D18" s="58">
        <f>IF(INT(I18/100)=5,F18,0)</f>
        <v>0</v>
      </c>
      <c r="E18" s="58">
        <f>IF(INT(I18/100)=6,F18,0)</f>
        <v>0</v>
      </c>
      <c r="F18" s="62">
        <v>2</v>
      </c>
      <c r="H18" s="83">
        <v>5</v>
      </c>
      <c r="I18" s="57">
        <v>460</v>
      </c>
      <c r="J18" s="180" t="str">
        <f>LOOKUP(I18,Name!A$2:B1911)</f>
        <v>Katie Evans</v>
      </c>
      <c r="K18" s="57">
        <v>63.3</v>
      </c>
      <c r="L18" s="186"/>
      <c r="M18" s="209" t="s">
        <v>164</v>
      </c>
      <c r="N18" s="65">
        <v>5</v>
      </c>
      <c r="O18" s="57">
        <v>452</v>
      </c>
      <c r="P18" s="180" t="str">
        <f>LOOKUP(O18,Name!A$2:B1911)</f>
        <v>Isabel Davis</v>
      </c>
      <c r="Q18" s="333">
        <v>1.42</v>
      </c>
      <c r="R18" s="186"/>
      <c r="S18" s="39"/>
      <c r="T18" s="61">
        <f>IF(INT(O18/100)=1,Y18,0)</f>
        <v>0</v>
      </c>
      <c r="U18" s="61">
        <f>IF(INT(O18/100)=3,Y18,0)</f>
        <v>0</v>
      </c>
      <c r="V18" s="61">
        <f>IF(INT(O18/100)=4,Y18,0)</f>
        <v>2</v>
      </c>
      <c r="W18" s="61">
        <f>IF(INT(O18/100)=5,Y18,0)</f>
        <v>0</v>
      </c>
      <c r="X18" s="61">
        <f>IF(INT(O18/100)=6,Y18,0)</f>
        <v>0</v>
      </c>
      <c r="Y18" s="50">
        <v>2</v>
      </c>
    </row>
    <row r="19" spans="1:25" ht="15.75" thickBot="1">
      <c r="A19" s="59"/>
      <c r="B19" s="59"/>
      <c r="C19" s="59"/>
      <c r="D19" s="59"/>
      <c r="E19" s="59"/>
      <c r="F19" s="60" t="s">
        <v>64</v>
      </c>
      <c r="H19" s="184"/>
      <c r="I19" s="181"/>
      <c r="J19" s="180"/>
      <c r="K19" s="181"/>
      <c r="L19" s="186"/>
      <c r="M19" s="209" t="s">
        <v>164</v>
      </c>
      <c r="N19" s="191"/>
      <c r="O19" s="192"/>
      <c r="P19" s="182"/>
      <c r="Q19" s="336"/>
      <c r="R19" s="189"/>
      <c r="S19" s="39"/>
      <c r="T19" s="75"/>
      <c r="U19" s="59"/>
      <c r="V19" s="59"/>
      <c r="W19" s="59"/>
      <c r="X19" s="59"/>
      <c r="Y19" s="60" t="s">
        <v>64</v>
      </c>
    </row>
    <row r="20" spans="1:24" ht="16.5" thickBot="1">
      <c r="A20" s="52" t="s">
        <v>54</v>
      </c>
      <c r="B20" s="53" t="s">
        <v>56</v>
      </c>
      <c r="C20" s="54" t="s">
        <v>58</v>
      </c>
      <c r="D20" s="55" t="s">
        <v>60</v>
      </c>
      <c r="E20" s="56" t="s">
        <v>62</v>
      </c>
      <c r="H20" s="203" t="s">
        <v>167</v>
      </c>
      <c r="I20" s="181"/>
      <c r="J20" s="181" t="s">
        <v>144</v>
      </c>
      <c r="K20" s="181"/>
      <c r="L20" s="186"/>
      <c r="M20" s="209" t="s">
        <v>164</v>
      </c>
      <c r="N20" s="202" t="s">
        <v>179</v>
      </c>
      <c r="O20" s="190"/>
      <c r="P20" s="179" t="s">
        <v>122</v>
      </c>
      <c r="Q20" s="190"/>
      <c r="R20" s="185"/>
      <c r="S20" s="39"/>
      <c r="T20" s="52" t="s">
        <v>54</v>
      </c>
      <c r="U20" s="53" t="s">
        <v>56</v>
      </c>
      <c r="V20" s="54" t="s">
        <v>58</v>
      </c>
      <c r="W20" s="55" t="s">
        <v>60</v>
      </c>
      <c r="X20" s="56" t="s">
        <v>62</v>
      </c>
    </row>
    <row r="21" spans="1:25" ht="15.75" thickBot="1">
      <c r="A21" s="58">
        <f>IF(INT(I21/100)=1,F21,0)</f>
        <v>0</v>
      </c>
      <c r="B21" s="58">
        <f>IF(INT(I21/100)=3,F21,0)</f>
        <v>10</v>
      </c>
      <c r="C21" s="58">
        <f>IF(INT(I21/100)=4,F21,0)</f>
        <v>0</v>
      </c>
      <c r="D21" s="58">
        <f>IF(INT(I21/100)=5,F21,0)</f>
        <v>0</v>
      </c>
      <c r="E21" s="58">
        <f>IF(INT(I21/100)=6,F21,0)</f>
        <v>0</v>
      </c>
      <c r="F21" s="62">
        <v>10</v>
      </c>
      <c r="H21" s="83">
        <v>1</v>
      </c>
      <c r="I21" s="57">
        <v>320</v>
      </c>
      <c r="J21" s="180" t="str">
        <f>LOOKUP(I21,Name!A$2:B1914)</f>
        <v>Chenee Taylor</v>
      </c>
      <c r="K21" s="57">
        <v>52.4</v>
      </c>
      <c r="L21" s="186"/>
      <c r="M21" s="209" t="s">
        <v>164</v>
      </c>
      <c r="N21" s="65">
        <v>1</v>
      </c>
      <c r="O21" s="57">
        <v>320</v>
      </c>
      <c r="P21" s="180" t="str">
        <f>LOOKUP(O21,Name!A$2:B1914)</f>
        <v>Chenee Taylor</v>
      </c>
      <c r="Q21" s="333">
        <v>6.04</v>
      </c>
      <c r="R21" s="186"/>
      <c r="S21" s="39"/>
      <c r="T21" s="61">
        <f>IF(INT(O21/100)=1,Y21,0)</f>
        <v>0</v>
      </c>
      <c r="U21" s="61">
        <f>IF(INT(O21/100)=3,Y21,0)</f>
        <v>10</v>
      </c>
      <c r="V21" s="61">
        <f>IF(INT(O21/100)=4,Y21,0)</f>
        <v>0</v>
      </c>
      <c r="W21" s="61">
        <f>IF(INT(O21/100)=5,Y21,0)</f>
        <v>0</v>
      </c>
      <c r="X21" s="61">
        <f>IF(INT(O21/100)=6,Y21,0)</f>
        <v>0</v>
      </c>
      <c r="Y21" s="50">
        <v>10</v>
      </c>
    </row>
    <row r="22" spans="1:25" ht="15.75" thickBot="1">
      <c r="A22" s="58">
        <f>IF(INT(I22/100)=1,F22,0)</f>
        <v>8</v>
      </c>
      <c r="B22" s="58">
        <f>IF(INT(I22/100)=3,F22,0)</f>
        <v>0</v>
      </c>
      <c r="C22" s="58">
        <f>IF(INT(I22/100)=4,F22,0)</f>
        <v>0</v>
      </c>
      <c r="D22" s="58">
        <f>IF(INT(I22/100)=5,F22,0)</f>
        <v>0</v>
      </c>
      <c r="E22" s="58">
        <f>IF(INT(I22/100)=6,F22,0)</f>
        <v>0</v>
      </c>
      <c r="F22" s="62">
        <v>8</v>
      </c>
      <c r="H22" s="83">
        <v>2</v>
      </c>
      <c r="I22" s="57">
        <v>175</v>
      </c>
      <c r="J22" s="180" t="str">
        <f>LOOKUP(I22,Name!A$2:B1915)</f>
        <v>Isobel Millington</v>
      </c>
      <c r="K22" s="3">
        <v>54.2</v>
      </c>
      <c r="L22" s="186"/>
      <c r="M22" s="209" t="s">
        <v>164</v>
      </c>
      <c r="N22" s="65">
        <v>2</v>
      </c>
      <c r="O22" s="57">
        <v>658</v>
      </c>
      <c r="P22" s="180" t="str">
        <f>LOOKUP(O22,Name!A$2:B1915)</f>
        <v>Macy Jay</v>
      </c>
      <c r="Q22" s="333">
        <v>5.96</v>
      </c>
      <c r="R22" s="186"/>
      <c r="S22" s="39"/>
      <c r="T22" s="61">
        <f>IF(INT(O22/100)=1,Y22,0)</f>
        <v>0</v>
      </c>
      <c r="U22" s="61">
        <f>IF(INT(O22/100)=3,Y22,0)</f>
        <v>0</v>
      </c>
      <c r="V22" s="61">
        <f>IF(INT(O22/100)=4,Y22,0)</f>
        <v>0</v>
      </c>
      <c r="W22" s="61">
        <f>IF(INT(O22/100)=5,Y22,0)</f>
        <v>0</v>
      </c>
      <c r="X22" s="61">
        <f>IF(INT(O22/100)=6,Y22,0)</f>
        <v>8</v>
      </c>
      <c r="Y22" s="50">
        <v>8</v>
      </c>
    </row>
    <row r="23" spans="1:25" ht="15.75" thickBot="1">
      <c r="A23" s="58">
        <f>IF(INT(I23/100)=1,F23,0)</f>
        <v>0</v>
      </c>
      <c r="B23" s="58">
        <f>IF(INT(I23/100)=3,F23,0)</f>
        <v>0</v>
      </c>
      <c r="C23" s="58">
        <f>IF(INT(I23/100)=4,F23,0)</f>
        <v>0</v>
      </c>
      <c r="D23" s="58">
        <f>IF(INT(I23/100)=5,F23,0)</f>
        <v>0</v>
      </c>
      <c r="E23" s="58">
        <f>IF(INT(I23/100)=6,F23,0)</f>
        <v>6</v>
      </c>
      <c r="F23" s="62">
        <v>6</v>
      </c>
      <c r="H23" s="83">
        <v>3</v>
      </c>
      <c r="I23" s="57">
        <v>657</v>
      </c>
      <c r="J23" s="180" t="str">
        <f>LOOKUP(I23,Name!A$2:B1916)</f>
        <v>Isabel O'Malley</v>
      </c>
      <c r="K23" s="57">
        <v>55.5</v>
      </c>
      <c r="L23" s="186"/>
      <c r="M23" s="209" t="s">
        <v>164</v>
      </c>
      <c r="N23" s="65">
        <v>3</v>
      </c>
      <c r="O23" s="57">
        <v>564</v>
      </c>
      <c r="P23" s="180" t="str">
        <f>LOOKUP(O23,Name!A$2:B1916)</f>
        <v>Niamh Kilgallen</v>
      </c>
      <c r="Q23" s="333">
        <v>5.42</v>
      </c>
      <c r="R23" s="186"/>
      <c r="S23" s="39"/>
      <c r="T23" s="61">
        <f>IF(INT(O23/100)=1,Y23,0)</f>
        <v>0</v>
      </c>
      <c r="U23" s="61">
        <f>IF(INT(O23/100)=3,Y23,0)</f>
        <v>0</v>
      </c>
      <c r="V23" s="61">
        <f>IF(INT(O23/100)=4,Y23,0)</f>
        <v>0</v>
      </c>
      <c r="W23" s="61">
        <f>IF(INT(O23/100)=5,Y23,0)</f>
        <v>6</v>
      </c>
      <c r="X23" s="61">
        <f>IF(INT(O23/100)=6,Y23,0)</f>
        <v>0</v>
      </c>
      <c r="Y23" s="50">
        <v>6</v>
      </c>
    </row>
    <row r="24" spans="1:25" ht="15.75" thickBot="1">
      <c r="A24" s="58">
        <f>IF(INT(I24/100)=1,F24,0)</f>
        <v>0</v>
      </c>
      <c r="B24" s="58">
        <f>IF(INT(I24/100)=3,F24,0)</f>
        <v>0</v>
      </c>
      <c r="C24" s="58">
        <f>IF(INT(I24/100)=4,F24,0)</f>
        <v>0</v>
      </c>
      <c r="D24" s="58">
        <f>IF(INT(I24/100)=5,F24,0)</f>
        <v>4</v>
      </c>
      <c r="E24" s="58">
        <f>IF(INT(I24/100)=6,F24,0)</f>
        <v>0</v>
      </c>
      <c r="F24" s="62">
        <v>4</v>
      </c>
      <c r="H24" s="83">
        <v>4</v>
      </c>
      <c r="I24" s="57">
        <v>555</v>
      </c>
      <c r="J24" s="180" t="str">
        <f>LOOKUP(I24,Name!A$2:B1917)</f>
        <v>Katie Stretton</v>
      </c>
      <c r="K24" s="3">
        <v>55.9</v>
      </c>
      <c r="L24" s="186"/>
      <c r="M24" s="209" t="s">
        <v>164</v>
      </c>
      <c r="N24" s="65">
        <v>4</v>
      </c>
      <c r="O24" s="57">
        <v>172</v>
      </c>
      <c r="P24" s="180" t="str">
        <f>LOOKUP(O24,Name!A$2:B1917)</f>
        <v>Zoe Trevis</v>
      </c>
      <c r="Q24" s="333">
        <v>5.04</v>
      </c>
      <c r="R24" s="186"/>
      <c r="S24" s="39"/>
      <c r="T24" s="61">
        <f>IF(INT(O24/100)=1,Y24,0)</f>
        <v>4</v>
      </c>
      <c r="U24" s="61">
        <f>IF(INT(O24/100)=3,Y24,0)</f>
        <v>0</v>
      </c>
      <c r="V24" s="61">
        <f>IF(INT(O24/100)=4,Y24,0)</f>
        <v>0</v>
      </c>
      <c r="W24" s="61">
        <f>IF(INT(O24/100)=5,Y24,0)</f>
        <v>0</v>
      </c>
      <c r="X24" s="61">
        <f>IF(INT(O24/100)=6,Y24,0)</f>
        <v>0</v>
      </c>
      <c r="Y24" s="50">
        <v>4</v>
      </c>
    </row>
    <row r="25" spans="1:25" ht="15.75" thickBot="1">
      <c r="A25" s="58">
        <f>IF(INT(I25/100)=1,F25,0)</f>
        <v>0</v>
      </c>
      <c r="B25" s="58">
        <f>IF(INT(I25/100)=3,F25,0)</f>
        <v>0</v>
      </c>
      <c r="C25" s="58">
        <f>IF(INT(I25/100)=4,F25,0)</f>
        <v>2</v>
      </c>
      <c r="D25" s="58">
        <f>IF(INT(I25/100)=5,F25,0)</f>
        <v>0</v>
      </c>
      <c r="E25" s="58">
        <f>IF(INT(I25/100)=6,F25,0)</f>
        <v>0</v>
      </c>
      <c r="F25" s="62">
        <v>2</v>
      </c>
      <c r="H25" s="83">
        <v>5</v>
      </c>
      <c r="I25" s="57">
        <v>455</v>
      </c>
      <c r="J25" s="180" t="str">
        <f>LOOKUP(I25,Name!A$2:B1918)</f>
        <v>Carrie Gordon</v>
      </c>
      <c r="K25" s="57">
        <v>56.8</v>
      </c>
      <c r="L25" s="186"/>
      <c r="M25" s="209" t="s">
        <v>164</v>
      </c>
      <c r="N25" s="65">
        <v>5</v>
      </c>
      <c r="O25" s="57">
        <v>460</v>
      </c>
      <c r="P25" s="180" t="str">
        <f>LOOKUP(O25,Name!A$2:B1918)</f>
        <v>Katie Evans</v>
      </c>
      <c r="Q25" s="333">
        <v>4.64</v>
      </c>
      <c r="R25" s="186"/>
      <c r="S25" s="39"/>
      <c r="T25" s="61">
        <f>IF(INT(O25/100)=1,Y25,0)</f>
        <v>0</v>
      </c>
      <c r="U25" s="61">
        <f>IF(INT(O25/100)=3,Y25,0)</f>
        <v>0</v>
      </c>
      <c r="V25" s="61">
        <f>IF(INT(O25/100)=4,Y25,0)</f>
        <v>2</v>
      </c>
      <c r="W25" s="61">
        <f>IF(INT(O25/100)=5,Y25,0)</f>
        <v>0</v>
      </c>
      <c r="X25" s="61">
        <f>IF(INT(O25/100)=6,Y25,0)</f>
        <v>0</v>
      </c>
      <c r="Y25" s="50">
        <v>2</v>
      </c>
    </row>
    <row r="26" spans="1:25" ht="15.75" thickBot="1">
      <c r="A26" s="59"/>
      <c r="B26" s="59"/>
      <c r="C26" s="59"/>
      <c r="D26" s="59"/>
      <c r="E26" s="59"/>
      <c r="F26" s="60" t="s">
        <v>64</v>
      </c>
      <c r="H26" s="184"/>
      <c r="I26" s="181"/>
      <c r="J26" s="180"/>
      <c r="K26" s="181"/>
      <c r="L26" s="186"/>
      <c r="M26" s="209" t="s">
        <v>164</v>
      </c>
      <c r="N26" s="184"/>
      <c r="O26" s="181"/>
      <c r="P26" s="180"/>
      <c r="Q26" s="286"/>
      <c r="R26" s="186"/>
      <c r="S26" s="39"/>
      <c r="T26" s="75"/>
      <c r="U26" s="59"/>
      <c r="V26" s="59"/>
      <c r="W26" s="59"/>
      <c r="X26" s="59"/>
      <c r="Y26" s="60" t="s">
        <v>64</v>
      </c>
    </row>
    <row r="27" spans="1:24" ht="16.5" thickBot="1">
      <c r="A27" s="52" t="s">
        <v>54</v>
      </c>
      <c r="B27" s="53" t="s">
        <v>56</v>
      </c>
      <c r="C27" s="54" t="s">
        <v>58</v>
      </c>
      <c r="D27" s="55" t="s">
        <v>60</v>
      </c>
      <c r="E27" s="56" t="s">
        <v>62</v>
      </c>
      <c r="H27" s="203" t="s">
        <v>168</v>
      </c>
      <c r="I27" s="181"/>
      <c r="J27" s="181" t="s">
        <v>71</v>
      </c>
      <c r="K27" s="181"/>
      <c r="L27" s="186"/>
      <c r="M27" s="209" t="s">
        <v>164</v>
      </c>
      <c r="N27" s="203" t="s">
        <v>180</v>
      </c>
      <c r="O27" s="181"/>
      <c r="P27" s="181" t="s">
        <v>125</v>
      </c>
      <c r="Q27" s="286"/>
      <c r="R27" s="186"/>
      <c r="S27" s="39"/>
      <c r="T27" s="52" t="s">
        <v>54</v>
      </c>
      <c r="U27" s="53" t="s">
        <v>56</v>
      </c>
      <c r="V27" s="54" t="s">
        <v>58</v>
      </c>
      <c r="W27" s="55" t="s">
        <v>60</v>
      </c>
      <c r="X27" s="56" t="s">
        <v>62</v>
      </c>
    </row>
    <row r="28" spans="1:25" ht="15.75" thickBot="1">
      <c r="A28" s="58">
        <f>IF(INT(I28/100)=1,F28,0)</f>
        <v>0</v>
      </c>
      <c r="B28" s="58">
        <f>IF(INT(I28/100)=3,F28,0)</f>
        <v>0</v>
      </c>
      <c r="C28" s="58">
        <f>IF(INT(I28/100)=4,F28,0)</f>
        <v>0</v>
      </c>
      <c r="D28" s="58">
        <f>IF(INT(I28/100)=5,F28,0)</f>
        <v>0</v>
      </c>
      <c r="E28" s="58">
        <f>IF(INT(I28/100)=6,F28,0)</f>
        <v>10</v>
      </c>
      <c r="F28" s="62">
        <v>10</v>
      </c>
      <c r="H28" s="83">
        <v>1</v>
      </c>
      <c r="I28" s="57">
        <v>652</v>
      </c>
      <c r="J28" s="180" t="str">
        <f>LOOKUP(I28,Name!A$2:B1921)</f>
        <v>Annabel Dalby</v>
      </c>
      <c r="K28" s="3">
        <v>85.1</v>
      </c>
      <c r="L28" s="186"/>
      <c r="M28" s="209" t="s">
        <v>164</v>
      </c>
      <c r="N28" s="65">
        <v>1</v>
      </c>
      <c r="O28" s="57">
        <v>652</v>
      </c>
      <c r="P28" s="180" t="str">
        <f>LOOKUP(O28,Name!A$2:B1921)</f>
        <v>Annabel Dalby</v>
      </c>
      <c r="Q28" s="333">
        <v>5.75</v>
      </c>
      <c r="R28" s="186"/>
      <c r="S28" s="39"/>
      <c r="T28" s="61">
        <f>IF(INT(O28/100)=1,Y28,0)</f>
        <v>0</v>
      </c>
      <c r="U28" s="61">
        <f>IF(INT(O28/100)=3,Y28,0)</f>
        <v>0</v>
      </c>
      <c r="V28" s="61">
        <f>IF(INT(O28/100)=4,Y28,0)</f>
        <v>0</v>
      </c>
      <c r="W28" s="61">
        <f>IF(INT(O28/100)=5,Y28,0)</f>
        <v>0</v>
      </c>
      <c r="X28" s="61">
        <f>IF(INT(O28/100)=6,Y28,0)</f>
        <v>10</v>
      </c>
      <c r="Y28" s="50">
        <v>10</v>
      </c>
    </row>
    <row r="29" spans="1:25" ht="15.75" thickBot="1">
      <c r="A29" s="58">
        <f>IF(INT(I29/100)=1,F29,0)</f>
        <v>8</v>
      </c>
      <c r="B29" s="58">
        <f>IF(INT(I29/100)=3,F29,0)</f>
        <v>0</v>
      </c>
      <c r="C29" s="58">
        <f>IF(INT(I29/100)=4,F29,0)</f>
        <v>0</v>
      </c>
      <c r="D29" s="58">
        <f>IF(INT(I29/100)=5,F29,0)</f>
        <v>0</v>
      </c>
      <c r="E29" s="58">
        <f>IF(INT(I29/100)=6,F29,0)</f>
        <v>0</v>
      </c>
      <c r="F29" s="62">
        <v>8</v>
      </c>
      <c r="H29" s="83">
        <v>2</v>
      </c>
      <c r="I29" s="57">
        <v>173</v>
      </c>
      <c r="J29" s="180" t="str">
        <f>LOOKUP(I29,Name!A$2:B1922)</f>
        <v>Elsa Buchanan</v>
      </c>
      <c r="K29" s="57">
        <v>87.9</v>
      </c>
      <c r="L29" s="186"/>
      <c r="M29" s="209" t="s">
        <v>164</v>
      </c>
      <c r="N29" s="65">
        <v>2</v>
      </c>
      <c r="O29" s="57">
        <v>562</v>
      </c>
      <c r="P29" s="180" t="str">
        <f>LOOKUP(O29,Name!A$2:B1922)</f>
        <v>Hannah Evans</v>
      </c>
      <c r="Q29" s="333">
        <v>5.2</v>
      </c>
      <c r="R29" s="186"/>
      <c r="S29" s="39"/>
      <c r="T29" s="61">
        <f>IF(INT(O29/100)=1,Y29,0)</f>
        <v>0</v>
      </c>
      <c r="U29" s="61">
        <f>IF(INT(O29/100)=3,Y29,0)</f>
        <v>0</v>
      </c>
      <c r="V29" s="61">
        <f>IF(INT(O29/100)=4,Y29,0)</f>
        <v>0</v>
      </c>
      <c r="W29" s="61">
        <f>IF(INT(O29/100)=5,Y29,0)</f>
        <v>8</v>
      </c>
      <c r="X29" s="61">
        <f>IF(INT(O29/100)=6,Y29,0)</f>
        <v>0</v>
      </c>
      <c r="Y29" s="50">
        <v>8</v>
      </c>
    </row>
    <row r="30" spans="1:25" ht="15.75" thickBot="1">
      <c r="A30" s="58">
        <f>IF(INT(I30/100)=1,F30,0)</f>
        <v>0</v>
      </c>
      <c r="B30" s="58">
        <f>IF(INT(I30/100)=3,F30,0)</f>
        <v>0</v>
      </c>
      <c r="C30" s="58">
        <f>IF(INT(I30/100)=4,F30,0)</f>
        <v>0</v>
      </c>
      <c r="D30" s="58">
        <f>IF(INT(I30/100)=5,F30,0)</f>
        <v>6</v>
      </c>
      <c r="E30" s="58">
        <f>IF(INT(I30/100)=6,F30,0)</f>
        <v>0</v>
      </c>
      <c r="F30" s="62">
        <v>6</v>
      </c>
      <c r="H30" s="83">
        <v>3</v>
      </c>
      <c r="I30" s="57">
        <v>557</v>
      </c>
      <c r="J30" s="180" t="str">
        <f>LOOKUP(I30,Name!A$2:B1923)</f>
        <v>Charlotte Perry</v>
      </c>
      <c r="K30" s="3">
        <v>89.6</v>
      </c>
      <c r="L30" s="186"/>
      <c r="M30" s="209" t="s">
        <v>164</v>
      </c>
      <c r="N30" s="65">
        <v>3</v>
      </c>
      <c r="O30" s="57">
        <v>332</v>
      </c>
      <c r="P30" s="452" t="str">
        <f>LOOKUP(O30,Name!A$2:B1923)</f>
        <v>MollieMay PeniketAldridge</v>
      </c>
      <c r="Q30" s="333">
        <v>4.73</v>
      </c>
      <c r="R30" s="186"/>
      <c r="S30" s="39"/>
      <c r="T30" s="61">
        <f>IF(INT(O30/100)=1,Y30,0)</f>
        <v>0</v>
      </c>
      <c r="U30" s="61">
        <f>IF(INT(O30/100)=3,Y30,0)</f>
        <v>6</v>
      </c>
      <c r="V30" s="61">
        <f>IF(INT(O30/100)=4,Y30,0)</f>
        <v>0</v>
      </c>
      <c r="W30" s="61">
        <f>IF(INT(O30/100)=5,Y30,0)</f>
        <v>0</v>
      </c>
      <c r="X30" s="61">
        <f>IF(INT(O30/100)=6,Y30,0)</f>
        <v>0</v>
      </c>
      <c r="Y30" s="50">
        <v>6</v>
      </c>
    </row>
    <row r="31" spans="1:25" ht="15.75" thickBot="1">
      <c r="A31" s="58">
        <f>IF(INT(I31/100)=1,F31,0)</f>
        <v>0</v>
      </c>
      <c r="B31" s="58">
        <f>IF(INT(I31/100)=3,F31,0)</f>
        <v>0</v>
      </c>
      <c r="C31" s="58">
        <f>IF(INT(I31/100)=4,F31,0)</f>
        <v>4</v>
      </c>
      <c r="D31" s="58">
        <f>IF(INT(I31/100)=5,F31,0)</f>
        <v>0</v>
      </c>
      <c r="E31" s="58">
        <f>IF(INT(I31/100)=6,F31,0)</f>
        <v>0</v>
      </c>
      <c r="F31" s="62">
        <v>4</v>
      </c>
      <c r="H31" s="83">
        <v>4</v>
      </c>
      <c r="I31" s="57">
        <v>450</v>
      </c>
      <c r="J31" s="180" t="str">
        <f>LOOKUP(I31,Name!A$2:B1924)</f>
        <v>Milly Allen</v>
      </c>
      <c r="K31" s="57">
        <v>92.8</v>
      </c>
      <c r="L31" s="186"/>
      <c r="M31" s="209" t="s">
        <v>164</v>
      </c>
      <c r="N31" s="65">
        <v>4</v>
      </c>
      <c r="O31" s="57">
        <v>181</v>
      </c>
      <c r="P31" s="180" t="str">
        <f>LOOKUP(O31,Name!A$2:B1924)</f>
        <v>Lily Rayson</v>
      </c>
      <c r="Q31" s="333">
        <v>4.48</v>
      </c>
      <c r="R31" s="186"/>
      <c r="S31" s="39"/>
      <c r="T31" s="61">
        <f>IF(INT(O31/100)=1,Y31,0)</f>
        <v>4</v>
      </c>
      <c r="U31" s="61">
        <f>IF(INT(O31/100)=3,Y31,0)</f>
        <v>0</v>
      </c>
      <c r="V31" s="61">
        <f>IF(INT(O31/100)=4,Y31,0)</f>
        <v>0</v>
      </c>
      <c r="W31" s="61">
        <f>IF(INT(O31/100)=5,Y31,0)</f>
        <v>0</v>
      </c>
      <c r="X31" s="61">
        <f>IF(INT(O31/100)=6,Y31,0)</f>
        <v>0</v>
      </c>
      <c r="Y31" s="50">
        <v>4</v>
      </c>
    </row>
    <row r="32" spans="1:25" ht="15.75" thickBot="1">
      <c r="A32" s="58">
        <f>IF(INT(I32/100)=1,F32,0)</f>
        <v>0</v>
      </c>
      <c r="B32" s="58">
        <f>IF(INT(I32/100)=3,F32,0)</f>
        <v>0</v>
      </c>
      <c r="C32" s="58">
        <f>IF(INT(I32/100)=4,F32,0)</f>
        <v>0</v>
      </c>
      <c r="D32" s="58">
        <f>IF(INT(I32/100)=5,F32,0)</f>
        <v>0</v>
      </c>
      <c r="E32" s="58">
        <f>IF(INT(I32/100)=6,F32,0)</f>
        <v>0</v>
      </c>
      <c r="F32" s="62">
        <v>2</v>
      </c>
      <c r="H32" s="83">
        <v>5</v>
      </c>
      <c r="I32" s="57"/>
      <c r="J32" s="180" t="e">
        <f>LOOKUP(I32,Name!A$2:B1925)</f>
        <v>#N/A</v>
      </c>
      <c r="K32" s="57"/>
      <c r="L32" s="186"/>
      <c r="M32" s="209" t="s">
        <v>164</v>
      </c>
      <c r="N32" s="69">
        <v>5</v>
      </c>
      <c r="O32" s="70">
        <v>450</v>
      </c>
      <c r="P32" s="182" t="str">
        <f>LOOKUP(O32,Name!A$2:B1925)</f>
        <v>Milly Allen</v>
      </c>
      <c r="Q32" s="335">
        <v>4.3</v>
      </c>
      <c r="R32" s="189"/>
      <c r="S32" s="39"/>
      <c r="T32" s="61">
        <f>IF(INT(O32/100)=1,Y32,0)</f>
        <v>0</v>
      </c>
      <c r="U32" s="61">
        <f>IF(INT(O32/100)=3,Y32,0)</f>
        <v>0</v>
      </c>
      <c r="V32" s="61">
        <f>IF(INT(O32/100)=4,Y32,0)</f>
        <v>2</v>
      </c>
      <c r="W32" s="61">
        <f>IF(INT(O32/100)=5,Y32,0)</f>
        <v>0</v>
      </c>
      <c r="X32" s="61">
        <f>IF(INT(O32/100)=6,Y32,0)</f>
        <v>0</v>
      </c>
      <c r="Y32" s="50">
        <v>2</v>
      </c>
    </row>
    <row r="33" spans="1:25" ht="15.75" thickBot="1">
      <c r="A33" s="59"/>
      <c r="B33" s="59"/>
      <c r="C33" s="59"/>
      <c r="D33" s="59"/>
      <c r="E33" s="59"/>
      <c r="F33" s="60" t="s">
        <v>64</v>
      </c>
      <c r="H33" s="184"/>
      <c r="I33" s="181"/>
      <c r="J33" s="180"/>
      <c r="K33" s="181"/>
      <c r="L33" s="186"/>
      <c r="M33" s="209" t="s">
        <v>164</v>
      </c>
      <c r="N33" s="188"/>
      <c r="O33" s="188"/>
      <c r="P33" s="183"/>
      <c r="Q33" s="188"/>
      <c r="R33" s="183"/>
      <c r="T33" s="59"/>
      <c r="U33" s="59"/>
      <c r="V33" s="59"/>
      <c r="W33" s="59"/>
      <c r="X33" s="59"/>
      <c r="Y33" s="60" t="s">
        <v>64</v>
      </c>
    </row>
    <row r="34" spans="1:24" ht="16.5" thickBot="1">
      <c r="A34" s="52" t="s">
        <v>54</v>
      </c>
      <c r="B34" s="53" t="s">
        <v>56</v>
      </c>
      <c r="C34" s="54" t="s">
        <v>58</v>
      </c>
      <c r="D34" s="55" t="s">
        <v>60</v>
      </c>
      <c r="E34" s="56" t="s">
        <v>62</v>
      </c>
      <c r="H34" s="203" t="s">
        <v>169</v>
      </c>
      <c r="I34" s="181"/>
      <c r="J34" s="181" t="s">
        <v>143</v>
      </c>
      <c r="K34" s="181"/>
      <c r="L34" s="186"/>
      <c r="M34" s="209" t="s">
        <v>164</v>
      </c>
      <c r="N34" s="202" t="s">
        <v>177</v>
      </c>
      <c r="O34" s="190"/>
      <c r="P34" s="179" t="s">
        <v>126</v>
      </c>
      <c r="Q34" s="179"/>
      <c r="R34" s="185"/>
      <c r="S34" s="39"/>
      <c r="T34" s="52" t="s">
        <v>54</v>
      </c>
      <c r="U34" s="53" t="s">
        <v>56</v>
      </c>
      <c r="V34" s="54" t="s">
        <v>58</v>
      </c>
      <c r="W34" s="55" t="s">
        <v>60</v>
      </c>
      <c r="X34" s="56" t="s">
        <v>62</v>
      </c>
    </row>
    <row r="35" spans="1:25" ht="15.75" thickBot="1">
      <c r="A35" s="58">
        <f>IF(INT(I35/100)=1,F35,0)</f>
        <v>0</v>
      </c>
      <c r="B35" s="58">
        <f>IF(INT(I35/100)=3,F35,0)</f>
        <v>10</v>
      </c>
      <c r="C35" s="58">
        <f>IF(INT(I35/100)=4,F35,0)</f>
        <v>0</v>
      </c>
      <c r="D35" s="58">
        <f>IF(INT(I35/100)=5,F35,0)</f>
        <v>0</v>
      </c>
      <c r="E35" s="58">
        <f>IF(INT(I35/100)=6,F35,0)</f>
        <v>0</v>
      </c>
      <c r="F35" s="62">
        <v>10</v>
      </c>
      <c r="H35" s="83">
        <v>1</v>
      </c>
      <c r="I35" s="57">
        <v>313</v>
      </c>
      <c r="J35" s="180" t="str">
        <f>LOOKUP(I35,Name!A$2:B1928)</f>
        <v>Cashaiyla McDonald</v>
      </c>
      <c r="K35" s="3">
        <v>23.3</v>
      </c>
      <c r="L35" s="186"/>
      <c r="M35" s="209" t="s">
        <v>164</v>
      </c>
      <c r="N35" s="65">
        <v>1</v>
      </c>
      <c r="O35" s="57">
        <v>312</v>
      </c>
      <c r="P35" s="180" t="str">
        <f>LOOKUP(O35,Name!A$2:B1928)</f>
        <v>Euriella Chistova</v>
      </c>
      <c r="Q35" s="57">
        <v>60</v>
      </c>
      <c r="R35" s="186"/>
      <c r="S35" s="39"/>
      <c r="T35" s="61">
        <f>IF(INT(O35/100)=1,Y35,0)</f>
        <v>0</v>
      </c>
      <c r="U35" s="61">
        <f>IF(INT(O35/100)=3,Y35,0)</f>
        <v>10</v>
      </c>
      <c r="V35" s="61">
        <f>IF(INT(O35/100)=4,Y35,0)</f>
        <v>0</v>
      </c>
      <c r="W35" s="61">
        <f>IF(INT(O35/100)=5,Y35,0)</f>
        <v>0</v>
      </c>
      <c r="X35" s="61">
        <f>IF(INT(O35/100)=6,Y35,0)</f>
        <v>0</v>
      </c>
      <c r="Y35" s="50">
        <v>10</v>
      </c>
    </row>
    <row r="36" spans="1:25" ht="15.75" thickBot="1">
      <c r="A36" s="58">
        <f>IF(INT(I36/100)=1,F36,0)</f>
        <v>0</v>
      </c>
      <c r="B36" s="58">
        <f>IF(INT(I36/100)=3,F36,0)</f>
        <v>0</v>
      </c>
      <c r="C36" s="58">
        <f>IF(INT(I36/100)=4,F36,0)</f>
        <v>0</v>
      </c>
      <c r="D36" s="58">
        <f>IF(INT(I36/100)=5,F36,0)</f>
        <v>0</v>
      </c>
      <c r="E36" s="58">
        <f>IF(INT(I36/100)=6,F36,0)</f>
        <v>8</v>
      </c>
      <c r="F36" s="62">
        <v>8</v>
      </c>
      <c r="H36" s="83">
        <v>2</v>
      </c>
      <c r="I36" s="57">
        <v>658</v>
      </c>
      <c r="J36" s="180" t="str">
        <f>LOOKUP(I36,Name!A$2:B1929)</f>
        <v>Macy Jay</v>
      </c>
      <c r="K36" s="57">
        <v>23.8</v>
      </c>
      <c r="L36" s="186"/>
      <c r="M36" s="209" t="s">
        <v>164</v>
      </c>
      <c r="N36" s="65">
        <v>2</v>
      </c>
      <c r="O36" s="57">
        <v>654</v>
      </c>
      <c r="P36" s="180" t="str">
        <f>LOOKUP(O36,Name!A$2:B1929)</f>
        <v>Freya Harding</v>
      </c>
      <c r="Q36" s="57">
        <v>51</v>
      </c>
      <c r="R36" s="186"/>
      <c r="S36" s="39"/>
      <c r="T36" s="61">
        <f>IF(INT(O36/100)=1,Y36,0)</f>
        <v>0</v>
      </c>
      <c r="U36" s="61">
        <f>IF(INT(O36/100)=3,Y36,0)</f>
        <v>0</v>
      </c>
      <c r="V36" s="61">
        <f>IF(INT(O36/100)=4,Y36,0)</f>
        <v>0</v>
      </c>
      <c r="W36" s="61">
        <f>IF(INT(O36/100)=5,Y36,0)</f>
        <v>0</v>
      </c>
      <c r="X36" s="61">
        <f>IF(INT(O36/100)=6,Y36,0)</f>
        <v>8</v>
      </c>
      <c r="Y36" s="50">
        <v>8</v>
      </c>
    </row>
    <row r="37" spans="1:25" ht="15.75" thickBot="1">
      <c r="A37" s="58">
        <f>IF(INT(I37/100)=1,F37,0)</f>
        <v>0</v>
      </c>
      <c r="B37" s="58">
        <f>IF(INT(I37/100)=3,F37,0)</f>
        <v>0</v>
      </c>
      <c r="C37" s="58">
        <f>IF(INT(I37/100)=4,F37,0)</f>
        <v>0</v>
      </c>
      <c r="D37" s="58">
        <f>IF(INT(I37/100)=5,F37,0)</f>
        <v>6</v>
      </c>
      <c r="E37" s="58">
        <f>IF(INT(I37/100)=6,F37,0)</f>
        <v>0</v>
      </c>
      <c r="F37" s="62">
        <v>6</v>
      </c>
      <c r="H37" s="83">
        <v>3</v>
      </c>
      <c r="I37" s="57">
        <v>556</v>
      </c>
      <c r="J37" s="180" t="str">
        <f>LOOKUP(I37,Name!A$2:B1930)</f>
        <v>Amy Kelly</v>
      </c>
      <c r="K37" s="57">
        <v>24.4</v>
      </c>
      <c r="L37" s="186"/>
      <c r="M37" s="209" t="s">
        <v>164</v>
      </c>
      <c r="N37" s="65">
        <v>3</v>
      </c>
      <c r="O37" s="57">
        <v>174</v>
      </c>
      <c r="P37" s="180" t="str">
        <f>LOOKUP(O37,Name!A$2:B1930)</f>
        <v>Freya Liddington</v>
      </c>
      <c r="Q37" s="57">
        <v>51</v>
      </c>
      <c r="R37" s="186"/>
      <c r="S37" s="39"/>
      <c r="T37" s="61">
        <f>IF(INT(O37/100)=1,Y37,0)</f>
        <v>6</v>
      </c>
      <c r="U37" s="61">
        <f>IF(INT(O37/100)=3,Y37,0)</f>
        <v>0</v>
      </c>
      <c r="V37" s="61">
        <f>IF(INT(O37/100)=4,Y37,0)</f>
        <v>0</v>
      </c>
      <c r="W37" s="61">
        <f>IF(INT(O37/100)=5,Y37,0)</f>
        <v>0</v>
      </c>
      <c r="X37" s="61">
        <f>IF(INT(O37/100)=6,Y37,0)</f>
        <v>0</v>
      </c>
      <c r="Y37" s="50">
        <v>6</v>
      </c>
    </row>
    <row r="38" spans="1:25" ht="15.75" thickBot="1">
      <c r="A38" s="58">
        <f>IF(INT(I38/100)=1,F38,0)</f>
        <v>0</v>
      </c>
      <c r="B38" s="58">
        <f>IF(INT(I38/100)=3,F38,0)</f>
        <v>0</v>
      </c>
      <c r="C38" s="58">
        <f>IF(INT(I38/100)=4,F38,0)</f>
        <v>4</v>
      </c>
      <c r="D38" s="58">
        <f>IF(INT(I38/100)=5,F38,0)</f>
        <v>0</v>
      </c>
      <c r="E38" s="58">
        <f>IF(INT(I38/100)=6,F38,0)</f>
        <v>0</v>
      </c>
      <c r="F38" s="62">
        <v>4</v>
      </c>
      <c r="H38" s="83">
        <v>4</v>
      </c>
      <c r="I38" s="57">
        <v>461</v>
      </c>
      <c r="J38" s="180" t="str">
        <f>LOOKUP(I38,Name!A$2:B1931)</f>
        <v>Oceane McDowell</v>
      </c>
      <c r="K38" s="57">
        <v>24.8</v>
      </c>
      <c r="L38" s="186"/>
      <c r="M38" s="209" t="s">
        <v>164</v>
      </c>
      <c r="N38" s="65">
        <v>4</v>
      </c>
      <c r="O38" s="57">
        <v>462</v>
      </c>
      <c r="P38" s="180" t="str">
        <f>LOOKUP(O38,Name!A$2:B1931)</f>
        <v>Katy Wright</v>
      </c>
      <c r="Q38" s="57">
        <v>49</v>
      </c>
      <c r="R38" s="186"/>
      <c r="S38" s="39"/>
      <c r="T38" s="61">
        <f>IF(INT(O38/100)=1,Y38,0)</f>
        <v>0</v>
      </c>
      <c r="U38" s="61">
        <f>IF(INT(O38/100)=3,Y38,0)</f>
        <v>0</v>
      </c>
      <c r="V38" s="61">
        <f>IF(INT(O38/100)=4,Y38,0)</f>
        <v>4</v>
      </c>
      <c r="W38" s="61">
        <f>IF(INT(O38/100)=5,Y38,0)</f>
        <v>0</v>
      </c>
      <c r="X38" s="61">
        <f>IF(INT(O38/100)=6,Y38,0)</f>
        <v>0</v>
      </c>
      <c r="Y38" s="50">
        <v>4</v>
      </c>
    </row>
    <row r="39" spans="1:25" ht="15.75" thickBot="1">
      <c r="A39" s="58">
        <f>IF(INT(I39/100)=1,F39,0)</f>
        <v>2</v>
      </c>
      <c r="B39" s="58">
        <f>IF(INT(I39/100)=3,F39,0)</f>
        <v>0</v>
      </c>
      <c r="C39" s="58">
        <f>IF(INT(I39/100)=4,F39,0)</f>
        <v>0</v>
      </c>
      <c r="D39" s="58">
        <f>IF(INT(I39/100)=5,F39,0)</f>
        <v>0</v>
      </c>
      <c r="E39" s="58">
        <f>IF(INT(I39/100)=6,F39,0)</f>
        <v>0</v>
      </c>
      <c r="F39" s="62">
        <v>2</v>
      </c>
      <c r="H39" s="83">
        <v>5</v>
      </c>
      <c r="I39" s="57">
        <v>174</v>
      </c>
      <c r="J39" s="180" t="str">
        <f>LOOKUP(I39,Name!A$2:B1932)</f>
        <v>Freya Liddington</v>
      </c>
      <c r="K39" s="3">
        <v>25</v>
      </c>
      <c r="L39" s="186"/>
      <c r="M39" s="209" t="s">
        <v>164</v>
      </c>
      <c r="N39" s="65">
        <v>5</v>
      </c>
      <c r="O39" s="57">
        <v>558</v>
      </c>
      <c r="P39" s="180" t="str">
        <f>LOOKUP(O39,Name!A$2:B1932)</f>
        <v>Amy  Cook</v>
      </c>
      <c r="Q39" s="57">
        <v>41</v>
      </c>
      <c r="R39" s="186"/>
      <c r="S39" s="39"/>
      <c r="T39" s="61">
        <f>IF(INT(O39/100)=1,Y39,0)</f>
        <v>0</v>
      </c>
      <c r="U39" s="61">
        <f>IF(INT(O39/100)=3,Y39,0)</f>
        <v>0</v>
      </c>
      <c r="V39" s="61">
        <f>IF(INT(O39/100)=4,Y39,0)</f>
        <v>0</v>
      </c>
      <c r="W39" s="61">
        <f>IF(INT(O39/100)=5,Y39,0)</f>
        <v>2</v>
      </c>
      <c r="X39" s="61">
        <f>IF(INT(O39/100)=6,Y39,0)</f>
        <v>0</v>
      </c>
      <c r="Y39" s="50">
        <v>2</v>
      </c>
    </row>
    <row r="40" spans="1:25" ht="15.75" thickBot="1">
      <c r="A40" s="59"/>
      <c r="B40" s="59"/>
      <c r="C40" s="59"/>
      <c r="D40" s="59"/>
      <c r="E40" s="59"/>
      <c r="F40" s="60" t="s">
        <v>64</v>
      </c>
      <c r="H40" s="187"/>
      <c r="I40" s="180"/>
      <c r="J40" s="180"/>
      <c r="K40" s="181"/>
      <c r="L40" s="186"/>
      <c r="M40" s="209" t="s">
        <v>164</v>
      </c>
      <c r="N40" s="184"/>
      <c r="O40" s="181"/>
      <c r="P40" s="180"/>
      <c r="Q40" s="181"/>
      <c r="R40" s="186"/>
      <c r="S40" s="39"/>
      <c r="T40" s="75"/>
      <c r="U40" s="59"/>
      <c r="V40" s="59"/>
      <c r="W40" s="59"/>
      <c r="X40" s="59"/>
      <c r="Y40" s="60" t="s">
        <v>64</v>
      </c>
    </row>
    <row r="41" spans="1:24" ht="16.5" thickBot="1">
      <c r="A41" s="52" t="s">
        <v>54</v>
      </c>
      <c r="B41" s="53" t="s">
        <v>56</v>
      </c>
      <c r="C41" s="54" t="s">
        <v>58</v>
      </c>
      <c r="D41" s="55" t="s">
        <v>60</v>
      </c>
      <c r="E41" s="56" t="s">
        <v>62</v>
      </c>
      <c r="H41" s="203" t="s">
        <v>170</v>
      </c>
      <c r="I41" s="180"/>
      <c r="J41" s="181" t="s">
        <v>146</v>
      </c>
      <c r="K41" s="181"/>
      <c r="L41" s="186"/>
      <c r="M41" s="209" t="s">
        <v>164</v>
      </c>
      <c r="N41" s="203" t="s">
        <v>178</v>
      </c>
      <c r="O41" s="181"/>
      <c r="P41" s="181" t="s">
        <v>129</v>
      </c>
      <c r="Q41" s="181"/>
      <c r="R41" s="186"/>
      <c r="S41" s="39"/>
      <c r="T41" s="52" t="s">
        <v>54</v>
      </c>
      <c r="U41" s="53" t="s">
        <v>56</v>
      </c>
      <c r="V41" s="54" t="s">
        <v>58</v>
      </c>
      <c r="W41" s="55" t="s">
        <v>60</v>
      </c>
      <c r="X41" s="56" t="s">
        <v>62</v>
      </c>
    </row>
    <row r="42" spans="1:25" ht="15.75" thickBot="1">
      <c r="A42" s="58">
        <f>IF(INT(I42/100)=1,F42,0)</f>
        <v>0</v>
      </c>
      <c r="B42" s="58">
        <f>IF(INT(I42/100)=3,F42,0)</f>
        <v>10</v>
      </c>
      <c r="C42" s="58">
        <f>IF(INT(I42/100)=4,F42,0)</f>
        <v>0</v>
      </c>
      <c r="D42" s="58">
        <f>IF(INT(I42/100)=5,F42,0)</f>
        <v>0</v>
      </c>
      <c r="E42" s="58">
        <f>IF(INT(I42/100)=6,F42,0)</f>
        <v>0</v>
      </c>
      <c r="F42" s="62">
        <v>10</v>
      </c>
      <c r="H42" s="83">
        <v>1</v>
      </c>
      <c r="I42" s="57">
        <v>312</v>
      </c>
      <c r="J42" s="180" t="str">
        <f>LOOKUP(I42,Name!A$2:B1935)</f>
        <v>Euriella Chistova</v>
      </c>
      <c r="K42" s="57">
        <v>24.2</v>
      </c>
      <c r="L42" s="186"/>
      <c r="M42" s="209" t="s">
        <v>164</v>
      </c>
      <c r="N42" s="65">
        <v>1</v>
      </c>
      <c r="O42" s="57">
        <v>653</v>
      </c>
      <c r="P42" s="180" t="str">
        <f>LOOKUP(O42,Name!A$2:B1935)</f>
        <v>Charlotte Cappendell</v>
      </c>
      <c r="Q42" s="57">
        <v>47</v>
      </c>
      <c r="R42" s="186"/>
      <c r="S42" s="39"/>
      <c r="T42" s="61">
        <f>IF(INT(O42/100)=1,Y42,0)</f>
        <v>0</v>
      </c>
      <c r="U42" s="61">
        <f>IF(INT(O42/100)=3,Y42,0)</f>
        <v>0</v>
      </c>
      <c r="V42" s="61">
        <f>IF(INT(O42/100)=4,Y42,0)</f>
        <v>0</v>
      </c>
      <c r="W42" s="61">
        <f>IF(INT(O42/100)=5,Y42,0)</f>
        <v>0</v>
      </c>
      <c r="X42" s="61">
        <f>IF(INT(O42/100)=6,Y42,0)</f>
        <v>10</v>
      </c>
      <c r="Y42" s="50">
        <v>10</v>
      </c>
    </row>
    <row r="43" spans="1:25" ht="15.75" thickBot="1">
      <c r="A43" s="58">
        <f>IF(INT(I43/100)=1,F43,0)</f>
        <v>8</v>
      </c>
      <c r="B43" s="58">
        <f>IF(INT(I43/100)=3,F43,0)</f>
        <v>0</v>
      </c>
      <c r="C43" s="58">
        <f>IF(INT(I43/100)=4,F43,0)</f>
        <v>0</v>
      </c>
      <c r="D43" s="58">
        <f>IF(INT(I43/100)=5,F43,0)</f>
        <v>0</v>
      </c>
      <c r="E43" s="58">
        <f>IF(INT(I43/100)=6,F43,0)</f>
        <v>0</v>
      </c>
      <c r="F43" s="62">
        <v>8</v>
      </c>
      <c r="H43" s="83">
        <v>2</v>
      </c>
      <c r="I43" s="57">
        <v>180</v>
      </c>
      <c r="J43" s="180" t="str">
        <f>LOOKUP(I43,Name!A$2:B1936)</f>
        <v>Rhianna Mallee</v>
      </c>
      <c r="K43" s="57">
        <v>24.3</v>
      </c>
      <c r="L43" s="186"/>
      <c r="M43" s="209" t="s">
        <v>164</v>
      </c>
      <c r="N43" s="65">
        <v>2</v>
      </c>
      <c r="O43" s="57">
        <v>313</v>
      </c>
      <c r="P43" s="180" t="str">
        <f>LOOKUP(O43,Name!A$2:B1936)</f>
        <v>Cashaiyla McDonald</v>
      </c>
      <c r="Q43" s="57">
        <v>46</v>
      </c>
      <c r="R43" s="186"/>
      <c r="S43" s="39"/>
      <c r="T43" s="61">
        <f>IF(INT(O43/100)=1,Y43,0)</f>
        <v>0</v>
      </c>
      <c r="U43" s="61">
        <f>IF(INT(O43/100)=3,Y43,0)</f>
        <v>8</v>
      </c>
      <c r="V43" s="61">
        <f>IF(INT(O43/100)=4,Y43,0)</f>
        <v>0</v>
      </c>
      <c r="W43" s="61">
        <f>IF(INT(O43/100)=5,Y43,0)</f>
        <v>0</v>
      </c>
      <c r="X43" s="61">
        <f>IF(INT(O43/100)=6,Y43,0)</f>
        <v>0</v>
      </c>
      <c r="Y43" s="50">
        <v>8</v>
      </c>
    </row>
    <row r="44" spans="1:25" ht="15.75" thickBot="1">
      <c r="A44" s="58">
        <f>IF(INT(I44/100)=1,F44,0)</f>
        <v>0</v>
      </c>
      <c r="B44" s="58">
        <f>IF(INT(I44/100)=3,F44,0)</f>
        <v>0</v>
      </c>
      <c r="C44" s="58">
        <f>IF(INT(I44/100)=4,F44,0)</f>
        <v>6</v>
      </c>
      <c r="D44" s="58">
        <f>IF(INT(I44/100)=5,F44,0)</f>
        <v>0</v>
      </c>
      <c r="E44" s="58">
        <f>IF(INT(I44/100)=6,F44,0)</f>
        <v>0</v>
      </c>
      <c r="F44" s="62">
        <v>6</v>
      </c>
      <c r="H44" s="83">
        <v>3</v>
      </c>
      <c r="I44" s="57">
        <v>462</v>
      </c>
      <c r="J44" s="180" t="str">
        <f>LOOKUP(I44,Name!A$2:B1937)</f>
        <v>Katy Wright</v>
      </c>
      <c r="K44" s="57">
        <v>24.8</v>
      </c>
      <c r="L44" s="186"/>
      <c r="M44" s="209" t="s">
        <v>164</v>
      </c>
      <c r="N44" s="65">
        <v>3</v>
      </c>
      <c r="O44" s="57">
        <v>181</v>
      </c>
      <c r="P44" s="180" t="str">
        <f>LOOKUP(O44,Name!A$2:B1937)</f>
        <v>Lily Rayson</v>
      </c>
      <c r="Q44" s="57">
        <v>39</v>
      </c>
      <c r="R44" s="186"/>
      <c r="S44" s="39"/>
      <c r="T44" s="61">
        <f>IF(INT(O44/100)=1,Y44,0)</f>
        <v>6</v>
      </c>
      <c r="U44" s="61">
        <f>IF(INT(O44/100)=3,Y44,0)</f>
        <v>0</v>
      </c>
      <c r="V44" s="61">
        <f>IF(INT(O44/100)=4,Y44,0)</f>
        <v>0</v>
      </c>
      <c r="W44" s="61">
        <f>IF(INT(O44/100)=5,Y44,0)</f>
        <v>0</v>
      </c>
      <c r="X44" s="61">
        <f>IF(INT(O44/100)=6,Y44,0)</f>
        <v>0</v>
      </c>
      <c r="Y44" s="50">
        <v>6</v>
      </c>
    </row>
    <row r="45" spans="1:25" ht="15.75" thickBot="1">
      <c r="A45" s="58">
        <f>IF(INT(I45/100)=1,F45,0)</f>
        <v>0</v>
      </c>
      <c r="B45" s="58">
        <f>IF(INT(I45/100)=3,F45,0)</f>
        <v>0</v>
      </c>
      <c r="C45" s="58">
        <f>IF(INT(I45/100)=4,F45,0)</f>
        <v>0</v>
      </c>
      <c r="D45" s="58">
        <f>IF(INT(I45/100)=5,F45,0)</f>
        <v>0</v>
      </c>
      <c r="E45" s="58">
        <f>IF(INT(I45/100)=6,F45,0)</f>
        <v>4</v>
      </c>
      <c r="F45" s="62">
        <v>4</v>
      </c>
      <c r="H45" s="83">
        <v>4</v>
      </c>
      <c r="I45" s="57">
        <v>650</v>
      </c>
      <c r="J45" s="180" t="str">
        <f>LOOKUP(I45,Name!A$2:B1938)</f>
        <v>Evie Beard</v>
      </c>
      <c r="K45" s="57">
        <v>25.3</v>
      </c>
      <c r="L45" s="186"/>
      <c r="M45" s="209" t="s">
        <v>164</v>
      </c>
      <c r="N45" s="65">
        <v>4</v>
      </c>
      <c r="O45" s="57">
        <v>557</v>
      </c>
      <c r="P45" s="180" t="str">
        <f>LOOKUP(O45,Name!A$2:B1938)</f>
        <v>Charlotte Perry</v>
      </c>
      <c r="Q45" s="57">
        <v>34</v>
      </c>
      <c r="R45" s="186"/>
      <c r="S45" s="39"/>
      <c r="T45" s="61">
        <f>IF(INT(O45/100)=1,Y45,0)</f>
        <v>0</v>
      </c>
      <c r="U45" s="61">
        <f>IF(INT(O45/100)=3,Y45,0)</f>
        <v>0</v>
      </c>
      <c r="V45" s="61">
        <f>IF(INT(O45/100)=4,Y45,0)</f>
        <v>0</v>
      </c>
      <c r="W45" s="61">
        <f>IF(INT(O45/100)=5,Y45,0)</f>
        <v>4</v>
      </c>
      <c r="X45" s="61">
        <f>IF(INT(O45/100)=6,Y45,0)</f>
        <v>0</v>
      </c>
      <c r="Y45" s="50">
        <v>4</v>
      </c>
    </row>
    <row r="46" spans="1:25" ht="15.75" thickBot="1">
      <c r="A46" s="58">
        <f>IF(INT(I46/100)=1,F46,0)</f>
        <v>0</v>
      </c>
      <c r="B46" s="58">
        <f>IF(INT(I46/100)=3,F46,0)</f>
        <v>0</v>
      </c>
      <c r="C46" s="58">
        <f>IF(INT(I46/100)=4,F46,0)</f>
        <v>0</v>
      </c>
      <c r="D46" s="58">
        <f>IF(INT(I46/100)=5,F46,0)</f>
        <v>2</v>
      </c>
      <c r="E46" s="58">
        <f>IF(INT(I46/100)=6,F46,0)</f>
        <v>0</v>
      </c>
      <c r="F46" s="62">
        <v>2</v>
      </c>
      <c r="H46" s="83">
        <v>5</v>
      </c>
      <c r="I46" s="57">
        <v>564</v>
      </c>
      <c r="J46" s="180" t="str">
        <f>LOOKUP(I46,Name!A$2:B1939)</f>
        <v>Niamh Kilgallen</v>
      </c>
      <c r="K46" s="57">
        <v>25.4</v>
      </c>
      <c r="L46" s="186"/>
      <c r="M46" s="209" t="s">
        <v>164</v>
      </c>
      <c r="N46" s="69">
        <v>5</v>
      </c>
      <c r="O46" s="70">
        <v>452</v>
      </c>
      <c r="P46" s="182" t="str">
        <f>LOOKUP(O46,Name!A$2:B1939)</f>
        <v>Isabel Davis</v>
      </c>
      <c r="Q46" s="70">
        <v>31</v>
      </c>
      <c r="R46" s="189"/>
      <c r="S46" s="39"/>
      <c r="T46" s="61">
        <f>IF(INT(O46/100)=1,Y46,0)</f>
        <v>0</v>
      </c>
      <c r="U46" s="61">
        <f>IF(INT(O46/100)=3,Y46,0)</f>
        <v>0</v>
      </c>
      <c r="V46" s="61">
        <f>IF(INT(O46/100)=4,Y46,0)</f>
        <v>2</v>
      </c>
      <c r="W46" s="61">
        <f>IF(INT(O46/100)=5,Y46,0)</f>
        <v>0</v>
      </c>
      <c r="X46" s="61">
        <f>IF(INT(O46/100)=6,Y46,0)</f>
        <v>0</v>
      </c>
      <c r="Y46" s="50">
        <v>2</v>
      </c>
    </row>
    <row r="47" spans="1:25" ht="15.75" thickBot="1">
      <c r="A47" s="59"/>
      <c r="B47" s="59"/>
      <c r="C47" s="59"/>
      <c r="D47" s="59"/>
      <c r="E47" s="59"/>
      <c r="F47" s="60" t="s">
        <v>64</v>
      </c>
      <c r="H47" s="180"/>
      <c r="I47" s="180"/>
      <c r="J47" s="180"/>
      <c r="K47" s="181"/>
      <c r="L47" s="186"/>
      <c r="M47" s="209" t="s">
        <v>164</v>
      </c>
      <c r="N47" s="188"/>
      <c r="O47" s="188"/>
      <c r="P47" s="183"/>
      <c r="Q47" s="188"/>
      <c r="R47" s="183"/>
      <c r="T47" s="59"/>
      <c r="U47" s="59"/>
      <c r="V47" s="59"/>
      <c r="W47" s="59"/>
      <c r="X47" s="59"/>
      <c r="Y47" s="60" t="s">
        <v>64</v>
      </c>
    </row>
    <row r="48" spans="1:24" ht="16.5" thickBot="1">
      <c r="A48" s="52" t="s">
        <v>54</v>
      </c>
      <c r="B48" s="53" t="s">
        <v>56</v>
      </c>
      <c r="C48" s="54" t="s">
        <v>58</v>
      </c>
      <c r="D48" s="55" t="s">
        <v>60</v>
      </c>
      <c r="E48" s="56" t="s">
        <v>62</v>
      </c>
      <c r="H48" s="203" t="s">
        <v>171</v>
      </c>
      <c r="I48" s="180"/>
      <c r="J48" s="181" t="s">
        <v>148</v>
      </c>
      <c r="K48" s="181"/>
      <c r="L48" s="186"/>
      <c r="M48" s="209" t="s">
        <v>164</v>
      </c>
      <c r="N48" s="202" t="s">
        <v>175</v>
      </c>
      <c r="O48" s="190"/>
      <c r="P48" s="179" t="s">
        <v>149</v>
      </c>
      <c r="Q48" s="179"/>
      <c r="R48" s="185"/>
      <c r="S48" s="39"/>
      <c r="T48" s="52" t="s">
        <v>54</v>
      </c>
      <c r="U48" s="53" t="s">
        <v>56</v>
      </c>
      <c r="V48" s="54" t="s">
        <v>58</v>
      </c>
      <c r="W48" s="55" t="s">
        <v>60</v>
      </c>
      <c r="X48" s="56" t="s">
        <v>62</v>
      </c>
    </row>
    <row r="49" spans="1:25" ht="15.75" thickBot="1">
      <c r="A49" s="58">
        <f>IF(I49=1,F49,0)</f>
        <v>0</v>
      </c>
      <c r="B49" s="58">
        <f>IF(I49=3,F49,0)</f>
        <v>10</v>
      </c>
      <c r="C49" s="58">
        <f>IF(I49=4,F49,0)</f>
        <v>0</v>
      </c>
      <c r="D49" s="58">
        <f>IF(I49=5,F49,0)</f>
        <v>0</v>
      </c>
      <c r="E49" s="58">
        <f>IF(I49=6,F49,0)</f>
        <v>0</v>
      </c>
      <c r="F49" s="62">
        <v>10</v>
      </c>
      <c r="H49" s="83">
        <v>1</v>
      </c>
      <c r="I49" s="57">
        <v>3</v>
      </c>
      <c r="J49" s="180" t="str">
        <f>LOOKUP(I49,Name!A$2:B1942)</f>
        <v>Birchfield Harriers</v>
      </c>
      <c r="K49" s="57">
        <v>105.6</v>
      </c>
      <c r="L49" s="186"/>
      <c r="M49" s="209" t="s">
        <v>164</v>
      </c>
      <c r="N49" s="65">
        <v>1</v>
      </c>
      <c r="O49" s="57">
        <v>176</v>
      </c>
      <c r="P49" s="180" t="str">
        <f>LOOKUP(O49,Name!A$2:B1942)</f>
        <v>Patience Clarke</v>
      </c>
      <c r="Q49" s="333">
        <v>7.45</v>
      </c>
      <c r="R49" s="186"/>
      <c r="S49" s="39"/>
      <c r="T49" s="61">
        <f>IF(INT(O49/100)=1,Y49,0)</f>
        <v>10</v>
      </c>
      <c r="U49" s="61">
        <f>IF(INT(O49/100)=3,Y49,0)</f>
        <v>0</v>
      </c>
      <c r="V49" s="61">
        <f>IF(INT(O49/100)=4,Y49,0)</f>
        <v>0</v>
      </c>
      <c r="W49" s="61">
        <f>IF(INT(O49/100)=5,Y49,0)</f>
        <v>0</v>
      </c>
      <c r="X49" s="61">
        <f>IF(INT(O49/100)=6,Y49,0)</f>
        <v>0</v>
      </c>
      <c r="Y49" s="50">
        <v>10</v>
      </c>
    </row>
    <row r="50" spans="1:25" ht="15.75" thickBot="1">
      <c r="A50" s="58">
        <f>IF(I50=1,F50,0)</f>
        <v>0</v>
      </c>
      <c r="B50" s="58">
        <f>IF(I50=3,F50,0)</f>
        <v>0</v>
      </c>
      <c r="C50" s="58">
        <f>IF(I50=4,F50,0)</f>
        <v>0</v>
      </c>
      <c r="D50" s="58">
        <f>IF(I50=5,F50,0)</f>
        <v>0</v>
      </c>
      <c r="E50" s="58">
        <f>IF(I50=6,F50,0)</f>
        <v>8</v>
      </c>
      <c r="F50" s="62">
        <v>8</v>
      </c>
      <c r="H50" s="83">
        <v>2</v>
      </c>
      <c r="I50" s="57">
        <v>6</v>
      </c>
      <c r="J50" s="180" t="str">
        <f>LOOKUP(I50,Name!A$2:B1943)</f>
        <v>Solihull &amp; Small Heath</v>
      </c>
      <c r="K50" s="57">
        <v>105.7</v>
      </c>
      <c r="L50" s="186"/>
      <c r="M50" s="209" t="s">
        <v>164</v>
      </c>
      <c r="N50" s="65">
        <v>2</v>
      </c>
      <c r="O50" s="57">
        <v>650</v>
      </c>
      <c r="P50" s="180" t="str">
        <f>LOOKUP(O50,Name!A$2:B1943)</f>
        <v>Evie Beard</v>
      </c>
      <c r="Q50" s="57">
        <v>7.42</v>
      </c>
      <c r="R50" s="186"/>
      <c r="S50" s="39"/>
      <c r="T50" s="61">
        <f>IF(INT(O50/100)=1,Y50,0)</f>
        <v>0</v>
      </c>
      <c r="U50" s="61">
        <f>IF(INT(O50/100)=3,Y50,0)</f>
        <v>0</v>
      </c>
      <c r="V50" s="61">
        <f>IF(INT(O50/100)=4,Y50,0)</f>
        <v>0</v>
      </c>
      <c r="W50" s="61">
        <f>IF(INT(O50/100)=5,Y50,0)</f>
        <v>0</v>
      </c>
      <c r="X50" s="61">
        <f>IF(INT(O50/100)=6,Y50,0)</f>
        <v>8</v>
      </c>
      <c r="Y50" s="50">
        <v>8</v>
      </c>
    </row>
    <row r="51" spans="1:25" ht="15.75" thickBot="1">
      <c r="A51" s="58">
        <f>IF(I51=1,F51,0)</f>
        <v>0</v>
      </c>
      <c r="B51" s="58">
        <f>IF(I51=3,F51,0)</f>
        <v>0</v>
      </c>
      <c r="C51" s="58">
        <f>IF(I51=4,F51,0)</f>
        <v>0</v>
      </c>
      <c r="D51" s="58">
        <f>IF(I51=5,F51,0)</f>
        <v>6</v>
      </c>
      <c r="E51" s="58">
        <f>IF(I51=6,F51,0)</f>
        <v>0</v>
      </c>
      <c r="F51" s="62">
        <v>6</v>
      </c>
      <c r="H51" s="83">
        <v>3</v>
      </c>
      <c r="I51" s="57">
        <v>5</v>
      </c>
      <c r="J51" s="180" t="str">
        <f>LOOKUP(I51,Name!A$2:B1944)</f>
        <v>Tamworth AC</v>
      </c>
      <c r="K51" s="57">
        <v>107.9</v>
      </c>
      <c r="L51" s="186"/>
      <c r="M51" s="209" t="s">
        <v>164</v>
      </c>
      <c r="N51" s="65">
        <v>3</v>
      </c>
      <c r="O51" s="57">
        <v>317</v>
      </c>
      <c r="P51" s="180" t="str">
        <f>LOOKUP(O51,Name!A$2:B1944)</f>
        <v>Rhianna Burrell</v>
      </c>
      <c r="Q51" s="57">
        <v>7.42</v>
      </c>
      <c r="R51" s="186"/>
      <c r="S51" s="39"/>
      <c r="T51" s="61">
        <f>IF(INT(O51/100)=1,Y51,0)</f>
        <v>0</v>
      </c>
      <c r="U51" s="61">
        <f>IF(INT(O51/100)=3,Y51,0)</f>
        <v>6</v>
      </c>
      <c r="V51" s="61">
        <f>IF(INT(O51/100)=4,Y51,0)</f>
        <v>0</v>
      </c>
      <c r="W51" s="61">
        <f>IF(INT(O51/100)=5,Y51,0)</f>
        <v>0</v>
      </c>
      <c r="X51" s="61">
        <f>IF(INT(O51/100)=6,Y51,0)</f>
        <v>0</v>
      </c>
      <c r="Y51" s="50">
        <v>6</v>
      </c>
    </row>
    <row r="52" spans="1:25" ht="15.75" thickBot="1">
      <c r="A52" s="58">
        <f>IF(I52=1,F52,0)</f>
        <v>4</v>
      </c>
      <c r="B52" s="58">
        <f>IF(I52=3,F52,0)</f>
        <v>0</v>
      </c>
      <c r="C52" s="58">
        <f>IF(I52=4,F52,0)</f>
        <v>0</v>
      </c>
      <c r="D52" s="58">
        <f>IF(I52=5,F52,0)</f>
        <v>0</v>
      </c>
      <c r="E52" s="58">
        <f>IF(I52=6,F52,0)</f>
        <v>0</v>
      </c>
      <c r="F52" s="62">
        <v>4</v>
      </c>
      <c r="H52" s="83">
        <v>4</v>
      </c>
      <c r="I52" s="57">
        <v>1</v>
      </c>
      <c r="J52" s="180" t="str">
        <f>LOOKUP(I52,Name!A$2:B1945)</f>
        <v>Royal Sutton Coldfield</v>
      </c>
      <c r="K52" s="57">
        <v>107.9</v>
      </c>
      <c r="L52" s="186"/>
      <c r="M52" s="209" t="s">
        <v>164</v>
      </c>
      <c r="N52" s="65">
        <v>4</v>
      </c>
      <c r="O52" s="57">
        <v>462</v>
      </c>
      <c r="P52" s="180" t="str">
        <f>LOOKUP(O52,Name!A$2:B1945)</f>
        <v>Katy Wright</v>
      </c>
      <c r="Q52" s="57">
        <v>7.36</v>
      </c>
      <c r="R52" s="186"/>
      <c r="S52" s="39"/>
      <c r="T52" s="61">
        <f>IF(INT(O52/100)=1,Y52,0)</f>
        <v>0</v>
      </c>
      <c r="U52" s="61">
        <f>IF(INT(O52/100)=3,Y52,0)</f>
        <v>0</v>
      </c>
      <c r="V52" s="61">
        <f>IF(INT(O52/100)=4,Y52,0)</f>
        <v>4</v>
      </c>
      <c r="W52" s="61">
        <f>IF(INT(O52/100)=5,Y52,0)</f>
        <v>0</v>
      </c>
      <c r="X52" s="61">
        <f>IF(INT(O52/100)=6,Y52,0)</f>
        <v>0</v>
      </c>
      <c r="Y52" s="50">
        <v>4</v>
      </c>
    </row>
    <row r="53" spans="1:25" ht="15.75" thickBot="1">
      <c r="A53" s="58">
        <f>IF(I53=1,F53,0)</f>
        <v>0</v>
      </c>
      <c r="B53" s="58">
        <f>IF(I53=3,F53,0)</f>
        <v>0</v>
      </c>
      <c r="C53" s="58">
        <f>IF(I53=4,F53,0)</f>
        <v>2</v>
      </c>
      <c r="D53" s="58">
        <f>IF(I53=5,F53,0)</f>
        <v>0</v>
      </c>
      <c r="E53" s="58">
        <f>IF(I53=6,F53,0)</f>
        <v>0</v>
      </c>
      <c r="F53" s="62">
        <v>2</v>
      </c>
      <c r="H53" s="83">
        <v>5</v>
      </c>
      <c r="I53" s="57">
        <v>4</v>
      </c>
      <c r="J53" s="180" t="str">
        <f>LOOKUP(I53,Name!A$2:B1946)</f>
        <v>Halesowen C&amp;AC</v>
      </c>
      <c r="K53" s="57">
        <v>120.8</v>
      </c>
      <c r="L53" s="186"/>
      <c r="M53" s="209" t="s">
        <v>164</v>
      </c>
      <c r="N53" s="65">
        <v>5</v>
      </c>
      <c r="O53" s="57">
        <v>562</v>
      </c>
      <c r="P53" s="180" t="str">
        <f>LOOKUP(O53,Name!A$2:B1946)</f>
        <v>Hannah Evans</v>
      </c>
      <c r="Q53" s="57">
        <v>5.95</v>
      </c>
      <c r="R53" s="186"/>
      <c r="S53" s="39"/>
      <c r="T53" s="61">
        <f>IF(INT(O53/100)=1,Y53,0)</f>
        <v>0</v>
      </c>
      <c r="U53" s="61">
        <f>IF(INT(O53/100)=3,Y53,0)</f>
        <v>0</v>
      </c>
      <c r="V53" s="61">
        <f>IF(INT(O53/100)=4,Y53,0)</f>
        <v>0</v>
      </c>
      <c r="W53" s="61">
        <f>IF(INT(O53/100)=5,Y53,0)</f>
        <v>2</v>
      </c>
      <c r="X53" s="61">
        <f>IF(INT(O53/100)=6,Y53,0)</f>
        <v>0</v>
      </c>
      <c r="Y53" s="50">
        <v>2</v>
      </c>
    </row>
    <row r="54" spans="1:25" ht="15.75" thickBot="1">
      <c r="A54" s="59"/>
      <c r="B54" s="59"/>
      <c r="C54" s="59"/>
      <c r="D54" s="59"/>
      <c r="E54" s="59"/>
      <c r="F54" s="60" t="s">
        <v>64</v>
      </c>
      <c r="H54" s="184"/>
      <c r="I54" s="181"/>
      <c r="J54" s="180"/>
      <c r="K54" s="181"/>
      <c r="L54" s="186"/>
      <c r="M54" s="209" t="s">
        <v>164</v>
      </c>
      <c r="N54" s="184"/>
      <c r="O54" s="181"/>
      <c r="P54" s="180"/>
      <c r="Q54" s="181"/>
      <c r="R54" s="186"/>
      <c r="S54" s="39"/>
      <c r="T54" s="75"/>
      <c r="U54" s="59"/>
      <c r="V54" s="59"/>
      <c r="W54" s="59"/>
      <c r="X54" s="59"/>
      <c r="Y54" s="60" t="s">
        <v>64</v>
      </c>
    </row>
    <row r="55" spans="1:24" ht="16.5" thickBot="1">
      <c r="A55" s="52" t="s">
        <v>54</v>
      </c>
      <c r="B55" s="53" t="s">
        <v>56</v>
      </c>
      <c r="C55" s="54" t="s">
        <v>58</v>
      </c>
      <c r="D55" s="55" t="s">
        <v>60</v>
      </c>
      <c r="E55" s="56" t="s">
        <v>62</v>
      </c>
      <c r="H55" s="203" t="s">
        <v>172</v>
      </c>
      <c r="I55" s="181"/>
      <c r="J55" s="181" t="s">
        <v>269</v>
      </c>
      <c r="K55" s="181"/>
      <c r="L55" s="186"/>
      <c r="M55" s="209" t="s">
        <v>164</v>
      </c>
      <c r="N55" s="203" t="s">
        <v>176</v>
      </c>
      <c r="O55" s="181"/>
      <c r="P55" s="181" t="s">
        <v>150</v>
      </c>
      <c r="Q55" s="181"/>
      <c r="R55" s="186"/>
      <c r="S55" s="39"/>
      <c r="T55" s="52" t="s">
        <v>54</v>
      </c>
      <c r="U55" s="53" t="s">
        <v>56</v>
      </c>
      <c r="V55" s="54" t="s">
        <v>58</v>
      </c>
      <c r="W55" s="55" t="s">
        <v>60</v>
      </c>
      <c r="X55" s="56" t="s">
        <v>62</v>
      </c>
    </row>
    <row r="56" spans="1:25" ht="15.75" thickBot="1">
      <c r="A56" s="58">
        <f>IF(I56=1,F56,0)</f>
        <v>0</v>
      </c>
      <c r="B56" s="58">
        <f>IF(I56=3,F56,0)</f>
        <v>10</v>
      </c>
      <c r="C56" s="58">
        <f>IF(I56=4,F56,0)</f>
        <v>0</v>
      </c>
      <c r="D56" s="58">
        <f>IF(I56=5,F56,0)</f>
        <v>0</v>
      </c>
      <c r="E56" s="58">
        <f>IF(I56=6,F56,0)</f>
        <v>0</v>
      </c>
      <c r="F56" s="62">
        <v>10</v>
      </c>
      <c r="H56" s="83">
        <v>1</v>
      </c>
      <c r="I56" s="57">
        <v>3</v>
      </c>
      <c r="J56" s="180" t="str">
        <f>LOOKUP(I56,Name!A$2:B1949)</f>
        <v>Birchfield Harriers</v>
      </c>
      <c r="K56" s="3">
        <v>96.6</v>
      </c>
      <c r="L56" s="186"/>
      <c r="M56" s="209" t="s">
        <v>164</v>
      </c>
      <c r="N56" s="65">
        <v>1</v>
      </c>
      <c r="O56" s="57">
        <v>658</v>
      </c>
      <c r="P56" s="180" t="str">
        <f>LOOKUP(O56,Name!A$2:B1949)</f>
        <v>Macy Jay</v>
      </c>
      <c r="Q56" s="57">
        <v>6.98</v>
      </c>
      <c r="R56" s="186"/>
      <c r="S56" s="39"/>
      <c r="T56" s="61">
        <f>IF(INT(O56/100)=1,Y56,0)</f>
        <v>0</v>
      </c>
      <c r="U56" s="61">
        <f>IF(INT(O56/100)=3,Y56,0)</f>
        <v>0</v>
      </c>
      <c r="V56" s="61">
        <f>IF(INT(O56/100)=4,Y56,0)</f>
        <v>0</v>
      </c>
      <c r="W56" s="61">
        <f>IF(INT(O56/100)=5,Y56,0)</f>
        <v>0</v>
      </c>
      <c r="X56" s="61">
        <f>IF(INT(O56/100)=6,Y56,0)</f>
        <v>10</v>
      </c>
      <c r="Y56" s="50">
        <v>10</v>
      </c>
    </row>
    <row r="57" spans="1:25" ht="15.75" thickBot="1">
      <c r="A57" s="58">
        <f>IF(I57=1,F57,0)</f>
        <v>0</v>
      </c>
      <c r="B57" s="58">
        <f>IF(I57=3,F57,0)</f>
        <v>0</v>
      </c>
      <c r="C57" s="58">
        <f>IF(I57=4,F57,0)</f>
        <v>0</v>
      </c>
      <c r="D57" s="58">
        <f>IF(I57=5,F57,0)</f>
        <v>0</v>
      </c>
      <c r="E57" s="58">
        <f>IF(I57=6,F57,0)</f>
        <v>8</v>
      </c>
      <c r="F57" s="62">
        <v>8</v>
      </c>
      <c r="H57" s="83">
        <v>2</v>
      </c>
      <c r="I57" s="57">
        <v>6</v>
      </c>
      <c r="J57" s="180" t="str">
        <f>LOOKUP(I57,Name!A$2:B1950)</f>
        <v>Solihull &amp; Small Heath</v>
      </c>
      <c r="K57" s="3">
        <v>99</v>
      </c>
      <c r="L57" s="186"/>
      <c r="M57" s="209" t="s">
        <v>164</v>
      </c>
      <c r="N57" s="65">
        <v>2</v>
      </c>
      <c r="O57" s="57">
        <v>314</v>
      </c>
      <c r="P57" s="180" t="str">
        <f>LOOKUP(O57,Name!A$2:B1950)</f>
        <v>Mirella Mangoo</v>
      </c>
      <c r="Q57" s="57">
        <v>6.17</v>
      </c>
      <c r="R57" s="186"/>
      <c r="S57" s="39"/>
      <c r="T57" s="61">
        <f>IF(INT(O57/100)=1,Y57,0)</f>
        <v>0</v>
      </c>
      <c r="U57" s="61">
        <f>IF(INT(O57/100)=3,Y57,0)</f>
        <v>8</v>
      </c>
      <c r="V57" s="61">
        <f>IF(INT(O57/100)=4,Y57,0)</f>
        <v>0</v>
      </c>
      <c r="W57" s="61">
        <f>IF(INT(O57/100)=5,Y57,0)</f>
        <v>0</v>
      </c>
      <c r="X57" s="61">
        <f>IF(INT(O57/100)=6,Y57,0)</f>
        <v>0</v>
      </c>
      <c r="Y57" s="50">
        <v>8</v>
      </c>
    </row>
    <row r="58" spans="1:25" ht="15.75" thickBot="1">
      <c r="A58" s="58">
        <f>IF(I58=1,F58,0)</f>
        <v>0</v>
      </c>
      <c r="B58" s="58">
        <f>IF(I58=3,F58,0)</f>
        <v>0</v>
      </c>
      <c r="C58" s="58">
        <f>IF(I58=4,F58,0)</f>
        <v>0</v>
      </c>
      <c r="D58" s="58">
        <f>IF(I58=5,F58,0)</f>
        <v>6</v>
      </c>
      <c r="E58" s="58">
        <f>IF(I58=6,F58,0)</f>
        <v>0</v>
      </c>
      <c r="F58" s="62">
        <v>6</v>
      </c>
      <c r="H58" s="83">
        <v>3</v>
      </c>
      <c r="I58" s="57">
        <v>5</v>
      </c>
      <c r="J58" s="180" t="str">
        <f>LOOKUP(I58,Name!A$2:B1951)</f>
        <v>Tamworth AC</v>
      </c>
      <c r="K58" s="57">
        <v>99.6</v>
      </c>
      <c r="L58" s="186"/>
      <c r="M58" s="209" t="s">
        <v>164</v>
      </c>
      <c r="N58" s="65">
        <v>3</v>
      </c>
      <c r="O58" s="57">
        <v>179</v>
      </c>
      <c r="P58" s="180" t="str">
        <f>LOOKUP(O58,Name!A$2:B1951)</f>
        <v>Thea Criddle</v>
      </c>
      <c r="Q58" s="57">
        <v>5.86</v>
      </c>
      <c r="R58" s="186"/>
      <c r="S58" s="39"/>
      <c r="T58" s="61">
        <f>IF(INT(O58/100)=1,Y58,0)</f>
        <v>6</v>
      </c>
      <c r="U58" s="61">
        <f>IF(INT(O58/100)=3,Y58,0)</f>
        <v>0</v>
      </c>
      <c r="V58" s="61">
        <f>IF(INT(O58/100)=4,Y58,0)</f>
        <v>0</v>
      </c>
      <c r="W58" s="61">
        <f>IF(INT(O58/100)=5,Y58,0)</f>
        <v>0</v>
      </c>
      <c r="X58" s="61">
        <f>IF(INT(O58/100)=6,Y58,0)</f>
        <v>0</v>
      </c>
      <c r="Y58" s="50">
        <v>6</v>
      </c>
    </row>
    <row r="59" spans="1:25" ht="15.75" thickBot="1">
      <c r="A59" s="58">
        <f>IF(I59=1,F59,0)</f>
        <v>4</v>
      </c>
      <c r="B59" s="58">
        <f>IF(I59=3,F59,0)</f>
        <v>0</v>
      </c>
      <c r="C59" s="58">
        <f>IF(I59=4,F59,0)</f>
        <v>0</v>
      </c>
      <c r="D59" s="58">
        <f>IF(I59=5,F59,0)</f>
        <v>0</v>
      </c>
      <c r="E59" s="58">
        <f>IF(I59=6,F59,0)</f>
        <v>0</v>
      </c>
      <c r="F59" s="62">
        <v>4</v>
      </c>
      <c r="H59" s="83">
        <v>4</v>
      </c>
      <c r="I59" s="57">
        <v>1</v>
      </c>
      <c r="J59" s="180" t="str">
        <f>LOOKUP(I59,Name!A$2:B1952)</f>
        <v>Royal Sutton Coldfield</v>
      </c>
      <c r="K59" s="57">
        <v>107.5</v>
      </c>
      <c r="L59" s="186"/>
      <c r="M59" s="209" t="s">
        <v>164</v>
      </c>
      <c r="N59" s="65">
        <v>4</v>
      </c>
      <c r="O59" s="57">
        <v>559</v>
      </c>
      <c r="P59" s="180" t="str">
        <f>LOOKUP(O59,Name!A$2:B1952)</f>
        <v>Sophie Perry</v>
      </c>
      <c r="Q59" s="57">
        <v>4.66</v>
      </c>
      <c r="R59" s="186"/>
      <c r="S59" s="39"/>
      <c r="T59" s="61">
        <f>IF(INT(O59/100)=1,Y59,0)</f>
        <v>0</v>
      </c>
      <c r="U59" s="61">
        <f>IF(INT(O59/100)=3,Y59,0)</f>
        <v>0</v>
      </c>
      <c r="V59" s="61">
        <f>IF(INT(O59/100)=4,Y59,0)</f>
        <v>0</v>
      </c>
      <c r="W59" s="61">
        <f>IF(INT(O59/100)=5,Y59,0)</f>
        <v>4</v>
      </c>
      <c r="X59" s="61">
        <f>IF(INT(O59/100)=6,Y59,0)</f>
        <v>0</v>
      </c>
      <c r="Y59" s="50">
        <v>4</v>
      </c>
    </row>
    <row r="60" spans="1:25" ht="15.75" thickBot="1">
      <c r="A60" s="58">
        <f>IF(I60=1,F60,0)</f>
        <v>0</v>
      </c>
      <c r="B60" s="58">
        <f>IF(I60=3,F60,0)</f>
        <v>0</v>
      </c>
      <c r="C60" s="58">
        <f>IF(I60=4,F60,0)</f>
        <v>2</v>
      </c>
      <c r="D60" s="58">
        <f>IF(I60=5,F60,0)</f>
        <v>0</v>
      </c>
      <c r="E60" s="58">
        <f>IF(I60=6,F60,0)</f>
        <v>0</v>
      </c>
      <c r="F60" s="62">
        <v>2</v>
      </c>
      <c r="H60" s="85">
        <v>5</v>
      </c>
      <c r="I60" s="70">
        <v>4</v>
      </c>
      <c r="J60" s="182" t="str">
        <f>LOOKUP(I60,Name!A$2:B1953)</f>
        <v>Halesowen C&amp;AC</v>
      </c>
      <c r="K60" s="70">
        <v>107.5</v>
      </c>
      <c r="L60" s="189"/>
      <c r="M60" s="209" t="s">
        <v>164</v>
      </c>
      <c r="N60" s="69">
        <v>5</v>
      </c>
      <c r="O60" s="70"/>
      <c r="P60" s="182" t="e">
        <f>LOOKUP(O60,Name!A$2:B1953)</f>
        <v>#N/A</v>
      </c>
      <c r="Q60" s="70"/>
      <c r="R60" s="189"/>
      <c r="S60" s="39"/>
      <c r="T60" s="61">
        <f>IF(INT(O60/100)=1,Y60,0)</f>
        <v>0</v>
      </c>
      <c r="U60" s="61">
        <f>IF(INT(O60/100)=3,Y60,0)</f>
        <v>0</v>
      </c>
      <c r="V60" s="61">
        <f>IF(INT(O60/100)=4,Y60,0)</f>
        <v>0</v>
      </c>
      <c r="W60" s="61">
        <f>IF(INT(O60/100)=5,Y60,0)</f>
        <v>0</v>
      </c>
      <c r="X60" s="61">
        <f>IF(INT(O60/100)=6,Y60,0)</f>
        <v>0</v>
      </c>
      <c r="Y60" s="50">
        <v>2</v>
      </c>
    </row>
    <row r="61" spans="1:25" ht="15.75" thickBot="1">
      <c r="A61" s="59"/>
      <c r="B61" s="59"/>
      <c r="C61" s="59"/>
      <c r="D61" s="59"/>
      <c r="E61" s="59"/>
      <c r="F61" s="60" t="s">
        <v>64</v>
      </c>
      <c r="H61" s="188"/>
      <c r="I61" s="188"/>
      <c r="J61" s="183"/>
      <c r="K61" s="188"/>
      <c r="L61" s="183"/>
      <c r="M61" s="209" t="s">
        <v>164</v>
      </c>
      <c r="N61" s="188"/>
      <c r="O61" s="188"/>
      <c r="P61" s="183"/>
      <c r="Q61" s="188"/>
      <c r="R61" s="183"/>
      <c r="T61" s="59"/>
      <c r="U61" s="59"/>
      <c r="V61" s="59"/>
      <c r="W61" s="59"/>
      <c r="X61" s="59"/>
      <c r="Y61" s="60" t="s">
        <v>64</v>
      </c>
    </row>
    <row r="62" spans="1:24" ht="16.5" thickBot="1">
      <c r="A62" s="52" t="s">
        <v>54</v>
      </c>
      <c r="B62" s="53" t="s">
        <v>56</v>
      </c>
      <c r="C62" s="54" t="s">
        <v>58</v>
      </c>
      <c r="D62" s="55" t="s">
        <v>60</v>
      </c>
      <c r="E62" s="56" t="s">
        <v>62</v>
      </c>
      <c r="H62" s="202" t="s">
        <v>173</v>
      </c>
      <c r="I62" s="190"/>
      <c r="J62" s="179" t="s">
        <v>117</v>
      </c>
      <c r="K62" s="179"/>
      <c r="L62" s="185"/>
      <c r="M62" s="209" t="s">
        <v>164</v>
      </c>
      <c r="N62" s="202" t="s">
        <v>174</v>
      </c>
      <c r="O62" s="190"/>
      <c r="P62" s="179" t="s">
        <v>118</v>
      </c>
      <c r="Q62" s="179"/>
      <c r="R62" s="185"/>
      <c r="S62" s="39"/>
      <c r="T62" s="52" t="s">
        <v>54</v>
      </c>
      <c r="U62" s="53" t="s">
        <v>56</v>
      </c>
      <c r="V62" s="54" t="s">
        <v>58</v>
      </c>
      <c r="W62" s="55" t="s">
        <v>60</v>
      </c>
      <c r="X62" s="56" t="s">
        <v>62</v>
      </c>
    </row>
    <row r="63" spans="1:25" ht="15.75" thickBot="1">
      <c r="A63" s="61">
        <f>IF(INT(I63/100)=1,F63,0)</f>
        <v>0</v>
      </c>
      <c r="B63" s="61">
        <f>IF(INT(I63/100)=3,F63,0)</f>
        <v>0</v>
      </c>
      <c r="C63" s="61">
        <f>IF(INT(I63/100)=4,F63,0)</f>
        <v>0</v>
      </c>
      <c r="D63" s="61">
        <f>IF(INT(I63/100)=5,F63,0)</f>
        <v>0</v>
      </c>
      <c r="E63" s="61">
        <f>IF(INT(I63/100)=6,F63,0)</f>
        <v>10</v>
      </c>
      <c r="F63" s="50">
        <v>10</v>
      </c>
      <c r="H63" s="65">
        <v>1</v>
      </c>
      <c r="I63" s="57">
        <v>652</v>
      </c>
      <c r="J63" s="180" t="str">
        <f>LOOKUP(I63,Name!A$2:B1949)</f>
        <v>Annabel Dalby</v>
      </c>
      <c r="K63" s="57">
        <v>84</v>
      </c>
      <c r="L63" s="186"/>
      <c r="M63" s="209" t="s">
        <v>164</v>
      </c>
      <c r="N63" s="65">
        <v>1</v>
      </c>
      <c r="O63" s="57">
        <v>656</v>
      </c>
      <c r="P63" s="180" t="str">
        <f>LOOKUP(O63,Name!A$2:B1956)</f>
        <v>Aimee O'Malley</v>
      </c>
      <c r="Q63" s="57">
        <v>76</v>
      </c>
      <c r="R63" s="186"/>
      <c r="S63" s="39"/>
      <c r="T63" s="61">
        <f>IF(INT(O63/100)=1,Y63,0)</f>
        <v>0</v>
      </c>
      <c r="U63" s="61">
        <f>IF(INT(O63/100)=3,Y63,0)</f>
        <v>0</v>
      </c>
      <c r="V63" s="61">
        <f>IF(INT(O63/100)=4,Y63,0)</f>
        <v>0</v>
      </c>
      <c r="W63" s="61">
        <f>IF(INT(O63/100)=5,Y63,0)</f>
        <v>0</v>
      </c>
      <c r="X63" s="61">
        <f>IF(INT(O63/100)=6,Y63,0)</f>
        <v>10</v>
      </c>
      <c r="Y63" s="50">
        <v>10</v>
      </c>
    </row>
    <row r="64" spans="1:25" ht="15.75" thickBot="1">
      <c r="A64" s="61">
        <f>IF(INT(I64/100)=1,F64,0)</f>
        <v>0</v>
      </c>
      <c r="B64" s="61">
        <f>IF(INT(I64/100)=3,F64,0)</f>
        <v>0</v>
      </c>
      <c r="C64" s="61">
        <f>IF(INT(I64/100)=4,F64,0)</f>
        <v>8</v>
      </c>
      <c r="D64" s="61">
        <f>IF(INT(I64/100)=5,F64,0)</f>
        <v>0</v>
      </c>
      <c r="E64" s="61">
        <f>IF(INT(I64/100)=6,F64,0)</f>
        <v>0</v>
      </c>
      <c r="F64" s="50">
        <v>8</v>
      </c>
      <c r="H64" s="65">
        <v>2</v>
      </c>
      <c r="I64" s="57">
        <v>455</v>
      </c>
      <c r="J64" s="180" t="str">
        <f>LOOKUP(I64,Name!A$2:B1950)</f>
        <v>Carrie Gordon</v>
      </c>
      <c r="K64" s="57">
        <v>77</v>
      </c>
      <c r="L64" s="186"/>
      <c r="M64" s="209" t="s">
        <v>164</v>
      </c>
      <c r="N64" s="65">
        <v>2</v>
      </c>
      <c r="O64" s="57">
        <v>555</v>
      </c>
      <c r="P64" s="180" t="str">
        <f>LOOKUP(O64,Name!A$2:B1957)</f>
        <v>Katie Stretton</v>
      </c>
      <c r="Q64" s="57">
        <v>74</v>
      </c>
      <c r="R64" s="186"/>
      <c r="S64" s="39"/>
      <c r="T64" s="61">
        <f>IF(INT(O64/100)=1,Y64,0)</f>
        <v>0</v>
      </c>
      <c r="U64" s="61">
        <f>IF(INT(O64/100)=3,Y64,0)</f>
        <v>0</v>
      </c>
      <c r="V64" s="61">
        <f>IF(INT(O64/100)=4,Y64,0)</f>
        <v>0</v>
      </c>
      <c r="W64" s="61">
        <f>IF(INT(O64/100)=5,Y64,0)</f>
        <v>8</v>
      </c>
      <c r="X64" s="61">
        <f>IF(INT(O64/100)=6,Y64,0)</f>
        <v>0</v>
      </c>
      <c r="Y64" s="50">
        <v>8</v>
      </c>
    </row>
    <row r="65" spans="1:25" ht="15.75" thickBot="1">
      <c r="A65" s="61">
        <f>IF(INT(I65/100)=1,F65,0)</f>
        <v>0</v>
      </c>
      <c r="B65" s="61">
        <f>IF(INT(I65/100)=3,F65,0)</f>
        <v>0</v>
      </c>
      <c r="C65" s="61">
        <f>IF(INT(I65/100)=4,F65,0)</f>
        <v>0</v>
      </c>
      <c r="D65" s="61">
        <f>IF(INT(I65/100)=5,F65,0)</f>
        <v>6</v>
      </c>
      <c r="E65" s="61">
        <f>IF(INT(I65/100)=6,F65,0)</f>
        <v>0</v>
      </c>
      <c r="F65" s="50">
        <v>6</v>
      </c>
      <c r="H65" s="65">
        <v>3</v>
      </c>
      <c r="I65" s="57">
        <v>565</v>
      </c>
      <c r="J65" s="180" t="str">
        <f>LOOKUP(I65,Name!A$2:B1951)</f>
        <v>Lauren Bowman</v>
      </c>
      <c r="K65" s="57">
        <v>76</v>
      </c>
      <c r="L65" s="186"/>
      <c r="M65" s="209" t="s">
        <v>164</v>
      </c>
      <c r="N65" s="65">
        <v>3</v>
      </c>
      <c r="O65" s="57">
        <v>317</v>
      </c>
      <c r="P65" s="180" t="str">
        <f>LOOKUP(O65,Name!A$2:B1958)</f>
        <v>Rhianna Burrell</v>
      </c>
      <c r="Q65" s="57">
        <v>63</v>
      </c>
      <c r="R65" s="186"/>
      <c r="S65" s="39"/>
      <c r="T65" s="61">
        <f>IF(INT(O65/100)=1,Y65,0)</f>
        <v>0</v>
      </c>
      <c r="U65" s="61">
        <f>IF(INT(O65/100)=3,Y65,0)</f>
        <v>6</v>
      </c>
      <c r="V65" s="61">
        <f>IF(INT(O65/100)=4,Y65,0)</f>
        <v>0</v>
      </c>
      <c r="W65" s="61">
        <f>IF(INT(O65/100)=5,Y65,0)</f>
        <v>0</v>
      </c>
      <c r="X65" s="61">
        <f>IF(INT(O65/100)=6,Y65,0)</f>
        <v>0</v>
      </c>
      <c r="Y65" s="50">
        <v>6</v>
      </c>
    </row>
    <row r="66" spans="1:25" ht="15.75" thickBot="1">
      <c r="A66" s="61">
        <f>IF(INT(I66/100)=1,F66,0)</f>
        <v>0</v>
      </c>
      <c r="B66" s="61">
        <f>IF(INT(I66/100)=3,F66,0)</f>
        <v>4</v>
      </c>
      <c r="C66" s="61">
        <f>IF(INT(I66/100)=4,F66,0)</f>
        <v>0</v>
      </c>
      <c r="D66" s="61">
        <f>IF(INT(I66/100)=5,F66,0)</f>
        <v>0</v>
      </c>
      <c r="E66" s="61">
        <f>IF(INT(I66/100)=6,F66,0)</f>
        <v>0</v>
      </c>
      <c r="F66" s="50">
        <v>4</v>
      </c>
      <c r="H66" s="65">
        <v>4</v>
      </c>
      <c r="I66" s="57">
        <v>320</v>
      </c>
      <c r="J66" s="180" t="str">
        <f>LOOKUP(I66,Name!A$2:B1952)</f>
        <v>Chenee Taylor</v>
      </c>
      <c r="K66" s="57">
        <v>74</v>
      </c>
      <c r="L66" s="186"/>
      <c r="M66" s="209" t="s">
        <v>164</v>
      </c>
      <c r="N66" s="65">
        <v>4</v>
      </c>
      <c r="O66" s="57">
        <v>450</v>
      </c>
      <c r="P66" s="180" t="str">
        <f>LOOKUP(O66,Name!A$2:B1959)</f>
        <v>Milly Allen</v>
      </c>
      <c r="Q66" s="57">
        <v>60</v>
      </c>
      <c r="R66" s="186"/>
      <c r="S66" s="39"/>
      <c r="T66" s="61">
        <f>IF(INT(O66/100)=1,Y66,0)</f>
        <v>0</v>
      </c>
      <c r="U66" s="61">
        <f>IF(INT(O66/100)=3,Y66,0)</f>
        <v>0</v>
      </c>
      <c r="V66" s="61">
        <f>IF(INT(O66/100)=4,Y66,0)</f>
        <v>4</v>
      </c>
      <c r="W66" s="61">
        <f>IF(INT(O66/100)=5,Y66,0)</f>
        <v>0</v>
      </c>
      <c r="X66" s="61">
        <f>IF(INT(O66/100)=6,Y66,0)</f>
        <v>0</v>
      </c>
      <c r="Y66" s="50">
        <v>4</v>
      </c>
    </row>
    <row r="67" spans="1:25" ht="15.75" thickBot="1">
      <c r="A67" s="61">
        <f>IF(INT(I67/100)=1,F67,0)</f>
        <v>2</v>
      </c>
      <c r="B67" s="61">
        <f>IF(INT(I67/100)=3,F67,0)</f>
        <v>0</v>
      </c>
      <c r="C67" s="61">
        <f>IF(INT(I67/100)=4,F67,0)</f>
        <v>0</v>
      </c>
      <c r="D67" s="61">
        <f>IF(INT(I67/100)=5,F67,0)</f>
        <v>0</v>
      </c>
      <c r="E67" s="61">
        <f>IF(INT(I67/100)=6,F67,0)</f>
        <v>0</v>
      </c>
      <c r="F67" s="50">
        <v>2</v>
      </c>
      <c r="H67" s="65">
        <v>5</v>
      </c>
      <c r="I67" s="57">
        <v>175</v>
      </c>
      <c r="J67" s="180" t="str">
        <f>LOOKUP(I67,Name!A$2:B1953)</f>
        <v>Isobel Millington</v>
      </c>
      <c r="K67" s="57">
        <v>64</v>
      </c>
      <c r="L67" s="186"/>
      <c r="M67" s="209" t="s">
        <v>164</v>
      </c>
      <c r="N67" s="65">
        <v>5</v>
      </c>
      <c r="O67" s="57">
        <v>172</v>
      </c>
      <c r="P67" s="180" t="str">
        <f>LOOKUP(O67,Name!A$2:B1960)</f>
        <v>Zoe Trevis</v>
      </c>
      <c r="Q67" s="57">
        <v>36</v>
      </c>
      <c r="R67" s="186"/>
      <c r="S67" s="39"/>
      <c r="T67" s="61">
        <f>IF(INT(O67/100)=1,Y67,0)</f>
        <v>2</v>
      </c>
      <c r="U67" s="61">
        <f>IF(INT(O67/100)=3,Y67,0)</f>
        <v>0</v>
      </c>
      <c r="V67" s="61">
        <f>IF(INT(O67/100)=4,Y67,0)</f>
        <v>0</v>
      </c>
      <c r="W67" s="61">
        <f>IF(INT(O67/100)=5,Y67,0)</f>
        <v>0</v>
      </c>
      <c r="X67" s="61">
        <f>IF(INT(O67/100)=6,Y67,0)</f>
        <v>0</v>
      </c>
      <c r="Y67" s="50">
        <v>2</v>
      </c>
    </row>
    <row r="68" spans="1:25" ht="15.75" thickBot="1">
      <c r="A68" s="59"/>
      <c r="B68" s="59"/>
      <c r="C68" s="59"/>
      <c r="D68" s="59"/>
      <c r="E68" s="59"/>
      <c r="F68" s="60" t="s">
        <v>64</v>
      </c>
      <c r="H68" s="191"/>
      <c r="I68" s="192"/>
      <c r="J68" s="182"/>
      <c r="K68" s="182"/>
      <c r="L68" s="189"/>
      <c r="M68" s="209" t="s">
        <v>164</v>
      </c>
      <c r="N68" s="191"/>
      <c r="O68" s="192"/>
      <c r="P68" s="182" t="e">
        <f>LOOKUP(O68,Name!A$2:B1961)</f>
        <v>#N/A</v>
      </c>
      <c r="Q68" s="192"/>
      <c r="R68" s="189"/>
      <c r="S68" s="39"/>
      <c r="T68" s="59"/>
      <c r="U68" s="59"/>
      <c r="V68" s="59"/>
      <c r="W68" s="59"/>
      <c r="X68" s="59"/>
      <c r="Y68" s="60" t="s">
        <v>64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4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6.421875" style="2" customWidth="1"/>
    <col min="2" max="2" width="25.8515625" style="2" customWidth="1"/>
    <col min="3" max="3" width="6.7109375" style="154" customWidth="1"/>
    <col min="4" max="4" width="6.7109375" style="2" customWidth="1"/>
    <col min="5" max="5" width="6.7109375" style="154" customWidth="1"/>
    <col min="6" max="6" width="6.7109375" style="2" customWidth="1"/>
    <col min="7" max="7" width="6.7109375" style="49" customWidth="1"/>
    <col min="8" max="8" width="6.7109375" style="2" customWidth="1"/>
    <col min="9" max="9" width="6.7109375" style="49" customWidth="1"/>
    <col min="10" max="10" width="6.7109375" style="2" customWidth="1"/>
    <col min="11" max="11" width="6.7109375" style="49" customWidth="1"/>
    <col min="12" max="12" width="6.8515625" style="2" customWidth="1"/>
    <col min="13" max="14" width="6.7109375" style="2" customWidth="1"/>
    <col min="15" max="15" width="4.8515625" style="2" customWidth="1"/>
    <col min="16" max="16" width="4.8515625" style="38" customWidth="1"/>
    <col min="17" max="17" width="9.140625" style="38" customWidth="1"/>
    <col min="18" max="18" width="7.00390625" style="2" customWidth="1"/>
    <col min="19" max="19" width="1.57421875" style="2" customWidth="1"/>
    <col min="20" max="20" width="3.421875" style="324" customWidth="1"/>
    <col min="21" max="21" width="5.7109375" style="1" customWidth="1"/>
    <col min="22" max="22" width="23.57421875" style="0" customWidth="1"/>
    <col min="23" max="27" width="5.8515625" style="0" customWidth="1"/>
    <col min="28" max="28" width="6.421875" style="0" customWidth="1"/>
    <col min="29" max="29" width="7.28125" style="0" customWidth="1"/>
    <col min="30" max="16384" width="9.140625" style="2" customWidth="1"/>
  </cols>
  <sheetData>
    <row r="1" spans="1:29" ht="32.25" thickBot="1">
      <c r="A1" s="248"/>
      <c r="B1" s="657" t="s">
        <v>103</v>
      </c>
      <c r="C1" s="253" t="s">
        <v>54</v>
      </c>
      <c r="D1" s="254">
        <f>Q11</f>
        <v>389</v>
      </c>
      <c r="E1" s="255" t="s">
        <v>56</v>
      </c>
      <c r="F1" s="256">
        <f>Q19</f>
        <v>354</v>
      </c>
      <c r="G1" s="298" t="s">
        <v>58</v>
      </c>
      <c r="H1" s="258">
        <f>Q27</f>
        <v>211</v>
      </c>
      <c r="I1" s="259" t="s">
        <v>60</v>
      </c>
      <c r="J1" s="260">
        <f>Q35</f>
        <v>98</v>
      </c>
      <c r="K1" s="261" t="s">
        <v>62</v>
      </c>
      <c r="L1" s="262">
        <f>Q43</f>
        <v>488</v>
      </c>
      <c r="M1" s="659" t="s">
        <v>537</v>
      </c>
      <c r="N1" s="660"/>
      <c r="O1" s="660"/>
      <c r="P1" s="660"/>
      <c r="Q1" s="661"/>
      <c r="T1" s="361"/>
      <c r="U1" s="23" t="s">
        <v>0</v>
      </c>
      <c r="V1" s="23" t="s">
        <v>260</v>
      </c>
      <c r="W1" s="33" t="s">
        <v>48</v>
      </c>
      <c r="X1" s="33" t="s">
        <v>2</v>
      </c>
      <c r="Y1" s="33" t="s">
        <v>3</v>
      </c>
      <c r="Z1" s="33" t="s">
        <v>578</v>
      </c>
      <c r="AA1" s="33" t="s">
        <v>4</v>
      </c>
      <c r="AB1" s="320" t="s">
        <v>10</v>
      </c>
      <c r="AC1" s="393"/>
    </row>
    <row r="2" spans="1:29" ht="21.75" customHeight="1" thickBot="1">
      <c r="A2" s="249"/>
      <c r="B2" s="658"/>
      <c r="C2" s="662" t="s">
        <v>503</v>
      </c>
      <c r="D2" s="663"/>
      <c r="E2" s="663"/>
      <c r="F2" s="663"/>
      <c r="G2" s="663"/>
      <c r="H2" s="663"/>
      <c r="I2" s="663"/>
      <c r="J2" s="663"/>
      <c r="K2" s="663"/>
      <c r="L2" s="664"/>
      <c r="M2" s="249"/>
      <c r="N2" s="250"/>
      <c r="O2" s="250"/>
      <c r="P2" s="251"/>
      <c r="Q2" s="252"/>
      <c r="T2" s="324">
        <v>1</v>
      </c>
      <c r="U2" s="465">
        <v>621</v>
      </c>
      <c r="V2" s="466" t="str">
        <f>LOOKUP(U2,Name!A$1:B1759)</f>
        <v>Tom O'Hanlon</v>
      </c>
      <c r="W2" s="470">
        <v>118</v>
      </c>
      <c r="X2" s="467">
        <v>118</v>
      </c>
      <c r="Y2" s="467"/>
      <c r="Z2" s="468"/>
      <c r="AA2" s="468"/>
      <c r="AB2" s="469">
        <f aca="true" t="shared" si="0" ref="AB2:AB26">SUM(W2:AA2)</f>
        <v>236</v>
      </c>
      <c r="AC2" s="304"/>
    </row>
    <row r="3" spans="1:29" s="274" customFormat="1" ht="15.75" customHeight="1" thickBot="1">
      <c r="A3" s="275" t="s">
        <v>0</v>
      </c>
      <c r="B3" s="269"/>
      <c r="C3" s="270" t="s">
        <v>232</v>
      </c>
      <c r="D3" s="270" t="s">
        <v>184</v>
      </c>
      <c r="E3" s="270" t="s">
        <v>232</v>
      </c>
      <c r="F3" s="270" t="s">
        <v>184</v>
      </c>
      <c r="G3" s="299" t="s">
        <v>233</v>
      </c>
      <c r="H3" s="270" t="s">
        <v>184</v>
      </c>
      <c r="I3" s="270" t="s">
        <v>233</v>
      </c>
      <c r="J3" s="270" t="s">
        <v>184</v>
      </c>
      <c r="K3" s="270" t="s">
        <v>233</v>
      </c>
      <c r="L3" s="270" t="s">
        <v>184</v>
      </c>
      <c r="M3" s="271" t="s">
        <v>0</v>
      </c>
      <c r="N3" s="271" t="s">
        <v>184</v>
      </c>
      <c r="O3" s="272"/>
      <c r="P3" s="271"/>
      <c r="Q3" s="273"/>
      <c r="R3" s="276" t="s">
        <v>234</v>
      </c>
      <c r="T3" s="324">
        <v>2</v>
      </c>
      <c r="U3" s="323">
        <v>622</v>
      </c>
      <c r="V3" s="4" t="str">
        <f>LOOKUP(U3,Name!A$1:B1760)</f>
        <v>Will Edwards</v>
      </c>
      <c r="W3" s="304">
        <v>112</v>
      </c>
      <c r="X3" s="304">
        <v>114</v>
      </c>
      <c r="Y3" s="304"/>
      <c r="Z3" s="304"/>
      <c r="AA3" s="304"/>
      <c r="AB3" s="303">
        <f t="shared" si="0"/>
        <v>226</v>
      </c>
      <c r="AC3" s="304"/>
    </row>
    <row r="4" spans="1:29" ht="15.75">
      <c r="A4" s="100">
        <v>1</v>
      </c>
      <c r="B4" s="101" t="str">
        <f>LOOKUP(A4,Name!A$2:B940)</f>
        <v>Royal Sutton Coldfield</v>
      </c>
      <c r="C4" s="655" t="s">
        <v>90</v>
      </c>
      <c r="D4" s="656"/>
      <c r="E4" s="653" t="s">
        <v>91</v>
      </c>
      <c r="F4" s="654"/>
      <c r="G4" s="655" t="s">
        <v>104</v>
      </c>
      <c r="H4" s="656"/>
      <c r="I4" s="653" t="s">
        <v>92</v>
      </c>
      <c r="J4" s="654"/>
      <c r="K4" s="655" t="s">
        <v>93</v>
      </c>
      <c r="L4" s="656"/>
      <c r="M4" s="653" t="s">
        <v>94</v>
      </c>
      <c r="N4" s="654"/>
      <c r="O4" s="102" t="s">
        <v>96</v>
      </c>
      <c r="P4" s="103" t="s">
        <v>97</v>
      </c>
      <c r="Q4" s="104" t="s">
        <v>54</v>
      </c>
      <c r="R4" s="453">
        <v>72</v>
      </c>
      <c r="T4" s="324">
        <v>3</v>
      </c>
      <c r="U4" s="323">
        <v>366</v>
      </c>
      <c r="V4" s="4" t="str">
        <f>LOOKUP(U4,Name!A$1:B1755)</f>
        <v>Zac Elliott</v>
      </c>
      <c r="W4" s="305">
        <v>106</v>
      </c>
      <c r="X4" s="305">
        <v>108</v>
      </c>
      <c r="Y4" s="305"/>
      <c r="Z4" s="305"/>
      <c r="AA4" s="305"/>
      <c r="AB4" s="303">
        <f t="shared" si="0"/>
        <v>214</v>
      </c>
      <c r="AC4" s="304"/>
    </row>
    <row r="5" spans="1:29" ht="16.5" thickBot="1">
      <c r="A5" s="10">
        <v>137</v>
      </c>
      <c r="B5" s="12" t="str">
        <f>LOOKUP(A5,Name!A$2:B940)</f>
        <v>Ryan Humphreys</v>
      </c>
      <c r="C5" s="147">
        <v>24</v>
      </c>
      <c r="D5" s="59">
        <v>28</v>
      </c>
      <c r="E5" s="147"/>
      <c r="F5" s="59"/>
      <c r="G5" s="155">
        <v>6.12</v>
      </c>
      <c r="H5" s="59">
        <v>32</v>
      </c>
      <c r="I5" s="155"/>
      <c r="J5" s="59"/>
      <c r="K5" s="155"/>
      <c r="L5" s="59"/>
      <c r="M5" s="59">
        <v>67</v>
      </c>
      <c r="N5" s="59">
        <v>28</v>
      </c>
      <c r="O5" s="98">
        <f aca="true" t="shared" si="1" ref="O5:O10">D5+F5+H5+J5+L5+N5</f>
        <v>88</v>
      </c>
      <c r="P5" s="99"/>
      <c r="Q5" s="106" t="s">
        <v>98</v>
      </c>
      <c r="R5" s="454">
        <v>86</v>
      </c>
      <c r="T5" s="324">
        <v>4</v>
      </c>
      <c r="U5" s="323">
        <v>624</v>
      </c>
      <c r="V5" s="4" t="str">
        <f>LOOKUP(U5,Name!A$1:B1753)</f>
        <v>Max Vernon</v>
      </c>
      <c r="W5" s="304">
        <v>104</v>
      </c>
      <c r="X5" s="304">
        <v>108</v>
      </c>
      <c r="Y5" s="304"/>
      <c r="Z5" s="304"/>
      <c r="AA5" s="304"/>
      <c r="AB5" s="303">
        <f t="shared" si="0"/>
        <v>212</v>
      </c>
      <c r="AC5" s="304"/>
    </row>
    <row r="6" spans="1:29" ht="15.75">
      <c r="A6" s="10">
        <v>136</v>
      </c>
      <c r="B6" s="12" t="str">
        <f>LOOKUP(A6,Name!A$2:B941)</f>
        <v>Osiris Iliffe</v>
      </c>
      <c r="C6" s="147"/>
      <c r="D6" s="59"/>
      <c r="E6" s="147">
        <v>54.6</v>
      </c>
      <c r="F6" s="59">
        <v>26</v>
      </c>
      <c r="G6" s="155"/>
      <c r="H6" s="59"/>
      <c r="I6" s="155">
        <v>2.16</v>
      </c>
      <c r="J6" s="59">
        <v>36</v>
      </c>
      <c r="K6" s="155">
        <v>6.92</v>
      </c>
      <c r="L6" s="59">
        <v>26</v>
      </c>
      <c r="M6" s="59"/>
      <c r="N6" s="59"/>
      <c r="O6" s="98">
        <f t="shared" si="1"/>
        <v>88</v>
      </c>
      <c r="P6" s="99" t="s">
        <v>11</v>
      </c>
      <c r="Q6" s="107"/>
      <c r="R6" s="2" t="s">
        <v>185</v>
      </c>
      <c r="T6" s="324">
        <v>5</v>
      </c>
      <c r="U6" s="323">
        <v>364</v>
      </c>
      <c r="V6" s="4" t="str">
        <f>LOOKUP(U6,Name!A$1:B1747)</f>
        <v>George Creed</v>
      </c>
      <c r="W6" s="305">
        <v>106</v>
      </c>
      <c r="X6" s="305">
        <v>100</v>
      </c>
      <c r="Y6" s="305"/>
      <c r="Z6" s="304"/>
      <c r="AA6" s="305"/>
      <c r="AB6" s="303">
        <f t="shared" si="0"/>
        <v>206</v>
      </c>
      <c r="AC6" s="304"/>
    </row>
    <row r="7" spans="1:29" ht="15.75">
      <c r="A7" s="10">
        <v>140</v>
      </c>
      <c r="B7" s="12" t="str">
        <f>LOOKUP(A7,Name!A$2:B942)</f>
        <v>Tom Phillips</v>
      </c>
      <c r="C7" s="147">
        <v>28.1</v>
      </c>
      <c r="D7" s="59">
        <v>26</v>
      </c>
      <c r="E7" s="147"/>
      <c r="F7" s="59"/>
      <c r="G7" s="155"/>
      <c r="H7" s="59"/>
      <c r="I7" s="155">
        <v>1.25</v>
      </c>
      <c r="J7" s="59">
        <v>20</v>
      </c>
      <c r="K7" s="155"/>
      <c r="L7" s="59"/>
      <c r="M7" s="59">
        <v>56</v>
      </c>
      <c r="N7" s="59">
        <v>26</v>
      </c>
      <c r="O7" s="98">
        <f t="shared" si="1"/>
        <v>72</v>
      </c>
      <c r="P7" s="99"/>
      <c r="Q7" s="107"/>
      <c r="R7" s="2" t="s">
        <v>184</v>
      </c>
      <c r="T7" s="324">
        <v>6</v>
      </c>
      <c r="U7" s="323">
        <v>575</v>
      </c>
      <c r="V7" s="4" t="str">
        <f>LOOKUP(U7,Name!A$1:B1750)</f>
        <v>Andrew Woods</v>
      </c>
      <c r="W7" s="304">
        <v>101</v>
      </c>
      <c r="X7" s="304">
        <v>98</v>
      </c>
      <c r="Y7" s="304"/>
      <c r="Z7" s="305"/>
      <c r="AA7" s="304"/>
      <c r="AB7" s="303">
        <f t="shared" si="0"/>
        <v>199</v>
      </c>
      <c r="AC7" s="304"/>
    </row>
    <row r="8" spans="1:29" ht="15.75">
      <c r="A8" s="10">
        <v>139</v>
      </c>
      <c r="B8" s="12" t="str">
        <f>LOOKUP(A8,Name!A$2:B943)</f>
        <v>James Ward</v>
      </c>
      <c r="C8" s="147"/>
      <c r="D8" s="59"/>
      <c r="E8" s="147">
        <v>53.7</v>
      </c>
      <c r="F8" s="59">
        <v>30</v>
      </c>
      <c r="G8" s="155">
        <v>6.15</v>
      </c>
      <c r="H8" s="59">
        <v>34</v>
      </c>
      <c r="I8" s="155"/>
      <c r="J8" s="59"/>
      <c r="K8" s="155">
        <v>8.34</v>
      </c>
      <c r="L8" s="59">
        <v>32</v>
      </c>
      <c r="M8" s="59"/>
      <c r="N8" s="59"/>
      <c r="O8" s="98">
        <f t="shared" si="1"/>
        <v>96</v>
      </c>
      <c r="P8" s="99"/>
      <c r="Q8" s="68" t="s">
        <v>99</v>
      </c>
      <c r="T8" s="324">
        <f aca="true" t="shared" si="2" ref="T8:T43">T7+1</f>
        <v>7</v>
      </c>
      <c r="U8" s="323">
        <v>138</v>
      </c>
      <c r="V8" s="45" t="str">
        <f>LOOKUP(U8,Name!A$1:B1746)</f>
        <v>Luke O'Brien</v>
      </c>
      <c r="W8" s="304">
        <v>100</v>
      </c>
      <c r="X8" s="304">
        <v>86</v>
      </c>
      <c r="Y8" s="304"/>
      <c r="Z8" s="304"/>
      <c r="AA8" s="304"/>
      <c r="AB8" s="303">
        <f t="shared" si="0"/>
        <v>186</v>
      </c>
      <c r="AC8" s="304"/>
    </row>
    <row r="9" spans="1:29" ht="15.75">
      <c r="A9" s="10">
        <v>138</v>
      </c>
      <c r="B9" s="12" t="str">
        <f>LOOKUP(A9,Name!A$2:B944)</f>
        <v>Luke O'Brien</v>
      </c>
      <c r="C9" s="147"/>
      <c r="D9" s="59"/>
      <c r="E9" s="147">
        <v>53.6</v>
      </c>
      <c r="F9" s="59">
        <v>32</v>
      </c>
      <c r="G9" s="155">
        <v>6.04</v>
      </c>
      <c r="H9" s="59">
        <v>30</v>
      </c>
      <c r="I9" s="155"/>
      <c r="J9" s="59"/>
      <c r="K9" s="155">
        <v>5.82</v>
      </c>
      <c r="L9" s="59">
        <v>24</v>
      </c>
      <c r="M9" s="59"/>
      <c r="N9" s="59"/>
      <c r="O9" s="98">
        <f t="shared" si="1"/>
        <v>86</v>
      </c>
      <c r="P9" s="99"/>
      <c r="Q9" s="107">
        <v>106.2</v>
      </c>
      <c r="R9" s="2" t="s">
        <v>185</v>
      </c>
      <c r="T9" s="324">
        <f t="shared" si="2"/>
        <v>8</v>
      </c>
      <c r="U9" s="323">
        <v>137</v>
      </c>
      <c r="V9" s="4" t="str">
        <f>LOOKUP(U9,Name!A$1:B1761)</f>
        <v>Ryan Humphreys</v>
      </c>
      <c r="W9" s="304">
        <v>94</v>
      </c>
      <c r="X9" s="304">
        <v>88</v>
      </c>
      <c r="Y9" s="304"/>
      <c r="Z9" s="304"/>
      <c r="AA9" s="304"/>
      <c r="AB9" s="303">
        <f t="shared" si="0"/>
        <v>182</v>
      </c>
      <c r="AC9" s="304"/>
    </row>
    <row r="10" spans="1:29" ht="16.5" thickBot="1">
      <c r="A10" s="10">
        <v>135</v>
      </c>
      <c r="B10" s="12" t="str">
        <f>LOOKUP(A10,Name!A$2:B945)</f>
        <v>Joshua Hill</v>
      </c>
      <c r="C10" s="147">
        <v>23.9</v>
      </c>
      <c r="D10" s="59">
        <v>30</v>
      </c>
      <c r="E10" s="147"/>
      <c r="F10" s="59"/>
      <c r="G10" s="155"/>
      <c r="H10" s="59"/>
      <c r="I10" s="155">
        <v>1.98</v>
      </c>
      <c r="J10" s="59">
        <v>26</v>
      </c>
      <c r="K10" s="155"/>
      <c r="L10" s="59"/>
      <c r="M10" s="59">
        <v>68</v>
      </c>
      <c r="N10" s="59">
        <v>31</v>
      </c>
      <c r="O10" s="98">
        <f t="shared" si="1"/>
        <v>87</v>
      </c>
      <c r="P10" s="99"/>
      <c r="Q10" s="107">
        <v>30</v>
      </c>
      <c r="R10" s="2" t="s">
        <v>184</v>
      </c>
      <c r="T10" s="324">
        <f t="shared" si="2"/>
        <v>9</v>
      </c>
      <c r="U10" s="323">
        <v>140</v>
      </c>
      <c r="V10" s="4" t="str">
        <f>LOOKUP(U10,Name!A$1:B1759)</f>
        <v>Tom Phillips</v>
      </c>
      <c r="W10" s="304">
        <v>82</v>
      </c>
      <c r="X10" s="304">
        <v>72</v>
      </c>
      <c r="Y10" s="304"/>
      <c r="Z10" s="304"/>
      <c r="AA10" s="304"/>
      <c r="AB10" s="303">
        <f t="shared" si="0"/>
        <v>154</v>
      </c>
      <c r="AC10" s="304"/>
    </row>
    <row r="11" spans="1:29" ht="16.5" thickBot="1">
      <c r="A11" s="108">
        <v>1</v>
      </c>
      <c r="B11" s="109" t="str">
        <f>LOOKUP(A11,Name!A$2:B947)</f>
        <v>Royal Sutton Coldfield</v>
      </c>
      <c r="C11" s="148"/>
      <c r="D11" s="109">
        <f>SUM(D5:D10)</f>
        <v>84</v>
      </c>
      <c r="E11" s="148"/>
      <c r="F11" s="109">
        <f>SUM(F5:F10)</f>
        <v>88</v>
      </c>
      <c r="G11" s="156"/>
      <c r="H11" s="109">
        <f>SUM(H5:H10)</f>
        <v>96</v>
      </c>
      <c r="I11" s="156"/>
      <c r="J11" s="109">
        <f>SUM(J5:J10)</f>
        <v>82</v>
      </c>
      <c r="K11" s="156"/>
      <c r="L11" s="109">
        <f>SUM(L5:L10)</f>
        <v>82</v>
      </c>
      <c r="M11" s="109"/>
      <c r="N11" s="109">
        <f>SUM(N5:N10)</f>
        <v>85</v>
      </c>
      <c r="O11" s="109">
        <f>Q7</f>
        <v>0</v>
      </c>
      <c r="P11" s="109">
        <f>Q10</f>
        <v>30</v>
      </c>
      <c r="Q11" s="110">
        <f>SUM(D11:P11)-R4-R5</f>
        <v>389</v>
      </c>
      <c r="R11" s="276" t="s">
        <v>234</v>
      </c>
      <c r="T11" s="324">
        <f t="shared" si="2"/>
        <v>10</v>
      </c>
      <c r="U11" s="323">
        <v>620</v>
      </c>
      <c r="V11" s="4" t="str">
        <f>LOOKUP(U11,Name!A$1:B1751)</f>
        <v>Henry Thorneywork</v>
      </c>
      <c r="W11" s="378">
        <v>120</v>
      </c>
      <c r="X11" s="304"/>
      <c r="Y11" s="304"/>
      <c r="Z11" s="305"/>
      <c r="AA11" s="305"/>
      <c r="AB11" s="303">
        <f t="shared" si="0"/>
        <v>120</v>
      </c>
      <c r="AC11" s="304"/>
    </row>
    <row r="12" spans="1:29" ht="15.75">
      <c r="A12" s="111">
        <v>3</v>
      </c>
      <c r="B12" s="112" t="str">
        <f>LOOKUP(A12,Name!A$2:B947)</f>
        <v>Birchfield Harriers</v>
      </c>
      <c r="C12" s="655" t="s">
        <v>90</v>
      </c>
      <c r="D12" s="656"/>
      <c r="E12" s="653" t="s">
        <v>91</v>
      </c>
      <c r="F12" s="654"/>
      <c r="G12" s="655" t="s">
        <v>104</v>
      </c>
      <c r="H12" s="656"/>
      <c r="I12" s="653" t="s">
        <v>92</v>
      </c>
      <c r="J12" s="654"/>
      <c r="K12" s="655" t="s">
        <v>93</v>
      </c>
      <c r="L12" s="656"/>
      <c r="M12" s="653" t="s">
        <v>94</v>
      </c>
      <c r="N12" s="654"/>
      <c r="O12" s="102" t="s">
        <v>96</v>
      </c>
      <c r="P12" s="103" t="s">
        <v>97</v>
      </c>
      <c r="Q12" s="113" t="s">
        <v>56</v>
      </c>
      <c r="R12" s="277"/>
      <c r="T12" s="324">
        <f t="shared" si="2"/>
        <v>11</v>
      </c>
      <c r="U12" s="323">
        <v>623</v>
      </c>
      <c r="V12" s="4" t="str">
        <f>LOOKUP(U12,Name!A$1:B1757)</f>
        <v>Sam Harris</v>
      </c>
      <c r="W12" s="304"/>
      <c r="X12" s="304">
        <v>108</v>
      </c>
      <c r="Y12" s="304"/>
      <c r="Z12" s="304"/>
      <c r="AA12" s="304"/>
      <c r="AB12" s="303">
        <f t="shared" si="0"/>
        <v>108</v>
      </c>
      <c r="AC12" s="304"/>
    </row>
    <row r="13" spans="1:29" ht="16.5" thickBot="1">
      <c r="A13" s="10">
        <v>366</v>
      </c>
      <c r="B13" s="12" t="str">
        <f>LOOKUP(A13,Name!A$2:B948)</f>
        <v>Zac Elliott</v>
      </c>
      <c r="C13" s="147">
        <v>22.1</v>
      </c>
      <c r="D13" s="59">
        <v>34</v>
      </c>
      <c r="E13" s="147"/>
      <c r="F13" s="59"/>
      <c r="G13" s="155">
        <v>7.78</v>
      </c>
      <c r="H13" s="59">
        <v>40</v>
      </c>
      <c r="I13" s="155"/>
      <c r="J13" s="59"/>
      <c r="K13" s="155">
        <v>8.42</v>
      </c>
      <c r="L13" s="59">
        <v>34</v>
      </c>
      <c r="M13" s="59"/>
      <c r="N13" s="59"/>
      <c r="O13" s="98">
        <f aca="true" t="shared" si="3" ref="O13:O18">D13+F13+H13+J13+L13+N13</f>
        <v>108</v>
      </c>
      <c r="P13" s="99"/>
      <c r="Q13" s="106" t="s">
        <v>98</v>
      </c>
      <c r="R13" s="278"/>
      <c r="T13" s="324">
        <f t="shared" si="2"/>
        <v>12</v>
      </c>
      <c r="U13" s="323">
        <v>374</v>
      </c>
      <c r="V13" s="302" t="str">
        <f>LOOKUP(U13,Name!A$1:B1749)</f>
        <v>Roberto Acland</v>
      </c>
      <c r="W13" s="305"/>
      <c r="X13" s="305">
        <v>106</v>
      </c>
      <c r="Y13" s="305"/>
      <c r="Z13" s="304"/>
      <c r="AA13" s="305"/>
      <c r="AB13" s="303">
        <f t="shared" si="0"/>
        <v>106</v>
      </c>
      <c r="AC13" s="304"/>
    </row>
    <row r="14" spans="1:29" ht="15.75">
      <c r="A14" s="10">
        <v>364</v>
      </c>
      <c r="B14" s="12" t="str">
        <f>LOOKUP(A14,Name!A$2:B949)</f>
        <v>George Creed</v>
      </c>
      <c r="C14" s="147"/>
      <c r="D14" s="59"/>
      <c r="E14" s="147">
        <v>48.3</v>
      </c>
      <c r="F14" s="59">
        <v>36</v>
      </c>
      <c r="G14" s="155"/>
      <c r="H14" s="59"/>
      <c r="I14" s="155">
        <v>2.04</v>
      </c>
      <c r="J14" s="59">
        <v>30</v>
      </c>
      <c r="K14" s="155"/>
      <c r="L14" s="59"/>
      <c r="M14" s="59">
        <v>72</v>
      </c>
      <c r="N14" s="59">
        <v>34</v>
      </c>
      <c r="O14" s="98">
        <f t="shared" si="3"/>
        <v>100</v>
      </c>
      <c r="P14" s="99"/>
      <c r="Q14" s="107">
        <v>95.5</v>
      </c>
      <c r="R14" s="2" t="s">
        <v>185</v>
      </c>
      <c r="T14" s="324">
        <f t="shared" si="2"/>
        <v>13</v>
      </c>
      <c r="U14" s="323">
        <v>420</v>
      </c>
      <c r="V14" s="302" t="str">
        <f>LOOKUP(U14,Name!A$1:B1764)</f>
        <v>Samuel Chance</v>
      </c>
      <c r="W14" s="304"/>
      <c r="X14" s="304">
        <v>104</v>
      </c>
      <c r="Y14" s="304"/>
      <c r="Z14" s="304"/>
      <c r="AA14" s="305"/>
      <c r="AB14" s="303">
        <f t="shared" si="0"/>
        <v>104</v>
      </c>
      <c r="AC14" s="304"/>
    </row>
    <row r="15" spans="1:29" ht="15.75">
      <c r="A15" s="10"/>
      <c r="B15" s="12" t="e">
        <f>LOOKUP(A15,Name!A$2:B950)</f>
        <v>#N/A</v>
      </c>
      <c r="C15" s="147"/>
      <c r="D15" s="59"/>
      <c r="E15" s="147"/>
      <c r="F15" s="59"/>
      <c r="G15" s="155"/>
      <c r="H15" s="59"/>
      <c r="I15" s="155"/>
      <c r="J15" s="59"/>
      <c r="K15" s="155"/>
      <c r="L15" s="59"/>
      <c r="M15" s="59"/>
      <c r="N15" s="59"/>
      <c r="O15" s="98">
        <f t="shared" si="3"/>
        <v>0</v>
      </c>
      <c r="P15" s="99"/>
      <c r="Q15" s="107">
        <v>40</v>
      </c>
      <c r="R15" s="2" t="s">
        <v>184</v>
      </c>
      <c r="T15" s="324">
        <f t="shared" si="2"/>
        <v>14</v>
      </c>
      <c r="U15" s="323">
        <v>625</v>
      </c>
      <c r="V15" s="4" t="str">
        <f>LOOKUP(U15,Name!A$1:B1762)</f>
        <v>Adam Mohamed</v>
      </c>
      <c r="W15" s="304">
        <v>103</v>
      </c>
      <c r="X15" s="304"/>
      <c r="Y15" s="304"/>
      <c r="Z15" s="304"/>
      <c r="AA15" s="304"/>
      <c r="AB15" s="303">
        <f t="shared" si="0"/>
        <v>103</v>
      </c>
      <c r="AC15" s="304"/>
    </row>
    <row r="16" spans="1:29" ht="15.75">
      <c r="A16" s="10">
        <v>374</v>
      </c>
      <c r="B16" s="12" t="str">
        <f>LOOKUP(A16,Name!A$2:B951)</f>
        <v>Roberto Acland</v>
      </c>
      <c r="C16" s="147"/>
      <c r="D16" s="59"/>
      <c r="E16" s="147">
        <v>47.4</v>
      </c>
      <c r="F16" s="59">
        <v>40</v>
      </c>
      <c r="G16" s="155"/>
      <c r="H16" s="59"/>
      <c r="I16" s="155">
        <v>2.24</v>
      </c>
      <c r="J16" s="59">
        <v>38</v>
      </c>
      <c r="K16" s="155">
        <v>7.98</v>
      </c>
      <c r="L16" s="59">
        <v>28</v>
      </c>
      <c r="M16" s="59"/>
      <c r="N16" s="59"/>
      <c r="O16" s="98">
        <f t="shared" si="3"/>
        <v>106</v>
      </c>
      <c r="P16" s="99"/>
      <c r="Q16" s="68" t="s">
        <v>99</v>
      </c>
      <c r="T16" s="324">
        <f t="shared" si="2"/>
        <v>15</v>
      </c>
      <c r="U16" s="323">
        <v>626</v>
      </c>
      <c r="V16" s="4" t="str">
        <f>LOOKUP(U16,Name!A$1:B1752)</f>
        <v>Arif Mohamed</v>
      </c>
      <c r="W16" s="305">
        <v>98</v>
      </c>
      <c r="X16" s="305"/>
      <c r="Y16" s="305"/>
      <c r="Z16" s="305"/>
      <c r="AA16" s="305"/>
      <c r="AB16" s="303">
        <f t="shared" si="0"/>
        <v>98</v>
      </c>
      <c r="AC16" s="304"/>
    </row>
    <row r="17" spans="1:29" ht="15.75">
      <c r="A17" s="10"/>
      <c r="B17" s="12" t="e">
        <f>LOOKUP(A17,Name!A$2:B952)</f>
        <v>#N/A</v>
      </c>
      <c r="C17" s="147"/>
      <c r="D17" s="59"/>
      <c r="E17" s="147"/>
      <c r="F17" s="59"/>
      <c r="G17" s="155"/>
      <c r="H17" s="59"/>
      <c r="I17" s="155"/>
      <c r="J17" s="59"/>
      <c r="K17" s="155"/>
      <c r="L17" s="59"/>
      <c r="M17" s="59"/>
      <c r="N17" s="59"/>
      <c r="O17" s="98">
        <f t="shared" si="3"/>
        <v>0</v>
      </c>
      <c r="P17" s="99"/>
      <c r="Q17" s="107"/>
      <c r="R17" s="2" t="s">
        <v>185</v>
      </c>
      <c r="T17" s="324">
        <f t="shared" si="2"/>
        <v>16</v>
      </c>
      <c r="U17" s="323">
        <v>139</v>
      </c>
      <c r="V17" s="4" t="str">
        <f>LOOKUP(U17,Name!A$1:B1754)</f>
        <v>James Ward</v>
      </c>
      <c r="W17" s="305"/>
      <c r="X17" s="305">
        <v>96</v>
      </c>
      <c r="Y17" s="305"/>
      <c r="Z17" s="305"/>
      <c r="AA17" s="305"/>
      <c r="AB17" s="303">
        <f t="shared" si="0"/>
        <v>96</v>
      </c>
      <c r="AC17" s="304"/>
    </row>
    <row r="18" spans="1:29" ht="16.5" thickBot="1">
      <c r="A18" s="10"/>
      <c r="B18" s="12" t="e">
        <f>LOOKUP(A18,Name!A$2:B953)</f>
        <v>#N/A</v>
      </c>
      <c r="C18" s="147"/>
      <c r="D18" s="59"/>
      <c r="E18" s="147"/>
      <c r="F18" s="59"/>
      <c r="G18" s="155"/>
      <c r="H18" s="59"/>
      <c r="I18" s="155"/>
      <c r="J18" s="59"/>
      <c r="K18" s="155"/>
      <c r="L18" s="59"/>
      <c r="M18" s="59"/>
      <c r="N18" s="59"/>
      <c r="O18" s="98">
        <f t="shared" si="3"/>
        <v>0</v>
      </c>
      <c r="P18" s="99"/>
      <c r="Q18" s="107"/>
      <c r="R18" s="2" t="s">
        <v>184</v>
      </c>
      <c r="T18" s="324">
        <f t="shared" si="2"/>
        <v>17</v>
      </c>
      <c r="U18" s="323">
        <v>148</v>
      </c>
      <c r="V18" s="4" t="str">
        <f>LOOKUP(U18,Name!A$1:B1748)</f>
        <v>Ben White</v>
      </c>
      <c r="W18" s="304">
        <v>92</v>
      </c>
      <c r="X18" s="304"/>
      <c r="Y18" s="304"/>
      <c r="Z18" s="304"/>
      <c r="AA18" s="304"/>
      <c r="AB18" s="303">
        <f t="shared" si="0"/>
        <v>92</v>
      </c>
      <c r="AC18" s="304"/>
    </row>
    <row r="19" spans="1:29" ht="16.5" thickBot="1">
      <c r="A19" s="115">
        <v>3</v>
      </c>
      <c r="B19" s="116" t="str">
        <f>LOOKUP(A19,Name!A$2:B954)</f>
        <v>Birchfield Harriers</v>
      </c>
      <c r="C19" s="149"/>
      <c r="D19" s="116">
        <f>SUM(D13:D18)</f>
        <v>34</v>
      </c>
      <c r="E19" s="149"/>
      <c r="F19" s="116">
        <f>SUM(F13:F18)</f>
        <v>76</v>
      </c>
      <c r="G19" s="157"/>
      <c r="H19" s="116">
        <f>SUM(H13:H18)</f>
        <v>40</v>
      </c>
      <c r="I19" s="157"/>
      <c r="J19" s="116">
        <f>SUM(J13:J18)</f>
        <v>68</v>
      </c>
      <c r="K19" s="157"/>
      <c r="L19" s="116">
        <f>SUM(L13:L18)</f>
        <v>62</v>
      </c>
      <c r="M19" s="116"/>
      <c r="N19" s="116">
        <f>SUM(N13:N18)</f>
        <v>34</v>
      </c>
      <c r="O19" s="116">
        <f>Q15</f>
        <v>40</v>
      </c>
      <c r="P19" s="116">
        <f>Q18</f>
        <v>0</v>
      </c>
      <c r="Q19" s="117">
        <f>SUM(D19:P19)-R12-R13</f>
        <v>354</v>
      </c>
      <c r="R19" s="276" t="s">
        <v>234</v>
      </c>
      <c r="T19" s="324">
        <f t="shared" si="2"/>
        <v>18</v>
      </c>
      <c r="U19" s="323">
        <v>136</v>
      </c>
      <c r="V19" s="4" t="str">
        <f>LOOKUP(U19,Name!A$1:B1765)</f>
        <v>Osiris Iliffe</v>
      </c>
      <c r="W19" s="304"/>
      <c r="X19" s="304">
        <v>88</v>
      </c>
      <c r="Y19" s="304"/>
      <c r="Z19" s="304"/>
      <c r="AA19" s="304"/>
      <c r="AB19" s="303">
        <f t="shared" si="0"/>
        <v>88</v>
      </c>
      <c r="AC19" s="304"/>
    </row>
    <row r="20" spans="1:29" ht="15.75">
      <c r="A20" s="118">
        <v>4</v>
      </c>
      <c r="B20" s="119" t="str">
        <f>LOOKUP(A20,Name!A$2:B955)</f>
        <v>Halesowen C&amp;AC</v>
      </c>
      <c r="C20" s="655" t="s">
        <v>90</v>
      </c>
      <c r="D20" s="656"/>
      <c r="E20" s="653" t="s">
        <v>91</v>
      </c>
      <c r="F20" s="654"/>
      <c r="G20" s="655" t="s">
        <v>104</v>
      </c>
      <c r="H20" s="656"/>
      <c r="I20" s="653" t="s">
        <v>92</v>
      </c>
      <c r="J20" s="654"/>
      <c r="K20" s="655" t="s">
        <v>93</v>
      </c>
      <c r="L20" s="656"/>
      <c r="M20" s="653" t="s">
        <v>94</v>
      </c>
      <c r="N20" s="654"/>
      <c r="O20" s="102" t="s">
        <v>96</v>
      </c>
      <c r="P20" s="103" t="s">
        <v>97</v>
      </c>
      <c r="Q20" s="124" t="s">
        <v>58</v>
      </c>
      <c r="R20" s="277"/>
      <c r="T20" s="324">
        <f t="shared" si="2"/>
        <v>19</v>
      </c>
      <c r="U20" s="323">
        <v>135</v>
      </c>
      <c r="V20" s="4" t="str">
        <f>LOOKUP(U20,Name!A$1:B1755)</f>
        <v>Joshua Hill</v>
      </c>
      <c r="W20" s="304"/>
      <c r="X20" s="304">
        <v>87</v>
      </c>
      <c r="Y20" s="304"/>
      <c r="Z20" s="304"/>
      <c r="AA20" s="304"/>
      <c r="AB20" s="303">
        <f t="shared" si="0"/>
        <v>87</v>
      </c>
      <c r="AC20" s="304"/>
    </row>
    <row r="21" spans="1:29" ht="16.5" thickBot="1">
      <c r="A21" s="403">
        <v>420</v>
      </c>
      <c r="B21" s="12" t="str">
        <f>LOOKUP(A21,Name!A$2:B956)</f>
        <v>Samuel Chance</v>
      </c>
      <c r="C21" s="147">
        <v>23.3</v>
      </c>
      <c r="D21" s="59">
        <v>32</v>
      </c>
      <c r="E21" s="147"/>
      <c r="F21" s="59"/>
      <c r="G21" s="155"/>
      <c r="H21" s="59"/>
      <c r="I21" s="155">
        <v>2.12</v>
      </c>
      <c r="J21" s="59">
        <v>32</v>
      </c>
      <c r="K21" s="155">
        <v>10.29</v>
      </c>
      <c r="L21" s="59">
        <v>40</v>
      </c>
      <c r="M21" s="59"/>
      <c r="N21" s="59"/>
      <c r="O21" s="98">
        <f aca="true" t="shared" si="4" ref="O21:O26">D21+F21+H21+J21+L21+N21</f>
        <v>104</v>
      </c>
      <c r="P21" s="99"/>
      <c r="Q21" s="106" t="s">
        <v>98</v>
      </c>
      <c r="R21" s="278"/>
      <c r="T21" s="324">
        <f t="shared" si="2"/>
        <v>20</v>
      </c>
      <c r="U21" s="323">
        <v>627</v>
      </c>
      <c r="V21" s="4" t="str">
        <f>LOOKUP(U21,Name!A$1:B1758)</f>
        <v>Chris Perry </v>
      </c>
      <c r="W21" s="304"/>
      <c r="X21" s="304">
        <v>86</v>
      </c>
      <c r="Y21" s="304"/>
      <c r="Z21" s="304"/>
      <c r="AA21" s="304"/>
      <c r="AB21" s="303">
        <f t="shared" si="0"/>
        <v>86</v>
      </c>
      <c r="AC21" s="304"/>
    </row>
    <row r="22" spans="1:29" ht="15.75">
      <c r="A22" s="403">
        <v>421</v>
      </c>
      <c r="B22" s="12" t="str">
        <f>LOOKUP(A22,Name!A$2:B957)</f>
        <v>Adam Parsons</v>
      </c>
      <c r="C22" s="147"/>
      <c r="D22" s="59"/>
      <c r="E22" s="147">
        <v>55.9</v>
      </c>
      <c r="F22" s="59">
        <v>24</v>
      </c>
      <c r="G22" s="155"/>
      <c r="H22" s="59"/>
      <c r="I22" s="155">
        <v>1.84</v>
      </c>
      <c r="J22" s="59">
        <v>22</v>
      </c>
      <c r="K22" s="155"/>
      <c r="L22" s="59"/>
      <c r="M22" s="59">
        <v>68</v>
      </c>
      <c r="N22" s="59">
        <v>31</v>
      </c>
      <c r="O22" s="98">
        <f t="shared" si="4"/>
        <v>77</v>
      </c>
      <c r="P22" s="99"/>
      <c r="Q22" s="107">
        <v>106.2</v>
      </c>
      <c r="R22" s="2" t="s">
        <v>185</v>
      </c>
      <c r="T22" s="324">
        <f t="shared" si="2"/>
        <v>21</v>
      </c>
      <c r="U22" s="323">
        <v>421</v>
      </c>
      <c r="V22" s="4" t="str">
        <f>LOOKUP(U22,Name!A$1:B1763)</f>
        <v>Adam Parsons</v>
      </c>
      <c r="W22" s="304"/>
      <c r="X22" s="304">
        <v>77</v>
      </c>
      <c r="Y22" s="304"/>
      <c r="Z22" s="304"/>
      <c r="AA22" s="304"/>
      <c r="AB22" s="303">
        <f t="shared" si="0"/>
        <v>77</v>
      </c>
      <c r="AC22" s="304"/>
    </row>
    <row r="23" spans="1:29" ht="15.75">
      <c r="A23" s="403"/>
      <c r="B23" s="12" t="e">
        <f>LOOKUP(A23,Name!A$2:B958)</f>
        <v>#N/A</v>
      </c>
      <c r="C23" s="147"/>
      <c r="D23" s="59"/>
      <c r="E23" s="147"/>
      <c r="F23" s="59"/>
      <c r="G23" s="155"/>
      <c r="H23" s="59"/>
      <c r="I23" s="155"/>
      <c r="J23" s="59"/>
      <c r="K23" s="155"/>
      <c r="L23" s="59"/>
      <c r="M23" s="59"/>
      <c r="N23" s="59"/>
      <c r="O23" s="98">
        <f t="shared" si="4"/>
        <v>0</v>
      </c>
      <c r="P23" s="99"/>
      <c r="Q23" s="107">
        <v>30</v>
      </c>
      <c r="R23" s="2" t="s">
        <v>184</v>
      </c>
      <c r="T23" s="324">
        <f t="shared" si="2"/>
        <v>22</v>
      </c>
      <c r="U23" s="323">
        <v>367</v>
      </c>
      <c r="V23" s="4" t="str">
        <f>LOOKUP(U23,Name!A$1:B1745)</f>
        <v>Jordan Ricketts</v>
      </c>
      <c r="W23" s="304">
        <v>62</v>
      </c>
      <c r="X23" s="304"/>
      <c r="Y23" s="304"/>
      <c r="Z23" s="304"/>
      <c r="AA23" s="304"/>
      <c r="AB23" s="303">
        <f t="shared" si="0"/>
        <v>62</v>
      </c>
      <c r="AC23" s="304"/>
    </row>
    <row r="24" spans="1:29" ht="15.75">
      <c r="A24" s="403"/>
      <c r="B24" s="12" t="e">
        <f>LOOKUP(A24,Name!A$2:B959)</f>
        <v>#N/A</v>
      </c>
      <c r="C24" s="147"/>
      <c r="D24" s="59"/>
      <c r="E24" s="147"/>
      <c r="F24" s="59"/>
      <c r="G24" s="155"/>
      <c r="H24" s="59"/>
      <c r="I24" s="155"/>
      <c r="J24" s="59"/>
      <c r="K24" s="155"/>
      <c r="L24" s="59"/>
      <c r="M24" s="59"/>
      <c r="N24" s="59"/>
      <c r="O24" s="98">
        <f t="shared" si="4"/>
        <v>0</v>
      </c>
      <c r="P24" s="99"/>
      <c r="Q24" s="68" t="s">
        <v>99</v>
      </c>
      <c r="T24" s="324">
        <f t="shared" si="2"/>
        <v>23</v>
      </c>
      <c r="U24" s="323"/>
      <c r="V24" s="4" t="e">
        <f>LOOKUP(U24,Name!A$1:B1766)</f>
        <v>#N/A</v>
      </c>
      <c r="W24" s="304"/>
      <c r="X24" s="304"/>
      <c r="Y24" s="304"/>
      <c r="Z24" s="304"/>
      <c r="AA24" s="304"/>
      <c r="AB24" s="303">
        <f t="shared" si="0"/>
        <v>0</v>
      </c>
      <c r="AC24" s="304"/>
    </row>
    <row r="25" spans="1:29" ht="15.75">
      <c r="A25" s="403"/>
      <c r="B25" s="12" t="e">
        <f>LOOKUP(A25,Name!A$2:B960)</f>
        <v>#N/A</v>
      </c>
      <c r="C25" s="147"/>
      <c r="D25" s="59"/>
      <c r="E25" s="147"/>
      <c r="F25" s="59"/>
      <c r="G25" s="155"/>
      <c r="H25" s="59"/>
      <c r="I25" s="155"/>
      <c r="J25" s="59"/>
      <c r="K25" s="155"/>
      <c r="L25" s="59"/>
      <c r="M25" s="59"/>
      <c r="N25" s="59"/>
      <c r="O25" s="98">
        <f t="shared" si="4"/>
        <v>0</v>
      </c>
      <c r="P25" s="99"/>
      <c r="Q25" s="107"/>
      <c r="R25" s="2" t="s">
        <v>185</v>
      </c>
      <c r="T25" s="324">
        <f t="shared" si="2"/>
        <v>24</v>
      </c>
      <c r="U25" s="323"/>
      <c r="V25" s="4" t="e">
        <f>LOOKUP(U25,Name!A$1:B1767)</f>
        <v>#N/A</v>
      </c>
      <c r="W25" s="304"/>
      <c r="X25" s="304"/>
      <c r="Y25" s="304"/>
      <c r="Z25" s="304"/>
      <c r="AA25" s="304"/>
      <c r="AB25" s="303">
        <f t="shared" si="0"/>
        <v>0</v>
      </c>
      <c r="AC25" s="304"/>
    </row>
    <row r="26" spans="1:29" ht="16.5" thickBot="1">
      <c r="A26" s="403"/>
      <c r="B26" s="12" t="e">
        <f>LOOKUP(A26,Name!A$2:B961)</f>
        <v>#N/A</v>
      </c>
      <c r="C26" s="147"/>
      <c r="D26" s="59"/>
      <c r="E26" s="147"/>
      <c r="F26" s="59"/>
      <c r="G26" s="155"/>
      <c r="H26" s="59"/>
      <c r="I26" s="155"/>
      <c r="J26" s="59"/>
      <c r="K26" s="155"/>
      <c r="L26" s="59"/>
      <c r="M26" s="59"/>
      <c r="N26" s="59"/>
      <c r="O26" s="98">
        <f t="shared" si="4"/>
        <v>0</v>
      </c>
      <c r="P26" s="99"/>
      <c r="Q26" s="107"/>
      <c r="R26" s="2" t="s">
        <v>184</v>
      </c>
      <c r="T26" s="324">
        <f t="shared" si="2"/>
        <v>25</v>
      </c>
      <c r="U26" s="323"/>
      <c r="V26" s="4" t="e">
        <f>LOOKUP(U26,Name!A$1:B1768)</f>
        <v>#N/A</v>
      </c>
      <c r="W26" s="304"/>
      <c r="X26" s="304"/>
      <c r="Y26" s="304"/>
      <c r="Z26" s="304"/>
      <c r="AA26" s="304"/>
      <c r="AB26" s="303">
        <f t="shared" si="0"/>
        <v>0</v>
      </c>
      <c r="AC26" s="304"/>
    </row>
    <row r="27" spans="1:29" ht="16.5" thickBot="1">
      <c r="A27" s="121">
        <v>4</v>
      </c>
      <c r="B27" s="122" t="str">
        <f>LOOKUP(A27,Name!A$2:B962)</f>
        <v>Halesowen C&amp;AC</v>
      </c>
      <c r="C27" s="150"/>
      <c r="D27" s="122">
        <f>SUM(D21:D26)</f>
        <v>32</v>
      </c>
      <c r="E27" s="150"/>
      <c r="F27" s="122">
        <f>SUM(F21:F26)</f>
        <v>24</v>
      </c>
      <c r="G27" s="158"/>
      <c r="H27" s="122">
        <f>SUM(H21:H26)</f>
        <v>0</v>
      </c>
      <c r="I27" s="158"/>
      <c r="J27" s="122">
        <f>SUM(J21:J26)</f>
        <v>54</v>
      </c>
      <c r="K27" s="158"/>
      <c r="L27" s="122">
        <f>SUM(L21:L26)</f>
        <v>40</v>
      </c>
      <c r="M27" s="122"/>
      <c r="N27" s="122">
        <f>SUM(N21:N26)</f>
        <v>31</v>
      </c>
      <c r="O27" s="122">
        <f>Q23</f>
        <v>30</v>
      </c>
      <c r="P27" s="122">
        <f>Q26</f>
        <v>0</v>
      </c>
      <c r="Q27" s="123">
        <f>SUM(D27:P27)-R20-R21</f>
        <v>211</v>
      </c>
      <c r="R27" s="276" t="s">
        <v>234</v>
      </c>
      <c r="T27" s="324">
        <f t="shared" si="2"/>
        <v>26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ht="16.5" customHeight="1">
      <c r="A28" s="125">
        <v>5</v>
      </c>
      <c r="B28" s="126" t="str">
        <f>LOOKUP(A28,Name!A$2:B963)</f>
        <v>Tamworth AC</v>
      </c>
      <c r="C28" s="655" t="s">
        <v>90</v>
      </c>
      <c r="D28" s="656"/>
      <c r="E28" s="653" t="s">
        <v>91</v>
      </c>
      <c r="F28" s="654"/>
      <c r="G28" s="655" t="s">
        <v>104</v>
      </c>
      <c r="H28" s="656"/>
      <c r="I28" s="653" t="s">
        <v>92</v>
      </c>
      <c r="J28" s="654"/>
      <c r="K28" s="655" t="s">
        <v>93</v>
      </c>
      <c r="L28" s="656"/>
      <c r="M28" s="653" t="s">
        <v>94</v>
      </c>
      <c r="N28" s="654"/>
      <c r="O28" s="102" t="s">
        <v>96</v>
      </c>
      <c r="P28" s="103" t="s">
        <v>97</v>
      </c>
      <c r="Q28" s="131" t="s">
        <v>60</v>
      </c>
      <c r="R28" s="277"/>
      <c r="T28" s="324">
        <f t="shared" si="2"/>
        <v>27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ht="16.5" thickBot="1">
      <c r="A29" s="10">
        <v>575</v>
      </c>
      <c r="B29" s="12" t="str">
        <f>LOOKUP(A29,Name!A$2:B964)</f>
        <v>Andrew Woods</v>
      </c>
      <c r="C29" s="147"/>
      <c r="D29" s="59"/>
      <c r="E29" s="147">
        <v>48.2</v>
      </c>
      <c r="F29" s="59">
        <v>38</v>
      </c>
      <c r="G29" s="155"/>
      <c r="H29" s="59"/>
      <c r="I29" s="155">
        <v>1.88</v>
      </c>
      <c r="J29" s="59">
        <v>24</v>
      </c>
      <c r="K29" s="155"/>
      <c r="L29" s="59"/>
      <c r="M29" s="59">
        <v>74</v>
      </c>
      <c r="N29" s="59">
        <v>36</v>
      </c>
      <c r="O29" s="98">
        <f aca="true" t="shared" si="5" ref="O29:O34">D29+F29+H29+J29+L29+N29</f>
        <v>98</v>
      </c>
      <c r="P29" s="99"/>
      <c r="Q29" s="106" t="s">
        <v>98</v>
      </c>
      <c r="R29" s="278"/>
      <c r="T29" s="324">
        <f t="shared" si="2"/>
        <v>28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>
      <c r="A30" s="10"/>
      <c r="B30" s="12" t="e">
        <f>LOOKUP(A30,Name!A$2:B965)</f>
        <v>#N/A</v>
      </c>
      <c r="C30" s="147"/>
      <c r="D30" s="59"/>
      <c r="E30" s="147"/>
      <c r="F30" s="59"/>
      <c r="G30" s="155"/>
      <c r="H30" s="59"/>
      <c r="I30" s="155"/>
      <c r="J30" s="59"/>
      <c r="K30" s="155"/>
      <c r="L30" s="59"/>
      <c r="M30" s="59"/>
      <c r="N30" s="59"/>
      <c r="O30" s="98">
        <f t="shared" si="5"/>
        <v>0</v>
      </c>
      <c r="P30" s="99"/>
      <c r="Q30" s="107"/>
      <c r="R30" s="2" t="s">
        <v>185</v>
      </c>
      <c r="T30" s="324">
        <f t="shared" si="2"/>
        <v>29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>
      <c r="A31" s="10"/>
      <c r="B31" s="12" t="e">
        <f>LOOKUP(A31,Name!A$2:B966)</f>
        <v>#N/A</v>
      </c>
      <c r="C31" s="147"/>
      <c r="D31" s="59"/>
      <c r="E31" s="147"/>
      <c r="F31" s="59"/>
      <c r="G31" s="155"/>
      <c r="H31" s="59"/>
      <c r="I31" s="155"/>
      <c r="J31" s="59"/>
      <c r="K31" s="155"/>
      <c r="L31" s="59"/>
      <c r="M31" s="59"/>
      <c r="N31" s="59"/>
      <c r="O31" s="98">
        <f t="shared" si="5"/>
        <v>0</v>
      </c>
      <c r="P31" s="99"/>
      <c r="Q31" s="107"/>
      <c r="R31" s="2" t="s">
        <v>184</v>
      </c>
      <c r="T31" s="324">
        <f t="shared" si="2"/>
        <v>30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>
      <c r="A32" s="10"/>
      <c r="B32" s="12" t="e">
        <f>LOOKUP(A32,Name!A$2:B967)</f>
        <v>#N/A</v>
      </c>
      <c r="C32" s="147"/>
      <c r="D32" s="59"/>
      <c r="E32" s="147"/>
      <c r="F32" s="59"/>
      <c r="G32" s="155"/>
      <c r="H32" s="59"/>
      <c r="I32" s="155"/>
      <c r="J32" s="59"/>
      <c r="K32" s="155"/>
      <c r="L32" s="59"/>
      <c r="M32" s="59"/>
      <c r="N32" s="59"/>
      <c r="O32" s="98">
        <f t="shared" si="5"/>
        <v>0</v>
      </c>
      <c r="P32" s="99"/>
      <c r="Q32" s="68" t="s">
        <v>99</v>
      </c>
      <c r="T32" s="324">
        <f t="shared" si="2"/>
        <v>31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>
      <c r="A33" s="10"/>
      <c r="B33" s="12" t="e">
        <f>LOOKUP(A33,Name!A$2:B968)</f>
        <v>#N/A</v>
      </c>
      <c r="C33" s="147"/>
      <c r="D33" s="59"/>
      <c r="E33" s="147"/>
      <c r="F33" s="59"/>
      <c r="G33" s="155"/>
      <c r="H33" s="59"/>
      <c r="I33" s="155"/>
      <c r="J33" s="59"/>
      <c r="K33" s="155"/>
      <c r="L33" s="59"/>
      <c r="M33" s="59"/>
      <c r="N33" s="59"/>
      <c r="O33" s="98">
        <f t="shared" si="5"/>
        <v>0</v>
      </c>
      <c r="P33" s="99"/>
      <c r="Q33" s="297"/>
      <c r="R33" s="2" t="s">
        <v>185</v>
      </c>
      <c r="T33" s="324">
        <f t="shared" si="2"/>
        <v>32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ht="16.5" thickBot="1">
      <c r="A34" s="10"/>
      <c r="B34" s="12" t="e">
        <f>LOOKUP(A34,Name!A$2:B969)</f>
        <v>#N/A</v>
      </c>
      <c r="C34" s="147"/>
      <c r="D34" s="59"/>
      <c r="E34" s="147"/>
      <c r="F34" s="59"/>
      <c r="G34" s="155"/>
      <c r="H34" s="59"/>
      <c r="I34" s="155"/>
      <c r="J34" s="59"/>
      <c r="K34" s="155"/>
      <c r="L34" s="59"/>
      <c r="M34" s="59"/>
      <c r="N34" s="59"/>
      <c r="O34" s="98">
        <f t="shared" si="5"/>
        <v>0</v>
      </c>
      <c r="P34" s="99"/>
      <c r="Q34" s="107"/>
      <c r="R34" s="2" t="s">
        <v>184</v>
      </c>
      <c r="T34" s="324">
        <f t="shared" si="2"/>
        <v>33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ht="16.5" thickBot="1">
      <c r="A35" s="128">
        <v>5</v>
      </c>
      <c r="B35" s="129" t="str">
        <f>LOOKUP(A35,Name!A$2:B970)</f>
        <v>Tamworth AC</v>
      </c>
      <c r="C35" s="151"/>
      <c r="D35" s="129">
        <f>SUM(D29:D34)</f>
        <v>0</v>
      </c>
      <c r="E35" s="151"/>
      <c r="F35" s="129">
        <f>SUM(F29:F34)</f>
        <v>38</v>
      </c>
      <c r="G35" s="159"/>
      <c r="H35" s="129">
        <f>SUM(H29:H34)</f>
        <v>0</v>
      </c>
      <c r="I35" s="159"/>
      <c r="J35" s="129">
        <f>SUM(J29:J34)</f>
        <v>24</v>
      </c>
      <c r="K35" s="159"/>
      <c r="L35" s="129">
        <f>SUM(L29:L34)</f>
        <v>0</v>
      </c>
      <c r="M35" s="129"/>
      <c r="N35" s="129">
        <f>SUM(N29:N34)</f>
        <v>36</v>
      </c>
      <c r="O35" s="129">
        <f>Q31</f>
        <v>0</v>
      </c>
      <c r="P35" s="129">
        <f>Q34</f>
        <v>0</v>
      </c>
      <c r="Q35" s="130">
        <f>SUM(D35:P35)-R28-R29</f>
        <v>98</v>
      </c>
      <c r="R35" s="276" t="s">
        <v>234</v>
      </c>
      <c r="T35" s="324">
        <f t="shared" si="2"/>
        <v>34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>
      <c r="A36" s="134">
        <v>6</v>
      </c>
      <c r="B36" s="135" t="str">
        <f>LOOKUP(A36,Name!A$2:B971)</f>
        <v>Solihull &amp; Small Heath</v>
      </c>
      <c r="C36" s="655" t="s">
        <v>90</v>
      </c>
      <c r="D36" s="656"/>
      <c r="E36" s="653" t="s">
        <v>91</v>
      </c>
      <c r="F36" s="654"/>
      <c r="G36" s="655" t="s">
        <v>104</v>
      </c>
      <c r="H36" s="656"/>
      <c r="I36" s="653" t="s">
        <v>92</v>
      </c>
      <c r="J36" s="654"/>
      <c r="K36" s="655" t="s">
        <v>93</v>
      </c>
      <c r="L36" s="656"/>
      <c r="M36" s="653" t="s">
        <v>94</v>
      </c>
      <c r="N36" s="654"/>
      <c r="O36" s="102" t="s">
        <v>96</v>
      </c>
      <c r="P36" s="103" t="s">
        <v>97</v>
      </c>
      <c r="Q36" s="136" t="s">
        <v>62</v>
      </c>
      <c r="R36" s="300">
        <v>86</v>
      </c>
      <c r="T36" s="324">
        <f t="shared" si="2"/>
        <v>35</v>
      </c>
      <c r="U36" s="2"/>
      <c r="V36" s="2"/>
      <c r="W36" s="2"/>
      <c r="X36" s="2"/>
      <c r="Y36" s="2"/>
      <c r="Z36" s="2"/>
      <c r="AA36" s="2"/>
      <c r="AB36" s="2"/>
      <c r="AC36" s="2"/>
    </row>
    <row r="37" spans="1:29" ht="16.5" thickBot="1">
      <c r="A37" s="404">
        <v>623</v>
      </c>
      <c r="B37" s="12" t="str">
        <f>LOOKUP(A37,Name!A$2:B972)</f>
        <v>Sam Harris</v>
      </c>
      <c r="C37" s="147"/>
      <c r="D37" s="59"/>
      <c r="E37" s="147">
        <v>48.9</v>
      </c>
      <c r="F37" s="59">
        <v>34</v>
      </c>
      <c r="G37" s="155">
        <v>6.18</v>
      </c>
      <c r="H37" s="59">
        <v>36</v>
      </c>
      <c r="I37" s="155"/>
      <c r="J37" s="59"/>
      <c r="K37" s="155"/>
      <c r="L37" s="59"/>
      <c r="M37" s="59">
        <v>80</v>
      </c>
      <c r="N37" s="59">
        <v>38</v>
      </c>
      <c r="O37" s="98">
        <f aca="true" t="shared" si="6" ref="O37:O42">D37+F37+H37+J37+L37+N37</f>
        <v>108</v>
      </c>
      <c r="P37" s="99"/>
      <c r="Q37" s="106" t="s">
        <v>98</v>
      </c>
      <c r="R37" s="301"/>
      <c r="T37" s="324">
        <f t="shared" si="2"/>
        <v>36</v>
      </c>
      <c r="U37" s="2"/>
      <c r="V37" s="2"/>
      <c r="W37" s="2"/>
      <c r="X37" s="2"/>
      <c r="Y37" s="2"/>
      <c r="Z37" s="2"/>
      <c r="AA37" s="2"/>
      <c r="AB37" s="2"/>
      <c r="AC37" s="2"/>
    </row>
    <row r="38" spans="1:21" ht="15.75">
      <c r="A38" s="404">
        <v>621</v>
      </c>
      <c r="B38" s="12" t="str">
        <f>LOOKUP(A38,Name!A$2:B973)</f>
        <v>Tom O'Hanlon</v>
      </c>
      <c r="C38" s="147">
        <v>21.9</v>
      </c>
      <c r="D38" s="59">
        <v>38</v>
      </c>
      <c r="E38" s="147"/>
      <c r="F38" s="59"/>
      <c r="G38" s="155"/>
      <c r="H38" s="59"/>
      <c r="I38" s="155">
        <v>2.3</v>
      </c>
      <c r="J38" s="59">
        <v>40</v>
      </c>
      <c r="K38" s="155"/>
      <c r="L38" s="59"/>
      <c r="M38" s="59">
        <v>81</v>
      </c>
      <c r="N38" s="59">
        <v>40</v>
      </c>
      <c r="O38" s="98">
        <f t="shared" si="6"/>
        <v>118</v>
      </c>
      <c r="P38" s="99"/>
      <c r="Q38" s="297"/>
      <c r="R38" s="2" t="s">
        <v>185</v>
      </c>
      <c r="T38" s="324">
        <f t="shared" si="2"/>
        <v>37</v>
      </c>
      <c r="U38"/>
    </row>
    <row r="39" spans="1:21" ht="15.75">
      <c r="A39" s="404">
        <v>622</v>
      </c>
      <c r="B39" s="12" t="str">
        <f>LOOKUP(A39,Name!A$2:B974)</f>
        <v>Will Edwards</v>
      </c>
      <c r="C39" s="147">
        <v>21.9</v>
      </c>
      <c r="D39" s="59">
        <v>38</v>
      </c>
      <c r="E39" s="147"/>
      <c r="F39" s="59"/>
      <c r="G39" s="155">
        <v>6.56</v>
      </c>
      <c r="H39" s="59">
        <v>38</v>
      </c>
      <c r="I39" s="155"/>
      <c r="J39" s="59"/>
      <c r="K39" s="155">
        <v>9.12</v>
      </c>
      <c r="L39" s="59">
        <v>38</v>
      </c>
      <c r="M39" s="59"/>
      <c r="N39" s="59"/>
      <c r="O39" s="98">
        <f t="shared" si="6"/>
        <v>114</v>
      </c>
      <c r="P39" s="99"/>
      <c r="Q39" s="107"/>
      <c r="R39" s="2" t="s">
        <v>184</v>
      </c>
      <c r="T39" s="324">
        <f t="shared" si="2"/>
        <v>38</v>
      </c>
      <c r="U39"/>
    </row>
    <row r="40" spans="1:20" ht="15.75">
      <c r="A40" s="404">
        <v>624</v>
      </c>
      <c r="B40" s="12" t="str">
        <f>LOOKUP(A40,Name!A$2:B975)</f>
        <v>Max Vernon</v>
      </c>
      <c r="C40" s="147">
        <v>21.9</v>
      </c>
      <c r="D40" s="59">
        <v>38</v>
      </c>
      <c r="E40" s="147"/>
      <c r="F40" s="59"/>
      <c r="G40" s="155"/>
      <c r="H40" s="59"/>
      <c r="I40" s="155">
        <v>2.16</v>
      </c>
      <c r="J40" s="59">
        <v>34</v>
      </c>
      <c r="K40" s="155">
        <v>9.09</v>
      </c>
      <c r="L40" s="59">
        <v>36</v>
      </c>
      <c r="M40" s="59"/>
      <c r="N40" s="59"/>
      <c r="O40" s="98">
        <f t="shared" si="6"/>
        <v>108</v>
      </c>
      <c r="P40" s="99"/>
      <c r="Q40" s="68" t="s">
        <v>99</v>
      </c>
      <c r="T40" s="324">
        <f t="shared" si="2"/>
        <v>39</v>
      </c>
    </row>
    <row r="41" spans="1:20" ht="15.75">
      <c r="A41" s="404">
        <v>627</v>
      </c>
      <c r="B41" s="12" t="str">
        <f>LOOKUP(A41,Name!A$2:B976)</f>
        <v>Chris Perry </v>
      </c>
      <c r="C41" s="147"/>
      <c r="D41" s="59"/>
      <c r="E41" s="147">
        <v>54.5</v>
      </c>
      <c r="F41" s="59">
        <v>28</v>
      </c>
      <c r="G41" s="155"/>
      <c r="H41" s="59"/>
      <c r="I41" s="155">
        <v>2.02</v>
      </c>
      <c r="J41" s="59">
        <v>28</v>
      </c>
      <c r="K41" s="155">
        <v>8.2</v>
      </c>
      <c r="L41" s="59">
        <v>30</v>
      </c>
      <c r="M41" s="59"/>
      <c r="N41" s="59"/>
      <c r="O41" s="98">
        <f t="shared" si="6"/>
        <v>86</v>
      </c>
      <c r="P41" s="99"/>
      <c r="Q41" s="107">
        <v>91.3</v>
      </c>
      <c r="R41" s="2" t="s">
        <v>185</v>
      </c>
      <c r="T41" s="324">
        <f t="shared" si="2"/>
        <v>40</v>
      </c>
    </row>
    <row r="42" spans="1:20" ht="15.75">
      <c r="A42" s="404"/>
      <c r="B42" s="12" t="e">
        <f>LOOKUP(A42,Name!A$2:B977)</f>
        <v>#N/A</v>
      </c>
      <c r="C42" s="147"/>
      <c r="D42" s="59"/>
      <c r="E42" s="147"/>
      <c r="F42" s="59"/>
      <c r="G42" s="155"/>
      <c r="H42" s="59"/>
      <c r="I42" s="155"/>
      <c r="J42" s="59"/>
      <c r="K42" s="155"/>
      <c r="L42" s="59"/>
      <c r="M42" s="59"/>
      <c r="N42" s="59"/>
      <c r="O42" s="98">
        <f t="shared" si="6"/>
        <v>0</v>
      </c>
      <c r="P42" s="99"/>
      <c r="Q42" s="107">
        <v>40</v>
      </c>
      <c r="R42" s="2" t="s">
        <v>184</v>
      </c>
      <c r="T42" s="324">
        <f t="shared" si="2"/>
        <v>41</v>
      </c>
    </row>
    <row r="43" spans="1:28" ht="16.5" thickBot="1">
      <c r="A43" s="133">
        <v>6</v>
      </c>
      <c r="B43" s="144" t="str">
        <f>LOOKUP(A43,Name!A$2:B978)</f>
        <v>Solihull &amp; Small Heath</v>
      </c>
      <c r="C43" s="152"/>
      <c r="D43" s="144">
        <f>SUM(D37:D42)</f>
        <v>114</v>
      </c>
      <c r="E43" s="152"/>
      <c r="F43" s="144">
        <f>SUM(F37:F42)</f>
        <v>62</v>
      </c>
      <c r="G43" s="160"/>
      <c r="H43" s="144">
        <f>SUM(H37:H42)</f>
        <v>74</v>
      </c>
      <c r="I43" s="160"/>
      <c r="J43" s="144">
        <f>SUM(J37:J42)</f>
        <v>102</v>
      </c>
      <c r="K43" s="160"/>
      <c r="L43" s="144">
        <f>SUM(L37:L42)</f>
        <v>104</v>
      </c>
      <c r="M43" s="144"/>
      <c r="N43" s="144">
        <f>SUM(N37:N42)</f>
        <v>78</v>
      </c>
      <c r="O43" s="144">
        <f>Q39</f>
        <v>0</v>
      </c>
      <c r="P43" s="144">
        <f>Q42</f>
        <v>40</v>
      </c>
      <c r="Q43" s="145">
        <f>SUM(D43:P43)-R36-R37</f>
        <v>488</v>
      </c>
      <c r="T43" s="324">
        <f t="shared" si="2"/>
        <v>42</v>
      </c>
      <c r="AB43" s="455"/>
    </row>
    <row r="44" spans="1:20" ht="15.75">
      <c r="A44" s="137"/>
      <c r="B44" s="138" t="s">
        <v>100</v>
      </c>
      <c r="C44" s="655" t="s">
        <v>90</v>
      </c>
      <c r="D44" s="656"/>
      <c r="E44" s="653" t="s">
        <v>91</v>
      </c>
      <c r="F44" s="654"/>
      <c r="G44" s="655" t="s">
        <v>104</v>
      </c>
      <c r="H44" s="656"/>
      <c r="I44" s="653" t="s">
        <v>92</v>
      </c>
      <c r="J44" s="654"/>
      <c r="K44" s="655" t="s">
        <v>93</v>
      </c>
      <c r="L44" s="656"/>
      <c r="M44" s="653" t="s">
        <v>94</v>
      </c>
      <c r="N44" s="654"/>
      <c r="O44" s="162"/>
      <c r="P44" s="162"/>
      <c r="Q44" s="143" t="s">
        <v>101</v>
      </c>
      <c r="T44" s="1"/>
    </row>
    <row r="45" spans="1:20" ht="15.75">
      <c r="A45" s="404"/>
      <c r="B45" s="12" t="e">
        <f>LOOKUP(A45,Name!A$2:B980)</f>
        <v>#N/A</v>
      </c>
      <c r="C45" s="147"/>
      <c r="D45" s="59"/>
      <c r="E45" s="147"/>
      <c r="F45" s="59"/>
      <c r="G45" s="155"/>
      <c r="H45" s="59"/>
      <c r="I45" s="155"/>
      <c r="J45" s="59"/>
      <c r="K45" s="155"/>
      <c r="L45" s="59"/>
      <c r="M45" s="59"/>
      <c r="N45" s="59"/>
      <c r="O45" s="98">
        <f aca="true" t="shared" si="7" ref="O45:O51">D45+F45+H45+J45+L45+N45</f>
        <v>0</v>
      </c>
      <c r="P45" s="163"/>
      <c r="Q45" s="106" t="s">
        <v>98</v>
      </c>
      <c r="T45" s="1"/>
    </row>
    <row r="46" spans="1:20" ht="15.75">
      <c r="A46" s="404"/>
      <c r="B46" s="12" t="e">
        <f>LOOKUP(A46,Name!A$2:B981)</f>
        <v>#N/A</v>
      </c>
      <c r="C46" s="147"/>
      <c r="D46" s="59"/>
      <c r="E46" s="147"/>
      <c r="F46" s="59"/>
      <c r="G46" s="155"/>
      <c r="H46" s="59"/>
      <c r="I46" s="155"/>
      <c r="J46" s="59"/>
      <c r="K46" s="155"/>
      <c r="L46" s="59"/>
      <c r="M46" s="59"/>
      <c r="N46" s="59"/>
      <c r="O46" s="98">
        <f t="shared" si="7"/>
        <v>0</v>
      </c>
      <c r="P46" s="163"/>
      <c r="Q46" s="107"/>
      <c r="T46" s="1"/>
    </row>
    <row r="47" spans="1:20" ht="15.75">
      <c r="A47" s="404"/>
      <c r="B47" s="12" t="e">
        <f>LOOKUP(A47,Name!A$2:B982)</f>
        <v>#N/A</v>
      </c>
      <c r="C47" s="147"/>
      <c r="D47" s="59"/>
      <c r="E47" s="147"/>
      <c r="F47" s="59"/>
      <c r="G47" s="155"/>
      <c r="H47" s="59"/>
      <c r="I47" s="155"/>
      <c r="J47" s="59"/>
      <c r="K47" s="155"/>
      <c r="L47" s="59"/>
      <c r="M47" s="59"/>
      <c r="N47" s="59"/>
      <c r="O47" s="98">
        <f t="shared" si="7"/>
        <v>0</v>
      </c>
      <c r="P47" s="163"/>
      <c r="Q47" s="107"/>
      <c r="T47" s="1"/>
    </row>
    <row r="48" spans="1:20" ht="15.75">
      <c r="A48" s="404"/>
      <c r="B48" s="12" t="e">
        <f>LOOKUP(A48,Name!A$2:B983)</f>
        <v>#N/A</v>
      </c>
      <c r="C48" s="147"/>
      <c r="D48" s="59"/>
      <c r="E48" s="147"/>
      <c r="F48" s="59"/>
      <c r="G48" s="155"/>
      <c r="H48" s="59"/>
      <c r="I48" s="155"/>
      <c r="J48" s="59"/>
      <c r="K48" s="155"/>
      <c r="L48" s="59"/>
      <c r="M48" s="59"/>
      <c r="N48" s="59"/>
      <c r="O48" s="98">
        <f t="shared" si="7"/>
        <v>0</v>
      </c>
      <c r="P48" s="163"/>
      <c r="Q48" s="146"/>
      <c r="T48" s="1"/>
    </row>
    <row r="49" spans="1:20" ht="15.75">
      <c r="A49" s="404"/>
      <c r="B49" s="12" t="e">
        <f>LOOKUP(A49,Name!A$2:B984)</f>
        <v>#N/A</v>
      </c>
      <c r="C49" s="147"/>
      <c r="D49" s="59"/>
      <c r="E49" s="147"/>
      <c r="F49" s="59"/>
      <c r="G49" s="155"/>
      <c r="H49" s="59"/>
      <c r="I49" s="155"/>
      <c r="J49" s="59"/>
      <c r="K49" s="155"/>
      <c r="L49" s="59"/>
      <c r="M49" s="59"/>
      <c r="N49" s="59"/>
      <c r="O49" s="98">
        <f t="shared" si="7"/>
        <v>0</v>
      </c>
      <c r="P49" s="163"/>
      <c r="Q49" s="68" t="s">
        <v>99</v>
      </c>
      <c r="T49" s="1"/>
    </row>
    <row r="50" spans="1:20" ht="15.75">
      <c r="A50" s="404"/>
      <c r="B50" s="12" t="e">
        <f>LOOKUP(A50,Name!A$2:B985)</f>
        <v>#N/A</v>
      </c>
      <c r="C50" s="147"/>
      <c r="D50" s="59"/>
      <c r="E50" s="147"/>
      <c r="F50" s="59"/>
      <c r="G50" s="155"/>
      <c r="H50" s="59"/>
      <c r="I50" s="155"/>
      <c r="J50" s="59"/>
      <c r="K50" s="155"/>
      <c r="L50" s="59"/>
      <c r="M50" s="59"/>
      <c r="N50" s="59"/>
      <c r="O50" s="98">
        <f t="shared" si="7"/>
        <v>0</v>
      </c>
      <c r="P50" s="163"/>
      <c r="Q50" s="107"/>
      <c r="T50" s="1"/>
    </row>
    <row r="51" spans="1:20" ht="15.75">
      <c r="A51" s="404"/>
      <c r="B51" s="12" t="e">
        <f>LOOKUP(A51,Name!A$2:B986)</f>
        <v>#N/A</v>
      </c>
      <c r="C51" s="147"/>
      <c r="D51" s="59"/>
      <c r="E51" s="147"/>
      <c r="F51" s="59"/>
      <c r="G51" s="155"/>
      <c r="H51" s="59"/>
      <c r="I51" s="155"/>
      <c r="J51" s="59"/>
      <c r="K51" s="155"/>
      <c r="L51" s="59"/>
      <c r="M51" s="59"/>
      <c r="N51" s="59"/>
      <c r="O51" s="98">
        <f t="shared" si="7"/>
        <v>0</v>
      </c>
      <c r="P51" s="163"/>
      <c r="Q51" s="107"/>
      <c r="T51" s="1"/>
    </row>
    <row r="52" spans="1:20" ht="16.5" thickBot="1">
      <c r="A52" s="140"/>
      <c r="B52" s="141" t="s">
        <v>100</v>
      </c>
      <c r="C52" s="153"/>
      <c r="D52" s="141"/>
      <c r="E52" s="153"/>
      <c r="F52" s="141"/>
      <c r="G52" s="161"/>
      <c r="H52" s="141"/>
      <c r="I52" s="161"/>
      <c r="J52" s="141"/>
      <c r="K52" s="161"/>
      <c r="L52" s="141"/>
      <c r="M52" s="141"/>
      <c r="N52" s="141"/>
      <c r="O52" s="141"/>
      <c r="P52" s="141"/>
      <c r="Q52" s="142"/>
      <c r="T52" s="1"/>
    </row>
    <row r="53" ht="15">
      <c r="T53" s="1"/>
    </row>
    <row r="54" ht="15">
      <c r="T54" s="1"/>
    </row>
    <row r="55" ht="15">
      <c r="T55" s="1"/>
    </row>
    <row r="56" ht="15">
      <c r="T56" s="1"/>
    </row>
    <row r="57" ht="15">
      <c r="T57" s="1"/>
    </row>
    <row r="58" ht="15">
      <c r="T58" s="1"/>
    </row>
    <row r="59" ht="15">
      <c r="T59" s="1"/>
    </row>
    <row r="60" ht="15">
      <c r="T60" s="1"/>
    </row>
    <row r="61" ht="15">
      <c r="T61" s="1"/>
    </row>
    <row r="62" ht="15">
      <c r="T62" s="1"/>
    </row>
    <row r="63" ht="15">
      <c r="T63" s="1"/>
    </row>
    <row r="64" ht="15">
      <c r="T64" s="1"/>
    </row>
    <row r="65" ht="15">
      <c r="T65" s="1"/>
    </row>
    <row r="66" ht="15">
      <c r="T66" s="1"/>
    </row>
    <row r="67" ht="15">
      <c r="T67" s="1"/>
    </row>
    <row r="68" ht="15">
      <c r="T68" s="1"/>
    </row>
    <row r="69" ht="15">
      <c r="T69" s="1"/>
    </row>
    <row r="70" ht="15">
      <c r="T70" s="1"/>
    </row>
    <row r="71" ht="15">
      <c r="T71" s="1"/>
    </row>
    <row r="72" ht="15">
      <c r="T72" s="1"/>
    </row>
    <row r="73" ht="15">
      <c r="T73" s="1"/>
    </row>
    <row r="74" ht="15">
      <c r="T74" s="1"/>
    </row>
    <row r="75" ht="15">
      <c r="T75" s="1"/>
    </row>
    <row r="76" ht="15">
      <c r="T76" s="1"/>
    </row>
    <row r="77" ht="15">
      <c r="T77" s="1"/>
    </row>
    <row r="78" ht="15">
      <c r="T78" s="1"/>
    </row>
    <row r="79" ht="15">
      <c r="T79" s="1"/>
    </row>
    <row r="80" ht="15">
      <c r="T80" s="1"/>
    </row>
    <row r="81" ht="15">
      <c r="T81" s="1"/>
    </row>
    <row r="82" ht="15">
      <c r="T82" s="1"/>
    </row>
    <row r="83" ht="15">
      <c r="T83" s="1"/>
    </row>
    <row r="84" ht="15">
      <c r="T84" s="1"/>
    </row>
    <row r="85" ht="15">
      <c r="T85" s="1"/>
    </row>
    <row r="86" ht="15">
      <c r="T86" s="1"/>
    </row>
    <row r="87" ht="15">
      <c r="T87" s="1"/>
    </row>
    <row r="88" ht="15">
      <c r="T88" s="1"/>
    </row>
    <row r="89" ht="15">
      <c r="T89" s="1"/>
    </row>
    <row r="90" ht="15">
      <c r="T90" s="1"/>
    </row>
    <row r="91" ht="15">
      <c r="T91" s="1"/>
    </row>
    <row r="92" ht="15">
      <c r="T92" s="1"/>
    </row>
    <row r="93" ht="15">
      <c r="T93" s="1"/>
    </row>
    <row r="94" ht="15">
      <c r="T94" s="1"/>
    </row>
    <row r="95" ht="15">
      <c r="T95" s="1"/>
    </row>
    <row r="96" ht="15">
      <c r="T96" s="1"/>
    </row>
    <row r="97" ht="15">
      <c r="T97" s="1"/>
    </row>
    <row r="98" ht="15">
      <c r="T98" s="1"/>
    </row>
    <row r="99" ht="15">
      <c r="T99" s="1"/>
    </row>
    <row r="100" ht="15">
      <c r="T100" s="1"/>
    </row>
    <row r="101" ht="15">
      <c r="T101" s="1"/>
    </row>
    <row r="102" ht="15">
      <c r="T102" s="1"/>
    </row>
    <row r="103" ht="15">
      <c r="T103" s="1"/>
    </row>
    <row r="104" ht="15">
      <c r="T104" s="1"/>
    </row>
    <row r="105" ht="15">
      <c r="T105" s="1"/>
    </row>
    <row r="106" ht="15">
      <c r="T106" s="1"/>
    </row>
    <row r="107" ht="15">
      <c r="T107" s="1"/>
    </row>
    <row r="108" ht="15">
      <c r="T108" s="1"/>
    </row>
    <row r="109" ht="15">
      <c r="T109" s="1"/>
    </row>
    <row r="110" ht="15">
      <c r="T110" s="1"/>
    </row>
    <row r="111" ht="15">
      <c r="T111" s="1"/>
    </row>
    <row r="112" ht="15">
      <c r="T112" s="1"/>
    </row>
    <row r="113" ht="15">
      <c r="T113" s="1"/>
    </row>
    <row r="114" ht="15">
      <c r="T114" s="1"/>
    </row>
    <row r="115" ht="15">
      <c r="T115" s="1"/>
    </row>
    <row r="116" ht="15">
      <c r="T116" s="1"/>
    </row>
    <row r="117" ht="15">
      <c r="T117" s="1"/>
    </row>
    <row r="118" ht="15">
      <c r="T118" s="1"/>
    </row>
    <row r="119" ht="15">
      <c r="T119" s="1"/>
    </row>
    <row r="120" ht="15">
      <c r="T120" s="1"/>
    </row>
    <row r="121" ht="15">
      <c r="T121" s="1"/>
    </row>
    <row r="122" ht="15">
      <c r="T122" s="1"/>
    </row>
    <row r="123" ht="15">
      <c r="T123" s="1"/>
    </row>
    <row r="124" ht="15">
      <c r="T124" s="1"/>
    </row>
    <row r="125" ht="15">
      <c r="T125" s="1"/>
    </row>
    <row r="126" ht="15">
      <c r="T126" s="1"/>
    </row>
    <row r="127" ht="15">
      <c r="T127" s="1"/>
    </row>
    <row r="128" ht="15">
      <c r="T128" s="1"/>
    </row>
    <row r="129" ht="15">
      <c r="T129" s="1"/>
    </row>
    <row r="130" ht="15">
      <c r="T130" s="1"/>
    </row>
    <row r="131" ht="15">
      <c r="T131" s="1"/>
    </row>
    <row r="132" ht="15">
      <c r="T132" s="1"/>
    </row>
    <row r="133" ht="15">
      <c r="T133" s="1"/>
    </row>
    <row r="134" ht="15">
      <c r="T134" s="1"/>
    </row>
    <row r="135" ht="15">
      <c r="T135" s="1"/>
    </row>
    <row r="136" ht="15">
      <c r="T136" s="1"/>
    </row>
    <row r="137" ht="15">
      <c r="T137" s="1"/>
    </row>
    <row r="138" ht="15">
      <c r="T138" s="1"/>
    </row>
    <row r="139" ht="15">
      <c r="T139" s="1"/>
    </row>
    <row r="140" ht="15">
      <c r="T140" s="1"/>
    </row>
    <row r="141" ht="15">
      <c r="T141" s="1"/>
    </row>
    <row r="142" ht="15">
      <c r="T142" s="1"/>
    </row>
    <row r="143" ht="15">
      <c r="T143" s="1"/>
    </row>
    <row r="144" ht="15">
      <c r="T144" s="1"/>
    </row>
    <row r="145" ht="15">
      <c r="T145" s="1"/>
    </row>
    <row r="146" ht="15">
      <c r="T146" s="1"/>
    </row>
    <row r="147" ht="15">
      <c r="T147" s="1"/>
    </row>
    <row r="148" ht="15">
      <c r="T148" s="1"/>
    </row>
    <row r="149" ht="15">
      <c r="T149" s="1"/>
    </row>
    <row r="150" ht="15">
      <c r="T150" s="1"/>
    </row>
    <row r="151" ht="15">
      <c r="T151" s="1"/>
    </row>
    <row r="152" ht="15">
      <c r="T152" s="1"/>
    </row>
    <row r="153" ht="15">
      <c r="T153" s="1"/>
    </row>
    <row r="154" ht="15">
      <c r="T154" s="1"/>
    </row>
    <row r="155" ht="15">
      <c r="T155" s="1"/>
    </row>
    <row r="156" ht="15">
      <c r="T156" s="1"/>
    </row>
    <row r="157" ht="15">
      <c r="T157" s="1"/>
    </row>
    <row r="158" ht="15">
      <c r="T158" s="1"/>
    </row>
    <row r="159" ht="15">
      <c r="T159" s="1"/>
    </row>
    <row r="160" ht="15">
      <c r="T160" s="1"/>
    </row>
    <row r="161" ht="15">
      <c r="T161" s="1"/>
    </row>
    <row r="162" ht="15">
      <c r="T162" s="1"/>
    </row>
    <row r="163" ht="15">
      <c r="T163" s="1"/>
    </row>
    <row r="164" ht="15">
      <c r="T164" s="1"/>
    </row>
    <row r="165" ht="15">
      <c r="T165" s="1"/>
    </row>
    <row r="166" ht="15">
      <c r="T166" s="1"/>
    </row>
    <row r="167" ht="15">
      <c r="T167" s="1"/>
    </row>
    <row r="168" ht="15">
      <c r="T168" s="1"/>
    </row>
    <row r="169" ht="15">
      <c r="T169" s="1"/>
    </row>
    <row r="170" ht="15">
      <c r="T170" s="1"/>
    </row>
    <row r="171" ht="15">
      <c r="T171" s="1"/>
    </row>
    <row r="172" ht="15">
      <c r="T172" s="1"/>
    </row>
    <row r="173" ht="15">
      <c r="T173" s="1"/>
    </row>
    <row r="174" ht="15">
      <c r="T174" s="1"/>
    </row>
    <row r="175" ht="15">
      <c r="T175" s="1"/>
    </row>
    <row r="176" ht="15">
      <c r="T176" s="1"/>
    </row>
    <row r="177" ht="15">
      <c r="T177" s="1"/>
    </row>
    <row r="178" ht="15">
      <c r="T178" s="1"/>
    </row>
    <row r="179" ht="15">
      <c r="T179" s="1"/>
    </row>
    <row r="180" ht="15">
      <c r="T180" s="1"/>
    </row>
    <row r="181" ht="15">
      <c r="T181" s="1"/>
    </row>
    <row r="182" ht="15">
      <c r="T182" s="1"/>
    </row>
    <row r="183" ht="15">
      <c r="T183" s="1"/>
    </row>
    <row r="184" ht="15">
      <c r="T184" s="1"/>
    </row>
    <row r="185" ht="15">
      <c r="T185" s="1"/>
    </row>
    <row r="186" ht="15">
      <c r="T186" s="1"/>
    </row>
    <row r="187" ht="15">
      <c r="T187" s="1"/>
    </row>
    <row r="188" ht="15">
      <c r="T188" s="1"/>
    </row>
    <row r="189" ht="15">
      <c r="T189" s="1"/>
    </row>
    <row r="190" ht="15">
      <c r="T190" s="1"/>
    </row>
    <row r="191" ht="15">
      <c r="T191" s="1"/>
    </row>
    <row r="192" ht="15">
      <c r="T192" s="1"/>
    </row>
    <row r="193" ht="15">
      <c r="T193" s="1"/>
    </row>
    <row r="194" ht="15">
      <c r="T194" s="1"/>
    </row>
    <row r="195" ht="15">
      <c r="T195" s="1"/>
    </row>
    <row r="196" ht="15">
      <c r="T196" s="1"/>
    </row>
    <row r="197" ht="15">
      <c r="T197" s="1"/>
    </row>
    <row r="198" ht="15">
      <c r="T198" s="1"/>
    </row>
    <row r="199" ht="15">
      <c r="T199" s="1"/>
    </row>
    <row r="200" ht="15">
      <c r="T200" s="1"/>
    </row>
    <row r="201" ht="15">
      <c r="T201" s="1"/>
    </row>
    <row r="202" ht="15">
      <c r="T202" s="1"/>
    </row>
    <row r="203" ht="15">
      <c r="T203" s="1"/>
    </row>
    <row r="204" ht="15">
      <c r="T204" s="1"/>
    </row>
    <row r="205" ht="15">
      <c r="T205" s="1"/>
    </row>
    <row r="206" ht="15">
      <c r="T206" s="1"/>
    </row>
    <row r="207" ht="15">
      <c r="T207" s="1"/>
    </row>
    <row r="208" ht="15">
      <c r="T208" s="1"/>
    </row>
    <row r="209" ht="15">
      <c r="T209" s="1"/>
    </row>
    <row r="210" ht="15">
      <c r="T210" s="1"/>
    </row>
    <row r="211" ht="15">
      <c r="T211" s="1"/>
    </row>
    <row r="212" ht="15">
      <c r="T212" s="1"/>
    </row>
    <row r="213" ht="15">
      <c r="T213" s="1"/>
    </row>
    <row r="214" ht="15">
      <c r="T214" s="1"/>
    </row>
    <row r="215" ht="15">
      <c r="T215" s="1"/>
    </row>
    <row r="216" ht="15">
      <c r="T216" s="1"/>
    </row>
    <row r="217" ht="15">
      <c r="T217" s="1"/>
    </row>
    <row r="218" ht="15">
      <c r="T218" s="1"/>
    </row>
    <row r="219" ht="15">
      <c r="T219" s="1"/>
    </row>
    <row r="220" ht="15">
      <c r="T220" s="1"/>
    </row>
    <row r="221" ht="15">
      <c r="T221" s="1"/>
    </row>
    <row r="222" ht="15">
      <c r="T222" s="1"/>
    </row>
    <row r="223" ht="15">
      <c r="T223" s="1"/>
    </row>
    <row r="224" ht="15">
      <c r="T224" s="1"/>
    </row>
    <row r="225" ht="15">
      <c r="T225" s="1"/>
    </row>
    <row r="226" ht="15">
      <c r="T226" s="1"/>
    </row>
    <row r="227" ht="15">
      <c r="T227" s="1"/>
    </row>
    <row r="228" ht="15">
      <c r="T228" s="1"/>
    </row>
    <row r="229" ht="15">
      <c r="T229" s="1"/>
    </row>
    <row r="230" ht="15">
      <c r="T230" s="1"/>
    </row>
    <row r="231" ht="15">
      <c r="T231" s="1"/>
    </row>
    <row r="232" ht="15">
      <c r="T232" s="1"/>
    </row>
    <row r="233" ht="15">
      <c r="T233" s="1"/>
    </row>
    <row r="234" ht="15">
      <c r="T234" s="1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</mergeCells>
  <conditionalFormatting sqref="P5:P10">
    <cfRule type="cellIs" priority="21" dxfId="142" operator="equal" stopIfTrue="1">
      <formula>1</formula>
    </cfRule>
  </conditionalFormatting>
  <conditionalFormatting sqref="P13:P18">
    <cfRule type="cellIs" priority="20" dxfId="142" operator="equal" stopIfTrue="1">
      <formula>1</formula>
    </cfRule>
  </conditionalFormatting>
  <conditionalFormatting sqref="P21:P26">
    <cfRule type="cellIs" priority="19" dxfId="142" operator="equal" stopIfTrue="1">
      <formula>1</formula>
    </cfRule>
  </conditionalFormatting>
  <conditionalFormatting sqref="P29:P34">
    <cfRule type="cellIs" priority="18" dxfId="142" operator="equal" stopIfTrue="1">
      <formula>1</formula>
    </cfRule>
  </conditionalFormatting>
  <conditionalFormatting sqref="O37:P42">
    <cfRule type="cellIs" priority="17" dxfId="142" operator="equal" stopIfTrue="1">
      <formula>1</formula>
    </cfRule>
  </conditionalFormatting>
  <conditionalFormatting sqref="O29:O34">
    <cfRule type="cellIs" priority="16" dxfId="142" operator="equal" stopIfTrue="1">
      <formula>1</formula>
    </cfRule>
  </conditionalFormatting>
  <conditionalFormatting sqref="O45:O51">
    <cfRule type="cellIs" priority="15" dxfId="142" operator="equal" stopIfTrue="1">
      <formula>1</formula>
    </cfRule>
  </conditionalFormatting>
  <conditionalFormatting sqref="O21:O26">
    <cfRule type="cellIs" priority="14" dxfId="142" operator="equal" stopIfTrue="1">
      <formula>1</formula>
    </cfRule>
  </conditionalFormatting>
  <conditionalFormatting sqref="O13:O18">
    <cfRule type="cellIs" priority="13" dxfId="142" operator="equal" stopIfTrue="1">
      <formula>1</formula>
    </cfRule>
  </conditionalFormatting>
  <conditionalFormatting sqref="O5:O10">
    <cfRule type="cellIs" priority="12" dxfId="142" operator="equal" stopIfTrue="1">
      <formula>1</formula>
    </cfRule>
  </conditionalFormatting>
  <conditionalFormatting sqref="U1:U11 U13:U26">
    <cfRule type="cellIs" priority="9" dxfId="19" operator="between" stopIfTrue="1">
      <formula>300</formula>
      <formula>399</formula>
    </cfRule>
    <cfRule type="cellIs" priority="10" dxfId="18" operator="between" stopIfTrue="1">
      <formula>600</formula>
      <formula>699</formula>
    </cfRule>
    <cfRule type="cellIs" priority="11" dxfId="17" operator="between" stopIfTrue="1">
      <formula>500</formula>
      <formula>599</formula>
    </cfRule>
  </conditionalFormatting>
  <conditionalFormatting sqref="U12">
    <cfRule type="cellIs" priority="6" dxfId="19" operator="between" stopIfTrue="1">
      <formula>300</formula>
      <formula>399</formula>
    </cfRule>
    <cfRule type="cellIs" priority="7" dxfId="18" operator="between" stopIfTrue="1">
      <formula>600</formula>
      <formula>699</formula>
    </cfRule>
    <cfRule type="cellIs" priority="8" dxfId="17" operator="between" stopIfTrue="1">
      <formula>500</formula>
      <formula>599</formula>
    </cfRule>
  </conditionalFormatting>
  <conditionalFormatting sqref="U17:U26">
    <cfRule type="cellIs" priority="3" dxfId="19" operator="between" stopIfTrue="1">
      <formula>300</formula>
      <formula>399</formula>
    </cfRule>
    <cfRule type="cellIs" priority="4" dxfId="18" operator="between" stopIfTrue="1">
      <formula>600</formula>
      <formula>699</formula>
    </cfRule>
    <cfRule type="cellIs" priority="5" dxfId="17" operator="between" stopIfTrue="1">
      <formula>500</formula>
      <formula>599</formula>
    </cfRule>
  </conditionalFormatting>
  <conditionalFormatting sqref="U1:U26">
    <cfRule type="cellIs" priority="1" dxfId="2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6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52" sqref="I52"/>
    </sheetView>
  </sheetViews>
  <sheetFormatPr defaultColWidth="9.140625" defaultRowHeight="12.75"/>
  <cols>
    <col min="1" max="1" width="6.421875" style="2" customWidth="1"/>
    <col min="2" max="2" width="25.8515625" style="2" customWidth="1"/>
    <col min="3" max="3" width="6.7109375" style="154" customWidth="1"/>
    <col min="4" max="4" width="6.7109375" style="2" customWidth="1"/>
    <col min="5" max="5" width="6.7109375" style="154" customWidth="1"/>
    <col min="6" max="6" width="6.7109375" style="2" customWidth="1"/>
    <col min="7" max="7" width="6.7109375" style="170" customWidth="1"/>
    <col min="8" max="8" width="6.7109375" style="2" customWidth="1"/>
    <col min="9" max="9" width="6.7109375" style="49" customWidth="1"/>
    <col min="10" max="10" width="6.7109375" style="2" customWidth="1"/>
    <col min="11" max="11" width="6.7109375" style="49" customWidth="1"/>
    <col min="12" max="14" width="6.7109375" style="2" customWidth="1"/>
    <col min="15" max="15" width="4.8515625" style="2" customWidth="1"/>
    <col min="16" max="16" width="4.8515625" style="38" customWidth="1"/>
    <col min="17" max="17" width="9.140625" style="38" customWidth="1"/>
    <col min="18" max="18" width="6.8515625" style="2" customWidth="1"/>
    <col min="19" max="19" width="3.57421875" style="6" customWidth="1"/>
    <col min="20" max="20" width="3.7109375" style="476" customWidth="1"/>
    <col min="21" max="21" width="5.57421875" style="292" customWidth="1"/>
    <col min="22" max="22" width="23.57421875" style="1" customWidth="1"/>
    <col min="23" max="23" width="5.00390625" style="0" customWidth="1"/>
    <col min="24" max="27" width="5.00390625" style="1" customWidth="1"/>
    <col min="28" max="28" width="6.7109375" style="1" customWidth="1"/>
    <col min="29" max="29" width="7.00390625" style="1" customWidth="1"/>
    <col min="30" max="16384" width="9.140625" style="2" customWidth="1"/>
  </cols>
  <sheetData>
    <row r="1" spans="1:29" s="223" customFormat="1" ht="21" thickBot="1">
      <c r="A1" s="263"/>
      <c r="B1" s="665" t="s">
        <v>102</v>
      </c>
      <c r="C1" s="253" t="s">
        <v>54</v>
      </c>
      <c r="D1" s="254">
        <f>Q11</f>
        <v>323</v>
      </c>
      <c r="E1" s="255" t="s">
        <v>56</v>
      </c>
      <c r="F1" s="256">
        <f>Q19</f>
        <v>473</v>
      </c>
      <c r="G1" s="257" t="s">
        <v>58</v>
      </c>
      <c r="H1" s="258">
        <f>Q27</f>
        <v>0</v>
      </c>
      <c r="I1" s="259" t="s">
        <v>60</v>
      </c>
      <c r="J1" s="260">
        <f>Q35</f>
        <v>404</v>
      </c>
      <c r="K1" s="261" t="s">
        <v>62</v>
      </c>
      <c r="L1" s="464">
        <f>Q43</f>
        <v>441</v>
      </c>
      <c r="M1" s="670" t="str">
        <f>'s15B'!M1</f>
        <v>12th December 2015</v>
      </c>
      <c r="N1" s="671"/>
      <c r="O1" s="671"/>
      <c r="P1" s="671"/>
      <c r="Q1" s="672"/>
      <c r="S1" s="456"/>
      <c r="T1" s="475"/>
      <c r="U1" s="318" t="s">
        <v>0</v>
      </c>
      <c r="V1" s="319" t="s">
        <v>259</v>
      </c>
      <c r="W1" s="478" t="s">
        <v>48</v>
      </c>
      <c r="X1" s="478" t="s">
        <v>2</v>
      </c>
      <c r="Y1" s="478" t="s">
        <v>3</v>
      </c>
      <c r="Z1" s="478" t="s">
        <v>578</v>
      </c>
      <c r="AA1" s="478" t="s">
        <v>4</v>
      </c>
      <c r="AB1" s="321" t="s">
        <v>10</v>
      </c>
      <c r="AC1" s="321"/>
    </row>
    <row r="2" spans="1:29" ht="22.5" customHeight="1" thickBot="1">
      <c r="A2" s="264"/>
      <c r="B2" s="666"/>
      <c r="C2" s="667" t="s">
        <v>503</v>
      </c>
      <c r="D2" s="668"/>
      <c r="E2" s="668"/>
      <c r="F2" s="668"/>
      <c r="G2" s="668"/>
      <c r="H2" s="668"/>
      <c r="I2" s="668"/>
      <c r="J2" s="668"/>
      <c r="K2" s="668"/>
      <c r="L2" s="669"/>
      <c r="M2" s="264"/>
      <c r="N2" s="265"/>
      <c r="O2" s="265"/>
      <c r="P2" s="266"/>
      <c r="Q2" s="267"/>
      <c r="T2" s="477">
        <v>1</v>
      </c>
      <c r="U2" s="10">
        <v>322</v>
      </c>
      <c r="V2" s="4" t="str">
        <f>LOOKUP(U2,Name!A$1:B754)</f>
        <v>Beth Lloyd</v>
      </c>
      <c r="W2" s="470">
        <v>106</v>
      </c>
      <c r="X2" s="468">
        <v>112</v>
      </c>
      <c r="Y2" s="470"/>
      <c r="Z2" s="470"/>
      <c r="AA2" s="470"/>
      <c r="AB2" s="473">
        <f aca="true" t="shared" si="0" ref="AB2:AB41">SUM(W2:AA2)</f>
        <v>218</v>
      </c>
      <c r="AC2" s="392"/>
    </row>
    <row r="3" spans="1:29" ht="17.25" customHeight="1" thickBot="1">
      <c r="A3" s="275" t="s">
        <v>0</v>
      </c>
      <c r="B3" s="269"/>
      <c r="C3" s="270" t="s">
        <v>232</v>
      </c>
      <c r="D3" s="270" t="s">
        <v>184</v>
      </c>
      <c r="E3" s="270" t="s">
        <v>232</v>
      </c>
      <c r="F3" s="270" t="s">
        <v>184</v>
      </c>
      <c r="G3" s="270" t="s">
        <v>233</v>
      </c>
      <c r="H3" s="270" t="s">
        <v>184</v>
      </c>
      <c r="I3" s="270" t="s">
        <v>233</v>
      </c>
      <c r="J3" s="270" t="s">
        <v>184</v>
      </c>
      <c r="K3" s="270" t="s">
        <v>233</v>
      </c>
      <c r="L3" s="270" t="s">
        <v>184</v>
      </c>
      <c r="M3" s="271" t="s">
        <v>0</v>
      </c>
      <c r="N3" s="271" t="s">
        <v>184</v>
      </c>
      <c r="O3" s="272"/>
      <c r="P3" s="271"/>
      <c r="Q3" s="273"/>
      <c r="R3" s="276" t="s">
        <v>234</v>
      </c>
      <c r="S3" s="21"/>
      <c r="T3" s="477">
        <v>2</v>
      </c>
      <c r="U3" s="10">
        <v>670</v>
      </c>
      <c r="V3" s="4" t="str">
        <f>LOOKUP(U3,Name!A$1:B758)</f>
        <v>Ashleigh Bailey</v>
      </c>
      <c r="W3" s="304">
        <v>110</v>
      </c>
      <c r="X3" s="304">
        <v>108</v>
      </c>
      <c r="Y3" s="304"/>
      <c r="Z3" s="304"/>
      <c r="AA3" s="304"/>
      <c r="AB3" s="322">
        <f t="shared" si="0"/>
        <v>218</v>
      </c>
      <c r="AC3" s="392"/>
    </row>
    <row r="4" spans="1:29" ht="15.75">
      <c r="A4" s="100">
        <v>1</v>
      </c>
      <c r="B4" s="101" t="str">
        <f>LOOKUP(A4,Name!A$2:B940)</f>
        <v>Royal Sutton Coldfield</v>
      </c>
      <c r="C4" s="655" t="s">
        <v>90</v>
      </c>
      <c r="D4" s="656"/>
      <c r="E4" s="653" t="s">
        <v>91</v>
      </c>
      <c r="F4" s="654"/>
      <c r="G4" s="655" t="s">
        <v>95</v>
      </c>
      <c r="H4" s="656"/>
      <c r="I4" s="653" t="s">
        <v>92</v>
      </c>
      <c r="J4" s="654"/>
      <c r="K4" s="655" t="s">
        <v>93</v>
      </c>
      <c r="L4" s="656"/>
      <c r="M4" s="653" t="s">
        <v>94</v>
      </c>
      <c r="N4" s="654"/>
      <c r="O4" s="102" t="s">
        <v>96</v>
      </c>
      <c r="P4" s="103" t="s">
        <v>97</v>
      </c>
      <c r="Q4" s="104" t="s">
        <v>54</v>
      </c>
      <c r="R4" s="453">
        <v>56</v>
      </c>
      <c r="S4" s="474"/>
      <c r="T4" s="477">
        <v>3</v>
      </c>
      <c r="U4" s="10">
        <v>325</v>
      </c>
      <c r="V4" s="4" t="str">
        <f>LOOKUP(U4,Name!A$1:B756)</f>
        <v>Cassie Pemberton</v>
      </c>
      <c r="W4" s="304">
        <v>107</v>
      </c>
      <c r="X4" s="304">
        <v>107</v>
      </c>
      <c r="Y4" s="304"/>
      <c r="Z4" s="304"/>
      <c r="AA4" s="304"/>
      <c r="AB4" s="322">
        <f t="shared" si="0"/>
        <v>214</v>
      </c>
      <c r="AC4" s="392"/>
    </row>
    <row r="5" spans="1:29" ht="16.5" thickBot="1">
      <c r="A5" s="105">
        <v>199</v>
      </c>
      <c r="B5" s="12" t="str">
        <f>LOOKUP(A5,Name!A$2:B940)</f>
        <v>Elley Criddle</v>
      </c>
      <c r="C5" s="147"/>
      <c r="D5" s="57"/>
      <c r="E5" s="147">
        <v>51.9</v>
      </c>
      <c r="F5" s="59">
        <v>28</v>
      </c>
      <c r="G5" s="164"/>
      <c r="H5" s="59"/>
      <c r="I5" s="155">
        <v>2.16</v>
      </c>
      <c r="J5" s="59">
        <v>36</v>
      </c>
      <c r="K5" s="155"/>
      <c r="L5" s="59"/>
      <c r="M5" s="59">
        <v>58</v>
      </c>
      <c r="N5" s="59">
        <v>16</v>
      </c>
      <c r="O5" s="98">
        <f aca="true" t="shared" si="1" ref="O5:O10">D5+F5+H5+J5+L5+N5</f>
        <v>80</v>
      </c>
      <c r="P5" s="99"/>
      <c r="Q5" s="106" t="s">
        <v>98</v>
      </c>
      <c r="R5" s="454"/>
      <c r="S5" s="474"/>
      <c r="T5" s="477">
        <v>4</v>
      </c>
      <c r="U5" s="10">
        <v>589</v>
      </c>
      <c r="V5" s="4" t="str">
        <f>LOOKUP(U5,Name!A$1:B749)</f>
        <v>Lucy Wheeler</v>
      </c>
      <c r="W5" s="304">
        <v>106</v>
      </c>
      <c r="X5" s="304">
        <v>104</v>
      </c>
      <c r="Y5" s="304"/>
      <c r="Z5" s="304"/>
      <c r="AA5" s="304"/>
      <c r="AB5" s="322">
        <f t="shared" si="0"/>
        <v>210</v>
      </c>
      <c r="AC5" s="392"/>
    </row>
    <row r="6" spans="1:29" ht="15.75">
      <c r="A6" s="105">
        <v>197</v>
      </c>
      <c r="B6" s="12" t="str">
        <f>LOOKUP(A6,Name!A$2:B941)</f>
        <v>Madeleine Shay</v>
      </c>
      <c r="C6" s="147">
        <v>26.8</v>
      </c>
      <c r="D6" s="59">
        <v>18</v>
      </c>
      <c r="E6" s="147"/>
      <c r="F6" s="59"/>
      <c r="G6" s="164">
        <v>29</v>
      </c>
      <c r="H6" s="59">
        <v>18</v>
      </c>
      <c r="I6" s="155"/>
      <c r="J6" s="59"/>
      <c r="K6" s="155">
        <v>5.79</v>
      </c>
      <c r="L6" s="59">
        <v>20</v>
      </c>
      <c r="M6" s="59"/>
      <c r="N6" s="59"/>
      <c r="O6" s="98">
        <f t="shared" si="1"/>
        <v>56</v>
      </c>
      <c r="P6" s="99"/>
      <c r="Q6" s="297"/>
      <c r="R6" s="2" t="s">
        <v>185</v>
      </c>
      <c r="T6" s="477">
        <v>5</v>
      </c>
      <c r="U6" s="10">
        <v>674</v>
      </c>
      <c r="V6" s="4" t="str">
        <f>LOOKUP(U6,Name!A$1:B759)</f>
        <v>Katie Lund</v>
      </c>
      <c r="W6" s="304">
        <v>103</v>
      </c>
      <c r="X6" s="304">
        <v>104</v>
      </c>
      <c r="Y6" s="304"/>
      <c r="Z6" s="304"/>
      <c r="AA6" s="304"/>
      <c r="AB6" s="322">
        <f t="shared" si="0"/>
        <v>207</v>
      </c>
      <c r="AC6" s="392"/>
    </row>
    <row r="7" spans="1:29" ht="15.75">
      <c r="A7" s="105">
        <v>189</v>
      </c>
      <c r="B7" s="12" t="str">
        <f>LOOKUP(A7,Name!A$2:B942)</f>
        <v>Reagan Keating</v>
      </c>
      <c r="C7" s="147">
        <v>25.9</v>
      </c>
      <c r="D7" s="59">
        <v>20</v>
      </c>
      <c r="E7" s="147"/>
      <c r="F7" s="59"/>
      <c r="G7" s="164"/>
      <c r="H7" s="59"/>
      <c r="I7" s="155">
        <v>1.71</v>
      </c>
      <c r="J7" s="59">
        <v>16</v>
      </c>
      <c r="K7" s="155">
        <v>7.16</v>
      </c>
      <c r="L7" s="59">
        <v>32</v>
      </c>
      <c r="M7" s="59"/>
      <c r="N7" s="59"/>
      <c r="O7" s="98">
        <f t="shared" si="1"/>
        <v>68</v>
      </c>
      <c r="P7" s="99"/>
      <c r="Q7" s="107"/>
      <c r="R7" s="2" t="s">
        <v>184</v>
      </c>
      <c r="T7" s="477">
        <v>6</v>
      </c>
      <c r="U7" s="10">
        <v>323</v>
      </c>
      <c r="V7" s="4" t="str">
        <f>LOOKUP(U7,Name!A$1:B754)</f>
        <v>Lauryn Walker</v>
      </c>
      <c r="W7" s="304">
        <v>102</v>
      </c>
      <c r="X7" s="304">
        <v>94</v>
      </c>
      <c r="Y7" s="304"/>
      <c r="Z7" s="304"/>
      <c r="AA7" s="304"/>
      <c r="AB7" s="322">
        <f t="shared" si="0"/>
        <v>196</v>
      </c>
      <c r="AC7" s="392"/>
    </row>
    <row r="8" spans="1:29" ht="15.75">
      <c r="A8" s="105">
        <v>190</v>
      </c>
      <c r="B8" s="12" t="str">
        <f>LOOKUP(A8,Name!A$2:B943)</f>
        <v>Anna Short</v>
      </c>
      <c r="C8" s="147"/>
      <c r="D8" s="59"/>
      <c r="E8" s="147">
        <v>53.2</v>
      </c>
      <c r="F8" s="59">
        <v>22</v>
      </c>
      <c r="G8" s="164"/>
      <c r="H8" s="59"/>
      <c r="I8" s="155">
        <v>1.98</v>
      </c>
      <c r="J8" s="59">
        <v>26</v>
      </c>
      <c r="K8" s="155">
        <v>6.87</v>
      </c>
      <c r="L8" s="59">
        <v>30</v>
      </c>
      <c r="M8" s="59"/>
      <c r="N8" s="59"/>
      <c r="O8" s="98">
        <f t="shared" si="1"/>
        <v>78</v>
      </c>
      <c r="P8" s="99"/>
      <c r="Q8" s="68" t="s">
        <v>99</v>
      </c>
      <c r="T8" s="477">
        <v>7</v>
      </c>
      <c r="U8" s="10">
        <v>676</v>
      </c>
      <c r="V8" s="4" t="str">
        <f>LOOKUP(U8,Name!A$1:B760)</f>
        <v>Mary Takwoingi</v>
      </c>
      <c r="W8" s="304">
        <v>97</v>
      </c>
      <c r="X8" s="304">
        <v>94</v>
      </c>
      <c r="Y8" s="304"/>
      <c r="Z8" s="304"/>
      <c r="AA8" s="304"/>
      <c r="AB8" s="322">
        <f t="shared" si="0"/>
        <v>191</v>
      </c>
      <c r="AC8" s="392"/>
    </row>
    <row r="9" spans="1:29" ht="15.75">
      <c r="A9" s="105">
        <v>191</v>
      </c>
      <c r="B9" s="12" t="str">
        <f>LOOKUP(A9,Name!A$2:B944)</f>
        <v>Jenny Hopkinson</v>
      </c>
      <c r="C9" s="147">
        <v>24.7</v>
      </c>
      <c r="D9" s="59">
        <v>36</v>
      </c>
      <c r="E9" s="147"/>
      <c r="F9" s="59"/>
      <c r="G9" s="164">
        <v>45</v>
      </c>
      <c r="H9" s="59">
        <v>24</v>
      </c>
      <c r="I9" s="155"/>
      <c r="J9" s="59"/>
      <c r="K9" s="155"/>
      <c r="L9" s="59"/>
      <c r="M9" s="59">
        <v>72</v>
      </c>
      <c r="N9" s="59">
        <v>27</v>
      </c>
      <c r="O9" s="98">
        <f t="shared" si="1"/>
        <v>87</v>
      </c>
      <c r="P9" s="99"/>
      <c r="Q9" s="107">
        <v>99.6</v>
      </c>
      <c r="R9" s="2" t="s">
        <v>185</v>
      </c>
      <c r="T9" s="477">
        <v>8</v>
      </c>
      <c r="U9" s="10">
        <v>678</v>
      </c>
      <c r="V9" s="4" t="str">
        <f>LOOKUP(U9,Name!A$1:B740)</f>
        <v>Leah Christopher</v>
      </c>
      <c r="W9" s="304">
        <v>66</v>
      </c>
      <c r="X9" s="304">
        <v>90</v>
      </c>
      <c r="Y9" s="304"/>
      <c r="Z9" s="304"/>
      <c r="AA9" s="304"/>
      <c r="AB9" s="322">
        <f t="shared" si="0"/>
        <v>156</v>
      </c>
      <c r="AC9" s="392"/>
    </row>
    <row r="10" spans="1:29" ht="16.5" thickBot="1">
      <c r="A10" s="105"/>
      <c r="B10" s="12" t="e">
        <f>LOOKUP(A10,Name!A$2:B945)</f>
        <v>#N/A</v>
      </c>
      <c r="C10" s="147"/>
      <c r="D10" s="59"/>
      <c r="E10" s="147"/>
      <c r="F10" s="59"/>
      <c r="G10" s="164"/>
      <c r="H10" s="59"/>
      <c r="I10" s="155"/>
      <c r="J10" s="59"/>
      <c r="K10" s="155"/>
      <c r="L10" s="59"/>
      <c r="M10" s="59"/>
      <c r="N10" s="59"/>
      <c r="O10" s="98">
        <f t="shared" si="1"/>
        <v>0</v>
      </c>
      <c r="P10" s="99"/>
      <c r="Q10" s="107">
        <v>10</v>
      </c>
      <c r="R10" s="2" t="s">
        <v>184</v>
      </c>
      <c r="T10" s="477">
        <v>9</v>
      </c>
      <c r="U10" s="10">
        <v>587</v>
      </c>
      <c r="V10" s="4" t="str">
        <f>LOOKUP(U10,Name!A$1:B753)</f>
        <v>Lauren Swindell</v>
      </c>
      <c r="W10" s="304">
        <v>92</v>
      </c>
      <c r="X10" s="304">
        <v>84</v>
      </c>
      <c r="Y10" s="304"/>
      <c r="Z10" s="304"/>
      <c r="AA10" s="304"/>
      <c r="AB10" s="322">
        <f t="shared" si="0"/>
        <v>176</v>
      </c>
      <c r="AC10" s="392"/>
    </row>
    <row r="11" spans="1:29" ht="16.5" thickBot="1">
      <c r="A11" s="108">
        <v>1</v>
      </c>
      <c r="B11" s="109" t="str">
        <f>LOOKUP(A11,Name!A$2:B947)</f>
        <v>Royal Sutton Coldfield</v>
      </c>
      <c r="C11" s="148"/>
      <c r="D11" s="109">
        <f>SUM(D5:D10)</f>
        <v>74</v>
      </c>
      <c r="E11" s="148"/>
      <c r="F11" s="109">
        <f>SUM(F5:F10)</f>
        <v>50</v>
      </c>
      <c r="G11" s="165"/>
      <c r="H11" s="109">
        <f>SUM(H5:H10)</f>
        <v>42</v>
      </c>
      <c r="I11" s="156"/>
      <c r="J11" s="109">
        <f>SUM(J5:J10)</f>
        <v>78</v>
      </c>
      <c r="K11" s="156"/>
      <c r="L11" s="109">
        <f>SUM(L5:L10)</f>
        <v>82</v>
      </c>
      <c r="M11" s="109"/>
      <c r="N11" s="109">
        <f>SUM(N5:N10)</f>
        <v>43</v>
      </c>
      <c r="O11" s="109">
        <f>Q7</f>
        <v>0</v>
      </c>
      <c r="P11" s="109">
        <f>Q10</f>
        <v>10</v>
      </c>
      <c r="Q11" s="110">
        <f>SUM(D11:P11)-R4-R5</f>
        <v>323</v>
      </c>
      <c r="R11" s="276" t="s">
        <v>234</v>
      </c>
      <c r="S11" s="21"/>
      <c r="T11" s="477">
        <v>10</v>
      </c>
      <c r="U11" s="10">
        <v>190</v>
      </c>
      <c r="V11" s="4" t="str">
        <f>LOOKUP(U11,Name!A$1:B753)</f>
        <v>Anna Short</v>
      </c>
      <c r="W11" s="304">
        <v>92</v>
      </c>
      <c r="X11" s="304">
        <v>78</v>
      </c>
      <c r="Y11" s="304"/>
      <c r="Z11" s="304"/>
      <c r="AA11" s="304"/>
      <c r="AB11" s="322">
        <f t="shared" si="0"/>
        <v>170</v>
      </c>
      <c r="AC11" s="392"/>
    </row>
    <row r="12" spans="1:29" ht="15.75">
      <c r="A12" s="111">
        <v>3</v>
      </c>
      <c r="B12" s="112" t="str">
        <f>LOOKUP(A12,Name!A$2:B947)</f>
        <v>Birchfield Harriers</v>
      </c>
      <c r="C12" s="655" t="s">
        <v>90</v>
      </c>
      <c r="D12" s="656"/>
      <c r="E12" s="653" t="s">
        <v>91</v>
      </c>
      <c r="F12" s="654"/>
      <c r="G12" s="655" t="s">
        <v>95</v>
      </c>
      <c r="H12" s="656"/>
      <c r="I12" s="653" t="s">
        <v>92</v>
      </c>
      <c r="J12" s="654"/>
      <c r="K12" s="655" t="s">
        <v>93</v>
      </c>
      <c r="L12" s="656"/>
      <c r="M12" s="653" t="s">
        <v>94</v>
      </c>
      <c r="N12" s="654"/>
      <c r="O12" s="102" t="s">
        <v>96</v>
      </c>
      <c r="P12" s="103" t="s">
        <v>97</v>
      </c>
      <c r="Q12" s="113" t="s">
        <v>56</v>
      </c>
      <c r="R12" s="453">
        <v>94</v>
      </c>
      <c r="S12" s="474"/>
      <c r="T12" s="477">
        <v>11</v>
      </c>
      <c r="U12" s="10">
        <v>677</v>
      </c>
      <c r="V12" s="4" t="str">
        <f>LOOKUP(U12,Name!A$1:B757)</f>
        <v>Kaili Woodward</v>
      </c>
      <c r="W12" s="304">
        <v>95</v>
      </c>
      <c r="X12" s="304">
        <v>65</v>
      </c>
      <c r="Y12" s="304"/>
      <c r="Z12" s="304"/>
      <c r="AA12" s="304"/>
      <c r="AB12" s="322">
        <f t="shared" si="0"/>
        <v>160</v>
      </c>
      <c r="AC12" s="392"/>
    </row>
    <row r="13" spans="1:29" ht="16.5" thickBot="1">
      <c r="A13" s="114">
        <v>322</v>
      </c>
      <c r="B13" s="12" t="str">
        <f>LOOKUP(A13,Name!A$2:B948)</f>
        <v>Beth Lloyd</v>
      </c>
      <c r="C13" s="147"/>
      <c r="D13" s="59"/>
      <c r="E13" s="147">
        <v>49.2</v>
      </c>
      <c r="F13" s="59">
        <v>40</v>
      </c>
      <c r="G13" s="164"/>
      <c r="H13" s="59"/>
      <c r="I13" s="155">
        <v>2.12</v>
      </c>
      <c r="J13" s="59">
        <v>34</v>
      </c>
      <c r="K13" s="155">
        <v>8.82</v>
      </c>
      <c r="L13" s="59">
        <v>38</v>
      </c>
      <c r="M13" s="59"/>
      <c r="N13" s="59"/>
      <c r="O13" s="98">
        <f>D13+F13+H13+J13+L13+N13</f>
        <v>112</v>
      </c>
      <c r="P13" s="99"/>
      <c r="Q13" s="106" t="s">
        <v>98</v>
      </c>
      <c r="R13" s="454">
        <v>82</v>
      </c>
      <c r="S13" s="474"/>
      <c r="T13" s="477">
        <v>12</v>
      </c>
      <c r="U13" s="10">
        <v>586</v>
      </c>
      <c r="V13" s="4" t="str">
        <f>LOOKUP(U13,Name!A$1:B745)</f>
        <v>Eve Clawley</v>
      </c>
      <c r="W13" s="304">
        <v>76</v>
      </c>
      <c r="X13" s="304">
        <v>77</v>
      </c>
      <c r="Y13" s="304"/>
      <c r="Z13" s="304"/>
      <c r="AA13" s="304"/>
      <c r="AB13" s="322">
        <f t="shared" si="0"/>
        <v>153</v>
      </c>
      <c r="AC13" s="392"/>
    </row>
    <row r="14" spans="1:29" ht="15.75">
      <c r="A14" s="114">
        <v>323</v>
      </c>
      <c r="B14" s="12" t="str">
        <f>LOOKUP(A14,Name!A$2:B949)</f>
        <v>Lauryn Walker</v>
      </c>
      <c r="C14" s="147">
        <v>23.4</v>
      </c>
      <c r="D14" s="59">
        <v>36</v>
      </c>
      <c r="E14" s="147"/>
      <c r="F14" s="59"/>
      <c r="G14" s="164"/>
      <c r="H14" s="59"/>
      <c r="I14" s="155">
        <v>2.27</v>
      </c>
      <c r="J14" s="59">
        <v>40</v>
      </c>
      <c r="K14" s="155"/>
      <c r="L14" s="59"/>
      <c r="M14" s="59">
        <v>66</v>
      </c>
      <c r="N14" s="59">
        <v>18</v>
      </c>
      <c r="O14" s="98">
        <f>D14+F14+H14+J14+L14+N14</f>
        <v>94</v>
      </c>
      <c r="P14" s="99"/>
      <c r="Q14" s="297">
        <v>100</v>
      </c>
      <c r="R14" s="2" t="s">
        <v>185</v>
      </c>
      <c r="T14" s="477">
        <v>13</v>
      </c>
      <c r="U14" s="10">
        <v>588</v>
      </c>
      <c r="V14" s="4" t="str">
        <f>LOOKUP(U14,Name!A$1:B748)</f>
        <v>Emily Findlater</v>
      </c>
      <c r="W14" s="304">
        <v>80</v>
      </c>
      <c r="X14" s="304">
        <v>72</v>
      </c>
      <c r="Y14" s="304"/>
      <c r="Z14" s="304"/>
      <c r="AA14" s="304"/>
      <c r="AB14" s="322">
        <f t="shared" si="0"/>
        <v>152</v>
      </c>
      <c r="AC14" s="392"/>
    </row>
    <row r="15" spans="1:29" ht="15.75">
      <c r="A15" s="114">
        <v>325</v>
      </c>
      <c r="B15" s="12" t="str">
        <f>LOOKUP(A15,Name!A$2:B951)</f>
        <v>Cassie Pemberton</v>
      </c>
      <c r="C15" s="147">
        <v>22.8</v>
      </c>
      <c r="D15" s="59">
        <v>40</v>
      </c>
      <c r="E15" s="147"/>
      <c r="F15" s="59"/>
      <c r="G15" s="164">
        <v>59</v>
      </c>
      <c r="H15" s="59">
        <v>40</v>
      </c>
      <c r="I15" s="155"/>
      <c r="J15" s="59"/>
      <c r="K15" s="155"/>
      <c r="L15" s="59"/>
      <c r="M15" s="59">
        <v>72</v>
      </c>
      <c r="N15" s="59">
        <v>27</v>
      </c>
      <c r="O15" s="98">
        <f>D15+F15+H15+J15+L15+N15</f>
        <v>107</v>
      </c>
      <c r="P15" s="99"/>
      <c r="Q15" s="107">
        <v>40</v>
      </c>
      <c r="R15" s="2" t="s">
        <v>184</v>
      </c>
      <c r="T15" s="477">
        <v>14</v>
      </c>
      <c r="U15" s="10">
        <v>681</v>
      </c>
      <c r="V15" s="4" t="str">
        <f>LOOKUP(U15,Name!A$1:B761)</f>
        <v>Amy Burton</v>
      </c>
      <c r="W15" s="304">
        <v>79</v>
      </c>
      <c r="X15" s="304">
        <v>78</v>
      </c>
      <c r="Y15" s="304"/>
      <c r="Z15" s="304"/>
      <c r="AA15" s="304"/>
      <c r="AB15" s="322">
        <f t="shared" si="0"/>
        <v>157</v>
      </c>
      <c r="AC15" s="392"/>
    </row>
    <row r="16" spans="1:29" ht="15.75">
      <c r="A16" s="114">
        <v>328</v>
      </c>
      <c r="B16" s="12" t="str">
        <f>LOOKUP(A16,Name!A$2:B953)</f>
        <v>Atiyah Skeete</v>
      </c>
      <c r="C16" s="147">
        <v>24.1</v>
      </c>
      <c r="D16" s="59">
        <v>34</v>
      </c>
      <c r="E16" s="147"/>
      <c r="F16" s="59"/>
      <c r="G16" s="164"/>
      <c r="H16" s="59"/>
      <c r="I16" s="155">
        <v>2.02</v>
      </c>
      <c r="J16" s="59">
        <v>30</v>
      </c>
      <c r="K16" s="155">
        <v>5.53</v>
      </c>
      <c r="L16" s="59">
        <v>18</v>
      </c>
      <c r="M16" s="59"/>
      <c r="N16" s="59"/>
      <c r="O16" s="98">
        <f>D15+F15+H15+J15+L15+N15</f>
        <v>107</v>
      </c>
      <c r="P16" s="99"/>
      <c r="Q16" s="68" t="s">
        <v>99</v>
      </c>
      <c r="T16" s="477">
        <v>15</v>
      </c>
      <c r="U16" s="10">
        <v>585</v>
      </c>
      <c r="V16" s="4" t="str">
        <f>LOOKUP(U16,Name!A$1:B752)</f>
        <v>Iona Crameri</v>
      </c>
      <c r="W16" s="304">
        <v>66</v>
      </c>
      <c r="X16" s="304">
        <v>56</v>
      </c>
      <c r="Y16" s="304"/>
      <c r="Z16" s="304"/>
      <c r="AA16" s="304"/>
      <c r="AB16" s="322">
        <f t="shared" si="0"/>
        <v>122</v>
      </c>
      <c r="AC16" s="392"/>
    </row>
    <row r="17" spans="1:29" ht="15.75">
      <c r="A17" s="114">
        <v>333</v>
      </c>
      <c r="B17" s="12" t="str">
        <f>LOOKUP(A17,Name!A$2:B955)</f>
        <v>Louise Robinson</v>
      </c>
      <c r="C17" s="147"/>
      <c r="D17" s="59"/>
      <c r="E17" s="147">
        <v>52.6</v>
      </c>
      <c r="F17" s="59">
        <v>24</v>
      </c>
      <c r="G17" s="164">
        <v>48</v>
      </c>
      <c r="H17" s="59">
        <v>28</v>
      </c>
      <c r="I17" s="155"/>
      <c r="J17" s="59"/>
      <c r="K17" s="155"/>
      <c r="L17" s="59"/>
      <c r="M17" s="59">
        <v>71</v>
      </c>
      <c r="N17" s="59">
        <v>24</v>
      </c>
      <c r="O17" s="98">
        <f>D16+F16+H16+J16+L16+N16</f>
        <v>82</v>
      </c>
      <c r="P17" s="99"/>
      <c r="Q17" s="297">
        <v>93.7</v>
      </c>
      <c r="R17" s="2" t="s">
        <v>185</v>
      </c>
      <c r="T17" s="477">
        <v>16</v>
      </c>
      <c r="U17" s="10">
        <v>197</v>
      </c>
      <c r="V17" s="4" t="str">
        <f>LOOKUP(U17,Name!A$1:B755)</f>
        <v>Madeleine Shay</v>
      </c>
      <c r="W17" s="304">
        <v>62</v>
      </c>
      <c r="X17" s="304">
        <v>56</v>
      </c>
      <c r="Y17" s="304"/>
      <c r="Z17" s="304"/>
      <c r="AA17" s="304"/>
      <c r="AB17" s="322">
        <f t="shared" si="0"/>
        <v>118</v>
      </c>
      <c r="AC17" s="392"/>
    </row>
    <row r="18" spans="1:29" ht="16.5" thickBot="1">
      <c r="A18" s="114">
        <v>334</v>
      </c>
      <c r="B18" s="12" t="str">
        <f>LOOKUP(A18,Name!A$2:B953)</f>
        <v>Lemeyah Isaac</v>
      </c>
      <c r="C18" s="147"/>
      <c r="D18" s="59"/>
      <c r="E18" s="147">
        <v>52.3</v>
      </c>
      <c r="F18" s="59">
        <v>26</v>
      </c>
      <c r="G18" s="164">
        <v>53</v>
      </c>
      <c r="H18" s="59">
        <v>36</v>
      </c>
      <c r="I18" s="155"/>
      <c r="J18" s="59"/>
      <c r="K18" s="155">
        <v>8.32</v>
      </c>
      <c r="L18" s="59">
        <v>36</v>
      </c>
      <c r="M18" s="59"/>
      <c r="N18" s="59"/>
      <c r="O18" s="98">
        <f>D18+F18+H18+J18+L18+N18</f>
        <v>98</v>
      </c>
      <c r="P18" s="99"/>
      <c r="Q18" s="107">
        <v>40</v>
      </c>
      <c r="R18" s="2" t="s">
        <v>184</v>
      </c>
      <c r="T18" s="477">
        <v>17</v>
      </c>
      <c r="U18" s="10">
        <v>324</v>
      </c>
      <c r="V18" s="472" t="str">
        <f>LOOKUP(U18,Name!A$1:B750)</f>
        <v>Jayda Regis</v>
      </c>
      <c r="W18" s="467">
        <v>114</v>
      </c>
      <c r="X18" s="470"/>
      <c r="Y18" s="470"/>
      <c r="Z18" s="470"/>
      <c r="AA18" s="304"/>
      <c r="AB18" s="473">
        <f t="shared" si="0"/>
        <v>114</v>
      </c>
      <c r="AC18" s="392"/>
    </row>
    <row r="19" spans="1:29" ht="16.5" thickBot="1">
      <c r="A19" s="115">
        <v>3</v>
      </c>
      <c r="B19" s="116" t="str">
        <f>LOOKUP(A19,Name!A$2:B954)</f>
        <v>Birchfield Harriers</v>
      </c>
      <c r="C19" s="149"/>
      <c r="D19" s="116">
        <f>SUM(D13:D18)</f>
        <v>110</v>
      </c>
      <c r="E19" s="149"/>
      <c r="F19" s="116">
        <f>SUM(F13:F18)</f>
        <v>90</v>
      </c>
      <c r="G19" s="166"/>
      <c r="H19" s="116">
        <f>SUM(H13:H18)</f>
        <v>104</v>
      </c>
      <c r="I19" s="157"/>
      <c r="J19" s="116">
        <f>SUM(J13:J18)</f>
        <v>104</v>
      </c>
      <c r="K19" s="157"/>
      <c r="L19" s="116">
        <f>SUM(L13:L18)</f>
        <v>92</v>
      </c>
      <c r="M19" s="116"/>
      <c r="N19" s="116">
        <f>SUM(N13:N18)</f>
        <v>69</v>
      </c>
      <c r="O19" s="116">
        <f>Q15</f>
        <v>40</v>
      </c>
      <c r="P19" s="116">
        <f>Q18</f>
        <v>40</v>
      </c>
      <c r="Q19" s="458">
        <f>SUM(D19:P19)-R12-R13</f>
        <v>473</v>
      </c>
      <c r="R19" s="276" t="s">
        <v>234</v>
      </c>
      <c r="S19" s="21"/>
      <c r="T19" s="477">
        <v>18</v>
      </c>
      <c r="U19" s="10">
        <v>328</v>
      </c>
      <c r="V19" s="4" t="str">
        <f>LOOKUP(U19,Name!A$1:B771)</f>
        <v>Atiyah Skeete</v>
      </c>
      <c r="W19" s="304"/>
      <c r="X19" s="304">
        <v>107</v>
      </c>
      <c r="Y19" s="304"/>
      <c r="Z19" s="304"/>
      <c r="AA19" s="304"/>
      <c r="AB19" s="322">
        <f t="shared" si="0"/>
        <v>107</v>
      </c>
      <c r="AC19" s="392"/>
    </row>
    <row r="20" spans="1:29" ht="15.75">
      <c r="A20" s="118">
        <v>4</v>
      </c>
      <c r="B20" s="119" t="str">
        <f>LOOKUP(A20,Name!A$2:B955)</f>
        <v>Halesowen C&amp;AC</v>
      </c>
      <c r="C20" s="655" t="s">
        <v>90</v>
      </c>
      <c r="D20" s="656"/>
      <c r="E20" s="653" t="s">
        <v>91</v>
      </c>
      <c r="F20" s="654"/>
      <c r="G20" s="655" t="s">
        <v>95</v>
      </c>
      <c r="H20" s="656"/>
      <c r="I20" s="653" t="s">
        <v>92</v>
      </c>
      <c r="J20" s="654"/>
      <c r="K20" s="655" t="s">
        <v>93</v>
      </c>
      <c r="L20" s="656"/>
      <c r="M20" s="653" t="s">
        <v>94</v>
      </c>
      <c r="N20" s="654"/>
      <c r="O20" s="102" t="s">
        <v>96</v>
      </c>
      <c r="P20" s="103" t="s">
        <v>97</v>
      </c>
      <c r="Q20" s="124" t="s">
        <v>58</v>
      </c>
      <c r="R20" s="277"/>
      <c r="S20" s="457"/>
      <c r="T20" s="477">
        <v>19</v>
      </c>
      <c r="U20" s="10">
        <v>327</v>
      </c>
      <c r="V20" s="4" t="str">
        <f>LOOKUP(U20,Name!A$1:B742)</f>
        <v>Donatella DaSilva</v>
      </c>
      <c r="W20" s="304">
        <v>82</v>
      </c>
      <c r="X20" s="304">
        <v>20</v>
      </c>
      <c r="Y20" s="304"/>
      <c r="Z20" s="304"/>
      <c r="AA20" s="304"/>
      <c r="AB20" s="322">
        <f t="shared" si="0"/>
        <v>102</v>
      </c>
      <c r="AC20" s="392"/>
    </row>
    <row r="21" spans="1:29" ht="16.5" thickBot="1">
      <c r="A21" s="120"/>
      <c r="B21" s="12" t="e">
        <f>LOOKUP(A21,Name!A$2:B956)</f>
        <v>#N/A</v>
      </c>
      <c r="C21" s="147"/>
      <c r="D21" s="59"/>
      <c r="E21" s="147"/>
      <c r="F21" s="59"/>
      <c r="G21" s="164"/>
      <c r="H21" s="59"/>
      <c r="I21" s="155"/>
      <c r="J21" s="59"/>
      <c r="K21" s="155"/>
      <c r="L21" s="59"/>
      <c r="M21" s="59"/>
      <c r="N21" s="59"/>
      <c r="O21" s="98">
        <f aca="true" t="shared" si="2" ref="O21:O26">D21+F21+H21+J21+L21+N21</f>
        <v>0</v>
      </c>
      <c r="P21" s="99"/>
      <c r="Q21" s="106" t="s">
        <v>98</v>
      </c>
      <c r="R21" s="278"/>
      <c r="S21" s="457"/>
      <c r="T21" s="477">
        <v>20</v>
      </c>
      <c r="U21" s="10">
        <v>334</v>
      </c>
      <c r="V21" s="4" t="str">
        <f>LOOKUP(U21,Name!A$1:B746)</f>
        <v>Lemeyah Isaac</v>
      </c>
      <c r="W21" s="304"/>
      <c r="X21" s="304">
        <v>98</v>
      </c>
      <c r="Y21" s="304"/>
      <c r="Z21" s="304"/>
      <c r="AA21" s="304"/>
      <c r="AB21" s="322">
        <f t="shared" si="0"/>
        <v>98</v>
      </c>
      <c r="AC21" s="392"/>
    </row>
    <row r="22" spans="1:29" ht="15.75">
      <c r="A22" s="120"/>
      <c r="B22" s="12" t="e">
        <f>LOOKUP(A22,Name!A$2:B957)</f>
        <v>#N/A</v>
      </c>
      <c r="C22" s="147"/>
      <c r="D22" s="59"/>
      <c r="E22" s="147"/>
      <c r="F22" s="59"/>
      <c r="G22" s="164"/>
      <c r="H22" s="59"/>
      <c r="I22" s="155"/>
      <c r="J22" s="59"/>
      <c r="K22" s="155"/>
      <c r="L22" s="59"/>
      <c r="M22" s="59"/>
      <c r="N22" s="59"/>
      <c r="O22" s="98">
        <f t="shared" si="2"/>
        <v>0</v>
      </c>
      <c r="P22" s="99"/>
      <c r="Q22" s="107"/>
      <c r="R22" s="2" t="s">
        <v>185</v>
      </c>
      <c r="T22" s="477">
        <v>21</v>
      </c>
      <c r="U22" s="10">
        <v>673</v>
      </c>
      <c r="V22" s="4" t="str">
        <f>LOOKUP(U22,Name!A$1:B767)</f>
        <v>Ellen Crockett</v>
      </c>
      <c r="W22" s="304">
        <v>96</v>
      </c>
      <c r="X22" s="304"/>
      <c r="Y22" s="304"/>
      <c r="Z22" s="304"/>
      <c r="AA22" s="304"/>
      <c r="AB22" s="322">
        <f t="shared" si="0"/>
        <v>96</v>
      </c>
      <c r="AC22" s="392"/>
    </row>
    <row r="23" spans="1:29" ht="15.75">
      <c r="A23" s="120"/>
      <c r="B23" s="12" t="e">
        <f>LOOKUP(A23,Name!A$2:B958)</f>
        <v>#N/A</v>
      </c>
      <c r="C23" s="147"/>
      <c r="D23" s="59"/>
      <c r="E23" s="147"/>
      <c r="F23" s="59"/>
      <c r="G23" s="164"/>
      <c r="H23" s="59"/>
      <c r="I23" s="155"/>
      <c r="J23" s="59"/>
      <c r="K23" s="155"/>
      <c r="L23" s="59"/>
      <c r="M23" s="59"/>
      <c r="N23" s="59"/>
      <c r="O23" s="98">
        <f t="shared" si="2"/>
        <v>0</v>
      </c>
      <c r="P23" s="99"/>
      <c r="Q23" s="107"/>
      <c r="R23" s="2" t="s">
        <v>184</v>
      </c>
      <c r="T23" s="477">
        <v>22</v>
      </c>
      <c r="U23" s="10">
        <v>590</v>
      </c>
      <c r="V23" s="4" t="str">
        <f>LOOKUP(U23,Name!A$1:B751)</f>
        <v>Rachel West</v>
      </c>
      <c r="W23" s="304"/>
      <c r="X23" s="304">
        <v>89</v>
      </c>
      <c r="Y23" s="304"/>
      <c r="Z23" s="304"/>
      <c r="AA23" s="304"/>
      <c r="AB23" s="322">
        <f t="shared" si="0"/>
        <v>89</v>
      </c>
      <c r="AC23" s="392"/>
    </row>
    <row r="24" spans="1:29" ht="15.75">
      <c r="A24" s="120"/>
      <c r="B24" s="12" t="e">
        <f>LOOKUP(A24,Name!A$2:B959)</f>
        <v>#N/A</v>
      </c>
      <c r="C24" s="147"/>
      <c r="D24" s="59"/>
      <c r="E24" s="147"/>
      <c r="F24" s="59"/>
      <c r="G24" s="164"/>
      <c r="H24" s="59"/>
      <c r="I24" s="155"/>
      <c r="J24" s="59"/>
      <c r="K24" s="155"/>
      <c r="L24" s="59"/>
      <c r="M24" s="59"/>
      <c r="N24" s="59"/>
      <c r="O24" s="98">
        <f t="shared" si="2"/>
        <v>0</v>
      </c>
      <c r="P24" s="99"/>
      <c r="Q24" s="68" t="s">
        <v>99</v>
      </c>
      <c r="T24" s="477">
        <v>23</v>
      </c>
      <c r="U24" s="10">
        <v>191</v>
      </c>
      <c r="V24" s="4" t="str">
        <f>LOOKUP(U24,Name!A$1:B750)</f>
        <v>Jenny Hopkinson</v>
      </c>
      <c r="W24" s="304"/>
      <c r="X24" s="304">
        <v>87</v>
      </c>
      <c r="Y24" s="304"/>
      <c r="Z24" s="304"/>
      <c r="AA24" s="304"/>
      <c r="AB24" s="322">
        <f t="shared" si="0"/>
        <v>87</v>
      </c>
      <c r="AC24" s="392"/>
    </row>
    <row r="25" spans="1:29" ht="15.75">
      <c r="A25" s="120"/>
      <c r="B25" s="12" t="e">
        <f>LOOKUP(A25,Name!A$2:B960)</f>
        <v>#N/A</v>
      </c>
      <c r="C25" s="147"/>
      <c r="D25" s="59"/>
      <c r="E25" s="147"/>
      <c r="F25" s="59"/>
      <c r="G25" s="164"/>
      <c r="H25" s="59"/>
      <c r="I25" s="155"/>
      <c r="J25" s="59"/>
      <c r="K25" s="155"/>
      <c r="L25" s="59"/>
      <c r="M25" s="59"/>
      <c r="N25" s="59"/>
      <c r="O25" s="98">
        <f t="shared" si="2"/>
        <v>0</v>
      </c>
      <c r="P25" s="99"/>
      <c r="Q25" s="107"/>
      <c r="R25" s="2" t="s">
        <v>185</v>
      </c>
      <c r="T25" s="477">
        <v>24</v>
      </c>
      <c r="U25" s="10">
        <v>326</v>
      </c>
      <c r="V25" s="4" t="str">
        <f>LOOKUP(U25,Name!A$1:B739)</f>
        <v>Abigail Hazel</v>
      </c>
      <c r="W25" s="304">
        <v>85</v>
      </c>
      <c r="X25" s="304"/>
      <c r="Y25" s="304"/>
      <c r="Z25" s="305"/>
      <c r="AA25" s="305"/>
      <c r="AB25" s="322">
        <f t="shared" si="0"/>
        <v>85</v>
      </c>
      <c r="AC25" s="392"/>
    </row>
    <row r="26" spans="1:29" ht="16.5" thickBot="1">
      <c r="A26" s="120"/>
      <c r="B26" s="12" t="e">
        <f>LOOKUP(A26,Name!A$2:B961)</f>
        <v>#N/A</v>
      </c>
      <c r="C26" s="147"/>
      <c r="D26" s="59"/>
      <c r="E26" s="147"/>
      <c r="F26" s="59"/>
      <c r="G26" s="164"/>
      <c r="H26" s="59"/>
      <c r="I26" s="155"/>
      <c r="J26" s="59"/>
      <c r="K26" s="155"/>
      <c r="L26" s="59"/>
      <c r="M26" s="59"/>
      <c r="N26" s="59"/>
      <c r="O26" s="98">
        <f t="shared" si="2"/>
        <v>0</v>
      </c>
      <c r="P26" s="99"/>
      <c r="Q26" s="107"/>
      <c r="R26" s="2" t="s">
        <v>184</v>
      </c>
      <c r="T26" s="477">
        <v>25</v>
      </c>
      <c r="U26" s="10">
        <v>679</v>
      </c>
      <c r="V26" s="4" t="str">
        <f>LOOKUP(U26,Name!A$1:B766)</f>
        <v>Emma Crampton</v>
      </c>
      <c r="W26" s="304"/>
      <c r="X26" s="304">
        <v>85</v>
      </c>
      <c r="Y26" s="304"/>
      <c r="Z26" s="304"/>
      <c r="AA26" s="304"/>
      <c r="AB26" s="322">
        <f t="shared" si="0"/>
        <v>85</v>
      </c>
      <c r="AC26" s="392"/>
    </row>
    <row r="27" spans="1:29" ht="16.5" thickBot="1">
      <c r="A27" s="121">
        <v>4</v>
      </c>
      <c r="B27" s="122" t="str">
        <f>LOOKUP(A27,Name!A$2:B962)</f>
        <v>Halesowen C&amp;AC</v>
      </c>
      <c r="C27" s="150"/>
      <c r="D27" s="122">
        <f>SUM(D21:D26)</f>
        <v>0</v>
      </c>
      <c r="E27" s="150"/>
      <c r="F27" s="122">
        <f>SUM(F21:F26)</f>
        <v>0</v>
      </c>
      <c r="G27" s="167"/>
      <c r="H27" s="122">
        <f>SUM(H21:H26)</f>
        <v>0</v>
      </c>
      <c r="I27" s="158"/>
      <c r="J27" s="122">
        <f>SUM(J21:J26)</f>
        <v>0</v>
      </c>
      <c r="K27" s="158"/>
      <c r="L27" s="122">
        <f>SUM(L21:L26)</f>
        <v>0</v>
      </c>
      <c r="M27" s="122"/>
      <c r="N27" s="122">
        <f>SUM(N21:N26)</f>
        <v>0</v>
      </c>
      <c r="O27" s="122">
        <f>Q23</f>
        <v>0</v>
      </c>
      <c r="P27" s="122">
        <f>Q26</f>
        <v>0</v>
      </c>
      <c r="Q27" s="123">
        <f>SUM(D27:P27)-R20-R21</f>
        <v>0</v>
      </c>
      <c r="R27" s="276" t="s">
        <v>234</v>
      </c>
      <c r="S27" s="21"/>
      <c r="T27" s="477">
        <v>26</v>
      </c>
      <c r="U27" s="10">
        <v>333</v>
      </c>
      <c r="V27" s="4" t="str">
        <f>LOOKUP(U27,Name!A$1:B743)</f>
        <v>Louise Robinson</v>
      </c>
      <c r="W27" s="304"/>
      <c r="X27" s="304">
        <v>82</v>
      </c>
      <c r="Y27" s="304"/>
      <c r="Z27" s="304"/>
      <c r="AA27" s="304"/>
      <c r="AB27" s="322">
        <f t="shared" si="0"/>
        <v>82</v>
      </c>
      <c r="AC27" s="392"/>
    </row>
    <row r="28" spans="1:29" ht="15.75">
      <c r="A28" s="125">
        <v>5</v>
      </c>
      <c r="B28" s="126" t="str">
        <f>LOOKUP(A28,Name!A$2:B963)</f>
        <v>Tamworth AC</v>
      </c>
      <c r="C28" s="655" t="s">
        <v>90</v>
      </c>
      <c r="D28" s="656"/>
      <c r="E28" s="653" t="s">
        <v>91</v>
      </c>
      <c r="F28" s="654"/>
      <c r="G28" s="655" t="s">
        <v>95</v>
      </c>
      <c r="H28" s="656"/>
      <c r="I28" s="653" t="s">
        <v>92</v>
      </c>
      <c r="J28" s="654"/>
      <c r="K28" s="655" t="s">
        <v>93</v>
      </c>
      <c r="L28" s="656"/>
      <c r="M28" s="653" t="s">
        <v>94</v>
      </c>
      <c r="N28" s="654"/>
      <c r="O28" s="102" t="s">
        <v>96</v>
      </c>
      <c r="P28" s="103" t="s">
        <v>97</v>
      </c>
      <c r="Q28" s="131" t="s">
        <v>60</v>
      </c>
      <c r="R28" s="453">
        <v>72</v>
      </c>
      <c r="S28" s="474"/>
      <c r="T28" s="477">
        <v>27</v>
      </c>
      <c r="U28" s="10">
        <v>199</v>
      </c>
      <c r="V28" s="302" t="str">
        <f>LOOKUP(U28,Name!A$1:B753)</f>
        <v>Elley Criddle</v>
      </c>
      <c r="W28" s="304">
        <v>80</v>
      </c>
      <c r="X28" s="304"/>
      <c r="Y28" s="304"/>
      <c r="Z28" s="304"/>
      <c r="AA28" s="304"/>
      <c r="AB28" s="322">
        <f t="shared" si="0"/>
        <v>80</v>
      </c>
      <c r="AC28" s="392"/>
    </row>
    <row r="29" spans="1:29" ht="16.5" thickBot="1">
      <c r="A29" s="127">
        <v>590</v>
      </c>
      <c r="B29" s="12" t="str">
        <f>LOOKUP(A29,Name!A$2:B964)</f>
        <v>Rachel West</v>
      </c>
      <c r="C29" s="147"/>
      <c r="D29" s="59"/>
      <c r="E29" s="147">
        <v>51.2</v>
      </c>
      <c r="F29" s="59">
        <v>34</v>
      </c>
      <c r="G29" s="164">
        <v>48</v>
      </c>
      <c r="H29" s="59">
        <v>31</v>
      </c>
      <c r="I29" s="155"/>
      <c r="J29" s="59"/>
      <c r="K29" s="155">
        <v>6</v>
      </c>
      <c r="L29" s="59">
        <v>24</v>
      </c>
      <c r="M29" s="59"/>
      <c r="N29" s="59"/>
      <c r="O29" s="98">
        <f aca="true" t="shared" si="3" ref="O29:O34">D29+F29+H29+J29+L29+N29</f>
        <v>89</v>
      </c>
      <c r="P29" s="99"/>
      <c r="Q29" s="106" t="s">
        <v>98</v>
      </c>
      <c r="R29" s="454">
        <v>56</v>
      </c>
      <c r="S29" s="474"/>
      <c r="T29" s="477">
        <v>28</v>
      </c>
      <c r="U29" s="10">
        <v>675</v>
      </c>
      <c r="V29" s="4" t="str">
        <f>LOOKUP(U29,Name!A$1:B751)</f>
        <v>Sarah Russell</v>
      </c>
      <c r="W29" s="304"/>
      <c r="X29" s="304">
        <v>78</v>
      </c>
      <c r="Y29" s="304"/>
      <c r="Z29" s="304"/>
      <c r="AA29" s="304"/>
      <c r="AB29" s="322">
        <f t="shared" si="0"/>
        <v>78</v>
      </c>
      <c r="AC29" s="392"/>
    </row>
    <row r="30" spans="1:29" ht="15.75">
      <c r="A30" s="127">
        <v>588</v>
      </c>
      <c r="B30" s="12" t="str">
        <f>LOOKUP(A30,Name!A$2:B965)</f>
        <v>Emily Findlater</v>
      </c>
      <c r="C30" s="147"/>
      <c r="D30" s="59"/>
      <c r="E30" s="147">
        <v>50.9</v>
      </c>
      <c r="F30" s="59">
        <v>36</v>
      </c>
      <c r="G30" s="164"/>
      <c r="H30" s="59"/>
      <c r="I30" s="155">
        <v>1.47</v>
      </c>
      <c r="J30" s="59">
        <v>14</v>
      </c>
      <c r="K30" s="155">
        <v>5.88</v>
      </c>
      <c r="L30" s="59">
        <v>22</v>
      </c>
      <c r="M30" s="59"/>
      <c r="N30" s="59"/>
      <c r="O30" s="98">
        <f t="shared" si="3"/>
        <v>72</v>
      </c>
      <c r="P30" s="99"/>
      <c r="Q30" s="107">
        <v>101.6</v>
      </c>
      <c r="R30" s="2" t="s">
        <v>185</v>
      </c>
      <c r="T30" s="477">
        <v>29</v>
      </c>
      <c r="U30" s="10">
        <v>189</v>
      </c>
      <c r="V30" s="4" t="str">
        <f>LOOKUP(U30,Name!A$1:B772)</f>
        <v>Reagan Keating</v>
      </c>
      <c r="W30" s="304"/>
      <c r="X30" s="304">
        <v>68</v>
      </c>
      <c r="Y30" s="304"/>
      <c r="Z30" s="304"/>
      <c r="AA30" s="304"/>
      <c r="AB30" s="322">
        <f t="shared" si="0"/>
        <v>68</v>
      </c>
      <c r="AC30" s="392"/>
    </row>
    <row r="31" spans="1:29" ht="15.75">
      <c r="A31" s="127">
        <v>587</v>
      </c>
      <c r="B31" s="12" t="str">
        <f>LOOKUP(A31,Name!A$2:B966)</f>
        <v>Lauren Swindell</v>
      </c>
      <c r="C31" s="147"/>
      <c r="D31" s="59"/>
      <c r="E31" s="147">
        <v>53.8</v>
      </c>
      <c r="F31" s="59">
        <v>20</v>
      </c>
      <c r="G31" s="164"/>
      <c r="H31" s="59"/>
      <c r="I31" s="155">
        <v>1.86</v>
      </c>
      <c r="J31" s="59">
        <v>24</v>
      </c>
      <c r="K31" s="155"/>
      <c r="L31" s="59"/>
      <c r="M31" s="59">
        <v>89</v>
      </c>
      <c r="N31" s="59">
        <v>40</v>
      </c>
      <c r="O31" s="98">
        <f t="shared" si="3"/>
        <v>84</v>
      </c>
      <c r="P31" s="99"/>
      <c r="Q31" s="107">
        <v>30</v>
      </c>
      <c r="R31" s="2" t="s">
        <v>184</v>
      </c>
      <c r="T31" s="477">
        <v>30</v>
      </c>
      <c r="U31" s="10">
        <v>194</v>
      </c>
      <c r="V31" s="4" t="str">
        <f>LOOKUP(U31,Name!A$1:B749)</f>
        <v>Karagh Ballyn</v>
      </c>
      <c r="W31" s="304">
        <v>66</v>
      </c>
      <c r="X31" s="304"/>
      <c r="Y31" s="304"/>
      <c r="Z31" s="304"/>
      <c r="AA31" s="304"/>
      <c r="AB31" s="322">
        <f t="shared" si="0"/>
        <v>66</v>
      </c>
      <c r="AC31" s="392"/>
    </row>
    <row r="32" spans="1:29" ht="15.75">
      <c r="A32" s="127">
        <v>589</v>
      </c>
      <c r="B32" s="12" t="str">
        <f>LOOKUP(A32,Name!A$2:B967)</f>
        <v>Lucy Wheeler</v>
      </c>
      <c r="C32" s="147">
        <v>23.1</v>
      </c>
      <c r="D32" s="59">
        <v>38</v>
      </c>
      <c r="E32" s="147"/>
      <c r="F32" s="59"/>
      <c r="G32" s="164">
        <v>54</v>
      </c>
      <c r="H32" s="59">
        <v>38</v>
      </c>
      <c r="I32" s="155"/>
      <c r="J32" s="59"/>
      <c r="K32" s="155">
        <v>6.66</v>
      </c>
      <c r="L32" s="59">
        <v>28</v>
      </c>
      <c r="M32" s="59"/>
      <c r="N32" s="59"/>
      <c r="O32" s="98">
        <f t="shared" si="3"/>
        <v>104</v>
      </c>
      <c r="P32" s="99"/>
      <c r="Q32" s="68" t="s">
        <v>99</v>
      </c>
      <c r="T32" s="477">
        <v>31</v>
      </c>
      <c r="U32" s="10">
        <v>195</v>
      </c>
      <c r="V32" s="4" t="str">
        <f>LOOKUP(U32,Name!A$1:B752)</f>
        <v>Beth Darrock</v>
      </c>
      <c r="W32" s="304">
        <v>66</v>
      </c>
      <c r="X32" s="304"/>
      <c r="Y32" s="304"/>
      <c r="Z32" s="304"/>
      <c r="AA32" s="304"/>
      <c r="AB32" s="322">
        <f t="shared" si="0"/>
        <v>66</v>
      </c>
      <c r="AC32" s="392"/>
    </row>
    <row r="33" spans="1:29" ht="15.75">
      <c r="A33" s="127">
        <v>586</v>
      </c>
      <c r="B33" s="12" t="str">
        <f>LOOKUP(A33,Name!A$2:B968)</f>
        <v>Eve Clawley</v>
      </c>
      <c r="C33" s="147">
        <v>24.6</v>
      </c>
      <c r="D33" s="59">
        <v>28</v>
      </c>
      <c r="E33" s="147"/>
      <c r="F33" s="59"/>
      <c r="G33" s="164"/>
      <c r="H33" s="59"/>
      <c r="I33" s="155">
        <v>1.77</v>
      </c>
      <c r="J33" s="59">
        <v>18</v>
      </c>
      <c r="K33" s="155"/>
      <c r="L33" s="59"/>
      <c r="M33" s="59">
        <v>74</v>
      </c>
      <c r="N33" s="59">
        <v>31</v>
      </c>
      <c r="O33" s="98">
        <f t="shared" si="3"/>
        <v>77</v>
      </c>
      <c r="P33" s="99"/>
      <c r="Q33" s="107">
        <v>99.4</v>
      </c>
      <c r="R33" s="2" t="s">
        <v>185</v>
      </c>
      <c r="T33" s="477">
        <v>32</v>
      </c>
      <c r="U33" s="10">
        <v>680</v>
      </c>
      <c r="V33" s="4" t="str">
        <f>LOOKUP(U33,Name!A$1:B744)</f>
        <v>Riona Gahan</v>
      </c>
      <c r="W33" s="304">
        <v>64</v>
      </c>
      <c r="X33" s="304"/>
      <c r="Y33" s="304"/>
      <c r="Z33" s="304"/>
      <c r="AA33" s="304"/>
      <c r="AB33" s="322">
        <f t="shared" si="0"/>
        <v>64</v>
      </c>
      <c r="AC33" s="392"/>
    </row>
    <row r="34" spans="1:29" ht="16.5" thickBot="1">
      <c r="A34" s="127">
        <v>585</v>
      </c>
      <c r="B34" s="12" t="str">
        <f>LOOKUP(A34,Name!A$2:B969)</f>
        <v>Iona Crameri</v>
      </c>
      <c r="C34" s="147">
        <v>27.5</v>
      </c>
      <c r="D34" s="59">
        <v>16</v>
      </c>
      <c r="E34" s="147"/>
      <c r="F34" s="59"/>
      <c r="G34" s="164">
        <v>37</v>
      </c>
      <c r="H34" s="59">
        <v>20</v>
      </c>
      <c r="I34" s="155"/>
      <c r="J34" s="59"/>
      <c r="K34" s="155"/>
      <c r="L34" s="59"/>
      <c r="M34" s="59">
        <v>68</v>
      </c>
      <c r="N34" s="59">
        <v>20</v>
      </c>
      <c r="O34" s="98">
        <f t="shared" si="3"/>
        <v>56</v>
      </c>
      <c r="P34" s="99"/>
      <c r="Q34" s="107">
        <v>20</v>
      </c>
      <c r="R34" s="2" t="s">
        <v>184</v>
      </c>
      <c r="T34" s="477">
        <v>33</v>
      </c>
      <c r="U34" s="10"/>
      <c r="V34" s="4" t="e">
        <f>LOOKUP(U34,Name!A$1:B770)</f>
        <v>#N/A</v>
      </c>
      <c r="W34" s="304"/>
      <c r="X34" s="304"/>
      <c r="Y34" s="304"/>
      <c r="Z34" s="304"/>
      <c r="AA34" s="304"/>
      <c r="AB34" s="322">
        <f t="shared" si="0"/>
        <v>0</v>
      </c>
      <c r="AC34" s="392"/>
    </row>
    <row r="35" spans="1:29" ht="16.5" thickBot="1">
      <c r="A35" s="128">
        <v>5</v>
      </c>
      <c r="B35" s="129" t="str">
        <f>LOOKUP(A35,Name!A$2:B970)</f>
        <v>Tamworth AC</v>
      </c>
      <c r="C35" s="151"/>
      <c r="D35" s="129">
        <f>SUM(D29:D34)</f>
        <v>82</v>
      </c>
      <c r="E35" s="151"/>
      <c r="F35" s="129">
        <f>SUM(F29:F34)</f>
        <v>90</v>
      </c>
      <c r="G35" s="168"/>
      <c r="H35" s="129">
        <f>SUM(H29:H34)</f>
        <v>89</v>
      </c>
      <c r="I35" s="159"/>
      <c r="J35" s="129">
        <f>SUM(J29:J34)</f>
        <v>56</v>
      </c>
      <c r="K35" s="159"/>
      <c r="L35" s="129">
        <f>SUM(L29:L34)</f>
        <v>74</v>
      </c>
      <c r="M35" s="129"/>
      <c r="N35" s="129">
        <f>SUM(N29:N34)</f>
        <v>91</v>
      </c>
      <c r="O35" s="129">
        <f>Q31</f>
        <v>30</v>
      </c>
      <c r="P35" s="129">
        <f>Q34</f>
        <v>20</v>
      </c>
      <c r="Q35" s="130">
        <f>SUM(D35:P35)-R28-R29</f>
        <v>404</v>
      </c>
      <c r="R35" s="276" t="s">
        <v>234</v>
      </c>
      <c r="S35" s="21"/>
      <c r="T35" s="477">
        <v>34</v>
      </c>
      <c r="U35" s="10"/>
      <c r="V35" s="4" t="e">
        <f>LOOKUP(U35,Name!A$1:B765)</f>
        <v>#N/A</v>
      </c>
      <c r="W35" s="304"/>
      <c r="X35" s="304"/>
      <c r="Y35" s="304"/>
      <c r="Z35" s="304"/>
      <c r="AA35" s="304"/>
      <c r="AB35" s="322">
        <f t="shared" si="0"/>
        <v>0</v>
      </c>
      <c r="AC35" s="392"/>
    </row>
    <row r="36" spans="1:29" ht="15.75">
      <c r="A36" s="134">
        <v>6</v>
      </c>
      <c r="B36" s="135" t="str">
        <f>LOOKUP(A36,Name!A$2:B971)</f>
        <v>Solihull &amp; Small Heath</v>
      </c>
      <c r="C36" s="655" t="s">
        <v>90</v>
      </c>
      <c r="D36" s="656"/>
      <c r="E36" s="653" t="s">
        <v>91</v>
      </c>
      <c r="F36" s="654"/>
      <c r="G36" s="655" t="s">
        <v>95</v>
      </c>
      <c r="H36" s="656"/>
      <c r="I36" s="653" t="s">
        <v>92</v>
      </c>
      <c r="J36" s="654"/>
      <c r="K36" s="655" t="s">
        <v>93</v>
      </c>
      <c r="L36" s="656"/>
      <c r="M36" s="653" t="s">
        <v>94</v>
      </c>
      <c r="N36" s="654"/>
      <c r="O36" s="102" t="s">
        <v>96</v>
      </c>
      <c r="P36" s="103" t="s">
        <v>97</v>
      </c>
      <c r="Q36" s="136" t="s">
        <v>62</v>
      </c>
      <c r="R36" s="453">
        <v>78</v>
      </c>
      <c r="S36" s="474"/>
      <c r="T36" s="477">
        <v>35</v>
      </c>
      <c r="U36" s="10"/>
      <c r="V36" s="4" t="e">
        <f>LOOKUP(U36,Name!A$1:B749)</f>
        <v>#N/A</v>
      </c>
      <c r="W36" s="304"/>
      <c r="X36" s="304"/>
      <c r="Y36" s="304"/>
      <c r="Z36" s="304"/>
      <c r="AA36" s="304"/>
      <c r="AB36" s="322">
        <f t="shared" si="0"/>
        <v>0</v>
      </c>
      <c r="AC36" s="392"/>
    </row>
    <row r="37" spans="1:29" ht="16.5" thickBot="1">
      <c r="A37" s="132">
        <v>670</v>
      </c>
      <c r="B37" s="12" t="str">
        <f>LOOKUP(A37,Name!A$2:B972)</f>
        <v>Ashleigh Bailey</v>
      </c>
      <c r="C37" s="147"/>
      <c r="D37" s="59"/>
      <c r="E37" s="147">
        <v>51.7</v>
      </c>
      <c r="F37" s="59">
        <v>30</v>
      </c>
      <c r="G37" s="164"/>
      <c r="H37" s="59"/>
      <c r="I37" s="155">
        <v>2.26</v>
      </c>
      <c r="J37" s="59">
        <v>38</v>
      </c>
      <c r="K37" s="155">
        <v>9.29</v>
      </c>
      <c r="L37" s="59">
        <v>40</v>
      </c>
      <c r="M37" s="59"/>
      <c r="N37" s="59"/>
      <c r="O37" s="98">
        <f aca="true" t="shared" si="4" ref="O37:O42">D37+F37+H37+J37+L37+N37</f>
        <v>108</v>
      </c>
      <c r="P37" s="99"/>
      <c r="Q37" s="106" t="s">
        <v>98</v>
      </c>
      <c r="R37" s="454">
        <v>65</v>
      </c>
      <c r="S37" s="474"/>
      <c r="T37" s="477">
        <v>36</v>
      </c>
      <c r="U37" s="10"/>
      <c r="V37" s="45" t="e">
        <f>LOOKUP(U37,Name!A$1:B770)</f>
        <v>#N/A</v>
      </c>
      <c r="W37" s="304"/>
      <c r="X37" s="304"/>
      <c r="Y37" s="304"/>
      <c r="Z37" s="304"/>
      <c r="AA37" s="304"/>
      <c r="AB37" s="322">
        <f t="shared" si="0"/>
        <v>0</v>
      </c>
      <c r="AC37" s="392"/>
    </row>
    <row r="38" spans="1:29" ht="15.75">
      <c r="A38" s="132">
        <v>675</v>
      </c>
      <c r="B38" s="12" t="str">
        <f>LOOKUP(A38,Name!A$2:B973)</f>
        <v>Sarah Russell</v>
      </c>
      <c r="C38" s="147">
        <v>25.1</v>
      </c>
      <c r="D38" s="59">
        <v>24</v>
      </c>
      <c r="E38" s="147"/>
      <c r="F38" s="59"/>
      <c r="G38" s="164"/>
      <c r="H38" s="59"/>
      <c r="I38" s="155">
        <v>2</v>
      </c>
      <c r="J38" s="59">
        <v>28</v>
      </c>
      <c r="K38" s="155">
        <v>6.53</v>
      </c>
      <c r="L38" s="59">
        <v>26</v>
      </c>
      <c r="M38" s="59"/>
      <c r="N38" s="59"/>
      <c r="O38" s="98">
        <f t="shared" si="4"/>
        <v>78</v>
      </c>
      <c r="P38" s="99"/>
      <c r="Q38" s="107">
        <v>102.7</v>
      </c>
      <c r="R38" s="2" t="s">
        <v>185</v>
      </c>
      <c r="T38" s="477">
        <v>37</v>
      </c>
      <c r="U38" s="10"/>
      <c r="V38" s="4" t="e">
        <f>LOOKUP(U38,Name!A$1:B762)</f>
        <v>#N/A</v>
      </c>
      <c r="W38" s="304"/>
      <c r="X38" s="304"/>
      <c r="Y38" s="304"/>
      <c r="Z38" s="304"/>
      <c r="AA38" s="304"/>
      <c r="AB38" s="322">
        <f t="shared" si="0"/>
        <v>0</v>
      </c>
      <c r="AC38" s="392"/>
    </row>
    <row r="39" spans="1:29" ht="15.75">
      <c r="A39" s="132">
        <v>674</v>
      </c>
      <c r="B39" s="12" t="str">
        <f>LOOKUP(A39,Name!A$2:B974)</f>
        <v>Katie Lund</v>
      </c>
      <c r="C39" s="147">
        <v>24.2</v>
      </c>
      <c r="D39" s="59">
        <v>32</v>
      </c>
      <c r="E39" s="147"/>
      <c r="F39" s="59"/>
      <c r="G39" s="164">
        <v>51</v>
      </c>
      <c r="H39" s="59">
        <v>34</v>
      </c>
      <c r="I39" s="155"/>
      <c r="J39" s="59"/>
      <c r="K39" s="155"/>
      <c r="L39" s="59"/>
      <c r="M39" s="59">
        <v>81</v>
      </c>
      <c r="N39" s="59">
        <v>38</v>
      </c>
      <c r="O39" s="98">
        <f t="shared" si="4"/>
        <v>104</v>
      </c>
      <c r="P39" s="99"/>
      <c r="Q39" s="107">
        <v>20</v>
      </c>
      <c r="R39" s="2" t="s">
        <v>184</v>
      </c>
      <c r="T39" s="477">
        <v>38</v>
      </c>
      <c r="U39" s="10"/>
      <c r="V39" s="4" t="e">
        <f>LOOKUP(U39,Name!A$1:B763)</f>
        <v>#N/A</v>
      </c>
      <c r="W39" s="304"/>
      <c r="X39" s="304"/>
      <c r="Y39" s="304"/>
      <c r="Z39" s="304"/>
      <c r="AA39" s="304"/>
      <c r="AB39" s="322">
        <f t="shared" si="0"/>
        <v>0</v>
      </c>
      <c r="AC39" s="392"/>
    </row>
    <row r="40" spans="1:29" ht="15.75">
      <c r="A40" s="132">
        <v>676</v>
      </c>
      <c r="B40" s="12" t="str">
        <f>LOOKUP(A40,Name!A$2:B975)</f>
        <v>Mary Takwoingi</v>
      </c>
      <c r="C40" s="147"/>
      <c r="D40" s="59"/>
      <c r="E40" s="147">
        <v>50.2</v>
      </c>
      <c r="F40" s="59">
        <v>38</v>
      </c>
      <c r="G40" s="164"/>
      <c r="H40" s="59"/>
      <c r="I40" s="155">
        <v>1.86</v>
      </c>
      <c r="J40" s="59">
        <v>22</v>
      </c>
      <c r="K40" s="155"/>
      <c r="L40" s="59"/>
      <c r="M40" s="59">
        <v>75</v>
      </c>
      <c r="N40" s="59">
        <v>34</v>
      </c>
      <c r="O40" s="98">
        <f t="shared" si="4"/>
        <v>94</v>
      </c>
      <c r="P40" s="99"/>
      <c r="Q40" s="68" t="s">
        <v>99</v>
      </c>
      <c r="T40" s="477">
        <v>39</v>
      </c>
      <c r="U40" s="10"/>
      <c r="V40" s="4" t="e">
        <f>LOOKUP(U40,Name!A$1:B769)</f>
        <v>#N/A</v>
      </c>
      <c r="W40" s="304"/>
      <c r="X40" s="304"/>
      <c r="Y40" s="304"/>
      <c r="Z40" s="304"/>
      <c r="AA40" s="304"/>
      <c r="AB40" s="322">
        <f t="shared" si="0"/>
        <v>0</v>
      </c>
      <c r="AC40" s="392"/>
    </row>
    <row r="41" spans="1:29" ht="15.75">
      <c r="A41" s="132">
        <v>677</v>
      </c>
      <c r="B41" s="12" t="str">
        <f>LOOKUP(A41,Name!A$2:B976)</f>
        <v>Kaili Woodward</v>
      </c>
      <c r="C41" s="147"/>
      <c r="D41" s="59"/>
      <c r="E41" s="147"/>
      <c r="F41" s="59"/>
      <c r="G41" s="164">
        <v>48</v>
      </c>
      <c r="H41" s="59">
        <v>31</v>
      </c>
      <c r="I41" s="155"/>
      <c r="J41" s="59"/>
      <c r="K41" s="155">
        <v>7.69</v>
      </c>
      <c r="L41" s="59">
        <v>34</v>
      </c>
      <c r="M41" s="59"/>
      <c r="N41" s="59"/>
      <c r="O41" s="98">
        <f t="shared" si="4"/>
        <v>65</v>
      </c>
      <c r="P41" s="99"/>
      <c r="Q41" s="107">
        <v>95.7</v>
      </c>
      <c r="R41" s="2" t="s">
        <v>185</v>
      </c>
      <c r="T41" s="477">
        <v>40</v>
      </c>
      <c r="U41" s="10"/>
      <c r="V41" s="4" t="e">
        <f>LOOKUP(U41,Name!A$1:B764)</f>
        <v>#N/A</v>
      </c>
      <c r="W41" s="304"/>
      <c r="X41" s="304"/>
      <c r="Y41" s="304"/>
      <c r="Z41" s="304"/>
      <c r="AA41" s="304"/>
      <c r="AB41" s="322">
        <f t="shared" si="0"/>
        <v>0</v>
      </c>
      <c r="AC41" s="392"/>
    </row>
    <row r="42" spans="1:18" ht="15.75">
      <c r="A42" s="132">
        <v>679</v>
      </c>
      <c r="B42" s="12" t="str">
        <f>LOOKUP(A42,Name!A$2:B976)</f>
        <v>Emma Crampton</v>
      </c>
      <c r="C42" s="147"/>
      <c r="D42" s="59"/>
      <c r="E42" s="147">
        <v>51.6</v>
      </c>
      <c r="F42" s="59">
        <v>32</v>
      </c>
      <c r="G42" s="164">
        <v>44</v>
      </c>
      <c r="H42" s="59">
        <v>22</v>
      </c>
      <c r="I42" s="155"/>
      <c r="J42" s="59"/>
      <c r="K42" s="155"/>
      <c r="L42" s="59"/>
      <c r="M42" s="59">
        <v>74</v>
      </c>
      <c r="N42" s="59">
        <v>31</v>
      </c>
      <c r="O42" s="98">
        <f t="shared" si="4"/>
        <v>85</v>
      </c>
      <c r="P42" s="99"/>
      <c r="Q42" s="107">
        <v>30</v>
      </c>
      <c r="R42" s="2" t="s">
        <v>184</v>
      </c>
    </row>
    <row r="43" spans="1:17" ht="16.5" thickBot="1">
      <c r="A43" s="133">
        <v>6</v>
      </c>
      <c r="B43" s="144" t="str">
        <f>LOOKUP(A43,Name!A$2:B977)</f>
        <v>Solihull &amp; Small Heath</v>
      </c>
      <c r="C43" s="459"/>
      <c r="D43" s="460">
        <f>SUM(D37:D42)</f>
        <v>56</v>
      </c>
      <c r="E43" s="459"/>
      <c r="F43" s="460">
        <f>SUM(F37:F42)</f>
        <v>100</v>
      </c>
      <c r="G43" s="461"/>
      <c r="H43" s="460">
        <f>SUM(H37:H42)</f>
        <v>87</v>
      </c>
      <c r="I43" s="462"/>
      <c r="J43" s="460">
        <f>SUM(J37:J42)</f>
        <v>88</v>
      </c>
      <c r="K43" s="462"/>
      <c r="L43" s="460">
        <f>SUM(L37:L42)</f>
        <v>100</v>
      </c>
      <c r="M43" s="460"/>
      <c r="N43" s="460">
        <f>SUM(N37:N42)</f>
        <v>103</v>
      </c>
      <c r="O43" s="460">
        <f>Q39</f>
        <v>20</v>
      </c>
      <c r="P43" s="460">
        <f>Q42</f>
        <v>30</v>
      </c>
      <c r="Q43" s="463">
        <f>SUM(C43:P43)-R36-R37</f>
        <v>441</v>
      </c>
    </row>
    <row r="44" spans="1:17" ht="15.75">
      <c r="A44" s="137"/>
      <c r="B44" s="138" t="s">
        <v>100</v>
      </c>
      <c r="C44" s="655" t="s">
        <v>90</v>
      </c>
      <c r="D44" s="656"/>
      <c r="E44" s="653" t="s">
        <v>91</v>
      </c>
      <c r="F44" s="654"/>
      <c r="G44" s="655" t="s">
        <v>95</v>
      </c>
      <c r="H44" s="656"/>
      <c r="I44" s="653" t="s">
        <v>92</v>
      </c>
      <c r="J44" s="654"/>
      <c r="K44" s="655" t="s">
        <v>93</v>
      </c>
      <c r="L44" s="656"/>
      <c r="M44" s="653" t="s">
        <v>94</v>
      </c>
      <c r="N44" s="654"/>
      <c r="O44" s="162"/>
      <c r="P44" s="162"/>
      <c r="Q44" s="211" t="s">
        <v>101</v>
      </c>
    </row>
    <row r="45" spans="1:17" ht="15.75">
      <c r="A45" s="210">
        <v>681</v>
      </c>
      <c r="B45" s="12" t="str">
        <f>LOOKUP(A45,Name!A$2:B980)</f>
        <v>Amy Burton</v>
      </c>
      <c r="C45" s="147">
        <v>24.4</v>
      </c>
      <c r="D45" s="59">
        <v>30</v>
      </c>
      <c r="E45" s="147"/>
      <c r="F45" s="59"/>
      <c r="G45" s="164">
        <v>46</v>
      </c>
      <c r="H45" s="59">
        <v>26</v>
      </c>
      <c r="I45" s="155"/>
      <c r="J45" s="59"/>
      <c r="K45" s="155"/>
      <c r="L45" s="59"/>
      <c r="M45" s="59">
        <v>70</v>
      </c>
      <c r="N45" s="59">
        <v>22</v>
      </c>
      <c r="O45" s="98">
        <f>D45+F45+H45+J45+L45+N45</f>
        <v>78</v>
      </c>
      <c r="P45" s="163"/>
      <c r="Q45" s="106" t="s">
        <v>98</v>
      </c>
    </row>
    <row r="46" spans="1:17" ht="15.75">
      <c r="A46" s="210">
        <v>678</v>
      </c>
      <c r="B46" s="12" t="str">
        <f>LOOKUP(A46,Name!A$2:B981)</f>
        <v>Leah Christopher</v>
      </c>
      <c r="C46" s="147">
        <v>25.5</v>
      </c>
      <c r="D46" s="59">
        <v>22</v>
      </c>
      <c r="E46" s="147"/>
      <c r="F46" s="59"/>
      <c r="G46" s="164"/>
      <c r="H46" s="59"/>
      <c r="I46" s="155">
        <v>2.06</v>
      </c>
      <c r="J46" s="59">
        <v>32</v>
      </c>
      <c r="K46" s="155"/>
      <c r="L46" s="59"/>
      <c r="M46" s="59">
        <v>76</v>
      </c>
      <c r="N46" s="59">
        <v>36</v>
      </c>
      <c r="O46" s="98">
        <f>D46+F46+H46+J46+L46+N46</f>
        <v>90</v>
      </c>
      <c r="P46" s="163"/>
      <c r="Q46" s="146"/>
    </row>
    <row r="47" spans="1:28" ht="15.75">
      <c r="A47" s="451">
        <v>327</v>
      </c>
      <c r="B47" s="12" t="str">
        <f>LOOKUP(A47,Name!A$2:B983)</f>
        <v>Donatella DaSilva</v>
      </c>
      <c r="C47" s="147"/>
      <c r="D47" s="59"/>
      <c r="E47" s="147"/>
      <c r="F47" s="59"/>
      <c r="G47" s="164"/>
      <c r="H47" s="59"/>
      <c r="I47" s="155">
        <v>1.82</v>
      </c>
      <c r="J47" s="59">
        <v>20</v>
      </c>
      <c r="K47" s="155"/>
      <c r="L47" s="59"/>
      <c r="M47" s="59"/>
      <c r="N47" s="59"/>
      <c r="O47" s="98">
        <f>D47+F47+H47+J47+L47+N47</f>
        <v>20</v>
      </c>
      <c r="P47" s="163"/>
      <c r="Q47" s="107"/>
      <c r="AB47" s="471"/>
    </row>
    <row r="48" spans="1:17" ht="15.75">
      <c r="A48" s="139"/>
      <c r="B48" s="12" t="e">
        <f>LOOKUP(A48,Name!A$2:B985)</f>
        <v>#N/A</v>
      </c>
      <c r="C48" s="147"/>
      <c r="D48" s="59"/>
      <c r="E48" s="147"/>
      <c r="F48" s="59"/>
      <c r="G48" s="164"/>
      <c r="H48" s="59"/>
      <c r="I48" s="155"/>
      <c r="J48" s="59"/>
      <c r="K48" s="155"/>
      <c r="L48" s="59"/>
      <c r="M48" s="59"/>
      <c r="N48" s="59"/>
      <c r="O48" s="98">
        <f>D48+F48+H48+J48+L48+N48</f>
        <v>0</v>
      </c>
      <c r="P48" s="163"/>
      <c r="Q48" s="107"/>
    </row>
    <row r="49" spans="1:17" ht="16.5" thickBot="1">
      <c r="A49" s="140"/>
      <c r="B49" s="141" t="s">
        <v>100</v>
      </c>
      <c r="C49" s="153"/>
      <c r="D49" s="141"/>
      <c r="E49" s="153"/>
      <c r="F49" s="141"/>
      <c r="G49" s="169"/>
      <c r="H49" s="141"/>
      <c r="I49" s="161"/>
      <c r="J49" s="141"/>
      <c r="K49" s="161"/>
      <c r="L49" s="141"/>
      <c r="M49" s="141"/>
      <c r="N49" s="141"/>
      <c r="O49" s="141"/>
      <c r="P49" s="141"/>
      <c r="Q49" s="142"/>
    </row>
    <row r="51" ht="15">
      <c r="X51" s="1" t="s">
        <v>11</v>
      </c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</mergeCells>
  <conditionalFormatting sqref="P5:P10 O13:P18 O45:O48 O37:P43">
    <cfRule type="cellIs" priority="26" dxfId="142" operator="equal" stopIfTrue="1">
      <formula>1</formula>
    </cfRule>
  </conditionalFormatting>
  <conditionalFormatting sqref="P21:P26">
    <cfRule type="cellIs" priority="24" dxfId="142" operator="equal" stopIfTrue="1">
      <formula>1</formula>
    </cfRule>
  </conditionalFormatting>
  <conditionalFormatting sqref="P29:P34">
    <cfRule type="cellIs" priority="23" dxfId="142" operator="equal" stopIfTrue="1">
      <formula>1</formula>
    </cfRule>
  </conditionalFormatting>
  <conditionalFormatting sqref="O29:O34">
    <cfRule type="cellIs" priority="19" dxfId="142" operator="equal" stopIfTrue="1">
      <formula>1</formula>
    </cfRule>
  </conditionalFormatting>
  <conditionalFormatting sqref="O21:O26">
    <cfRule type="cellIs" priority="18" dxfId="142" operator="equal" stopIfTrue="1">
      <formula>1</formula>
    </cfRule>
  </conditionalFormatting>
  <conditionalFormatting sqref="O5:O10">
    <cfRule type="cellIs" priority="16" dxfId="142" operator="equal" stopIfTrue="1">
      <formula>1</formula>
    </cfRule>
  </conditionalFormatting>
  <conditionalFormatting sqref="U42:U65536">
    <cfRule type="cellIs" priority="12" dxfId="11" operator="between">
      <formula>600</formula>
      <formula>700</formula>
    </cfRule>
    <cfRule type="cellIs" priority="13" dxfId="10" operator="between">
      <formula>299</formula>
      <formula>399</formula>
    </cfRule>
    <cfRule type="cellIs" priority="14" dxfId="9" operator="between">
      <formula>99</formula>
      <formula>200</formula>
    </cfRule>
    <cfRule type="cellIs" priority="15" dxfId="8" operator="between">
      <formula>400</formula>
      <formula>499</formula>
    </cfRule>
  </conditionalFormatting>
  <conditionalFormatting sqref="U12:U15 U1:U10">
    <cfRule type="cellIs" priority="9" dxfId="19" operator="between" stopIfTrue="1">
      <formula>300</formula>
      <formula>399</formula>
    </cfRule>
    <cfRule type="cellIs" priority="10" dxfId="18" operator="between" stopIfTrue="1">
      <formula>600</formula>
      <formula>699</formula>
    </cfRule>
    <cfRule type="cellIs" priority="11" dxfId="17" operator="between" stopIfTrue="1">
      <formula>500</formula>
      <formula>599</formula>
    </cfRule>
  </conditionalFormatting>
  <conditionalFormatting sqref="U11">
    <cfRule type="cellIs" priority="6" dxfId="19" operator="between" stopIfTrue="1">
      <formula>300</formula>
      <formula>399</formula>
    </cfRule>
    <cfRule type="cellIs" priority="7" dxfId="18" operator="between" stopIfTrue="1">
      <formula>600</formula>
      <formula>699</formula>
    </cfRule>
    <cfRule type="cellIs" priority="8" dxfId="17" operator="between" stopIfTrue="1">
      <formula>500</formula>
      <formula>599</formula>
    </cfRule>
  </conditionalFormatting>
  <conditionalFormatting sqref="U16:U41">
    <cfRule type="cellIs" priority="3" dxfId="19" operator="between" stopIfTrue="1">
      <formula>300</formula>
      <formula>399</formula>
    </cfRule>
    <cfRule type="cellIs" priority="4" dxfId="18" operator="between" stopIfTrue="1">
      <formula>600</formula>
      <formula>699</formula>
    </cfRule>
    <cfRule type="cellIs" priority="5" dxfId="17" operator="between" stopIfTrue="1">
      <formula>500</formula>
      <formula>599</formula>
    </cfRule>
  </conditionalFormatting>
  <conditionalFormatting sqref="U1:U41">
    <cfRule type="cellIs" priority="1" dxfId="2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1" r:id="rId1"/>
  <headerFooter>
    <oddHeader>&amp;LUnder 15 Girls &amp;RBirmingham Sportshall League 2013 to 2014</oddHeader>
    <oddFooter>&amp;L&amp;F&amp;R&amp;A</oddFooter>
  </headerFooter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G63" sqref="G63"/>
    </sheetView>
  </sheetViews>
  <sheetFormatPr defaultColWidth="9.140625" defaultRowHeight="12.75"/>
  <cols>
    <col min="1" max="1" width="8.28125" style="2" customWidth="1"/>
    <col min="2" max="2" width="6.00390625" style="38" customWidth="1"/>
    <col min="3" max="3" width="6.7109375" style="38" customWidth="1"/>
    <col min="4" max="4" width="25.421875" style="2" customWidth="1"/>
    <col min="5" max="5" width="8.8515625" style="2" customWidth="1"/>
    <col min="6" max="6" width="4.140625" style="2" customWidth="1"/>
  </cols>
  <sheetData>
    <row r="1" spans="1:6" ht="16.5" thickBot="1">
      <c r="A1" s="205" t="s">
        <v>528</v>
      </c>
      <c r="B1" s="92"/>
      <c r="C1" s="93"/>
      <c r="D1" s="93" t="s">
        <v>538</v>
      </c>
      <c r="E1" s="93"/>
      <c r="F1" s="94"/>
    </row>
    <row r="2" spans="1:6" ht="16.5" thickBot="1">
      <c r="A2" s="205" t="s">
        <v>528</v>
      </c>
      <c r="B2" s="202" t="s">
        <v>523</v>
      </c>
      <c r="C2" s="80"/>
      <c r="D2" s="424" t="s">
        <v>519</v>
      </c>
      <c r="E2" s="64"/>
      <c r="F2" s="76"/>
    </row>
    <row r="3" spans="1:6" ht="16.5" thickBot="1">
      <c r="A3" s="205" t="s">
        <v>528</v>
      </c>
      <c r="B3" s="65">
        <v>1</v>
      </c>
      <c r="C3" s="57">
        <v>6</v>
      </c>
      <c r="D3" s="66" t="str">
        <f>LOOKUP(C3,Name!A$2:B1000)</f>
        <v>Solihull &amp; Small Heath</v>
      </c>
      <c r="E3" s="147">
        <v>51</v>
      </c>
      <c r="F3" s="74"/>
    </row>
    <row r="4" spans="1:6" ht="16.5" thickBot="1">
      <c r="A4" s="205" t="s">
        <v>528</v>
      </c>
      <c r="B4" s="65">
        <v>2</v>
      </c>
      <c r="C4" s="57">
        <v>4</v>
      </c>
      <c r="D4" s="66" t="str">
        <f>LOOKUP(C4,Name!A$2:B1001)</f>
        <v>Halesowen C&amp;AC</v>
      </c>
      <c r="E4" s="59">
        <v>57.3</v>
      </c>
      <c r="F4" s="74"/>
    </row>
    <row r="5" spans="1:6" ht="16.5" thickBot="1">
      <c r="A5" s="205" t="s">
        <v>528</v>
      </c>
      <c r="B5" s="65">
        <v>3</v>
      </c>
      <c r="C5" s="57"/>
      <c r="D5" s="66" t="e">
        <f>LOOKUP(C5,Name!A$2:B1002)</f>
        <v>#N/A</v>
      </c>
      <c r="E5" s="155"/>
      <c r="F5" s="74"/>
    </row>
    <row r="6" spans="1:6" ht="16.5" thickBot="1">
      <c r="A6" s="205" t="s">
        <v>528</v>
      </c>
      <c r="B6" s="65">
        <v>4</v>
      </c>
      <c r="C6" s="57"/>
      <c r="D6" s="66" t="e">
        <f>LOOKUP(C6,Name!A$2:B1003)</f>
        <v>#N/A</v>
      </c>
      <c r="E6" s="155"/>
      <c r="F6" s="74"/>
    </row>
    <row r="7" spans="1:6" ht="16.5" thickBot="1">
      <c r="A7" s="205" t="s">
        <v>528</v>
      </c>
      <c r="B7" s="65">
        <v>5</v>
      </c>
      <c r="C7" s="57"/>
      <c r="D7" s="66" t="e">
        <f>LOOKUP(C7,Name!A$2:B1004)</f>
        <v>#N/A</v>
      </c>
      <c r="E7" s="155"/>
      <c r="F7" s="74"/>
    </row>
    <row r="8" spans="1:6" ht="16.5" thickBot="1">
      <c r="A8" s="205" t="s">
        <v>528</v>
      </c>
      <c r="B8" s="73"/>
      <c r="C8" s="67"/>
      <c r="D8" s="66"/>
      <c r="E8" s="66"/>
      <c r="F8" s="74"/>
    </row>
    <row r="9" spans="1:6" ht="16.5" thickBot="1">
      <c r="A9" s="205" t="s">
        <v>528</v>
      </c>
      <c r="B9" s="203" t="s">
        <v>524</v>
      </c>
      <c r="C9" s="67"/>
      <c r="D9" s="425" t="s">
        <v>520</v>
      </c>
      <c r="E9" s="67"/>
      <c r="F9" s="74"/>
    </row>
    <row r="10" spans="1:6" ht="16.5" thickBot="1">
      <c r="A10" s="205" t="s">
        <v>528</v>
      </c>
      <c r="B10" s="65">
        <v>1</v>
      </c>
      <c r="C10" s="57">
        <v>6</v>
      </c>
      <c r="D10" s="420" t="str">
        <f>LOOKUP(C10,Name!A$2:B1007)</f>
        <v>Solihull &amp; Small Heath</v>
      </c>
      <c r="E10" s="59">
        <v>51.1</v>
      </c>
      <c r="F10" s="74"/>
    </row>
    <row r="11" spans="1:6" ht="16.5" thickBot="1">
      <c r="A11" s="205" t="s">
        <v>528</v>
      </c>
      <c r="B11" s="65">
        <v>2</v>
      </c>
      <c r="C11" s="57">
        <v>4</v>
      </c>
      <c r="D11" s="420" t="str">
        <f>LOOKUP(C11,Name!A$2:B1008)</f>
        <v>Halesowen C&amp;AC</v>
      </c>
      <c r="E11" s="59">
        <v>57.4</v>
      </c>
      <c r="F11" s="74"/>
    </row>
    <row r="12" spans="1:6" ht="16.5" thickBot="1">
      <c r="A12" s="205" t="s">
        <v>528</v>
      </c>
      <c r="B12" s="65">
        <v>3</v>
      </c>
      <c r="C12" s="57"/>
      <c r="D12" s="420" t="e">
        <f>LOOKUP(C12,Name!A$2:B1009)</f>
        <v>#N/A</v>
      </c>
      <c r="E12" s="59"/>
      <c r="F12" s="74"/>
    </row>
    <row r="13" spans="1:6" ht="16.5" thickBot="1">
      <c r="A13" s="205" t="s">
        <v>528</v>
      </c>
      <c r="B13" s="65">
        <v>4</v>
      </c>
      <c r="C13" s="57"/>
      <c r="D13" s="420" t="e">
        <f>LOOKUP(C13,Name!A$2:B1010)</f>
        <v>#N/A</v>
      </c>
      <c r="E13" s="59"/>
      <c r="F13" s="74"/>
    </row>
    <row r="14" spans="1:6" ht="16.5" thickBot="1">
      <c r="A14" s="205" t="s">
        <v>528</v>
      </c>
      <c r="B14" s="65">
        <v>5</v>
      </c>
      <c r="C14" s="57"/>
      <c r="D14" s="420" t="e">
        <f>LOOKUP(C14,Name!A$2:B1011)</f>
        <v>#N/A</v>
      </c>
      <c r="E14" s="59"/>
      <c r="F14" s="74"/>
    </row>
    <row r="15" spans="1:6" ht="16.5" thickBot="1">
      <c r="A15" s="205" t="s">
        <v>528</v>
      </c>
      <c r="B15" s="77"/>
      <c r="C15" s="78"/>
      <c r="D15" s="71"/>
      <c r="E15" s="71"/>
      <c r="F15" s="79"/>
    </row>
    <row r="16" spans="1:6" ht="16.5" thickBot="1">
      <c r="A16" s="205" t="s">
        <v>528</v>
      </c>
      <c r="B16" s="202" t="s">
        <v>522</v>
      </c>
      <c r="C16" s="80"/>
      <c r="D16" s="424" t="s">
        <v>521</v>
      </c>
      <c r="E16" s="64"/>
      <c r="F16" s="76"/>
    </row>
    <row r="17" spans="1:6" ht="16.5" thickBot="1">
      <c r="A17" s="205" t="s">
        <v>528</v>
      </c>
      <c r="B17" s="65">
        <v>1</v>
      </c>
      <c r="C17" s="57">
        <v>502</v>
      </c>
      <c r="D17" s="66" t="str">
        <f>LOOKUP(C17,Name!A$2:B1018)</f>
        <v>Kai Buckley</v>
      </c>
      <c r="E17" s="164">
        <v>60</v>
      </c>
      <c r="F17" s="74"/>
    </row>
    <row r="18" spans="1:6" ht="16.5" thickBot="1">
      <c r="A18" s="205" t="s">
        <v>528</v>
      </c>
      <c r="B18" s="65">
        <v>2</v>
      </c>
      <c r="C18" s="57">
        <v>441</v>
      </c>
      <c r="D18" s="66" t="str">
        <f>LOOKUP(C18,Name!A$2:B1017)</f>
        <v>Freddie Smith</v>
      </c>
      <c r="E18" s="164">
        <v>39</v>
      </c>
      <c r="F18" s="74"/>
    </row>
    <row r="19" spans="1:6" ht="16.5" thickBot="1">
      <c r="A19" s="205" t="s">
        <v>528</v>
      </c>
      <c r="B19" s="65">
        <v>3</v>
      </c>
      <c r="C19" s="57">
        <v>633</v>
      </c>
      <c r="D19" s="66" t="str">
        <f>LOOKUP(C19,Name!A$2:B1022)</f>
        <v>Malachi Christopher</v>
      </c>
      <c r="E19" s="164">
        <v>37</v>
      </c>
      <c r="F19" s="74"/>
    </row>
    <row r="20" spans="1:6" ht="16.5" thickBot="1">
      <c r="A20" s="205" t="s">
        <v>528</v>
      </c>
      <c r="B20" s="65">
        <v>4</v>
      </c>
      <c r="C20" s="57">
        <v>432</v>
      </c>
      <c r="D20" s="66" t="str">
        <f>LOOKUP(C20,Name!A$2:B1016)</f>
        <v>Spenser Bradley</v>
      </c>
      <c r="E20" s="164">
        <v>35</v>
      </c>
      <c r="F20" s="74"/>
    </row>
    <row r="21" spans="1:6" ht="16.5" thickBot="1">
      <c r="A21" s="205" t="s">
        <v>528</v>
      </c>
      <c r="B21" s="65">
        <v>5</v>
      </c>
      <c r="C21" s="57">
        <v>638</v>
      </c>
      <c r="D21" s="66" t="str">
        <f>LOOKUP(C21,Name!A$2:B1023)</f>
        <v>Jack Kinder</v>
      </c>
      <c r="E21" s="164">
        <v>34</v>
      </c>
      <c r="F21" s="74"/>
    </row>
    <row r="22" spans="1:6" ht="16.5" thickBot="1">
      <c r="A22" s="205" t="s">
        <v>528</v>
      </c>
      <c r="B22" s="65">
        <v>6</v>
      </c>
      <c r="C22" s="57">
        <v>103</v>
      </c>
      <c r="D22" s="66" t="str">
        <f>LOOKUP(C22,Name!A$2:B1015)</f>
        <v>Zak O'Byrne</v>
      </c>
      <c r="E22" s="164">
        <v>33</v>
      </c>
      <c r="F22" s="74"/>
    </row>
    <row r="23" spans="1:6" ht="16.5" thickBot="1">
      <c r="A23" s="205" t="s">
        <v>528</v>
      </c>
      <c r="B23" s="65">
        <v>7</v>
      </c>
      <c r="C23" s="57">
        <v>109</v>
      </c>
      <c r="D23" s="66" t="str">
        <f>LOOKUP(C23,Name!A$2:B1014)</f>
        <v>Daniel Pitt</v>
      </c>
      <c r="E23" s="164">
        <v>11</v>
      </c>
      <c r="F23" s="74"/>
    </row>
    <row r="24" spans="1:6" ht="16.5" thickBot="1">
      <c r="A24" s="205" t="s">
        <v>528</v>
      </c>
      <c r="B24" s="65">
        <v>8</v>
      </c>
      <c r="C24" s="57">
        <v>500</v>
      </c>
      <c r="D24" s="66" t="str">
        <f>LOOKUP(C24,Name!A$2:B1021)</f>
        <v>Caydon Fairburn</v>
      </c>
      <c r="E24" s="164">
        <v>10</v>
      </c>
      <c r="F24" s="74"/>
    </row>
    <row r="25" spans="1:6" ht="16.5" thickBot="1">
      <c r="A25" s="205" t="s">
        <v>528</v>
      </c>
      <c r="B25" s="65">
        <v>9</v>
      </c>
      <c r="C25" s="57"/>
      <c r="D25" s="66" t="e">
        <f>LOOKUP(C25,Name!A$2:B1024)</f>
        <v>#N/A</v>
      </c>
      <c r="E25" s="164"/>
      <c r="F25" s="74"/>
    </row>
    <row r="26" spans="1:6" ht="16.5" thickBot="1">
      <c r="A26" s="205" t="s">
        <v>528</v>
      </c>
      <c r="B26" s="69">
        <v>10</v>
      </c>
      <c r="C26" s="70"/>
      <c r="D26" s="66" t="e">
        <f>LOOKUP(C26,Name!A$2:B1025)</f>
        <v>#N/A</v>
      </c>
      <c r="E26" s="426"/>
      <c r="F26" s="79"/>
    </row>
    <row r="27" spans="1:6" ht="16.5" thickBot="1">
      <c r="A27" s="205" t="s">
        <v>528</v>
      </c>
      <c r="B27" s="51"/>
      <c r="C27" s="51"/>
      <c r="D27" s="63"/>
      <c r="E27" s="63"/>
      <c r="F27" s="63"/>
    </row>
    <row r="28" spans="1:6" ht="16.5" thickBot="1">
      <c r="A28" s="205" t="s">
        <v>528</v>
      </c>
      <c r="B28" s="202" t="s">
        <v>526</v>
      </c>
      <c r="C28" s="80"/>
      <c r="D28" s="424" t="s">
        <v>525</v>
      </c>
      <c r="E28" s="64"/>
      <c r="F28" s="76"/>
    </row>
    <row r="29" spans="1:6" ht="16.5" thickBot="1">
      <c r="A29" s="205" t="s">
        <v>528</v>
      </c>
      <c r="B29" s="65">
        <v>1</v>
      </c>
      <c r="C29" s="57">
        <v>157</v>
      </c>
      <c r="D29" s="420" t="str">
        <f>LOOKUP(C29,Name!A$2:B1028)</f>
        <v>Olivia Straw</v>
      </c>
      <c r="E29" s="59">
        <v>51</v>
      </c>
      <c r="F29" s="74"/>
    </row>
    <row r="30" spans="1:6" ht="16.5" thickBot="1">
      <c r="A30" s="205" t="s">
        <v>528</v>
      </c>
      <c r="B30" s="65">
        <v>2</v>
      </c>
      <c r="C30" s="57">
        <v>523</v>
      </c>
      <c r="D30" s="420" t="str">
        <f>LOOKUP(C30,Name!A$2:B1035)</f>
        <v>Mya Strachan</v>
      </c>
      <c r="E30" s="59">
        <v>32</v>
      </c>
      <c r="F30" s="74"/>
    </row>
    <row r="31" spans="1:6" ht="16.5" thickBot="1">
      <c r="A31" s="205" t="s">
        <v>528</v>
      </c>
      <c r="B31" s="65">
        <v>3</v>
      </c>
      <c r="C31" s="57">
        <v>475</v>
      </c>
      <c r="D31" s="420" t="str">
        <f>LOOKUP(C31,Name!A$2:B1030)</f>
        <v>Millie Cross</v>
      </c>
      <c r="E31" s="59">
        <v>29</v>
      </c>
      <c r="F31" s="74"/>
    </row>
    <row r="32" spans="1:6" ht="16.5" thickBot="1">
      <c r="A32" s="205" t="s">
        <v>528</v>
      </c>
      <c r="B32" s="65">
        <v>4</v>
      </c>
      <c r="C32" s="57">
        <v>163</v>
      </c>
      <c r="D32" s="420" t="str">
        <f>LOOKUP(C32,Name!A$2:B1029)</f>
        <v>Alexia Bevan</v>
      </c>
      <c r="E32" s="59">
        <v>28</v>
      </c>
      <c r="F32" s="74"/>
    </row>
    <row r="33" spans="1:6" ht="16.5" thickBot="1">
      <c r="A33" s="205" t="s">
        <v>528</v>
      </c>
      <c r="B33" s="65">
        <v>5</v>
      </c>
      <c r="C33" s="57">
        <v>522</v>
      </c>
      <c r="D33" s="420" t="str">
        <f>LOOKUP(C33,Name!A$2:B1032)</f>
        <v>Tegan Vickery</v>
      </c>
      <c r="E33" s="59">
        <v>25</v>
      </c>
      <c r="F33" s="74"/>
    </row>
    <row r="34" spans="1:6" ht="16.5" thickBot="1">
      <c r="A34" s="205" t="s">
        <v>528</v>
      </c>
      <c r="B34" s="65">
        <v>6</v>
      </c>
      <c r="C34" s="57">
        <v>693</v>
      </c>
      <c r="D34" s="420" t="str">
        <f>LOOKUP(C34,Name!A$2:B1037)</f>
        <v>Poppy Koumblis</v>
      </c>
      <c r="E34" s="59">
        <v>23</v>
      </c>
      <c r="F34" s="74"/>
    </row>
    <row r="35" spans="1:6" ht="16.5" thickBot="1">
      <c r="A35" s="205" t="s">
        <v>528</v>
      </c>
      <c r="B35" s="65">
        <v>7</v>
      </c>
      <c r="C35" s="57">
        <v>688</v>
      </c>
      <c r="D35" s="420" t="str">
        <f>LOOKUP(C35,Name!A$2:B1036)</f>
        <v>Sophie Williams</v>
      </c>
      <c r="E35" s="59">
        <v>19</v>
      </c>
      <c r="F35" s="74"/>
    </row>
    <row r="36" spans="1:6" ht="16.5" thickBot="1">
      <c r="A36" s="205" t="s">
        <v>528</v>
      </c>
      <c r="B36" s="65">
        <v>8</v>
      </c>
      <c r="C36" s="57">
        <v>470</v>
      </c>
      <c r="D36" s="420" t="str">
        <f>LOOKUP(C36,Name!A$2:B1031)</f>
        <v>Charlie-Ann Baird</v>
      </c>
      <c r="E36" s="59">
        <v>14</v>
      </c>
      <c r="F36" s="74"/>
    </row>
    <row r="37" spans="1:6" ht="16.5" thickBot="1">
      <c r="A37" s="205" t="s">
        <v>528</v>
      </c>
      <c r="B37" s="65">
        <v>9</v>
      </c>
      <c r="C37" s="57"/>
      <c r="D37" s="420" t="e">
        <f>LOOKUP(C37,Name!A$2:B1038)</f>
        <v>#N/A</v>
      </c>
      <c r="E37" s="59"/>
      <c r="F37" s="74"/>
    </row>
    <row r="38" spans="1:6" ht="16.5" thickBot="1">
      <c r="A38" s="205" t="s">
        <v>528</v>
      </c>
      <c r="B38" s="69">
        <v>10</v>
      </c>
      <c r="C38" s="70"/>
      <c r="D38" s="420" t="e">
        <f>LOOKUP(C38,Name!A$2:B1039)</f>
        <v>#N/A</v>
      </c>
      <c r="E38" s="81"/>
      <c r="F38" s="79"/>
    </row>
    <row r="39" spans="1:6" ht="16.5" thickBot="1">
      <c r="A39" s="205" t="s">
        <v>528</v>
      </c>
      <c r="B39" s="51"/>
      <c r="C39" s="51"/>
      <c r="D39" s="423"/>
      <c r="E39" s="63"/>
      <c r="F39" s="63"/>
    </row>
    <row r="40" spans="1:6" ht="16.5" thickBot="1">
      <c r="A40" s="205" t="s">
        <v>528</v>
      </c>
      <c r="B40" s="202" t="s">
        <v>80</v>
      </c>
      <c r="C40" s="80"/>
      <c r="D40" s="424" t="s">
        <v>527</v>
      </c>
      <c r="E40" s="64"/>
      <c r="F40" s="76"/>
    </row>
    <row r="41" spans="1:6" ht="16.5" thickBot="1">
      <c r="A41" s="205" t="s">
        <v>528</v>
      </c>
      <c r="B41" s="65">
        <v>1</v>
      </c>
      <c r="C41" s="57">
        <v>102</v>
      </c>
      <c r="D41" s="66" t="str">
        <f>LOOKUP(C41,Name!A$2:B1042)</f>
        <v>Tyrique Grant-Fagan</v>
      </c>
      <c r="E41" s="164">
        <v>17</v>
      </c>
      <c r="F41" s="74"/>
    </row>
    <row r="42" spans="1:6" ht="16.5" thickBot="1">
      <c r="A42" s="205" t="s">
        <v>528</v>
      </c>
      <c r="B42" s="65">
        <v>2</v>
      </c>
      <c r="C42" s="57">
        <v>101</v>
      </c>
      <c r="D42" s="66" t="str">
        <f>LOOKUP(C42,Name!A$2:B1043)</f>
        <v>Aodha Morrin</v>
      </c>
      <c r="E42" s="164">
        <v>15</v>
      </c>
      <c r="F42" s="74"/>
    </row>
    <row r="43" spans="1:6" ht="16.5" thickBot="1">
      <c r="A43" s="205" t="s">
        <v>528</v>
      </c>
      <c r="B43" s="65">
        <v>3</v>
      </c>
      <c r="C43" s="57">
        <v>355</v>
      </c>
      <c r="D43" s="66" t="str">
        <f>LOOKUP(C43,Name!A$2:B1044)</f>
        <v>Ben Ferguson</v>
      </c>
      <c r="E43" s="164">
        <v>10</v>
      </c>
      <c r="F43" s="74"/>
    </row>
    <row r="44" spans="1:6" ht="16.5" thickBot="1">
      <c r="A44" s="205" t="s">
        <v>528</v>
      </c>
      <c r="B44" s="65">
        <v>4</v>
      </c>
      <c r="C44" s="57">
        <v>368</v>
      </c>
      <c r="D44" s="66" t="str">
        <f>LOOKUP(C44,Name!A$2:B1045)</f>
        <v>Cole Bailey</v>
      </c>
      <c r="E44" s="164">
        <v>12</v>
      </c>
      <c r="F44" s="74"/>
    </row>
    <row r="45" spans="1:6" ht="16.5" thickBot="1">
      <c r="A45" s="205" t="s">
        <v>528</v>
      </c>
      <c r="B45" s="65">
        <v>5</v>
      </c>
      <c r="C45" s="57">
        <v>444</v>
      </c>
      <c r="D45" s="66" t="str">
        <f>LOOKUP(C45,Name!A$2:B1046)</f>
        <v>Jacob Evans</v>
      </c>
      <c r="E45" s="164">
        <v>10</v>
      </c>
      <c r="F45" s="74"/>
    </row>
    <row r="46" spans="1:6" ht="16.5" thickBot="1">
      <c r="A46" s="205" t="s">
        <v>528</v>
      </c>
      <c r="B46" s="65">
        <v>6</v>
      </c>
      <c r="C46" s="57">
        <v>438</v>
      </c>
      <c r="D46" s="66" t="str">
        <f>LOOKUP(C46,Name!A$2:B1047)</f>
        <v>Thomas Harris</v>
      </c>
      <c r="E46" s="164">
        <v>10</v>
      </c>
      <c r="F46" s="74"/>
    </row>
    <row r="47" spans="1:6" ht="16.5" thickBot="1">
      <c r="A47" s="205" t="s">
        <v>528</v>
      </c>
      <c r="B47" s="65">
        <v>7</v>
      </c>
      <c r="C47" s="57">
        <v>501</v>
      </c>
      <c r="D47" s="66" t="str">
        <f>LOOKUP(C47,Name!A$2:B1048)</f>
        <v>James Stretton</v>
      </c>
      <c r="E47" s="164">
        <v>18</v>
      </c>
      <c r="F47" s="74"/>
    </row>
    <row r="48" spans="1:6" ht="16.5" thickBot="1">
      <c r="A48" s="205" t="s">
        <v>528</v>
      </c>
      <c r="B48" s="65">
        <v>8</v>
      </c>
      <c r="C48" s="57">
        <v>503</v>
      </c>
      <c r="D48" s="66" t="str">
        <f>LOOKUP(C48,Name!A$2:B1049)</f>
        <v>Daniel Aston</v>
      </c>
      <c r="E48" s="164">
        <v>10</v>
      </c>
      <c r="F48" s="74"/>
    </row>
    <row r="49" spans="1:6" ht="16.5" thickBot="1">
      <c r="A49" s="205" t="s">
        <v>528</v>
      </c>
      <c r="B49" s="65">
        <v>9</v>
      </c>
      <c r="C49" s="57">
        <v>635</v>
      </c>
      <c r="D49" s="66" t="str">
        <f>LOOKUP(C49,Name!A$2:B1050)</f>
        <v>Eoghan Dunnion</v>
      </c>
      <c r="E49" s="164">
        <v>15</v>
      </c>
      <c r="F49" s="74"/>
    </row>
    <row r="50" spans="1:6" ht="16.5" thickBot="1">
      <c r="A50" s="205" t="s">
        <v>528</v>
      </c>
      <c r="B50" s="69">
        <v>10</v>
      </c>
      <c r="C50" s="70">
        <v>639</v>
      </c>
      <c r="D50" s="66" t="str">
        <f>LOOKUP(C50,Name!A$2:B1051)</f>
        <v>Oliver Lidgate-Taylor</v>
      </c>
      <c r="E50" s="426">
        <v>14</v>
      </c>
      <c r="F50" s="79"/>
    </row>
    <row r="51" spans="1:6" ht="16.5" thickBot="1">
      <c r="A51" s="205" t="s">
        <v>528</v>
      </c>
      <c r="B51" s="51"/>
      <c r="C51" s="51"/>
      <c r="D51" s="63"/>
      <c r="E51" s="63"/>
      <c r="F51" s="63"/>
    </row>
    <row r="52" spans="1:6" ht="16.5" thickBot="1">
      <c r="A52" s="205" t="s">
        <v>528</v>
      </c>
      <c r="B52" s="202" t="s">
        <v>121</v>
      </c>
      <c r="C52" s="80"/>
      <c r="D52" s="424" t="s">
        <v>529</v>
      </c>
      <c r="E52" s="64"/>
      <c r="F52" s="76"/>
    </row>
    <row r="53" spans="1:6" ht="16.5" thickBot="1">
      <c r="A53" s="205" t="s">
        <v>528</v>
      </c>
      <c r="B53" s="65" t="s">
        <v>531</v>
      </c>
      <c r="C53" s="57">
        <v>688</v>
      </c>
      <c r="D53" s="420" t="str">
        <f>LOOKUP(C53,Name!A$2:B1060)</f>
        <v>Sophie Williams</v>
      </c>
      <c r="E53" s="59">
        <v>13</v>
      </c>
      <c r="F53" s="74"/>
    </row>
    <row r="54" spans="1:6" ht="16.5" thickBot="1">
      <c r="A54" s="205" t="s">
        <v>528</v>
      </c>
      <c r="B54" s="65" t="s">
        <v>531</v>
      </c>
      <c r="C54" s="57">
        <v>691</v>
      </c>
      <c r="D54" s="420" t="str">
        <f>LOOKUP(C54,Name!A$2:B1061)</f>
        <v>Olivia McLoughlin</v>
      </c>
      <c r="E54" s="59">
        <v>13</v>
      </c>
      <c r="F54" s="74"/>
    </row>
    <row r="55" spans="1:6" ht="16.5" thickBot="1">
      <c r="A55" s="205" t="s">
        <v>528</v>
      </c>
      <c r="B55" s="65">
        <v>3</v>
      </c>
      <c r="C55" s="57">
        <v>154</v>
      </c>
      <c r="D55" s="420" t="str">
        <f>LOOKUP(C55,Name!A$2:B1054)</f>
        <v>Zara Buchanan </v>
      </c>
      <c r="E55" s="59">
        <v>10</v>
      </c>
      <c r="F55" s="74"/>
    </row>
    <row r="56" spans="1:6" ht="16.5" thickBot="1">
      <c r="A56" s="205" t="s">
        <v>528</v>
      </c>
      <c r="B56" s="65" t="s">
        <v>530</v>
      </c>
      <c r="C56" s="57">
        <v>489</v>
      </c>
      <c r="D56" s="420" t="str">
        <f>LOOKUP(C56,Name!A$2:B1057)</f>
        <v>Jessie Brass</v>
      </c>
      <c r="E56" s="59">
        <v>9</v>
      </c>
      <c r="F56" s="74"/>
    </row>
    <row r="57" spans="1:6" ht="16.5" thickBot="1">
      <c r="A57" s="205" t="s">
        <v>528</v>
      </c>
      <c r="B57" s="65" t="s">
        <v>530</v>
      </c>
      <c r="C57" s="57">
        <v>521</v>
      </c>
      <c r="D57" s="420" t="str">
        <f>LOOKUP(C57,Name!A$2:B1058)</f>
        <v>Ellie Gauntlett</v>
      </c>
      <c r="E57" s="59">
        <v>9</v>
      </c>
      <c r="F57" s="74"/>
    </row>
    <row r="58" spans="1:6" ht="16.5" thickBot="1">
      <c r="A58" s="205" t="s">
        <v>528</v>
      </c>
      <c r="B58" s="65">
        <v>6</v>
      </c>
      <c r="C58" s="57">
        <v>473</v>
      </c>
      <c r="D58" s="420" t="str">
        <f>LOOKUP(C58,Name!A$2:B1056)</f>
        <v>Betsy Cooper</v>
      </c>
      <c r="E58" s="59">
        <v>8</v>
      </c>
      <c r="F58" s="74"/>
    </row>
    <row r="59" spans="1:6" ht="16.5" thickBot="1">
      <c r="A59" s="205" t="s">
        <v>528</v>
      </c>
      <c r="B59" s="65">
        <v>7</v>
      </c>
      <c r="C59" s="57">
        <v>520</v>
      </c>
      <c r="D59" s="420" t="str">
        <f>LOOKUP(C59,Name!A$2:B1059)</f>
        <v>Georgina Weal</v>
      </c>
      <c r="E59" s="59">
        <v>7</v>
      </c>
      <c r="F59" s="74"/>
    </row>
    <row r="60" spans="1:6" ht="16.5" thickBot="1">
      <c r="A60" s="205" t="s">
        <v>528</v>
      </c>
      <c r="B60" s="65">
        <v>8</v>
      </c>
      <c r="C60" s="57">
        <v>162</v>
      </c>
      <c r="D60" s="420" t="str">
        <f>LOOKUP(C60,Name!A$2:B1055)</f>
        <v>Neva Bevan</v>
      </c>
      <c r="E60" s="59">
        <v>5</v>
      </c>
      <c r="F60" s="74"/>
    </row>
    <row r="61" spans="1:6" ht="16.5" thickBot="1">
      <c r="A61" s="205" t="s">
        <v>528</v>
      </c>
      <c r="B61" s="65">
        <v>9</v>
      </c>
      <c r="C61" s="57"/>
      <c r="D61" s="420" t="e">
        <f>LOOKUP(C61,Name!A$2:B1062)</f>
        <v>#N/A</v>
      </c>
      <c r="E61" s="59"/>
      <c r="F61" s="74"/>
    </row>
    <row r="62" spans="1:6" ht="16.5" thickBot="1">
      <c r="A62" s="205" t="s">
        <v>528</v>
      </c>
      <c r="B62" s="65">
        <v>10</v>
      </c>
      <c r="C62" s="57"/>
      <c r="D62" s="420" t="e">
        <f>LOOKUP(C62,Name!A$2:B1063)</f>
        <v>#N/A</v>
      </c>
      <c r="E62" s="59"/>
      <c r="F62" s="74"/>
    </row>
    <row r="63" spans="1:6" ht="16.5" thickBot="1">
      <c r="A63" s="205" t="s">
        <v>528</v>
      </c>
      <c r="B63" s="77"/>
      <c r="C63" s="78"/>
      <c r="D63" s="71"/>
      <c r="E63" s="71"/>
      <c r="F63" s="79"/>
    </row>
  </sheetData>
  <sheetProtection/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32" t="s">
        <v>33</v>
      </c>
      <c r="B1" s="171" t="s">
        <v>48</v>
      </c>
      <c r="C1" s="171" t="s">
        <v>1</v>
      </c>
      <c r="D1" s="171" t="s">
        <v>2</v>
      </c>
      <c r="E1" s="171" t="s">
        <v>3</v>
      </c>
      <c r="F1" s="31" t="s">
        <v>4</v>
      </c>
      <c r="G1" s="31" t="s">
        <v>10</v>
      </c>
      <c r="H1" s="171" t="s">
        <v>48</v>
      </c>
      <c r="I1" s="171" t="s">
        <v>1</v>
      </c>
      <c r="J1" s="171" t="s">
        <v>2</v>
      </c>
      <c r="K1" s="171" t="s">
        <v>3</v>
      </c>
      <c r="L1" s="33" t="s">
        <v>4</v>
      </c>
      <c r="M1" s="34" t="s">
        <v>12</v>
      </c>
    </row>
    <row r="2" spans="1:13" ht="15">
      <c r="A2" s="172" t="s">
        <v>6</v>
      </c>
      <c r="B2" s="417">
        <v>162</v>
      </c>
      <c r="C2" s="417">
        <v>162</v>
      </c>
      <c r="D2" s="4"/>
      <c r="E2" s="4"/>
      <c r="F2" s="4"/>
      <c r="G2" s="41">
        <f>SUM(B2:F2)</f>
        <v>324</v>
      </c>
      <c r="H2" s="417">
        <v>10</v>
      </c>
      <c r="I2" s="417">
        <v>10</v>
      </c>
      <c r="J2" s="4"/>
      <c r="K2" s="4"/>
      <c r="L2" s="4"/>
      <c r="M2" s="177">
        <f>SUM(H2:L2)</f>
        <v>20</v>
      </c>
    </row>
    <row r="3" spans="1:13" ht="15">
      <c r="A3" s="172" t="s">
        <v>9</v>
      </c>
      <c r="B3" s="4">
        <v>88</v>
      </c>
      <c r="C3" s="4">
        <v>109</v>
      </c>
      <c r="D3" s="4"/>
      <c r="E3" s="4"/>
      <c r="F3" s="4"/>
      <c r="G3" s="41">
        <f>SUM(B3:F3)</f>
        <v>197</v>
      </c>
      <c r="H3" s="4">
        <v>8</v>
      </c>
      <c r="I3" s="4">
        <v>8</v>
      </c>
      <c r="J3" s="4"/>
      <c r="K3" s="4"/>
      <c r="L3" s="4"/>
      <c r="M3" s="177">
        <f>SUM(H3:L3)</f>
        <v>16</v>
      </c>
    </row>
    <row r="4" spans="1:13" ht="15">
      <c r="A4" s="173" t="s">
        <v>57</v>
      </c>
      <c r="B4" s="4">
        <v>86</v>
      </c>
      <c r="C4" s="4">
        <v>83</v>
      </c>
      <c r="D4" s="4"/>
      <c r="E4" s="4"/>
      <c r="F4" s="4"/>
      <c r="G4" s="41">
        <f>SUM(B4:F4)</f>
        <v>169</v>
      </c>
      <c r="H4" s="4">
        <v>6</v>
      </c>
      <c r="I4" s="4">
        <v>6</v>
      </c>
      <c r="J4" s="4"/>
      <c r="K4" s="4"/>
      <c r="L4" s="4"/>
      <c r="M4" s="177">
        <f>SUM(H4:L4)</f>
        <v>12</v>
      </c>
    </row>
    <row r="5" spans="1:13" ht="15">
      <c r="A5" s="173" t="s">
        <v>59</v>
      </c>
      <c r="B5" s="4">
        <v>52</v>
      </c>
      <c r="C5" s="4">
        <v>70</v>
      </c>
      <c r="D5" s="4"/>
      <c r="E5" s="4"/>
      <c r="F5" s="4"/>
      <c r="G5" s="41">
        <f>SUM(B5:F5)</f>
        <v>122</v>
      </c>
      <c r="H5" s="4">
        <v>2</v>
      </c>
      <c r="I5" s="4">
        <v>4</v>
      </c>
      <c r="J5" s="4"/>
      <c r="K5" s="4"/>
      <c r="L5" s="4"/>
      <c r="M5" s="177">
        <f>SUM(H5:L5)</f>
        <v>6</v>
      </c>
    </row>
    <row r="6" spans="1:13" ht="15.75" thickBot="1">
      <c r="A6" s="176" t="s">
        <v>55</v>
      </c>
      <c r="B6" s="30">
        <v>72</v>
      </c>
      <c r="C6" s="30">
        <v>44</v>
      </c>
      <c r="D6" s="30"/>
      <c r="E6" s="377"/>
      <c r="F6" s="47"/>
      <c r="G6" s="42">
        <f>SUM(B6:F6)</f>
        <v>116</v>
      </c>
      <c r="H6" s="30">
        <v>4</v>
      </c>
      <c r="I6" s="30">
        <v>2</v>
      </c>
      <c r="J6" s="30"/>
      <c r="K6" s="30"/>
      <c r="L6" s="30"/>
      <c r="M6" s="178">
        <f>SUM(H6:L6)</f>
        <v>6</v>
      </c>
    </row>
    <row r="7" spans="2:7" ht="13.5" thickBot="1">
      <c r="B7" s="1"/>
      <c r="C7" s="1"/>
      <c r="D7" s="1"/>
      <c r="E7" s="1"/>
      <c r="F7" s="1"/>
      <c r="G7" s="1"/>
    </row>
    <row r="8" spans="1:13" ht="15.75">
      <c r="A8" s="32" t="s">
        <v>38</v>
      </c>
      <c r="B8" s="171" t="s">
        <v>48</v>
      </c>
      <c r="C8" s="171" t="s">
        <v>1</v>
      </c>
      <c r="D8" s="171" t="s">
        <v>2</v>
      </c>
      <c r="E8" s="171" t="s">
        <v>3</v>
      </c>
      <c r="F8" s="33" t="s">
        <v>4</v>
      </c>
      <c r="G8" s="33" t="s">
        <v>10</v>
      </c>
      <c r="H8" s="171" t="s">
        <v>48</v>
      </c>
      <c r="I8" s="171" t="s">
        <v>1</v>
      </c>
      <c r="J8" s="171" t="s">
        <v>2</v>
      </c>
      <c r="K8" s="171" t="s">
        <v>3</v>
      </c>
      <c r="L8" s="33" t="s">
        <v>4</v>
      </c>
      <c r="M8" s="34" t="s">
        <v>12</v>
      </c>
    </row>
    <row r="9" spans="1:16" ht="15.75">
      <c r="A9" s="173" t="s">
        <v>6</v>
      </c>
      <c r="B9" s="417">
        <v>166</v>
      </c>
      <c r="C9" s="417">
        <v>172</v>
      </c>
      <c r="D9" s="4"/>
      <c r="E9" s="4"/>
      <c r="F9" s="4"/>
      <c r="G9" s="41">
        <f>SUM(B9:F9)</f>
        <v>338</v>
      </c>
      <c r="H9" s="417">
        <v>10</v>
      </c>
      <c r="I9" s="417">
        <v>10</v>
      </c>
      <c r="J9" s="4"/>
      <c r="K9" s="4"/>
      <c r="L9" s="4"/>
      <c r="M9" s="43">
        <f>SUM(H9:L9)</f>
        <v>20</v>
      </c>
      <c r="O9" s="46">
        <v>180</v>
      </c>
      <c r="P9" s="38" t="s">
        <v>49</v>
      </c>
    </row>
    <row r="10" spans="1:13" ht="15">
      <c r="A10" s="174" t="s">
        <v>55</v>
      </c>
      <c r="B10" s="4">
        <v>138</v>
      </c>
      <c r="C10" s="4">
        <v>132</v>
      </c>
      <c r="D10" s="4"/>
      <c r="E10" s="4"/>
      <c r="F10" s="4"/>
      <c r="G10" s="41">
        <f>SUM(B10:F10)</f>
        <v>270</v>
      </c>
      <c r="H10" s="4">
        <v>8</v>
      </c>
      <c r="I10" s="4">
        <v>8</v>
      </c>
      <c r="J10" s="4"/>
      <c r="K10" s="4"/>
      <c r="L10" s="4"/>
      <c r="M10" s="43">
        <f>SUM(H10:L10)</f>
        <v>16</v>
      </c>
    </row>
    <row r="11" spans="1:13" ht="15">
      <c r="A11" s="174" t="s">
        <v>9</v>
      </c>
      <c r="B11" s="4">
        <v>52</v>
      </c>
      <c r="C11" s="4">
        <v>96</v>
      </c>
      <c r="D11" s="4"/>
      <c r="E11" s="4"/>
      <c r="F11" s="4"/>
      <c r="G11" s="41">
        <f>SUM(B11:F11)</f>
        <v>148</v>
      </c>
      <c r="H11" s="4">
        <v>6</v>
      </c>
      <c r="I11" s="4">
        <v>6</v>
      </c>
      <c r="J11" s="4"/>
      <c r="K11" s="4"/>
      <c r="L11" s="4"/>
      <c r="M11" s="43">
        <f>SUM(H11:L11)</f>
        <v>12</v>
      </c>
    </row>
    <row r="12" spans="1:13" ht="15">
      <c r="A12" s="174" t="s">
        <v>57</v>
      </c>
      <c r="B12" s="4">
        <v>32</v>
      </c>
      <c r="C12" s="4">
        <v>48</v>
      </c>
      <c r="D12" s="4"/>
      <c r="E12" s="4"/>
      <c r="F12" s="4"/>
      <c r="G12" s="41">
        <f>SUM(B12:F12)</f>
        <v>80</v>
      </c>
      <c r="H12" s="4">
        <v>4</v>
      </c>
      <c r="I12" s="4">
        <v>4</v>
      </c>
      <c r="J12" s="4"/>
      <c r="K12" s="4"/>
      <c r="L12" s="4"/>
      <c r="M12" s="43">
        <f>SUM(H12:L12)</f>
        <v>8</v>
      </c>
    </row>
    <row r="13" spans="1:13" ht="15.75" thickBot="1">
      <c r="A13" s="175" t="s">
        <v>59</v>
      </c>
      <c r="B13" s="30">
        <v>20</v>
      </c>
      <c r="C13" s="30">
        <v>0</v>
      </c>
      <c r="D13" s="30"/>
      <c r="E13" s="30"/>
      <c r="F13" s="30"/>
      <c r="G13" s="42">
        <f>SUM(B13:F13)</f>
        <v>20</v>
      </c>
      <c r="H13" s="30">
        <v>2</v>
      </c>
      <c r="I13" s="30">
        <v>0</v>
      </c>
      <c r="J13" s="30"/>
      <c r="K13" s="30"/>
      <c r="L13" s="30"/>
      <c r="M13" s="44">
        <f>SUM(H13:L13)</f>
        <v>2</v>
      </c>
    </row>
    <row r="14" spans="1:8" ht="15.75" thickBot="1">
      <c r="A14" s="2"/>
      <c r="B14" s="2"/>
      <c r="C14" s="38"/>
      <c r="D14" s="38"/>
      <c r="E14" s="38"/>
      <c r="F14" s="38"/>
      <c r="G14" s="38"/>
      <c r="H14" s="2"/>
    </row>
    <row r="15" spans="1:13" ht="15.75">
      <c r="A15" s="24" t="s">
        <v>39</v>
      </c>
      <c r="B15" s="25" t="s">
        <v>48</v>
      </c>
      <c r="C15" s="25" t="s">
        <v>1</v>
      </c>
      <c r="D15" s="25" t="s">
        <v>2</v>
      </c>
      <c r="E15" s="25" t="s">
        <v>3</v>
      </c>
      <c r="F15" s="25" t="s">
        <v>4</v>
      </c>
      <c r="G15" s="25" t="s">
        <v>10</v>
      </c>
      <c r="H15" s="25" t="s">
        <v>48</v>
      </c>
      <c r="I15" s="25" t="s">
        <v>1</v>
      </c>
      <c r="J15" s="25" t="s">
        <v>2</v>
      </c>
      <c r="K15" s="25" t="s">
        <v>3</v>
      </c>
      <c r="L15" s="25" t="s">
        <v>4</v>
      </c>
      <c r="M15" s="26" t="s">
        <v>12</v>
      </c>
    </row>
    <row r="16" spans="1:13" ht="15">
      <c r="A16" s="173" t="s">
        <v>6</v>
      </c>
      <c r="B16" s="417">
        <v>163</v>
      </c>
      <c r="C16" s="417">
        <v>164</v>
      </c>
      <c r="D16" s="4"/>
      <c r="E16" s="4"/>
      <c r="F16" s="4"/>
      <c r="G16" s="41">
        <f>SUM(B16:F16)</f>
        <v>327</v>
      </c>
      <c r="H16" s="417">
        <v>10</v>
      </c>
      <c r="I16" s="417">
        <v>10</v>
      </c>
      <c r="J16" s="4"/>
      <c r="K16" s="4"/>
      <c r="L16" s="4"/>
      <c r="M16" s="177">
        <f>SUM(H16:L16)</f>
        <v>20</v>
      </c>
    </row>
    <row r="17" spans="1:13" ht="15">
      <c r="A17" s="174" t="s">
        <v>55</v>
      </c>
      <c r="B17" s="4">
        <v>115</v>
      </c>
      <c r="C17" s="4">
        <v>120</v>
      </c>
      <c r="D17" s="4"/>
      <c r="E17" s="4"/>
      <c r="F17" s="4"/>
      <c r="G17" s="41">
        <f>SUM(B17:F17)</f>
        <v>235</v>
      </c>
      <c r="H17" s="4">
        <v>8</v>
      </c>
      <c r="I17" s="4">
        <v>8</v>
      </c>
      <c r="J17" s="4"/>
      <c r="K17" s="4"/>
      <c r="L17" s="4"/>
      <c r="M17" s="177">
        <f>SUM(H17:L17)</f>
        <v>16</v>
      </c>
    </row>
    <row r="18" spans="1:13" ht="15">
      <c r="A18" s="174" t="s">
        <v>9</v>
      </c>
      <c r="B18" s="4">
        <v>100</v>
      </c>
      <c r="C18" s="4">
        <v>82</v>
      </c>
      <c r="D18" s="4"/>
      <c r="E18" s="4"/>
      <c r="F18" s="4"/>
      <c r="G18" s="41">
        <f>SUM(B18:F18)</f>
        <v>182</v>
      </c>
      <c r="H18" s="4">
        <v>6</v>
      </c>
      <c r="I18" s="4">
        <v>6</v>
      </c>
      <c r="J18" s="4"/>
      <c r="K18" s="4"/>
      <c r="L18" s="4"/>
      <c r="M18" s="177">
        <f>SUM(H18:L18)</f>
        <v>12</v>
      </c>
    </row>
    <row r="19" spans="1:13" ht="15">
      <c r="A19" s="174" t="s">
        <v>57</v>
      </c>
      <c r="B19" s="4">
        <v>86</v>
      </c>
      <c r="C19" s="4">
        <v>74</v>
      </c>
      <c r="D19" s="4"/>
      <c r="E19" s="305"/>
      <c r="F19" s="8"/>
      <c r="G19" s="41">
        <f>SUM(B19:F19)</f>
        <v>160</v>
      </c>
      <c r="H19" s="4">
        <v>4</v>
      </c>
      <c r="I19" s="4">
        <v>4</v>
      </c>
      <c r="J19" s="4"/>
      <c r="K19" s="4"/>
      <c r="L19" s="4"/>
      <c r="M19" s="177">
        <f>SUM(H19:L19)</f>
        <v>8</v>
      </c>
    </row>
    <row r="20" spans="1:13" ht="15.75" thickBot="1">
      <c r="A20" s="175" t="s">
        <v>59</v>
      </c>
      <c r="B20" s="30">
        <v>18</v>
      </c>
      <c r="C20" s="30">
        <v>58</v>
      </c>
      <c r="D20" s="30"/>
      <c r="E20" s="30"/>
      <c r="F20" s="30"/>
      <c r="G20" s="42">
        <f>SUM(B20:F20)</f>
        <v>76</v>
      </c>
      <c r="H20" s="30">
        <v>2</v>
      </c>
      <c r="I20" s="30">
        <v>2</v>
      </c>
      <c r="J20" s="30"/>
      <c r="K20" s="30"/>
      <c r="L20" s="30"/>
      <c r="M20" s="178">
        <f>SUM(H20:L20)</f>
        <v>4</v>
      </c>
    </row>
    <row r="21" spans="1:9" ht="15.75" thickBot="1">
      <c r="A21" s="38"/>
      <c r="B21" s="2"/>
      <c r="C21" s="38"/>
      <c r="D21" s="38"/>
      <c r="E21" s="38"/>
      <c r="F21" s="38"/>
      <c r="G21" s="38"/>
      <c r="H21" s="38"/>
      <c r="I21" s="2"/>
    </row>
    <row r="22" spans="1:13" ht="15.75">
      <c r="A22" s="24" t="s">
        <v>40</v>
      </c>
      <c r="B22" s="25" t="s">
        <v>48</v>
      </c>
      <c r="C22" s="25" t="s">
        <v>1</v>
      </c>
      <c r="D22" s="25" t="s">
        <v>2</v>
      </c>
      <c r="E22" s="25" t="s">
        <v>3</v>
      </c>
      <c r="F22" s="25" t="s">
        <v>4</v>
      </c>
      <c r="G22" s="25" t="s">
        <v>10</v>
      </c>
      <c r="H22" s="25" t="s">
        <v>48</v>
      </c>
      <c r="I22" s="25" t="s">
        <v>1</v>
      </c>
      <c r="J22" s="25" t="s">
        <v>2</v>
      </c>
      <c r="K22" s="25" t="s">
        <v>3</v>
      </c>
      <c r="L22" s="25" t="s">
        <v>4</v>
      </c>
      <c r="M22" s="26" t="s">
        <v>12</v>
      </c>
    </row>
    <row r="23" spans="1:13" ht="15">
      <c r="A23" s="173" t="s">
        <v>6</v>
      </c>
      <c r="B23" s="4">
        <v>141</v>
      </c>
      <c r="C23" s="417">
        <v>152</v>
      </c>
      <c r="D23" s="4"/>
      <c r="E23" s="4"/>
      <c r="F23" s="4"/>
      <c r="G23" s="41">
        <f>SUM(B23:F23)</f>
        <v>293</v>
      </c>
      <c r="H23" s="4">
        <v>8</v>
      </c>
      <c r="I23" s="417">
        <v>10</v>
      </c>
      <c r="J23" s="4"/>
      <c r="K23" s="4"/>
      <c r="L23" s="4"/>
      <c r="M23" s="43">
        <f>SUM(H23:L23)</f>
        <v>18</v>
      </c>
    </row>
    <row r="24" spans="1:13" ht="15">
      <c r="A24" s="174" t="s">
        <v>55</v>
      </c>
      <c r="B24" s="417">
        <v>146</v>
      </c>
      <c r="C24" s="4">
        <v>134</v>
      </c>
      <c r="D24" s="4"/>
      <c r="E24" s="4"/>
      <c r="F24" s="4"/>
      <c r="G24" s="41">
        <f>SUM(B24:F24)</f>
        <v>280</v>
      </c>
      <c r="H24" s="417">
        <v>10</v>
      </c>
      <c r="I24" s="4">
        <v>8</v>
      </c>
      <c r="J24" s="4"/>
      <c r="K24" s="4"/>
      <c r="L24" s="4"/>
      <c r="M24" s="43">
        <f>SUM(H24:L24)</f>
        <v>18</v>
      </c>
    </row>
    <row r="25" spans="1:13" ht="15">
      <c r="A25" s="174" t="s">
        <v>9</v>
      </c>
      <c r="B25" s="4">
        <v>105</v>
      </c>
      <c r="C25" s="4">
        <v>100</v>
      </c>
      <c r="D25" s="4"/>
      <c r="E25" s="4"/>
      <c r="F25" s="4"/>
      <c r="G25" s="41">
        <f>SUM(B25:F25)</f>
        <v>205</v>
      </c>
      <c r="H25" s="4">
        <v>6</v>
      </c>
      <c r="I25" s="4">
        <v>6</v>
      </c>
      <c r="J25" s="4"/>
      <c r="K25" s="4"/>
      <c r="L25" s="4"/>
      <c r="M25" s="43">
        <f>SUM(H25:L25)</f>
        <v>12</v>
      </c>
    </row>
    <row r="26" spans="1:13" ht="15">
      <c r="A26" s="174" t="s">
        <v>59</v>
      </c>
      <c r="B26" s="4">
        <v>104</v>
      </c>
      <c r="C26" s="4">
        <v>88</v>
      </c>
      <c r="D26" s="4"/>
      <c r="E26" s="4"/>
      <c r="F26" s="4"/>
      <c r="G26" s="41">
        <f>SUM(B26:F26)</f>
        <v>192</v>
      </c>
      <c r="H26" s="4">
        <v>4</v>
      </c>
      <c r="I26" s="4">
        <v>4</v>
      </c>
      <c r="J26" s="4"/>
      <c r="K26" s="4"/>
      <c r="L26" s="4"/>
      <c r="M26" s="43">
        <f>SUM(H26:L26)</f>
        <v>8</v>
      </c>
    </row>
    <row r="27" spans="1:13" ht="15.75" thickBot="1">
      <c r="A27" s="175" t="s">
        <v>57</v>
      </c>
      <c r="B27" s="30"/>
      <c r="C27" s="30">
        <v>62</v>
      </c>
      <c r="D27" s="30"/>
      <c r="E27" s="30"/>
      <c r="F27" s="30"/>
      <c r="G27" s="42">
        <f>SUM(B27:F27)</f>
        <v>62</v>
      </c>
      <c r="H27" s="30"/>
      <c r="I27" s="30">
        <v>2</v>
      </c>
      <c r="J27" s="30"/>
      <c r="K27" s="30"/>
      <c r="L27" s="30"/>
      <c r="M27" s="44">
        <f>SUM(H27:L27)</f>
        <v>2</v>
      </c>
    </row>
    <row r="28" spans="1:9" ht="15.75" thickBot="1">
      <c r="A28" s="38"/>
      <c r="B28" s="2"/>
      <c r="C28" s="38"/>
      <c r="D28" s="38"/>
      <c r="E28" s="38"/>
      <c r="F28" s="38"/>
      <c r="G28" s="38"/>
      <c r="H28" s="38"/>
      <c r="I28" s="2"/>
    </row>
    <row r="29" spans="1:13" ht="15.75">
      <c r="A29" s="233" t="s">
        <v>192</v>
      </c>
      <c r="B29" s="234" t="s">
        <v>48</v>
      </c>
      <c r="C29" s="234" t="s">
        <v>1</v>
      </c>
      <c r="D29" s="234" t="s">
        <v>2</v>
      </c>
      <c r="E29" s="234" t="s">
        <v>3</v>
      </c>
      <c r="F29" s="234" t="s">
        <v>4</v>
      </c>
      <c r="G29" s="234" t="s">
        <v>10</v>
      </c>
      <c r="H29" s="234" t="s">
        <v>48</v>
      </c>
      <c r="I29" s="234" t="s">
        <v>1</v>
      </c>
      <c r="J29" s="234" t="s">
        <v>2</v>
      </c>
      <c r="K29" s="234" t="s">
        <v>3</v>
      </c>
      <c r="L29" s="234" t="s">
        <v>4</v>
      </c>
      <c r="M29" s="234" t="s">
        <v>12</v>
      </c>
    </row>
    <row r="30" spans="1:13" ht="15">
      <c r="A30" s="173" t="s">
        <v>6</v>
      </c>
      <c r="B30" s="337">
        <v>534</v>
      </c>
      <c r="C30" s="337">
        <v>488</v>
      </c>
      <c r="D30" s="337"/>
      <c r="E30" s="337"/>
      <c r="F30" s="337"/>
      <c r="G30" s="231">
        <f>SUM(B30:F30)</f>
        <v>1022</v>
      </c>
      <c r="H30" s="417">
        <v>10</v>
      </c>
      <c r="I30" s="417">
        <v>10</v>
      </c>
      <c r="J30" s="4"/>
      <c r="K30" s="4"/>
      <c r="L30" s="4"/>
      <c r="M30" s="231">
        <f>SUM(H30:L30)</f>
        <v>20</v>
      </c>
    </row>
    <row r="31" spans="1:13" ht="15">
      <c r="A31" s="174" t="s">
        <v>9</v>
      </c>
      <c r="B31" s="4">
        <v>398</v>
      </c>
      <c r="C31" s="4">
        <v>397</v>
      </c>
      <c r="D31" s="4"/>
      <c r="E31" s="4"/>
      <c r="F31" s="4"/>
      <c r="G31" s="231">
        <f>SUM(B31:F31)</f>
        <v>795</v>
      </c>
      <c r="H31" s="4">
        <v>8</v>
      </c>
      <c r="I31" s="4">
        <v>8</v>
      </c>
      <c r="J31" s="4"/>
      <c r="K31" s="4"/>
      <c r="L31" s="4"/>
      <c r="M31" s="231">
        <f>SUM(H31:L31)</f>
        <v>16</v>
      </c>
    </row>
    <row r="32" spans="1:13" ht="15">
      <c r="A32" s="174" t="s">
        <v>55</v>
      </c>
      <c r="B32" s="4">
        <v>304</v>
      </c>
      <c r="C32" s="4">
        <v>354</v>
      </c>
      <c r="D32" s="4"/>
      <c r="E32" s="4"/>
      <c r="F32" s="4"/>
      <c r="G32" s="231">
        <f>SUM(B32:F32)</f>
        <v>658</v>
      </c>
      <c r="H32" s="4">
        <v>6</v>
      </c>
      <c r="I32" s="4">
        <v>6</v>
      </c>
      <c r="J32" s="4"/>
      <c r="K32" s="4"/>
      <c r="L32" s="4"/>
      <c r="M32" s="231">
        <f>SUM(H32:L32)</f>
        <v>12</v>
      </c>
    </row>
    <row r="33" spans="1:13" ht="15">
      <c r="A33" s="174" t="s">
        <v>59</v>
      </c>
      <c r="B33" s="4">
        <v>101</v>
      </c>
      <c r="C33" s="4">
        <v>98</v>
      </c>
      <c r="D33" s="4"/>
      <c r="E33" s="4"/>
      <c r="F33" s="4"/>
      <c r="G33" s="231">
        <f>SUM(B33:F33)</f>
        <v>199</v>
      </c>
      <c r="H33" s="4">
        <v>4</v>
      </c>
      <c r="I33" s="4">
        <v>2</v>
      </c>
      <c r="J33" s="4"/>
      <c r="K33" s="4"/>
      <c r="L33" s="4"/>
      <c r="M33" s="231">
        <f>SUM(H33:L33)</f>
        <v>6</v>
      </c>
    </row>
    <row r="34" spans="1:13" ht="15.75" thickBot="1">
      <c r="A34" s="175" t="s">
        <v>57</v>
      </c>
      <c r="B34" s="30"/>
      <c r="C34" s="30">
        <v>219</v>
      </c>
      <c r="D34" s="30"/>
      <c r="E34" s="377"/>
      <c r="F34" s="377"/>
      <c r="G34" s="232">
        <f>SUM(B34:F34)</f>
        <v>219</v>
      </c>
      <c r="H34" s="30"/>
      <c r="I34" s="30">
        <v>4</v>
      </c>
      <c r="J34" s="30"/>
      <c r="K34" s="30"/>
      <c r="L34" s="30"/>
      <c r="M34" s="232">
        <f>SUM(H34:L34)</f>
        <v>4</v>
      </c>
    </row>
    <row r="35" spans="1:9" ht="15.75" thickBot="1">
      <c r="A35" s="38"/>
      <c r="B35" s="2" t="s">
        <v>252</v>
      </c>
      <c r="C35" s="38"/>
      <c r="D35" s="38"/>
      <c r="E35" s="38"/>
      <c r="F35" s="38"/>
      <c r="G35" s="38"/>
      <c r="H35" s="38"/>
      <c r="I35" s="2"/>
    </row>
    <row r="36" spans="1:13" ht="15.75">
      <c r="A36" s="224" t="s">
        <v>191</v>
      </c>
      <c r="B36" s="225" t="s">
        <v>48</v>
      </c>
      <c r="C36" s="225" t="s">
        <v>1</v>
      </c>
      <c r="D36" s="225" t="s">
        <v>2</v>
      </c>
      <c r="E36" s="225" t="s">
        <v>3</v>
      </c>
      <c r="F36" s="225" t="s">
        <v>4</v>
      </c>
      <c r="G36" s="225" t="s">
        <v>10</v>
      </c>
      <c r="H36" s="225" t="s">
        <v>48</v>
      </c>
      <c r="I36" s="225" t="s">
        <v>1</v>
      </c>
      <c r="J36" s="225" t="s">
        <v>2</v>
      </c>
      <c r="K36" s="225" t="s">
        <v>3</v>
      </c>
      <c r="L36" s="225" t="s">
        <v>4</v>
      </c>
      <c r="M36" s="226" t="s">
        <v>12</v>
      </c>
    </row>
    <row r="37" spans="1:13" ht="15">
      <c r="A37" s="174" t="s">
        <v>55</v>
      </c>
      <c r="B37" s="337">
        <v>499</v>
      </c>
      <c r="C37" s="337">
        <v>473</v>
      </c>
      <c r="D37" s="337"/>
      <c r="E37" s="337"/>
      <c r="F37" s="337"/>
      <c r="G37" s="227">
        <f>SUM(B37:F37)</f>
        <v>972</v>
      </c>
      <c r="H37" s="417">
        <v>10</v>
      </c>
      <c r="I37" s="417">
        <v>10</v>
      </c>
      <c r="J37" s="4"/>
      <c r="K37" s="4"/>
      <c r="L37" s="4"/>
      <c r="M37" s="229">
        <f>SUM(H37:L37)</f>
        <v>20</v>
      </c>
    </row>
    <row r="38" spans="1:13" ht="15">
      <c r="A38" s="173" t="s">
        <v>6</v>
      </c>
      <c r="B38" s="4">
        <v>455</v>
      </c>
      <c r="C38" s="57">
        <v>441</v>
      </c>
      <c r="D38" s="405"/>
      <c r="E38" s="405"/>
      <c r="F38" s="405"/>
      <c r="G38" s="227">
        <f>SUM(B38:F38)</f>
        <v>896</v>
      </c>
      <c r="H38" s="4">
        <v>8</v>
      </c>
      <c r="I38" s="4">
        <v>8</v>
      </c>
      <c r="J38" s="4"/>
      <c r="K38" s="4"/>
      <c r="L38" s="4"/>
      <c r="M38" s="229">
        <f>SUM(H38:L38)</f>
        <v>16</v>
      </c>
    </row>
    <row r="39" spans="1:13" ht="15">
      <c r="A39" s="174" t="s">
        <v>59</v>
      </c>
      <c r="B39" s="4">
        <v>394</v>
      </c>
      <c r="C39" s="4">
        <v>404</v>
      </c>
      <c r="D39" s="4"/>
      <c r="E39" s="4"/>
      <c r="F39" s="4"/>
      <c r="G39" s="227">
        <f>SUM(B39:F39)</f>
        <v>798</v>
      </c>
      <c r="H39" s="4">
        <v>6</v>
      </c>
      <c r="I39" s="4">
        <v>6</v>
      </c>
      <c r="J39" s="4"/>
      <c r="K39" s="4"/>
      <c r="L39" s="4"/>
      <c r="M39" s="229">
        <f>SUM(H39:L39)</f>
        <v>12</v>
      </c>
    </row>
    <row r="40" spans="1:13" ht="15">
      <c r="A40" s="174" t="s">
        <v>9</v>
      </c>
      <c r="B40" s="4">
        <v>306</v>
      </c>
      <c r="C40" s="4">
        <v>323</v>
      </c>
      <c r="D40" s="4"/>
      <c r="E40" s="4"/>
      <c r="F40" s="4"/>
      <c r="G40" s="227">
        <f>SUM(B40:F40)</f>
        <v>629</v>
      </c>
      <c r="H40" s="4">
        <v>4</v>
      </c>
      <c r="I40" s="4">
        <v>4</v>
      </c>
      <c r="J40" s="4"/>
      <c r="K40" s="4"/>
      <c r="L40" s="4"/>
      <c r="M40" s="229">
        <f>SUM(H40:L40)</f>
        <v>8</v>
      </c>
    </row>
    <row r="41" spans="1:13" ht="15.75" thickBot="1">
      <c r="A41" s="175" t="s">
        <v>57</v>
      </c>
      <c r="B41" s="30"/>
      <c r="C41" s="30"/>
      <c r="D41" s="30"/>
      <c r="E41" s="30"/>
      <c r="F41" s="30"/>
      <c r="G41" s="228">
        <f>SUM(B41:F41)</f>
        <v>0</v>
      </c>
      <c r="H41" s="30"/>
      <c r="I41" s="30"/>
      <c r="J41" s="30"/>
      <c r="K41" s="30"/>
      <c r="L41" s="30"/>
      <c r="M41" s="230">
        <f>SUM(H41:L41)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Stuart paul</cp:lastModifiedBy>
  <cp:lastPrinted>2015-12-20T15:45:11Z</cp:lastPrinted>
  <dcterms:created xsi:type="dcterms:W3CDTF">2004-10-09T19:34:07Z</dcterms:created>
  <dcterms:modified xsi:type="dcterms:W3CDTF">2015-12-20T15:51:54Z</dcterms:modified>
  <cp:category/>
  <cp:version/>
  <cp:contentType/>
  <cp:contentStatus/>
</cp:coreProperties>
</file>