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11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NS" sheetId="8" r:id="rId8"/>
    <sheet name="Pts" sheetId="9" r:id="rId9"/>
    <sheet name="11B" sheetId="10" r:id="rId10"/>
    <sheet name="11G" sheetId="11" r:id="rId11"/>
    <sheet name="13SB" sheetId="12" r:id="rId12"/>
    <sheet name="15ar" sheetId="13" r:id="rId13"/>
    <sheet name="15B" sheetId="14" r:id="rId14"/>
    <sheet name="15G" sheetId="15" r:id="rId15"/>
  </sheets>
  <definedNames>
    <definedName name="_xlnm.Print_Area" localSheetId="10">'11G'!$A$1:$R$93</definedName>
    <definedName name="_xlnm.Print_Area" localSheetId="12">'15ar'!$K$1:$S$26</definedName>
    <definedName name="_xlnm.Print_Area" localSheetId="0">'Name'!$A$407:$E$456</definedName>
    <definedName name="_xlnm.Print_Area" localSheetId="8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's15G'!$A$1:$Q$50</definedName>
  </definedNames>
  <calcPr fullCalcOnLoad="1"/>
</workbook>
</file>

<file path=xl/sharedStrings.xml><?xml version="1.0" encoding="utf-8"?>
<sst xmlns="http://schemas.openxmlformats.org/spreadsheetml/2006/main" count="3224" uniqueCount="619">
  <si>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</si>
  <si>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</si>
  <si>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</si>
  <si>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</si>
  <si>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</si>
  <si>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</si>
  <si>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</si>
  <si>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</si>
  <si>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</si>
  <si>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</si>
  <si>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</si>
  <si>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</si>
  <si>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</si>
  <si>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</si>
  <si>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</si>
  <si>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</si>
  <si>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</si>
  <si>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</si>
  <si>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</si>
  <si>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</si>
  <si>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</si>
  <si>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</si>
  <si>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</si>
  <si>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</si>
  <si>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</si>
  <si>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</si>
  <si>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</si>
  <si>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</si>
  <si>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</si>
  <si>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</si>
  <si>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</si>
  <si>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</si>
  <si>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</si>
  <si>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</si>
  <si>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</si>
  <si>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</si>
  <si>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</si>
  <si>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</si>
  <si>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</si>
  <si>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</si>
  <si>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</si>
  <si>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</si>
  <si>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</si>
  <si>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</si>
  <si>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</si>
  <si>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</si>
  <si>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Total</t>
  </si>
  <si>
    <t>Mary Takwoingi</t>
  </si>
  <si>
    <t>Annabel Dalby</t>
  </si>
  <si>
    <t>Katie Lund</t>
  </si>
  <si>
    <t>Elliot Tanner</t>
  </si>
  <si>
    <t>Tom O'Hanlon</t>
  </si>
  <si>
    <t>Ben White</t>
  </si>
  <si>
    <t>Max Vernon</t>
  </si>
  <si>
    <t>Oct</t>
  </si>
  <si>
    <t>Max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</si>
  <si>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</si>
  <si>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</si>
  <si>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</si>
  <si>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</si>
  <si>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</si>
  <si>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</si>
  <si>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</si>
  <si>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</si>
  <si>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</si>
  <si>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</si>
  <si>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</si>
  <si>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</si>
  <si>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</si>
  <si>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</si>
  <si>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</si>
  <si>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</si>
  <si>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</si>
  <si>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</si>
  <si>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</si>
  <si>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</si>
  <si>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</si>
  <si>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</si>
  <si>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</si>
  <si>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</si>
  <si>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</si>
  <si>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</si>
  <si>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</si>
  <si>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</si>
  <si>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</si>
  <si>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</si>
  <si>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</si>
  <si>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</si>
  <si>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</si>
  <si>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</si>
  <si>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</si>
  <si>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</si>
  <si>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</si>
  <si>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</si>
  <si>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</si>
  <si>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</si>
  <si>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</si>
  <si>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</si>
  <si>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</si>
  <si>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</si>
  <si>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</si>
  <si>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</si>
  <si>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</si>
  <si>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</si>
  <si>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</si>
  <si>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</si>
  <si>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</si>
  <si>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</si>
  <si>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</si>
  <si>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</si>
  <si>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</si>
  <si>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</si>
  <si>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</si>
  <si>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</si>
  <si>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</si>
  <si>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</si>
  <si>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</si>
  <si>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</si>
  <si>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</si>
  <si>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</si>
  <si>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</si>
  <si>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</si>
  <si>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</si>
  <si>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</si>
  <si>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</si>
  <si>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</si>
  <si>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</si>
  <si>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</si>
  <si>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</si>
  <si>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</si>
  <si>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</si>
  <si>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</si>
  <si>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</si>
  <si>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</si>
  <si>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</si>
  <si>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</si>
  <si>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</si>
  <si>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</si>
  <si>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</si>
  <si>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</si>
  <si>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</si>
  <si>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</si>
  <si>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</si>
  <si>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</si>
  <si>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</si>
  <si>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</si>
  <si>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</si>
  <si>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</si>
  <si>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</si>
  <si>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</si>
  <si>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</si>
  <si>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</si>
  <si>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</si>
  <si>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</si>
  <si>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</si>
  <si>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</si>
  <si>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</si>
  <si>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</si>
  <si>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</si>
  <si>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</si>
  <si>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</si>
  <si>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</si>
  <si>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</si>
  <si>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</si>
  <si>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</si>
  <si>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</si>
  <si>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</si>
  <si>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</si>
  <si>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</si>
  <si>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</si>
  <si>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</si>
  <si>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</si>
  <si>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</si>
  <si>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</si>
  <si>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</si>
  <si>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</si>
  <si>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</si>
  <si>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</si>
  <si>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</si>
  <si>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</si>
  <si>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</si>
  <si>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</si>
  <si>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</si>
  <si>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</si>
  <si>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</si>
  <si>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</si>
  <si>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</si>
  <si>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</si>
  <si>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</si>
  <si>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</si>
  <si>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</si>
  <si>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</si>
  <si>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</si>
  <si>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</si>
  <si>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</si>
  <si>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</si>
  <si>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</si>
  <si>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</si>
  <si>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</si>
  <si>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</si>
  <si>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</si>
  <si>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</si>
  <si>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</si>
  <si>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</si>
  <si>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</si>
  <si>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</si>
  <si>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</si>
  <si>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</si>
  <si>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</si>
  <si>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</si>
  <si>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</si>
  <si>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</si>
  <si>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</si>
  <si>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</si>
  <si>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</si>
  <si>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</si>
  <si>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</si>
  <si>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</si>
  <si>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</si>
  <si>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</si>
  <si>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20.11.00</t>
  </si>
  <si>
    <t>06.08.01</t>
  </si>
  <si>
    <t>Henry Thorneywork</t>
  </si>
  <si>
    <t>Will Sands</t>
  </si>
  <si>
    <t>24.09.03</t>
  </si>
  <si>
    <t>22.01.01</t>
  </si>
  <si>
    <t>03.11.00</t>
  </si>
  <si>
    <t>15.07.01</t>
  </si>
  <si>
    <t>Ellen Crockett</t>
  </si>
  <si>
    <t>07.04.01</t>
  </si>
  <si>
    <t>13.09.01</t>
  </si>
  <si>
    <t>18.05.03</t>
  </si>
  <si>
    <t>Tanith Cox</t>
  </si>
  <si>
    <t>Ania Gahan</t>
  </si>
  <si>
    <t>10.10.02</t>
  </si>
  <si>
    <t>Freya Harding</t>
  </si>
  <si>
    <t>Charlotte Cappendell</t>
  </si>
  <si>
    <t>09.03.04</t>
  </si>
  <si>
    <t>T</t>
  </si>
  <si>
    <t>D</t>
  </si>
  <si>
    <t>5&amp;6</t>
  </si>
  <si>
    <t>U15B 4 Lap</t>
  </si>
  <si>
    <t>U15B 2 Lap</t>
  </si>
  <si>
    <t>James Ward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</si>
  <si>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</si>
  <si>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</si>
  <si>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</si>
  <si>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</si>
  <si>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</si>
  <si>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</si>
  <si>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</si>
  <si>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</si>
  <si>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</si>
  <si>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</si>
  <si>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</si>
  <si>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</si>
  <si>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</si>
  <si>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</si>
  <si>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</si>
  <si>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</si>
  <si>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</si>
  <si>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</si>
  <si>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</si>
  <si>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</si>
  <si>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Will Edwards</t>
  </si>
  <si>
    <t>Tea Tullah</t>
  </si>
  <si>
    <t>Luke O'Brien</t>
  </si>
  <si>
    <t>Best</t>
  </si>
  <si>
    <t>Solihull &amp;S Hth</t>
  </si>
  <si>
    <t>11G Circuit Relay</t>
  </si>
  <si>
    <t>U11G Speed B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</si>
  <si>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</si>
  <si>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</si>
  <si>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</si>
  <si>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</si>
  <si>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</si>
  <si>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</si>
  <si>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</si>
  <si>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</si>
  <si>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</si>
  <si>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</si>
  <si>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</si>
  <si>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U15G Vertical</t>
  </si>
  <si>
    <t>dq</t>
  </si>
  <si>
    <t>Rio Cox</t>
  </si>
  <si>
    <t>Neva Bevan</t>
  </si>
  <si>
    <t>2 lap</t>
  </si>
  <si>
    <t>4x2R</t>
  </si>
  <si>
    <t>8lapP</t>
  </si>
  <si>
    <t>CirRe</t>
  </si>
  <si>
    <t>U13G Track</t>
  </si>
  <si>
    <t xml:space="preserve">   </t>
  </si>
  <si>
    <t>31st October 2015</t>
  </si>
  <si>
    <t>Under 11 Boys Results Sat 31 Oct 2015</t>
  </si>
  <si>
    <t>Under 11 Girls Results Sat 31 Oct 2015</t>
  </si>
  <si>
    <t>Under 13 Boys Results Sat 31 Oct 2015</t>
  </si>
  <si>
    <t>Under 13 Girls Results Sat 31 Oct 2015</t>
  </si>
  <si>
    <t>Tobias Martin-Clarke</t>
  </si>
  <si>
    <t>Tyrique Grant-Fagan</t>
  </si>
  <si>
    <t>Zak O'Byrne</t>
  </si>
  <si>
    <t>Jacob Thomas</t>
  </si>
  <si>
    <t>Harry Darrock</t>
  </si>
  <si>
    <t>Oliver Keenan</t>
  </si>
  <si>
    <t>Tao Thompson</t>
  </si>
  <si>
    <t>Cameron Taye Harris</t>
  </si>
  <si>
    <t>Daniel Pitt</t>
  </si>
  <si>
    <t>Thomas Smith</t>
  </si>
  <si>
    <t>Samuel Fagan</t>
  </si>
  <si>
    <t>Aaron Bannister</t>
  </si>
  <si>
    <t>Joshua Easthope</t>
  </si>
  <si>
    <t>Daniel Paraskevas</t>
  </si>
  <si>
    <t>Aaron Oshenye</t>
  </si>
  <si>
    <t>Jack Turner-Knapp</t>
  </si>
  <si>
    <t>James Griffiths</t>
  </si>
  <si>
    <t>Evan Pritchard</t>
  </si>
  <si>
    <t>David Iliffe</t>
  </si>
  <si>
    <t>Connor Race</t>
  </si>
  <si>
    <t>Daniel Olatundun</t>
  </si>
  <si>
    <t>Cameron Ballyn</t>
  </si>
  <si>
    <t>Jacob Higgins</t>
  </si>
  <si>
    <t>Will Cowley</t>
  </si>
  <si>
    <t>Thomas Sherriff</t>
  </si>
  <si>
    <t>Joseph Martin</t>
  </si>
  <si>
    <t>Elliott Smith</t>
  </si>
  <si>
    <t>Finley Barlow</t>
  </si>
  <si>
    <t>Ryan Humphreys</t>
  </si>
  <si>
    <t>Tom Phillips</t>
  </si>
  <si>
    <t>Jack Barnes</t>
  </si>
  <si>
    <t>Harrison Casey</t>
  </si>
  <si>
    <t>Sam Grimshaw</t>
  </si>
  <si>
    <t>Aidan Bishop</t>
  </si>
  <si>
    <t>Ben Horton</t>
  </si>
  <si>
    <t>Lewis Duvall</t>
  </si>
  <si>
    <t>Joseph Maguire</t>
  </si>
  <si>
    <t>Charlotte Prince</t>
  </si>
  <si>
    <t>Isabel Male</t>
  </si>
  <si>
    <t>Isabella Marklew</t>
  </si>
  <si>
    <t xml:space="preserve">Zara Buchanan </t>
  </si>
  <si>
    <t>Caitlin Ralph</t>
  </si>
  <si>
    <t>Alice Griffiths</t>
  </si>
  <si>
    <t>Olivia Straw</t>
  </si>
  <si>
    <t>Sian Duvall</t>
  </si>
  <si>
    <t>Jodie Andrews</t>
  </si>
  <si>
    <t>Harriett Martin</t>
  </si>
  <si>
    <t>Hope Stirland</t>
  </si>
  <si>
    <t>Alexia Bevan</t>
  </si>
  <si>
    <t>Emily Greenhough</t>
  </si>
  <si>
    <t>Niamh Bevan</t>
  </si>
  <si>
    <t>Charlotte Gibson</t>
  </si>
  <si>
    <t>Zoe Trevis</t>
  </si>
  <si>
    <t>Elsa Buchanan</t>
  </si>
  <si>
    <t>Freya Liddington</t>
  </si>
  <si>
    <t>Isobel Millington</t>
  </si>
  <si>
    <t>Patience Clarke</t>
  </si>
  <si>
    <t>Fae Reid</t>
  </si>
  <si>
    <t>Mollie Allen</t>
  </si>
  <si>
    <t>Thea Criddle</t>
  </si>
  <si>
    <t>Rhianna Mallee</t>
  </si>
  <si>
    <t>Lily Rayson</t>
  </si>
  <si>
    <t>Evelyne Maidment</t>
  </si>
  <si>
    <t>Jasmine Skipp</t>
  </si>
  <si>
    <t>Maddy Underwood</t>
  </si>
  <si>
    <t>Anais Masih</t>
  </si>
  <si>
    <t>Chelsea Parkes</t>
  </si>
  <si>
    <t>Reagan Keating</t>
  </si>
  <si>
    <t>Anna Short</t>
  </si>
  <si>
    <t>Jenny Hopkinson</t>
  </si>
  <si>
    <t>Sophie Goodby</t>
  </si>
  <si>
    <t>Melissa Adkins</t>
  </si>
  <si>
    <t>Karagh Ballyn</t>
  </si>
  <si>
    <t>Beth Darrock</t>
  </si>
  <si>
    <t>Evie Gough</t>
  </si>
  <si>
    <t>Madeleine Shay</t>
  </si>
  <si>
    <t>Tadala Zambezi</t>
  </si>
  <si>
    <t>Elley Criddle</t>
  </si>
  <si>
    <t>IZZY THOMPSON</t>
  </si>
  <si>
    <t>U11</t>
  </si>
  <si>
    <t>ABBY SIMPSON</t>
  </si>
  <si>
    <t>VIVI INCE</t>
  </si>
  <si>
    <t>HOPE KENDALL</t>
  </si>
  <si>
    <t>MAYA WHITEHOUSE</t>
  </si>
  <si>
    <t>CAITLIN CASEY</t>
  </si>
  <si>
    <t>TARA PATEL</t>
  </si>
  <si>
    <t>ELLIE MAY CLARK</t>
  </si>
  <si>
    <t>EMMELINE GRACE</t>
  </si>
  <si>
    <t>LYDIA COOKE</t>
  </si>
  <si>
    <t>SHANAE HENRY</t>
  </si>
  <si>
    <t>EURIELLA CHRISTOVA</t>
  </si>
  <si>
    <t>U13</t>
  </si>
  <si>
    <t>CASHAIYLA MCDONALD</t>
  </si>
  <si>
    <t>MIRELLA MANGOO</t>
  </si>
  <si>
    <t>PARIS TIAWANA</t>
  </si>
  <si>
    <t>KEELEY THOMAS</t>
  </si>
  <si>
    <t>RHIANNA BURRELL</t>
  </si>
  <si>
    <t>KATRINA HALL</t>
  </si>
  <si>
    <t>AMBER THRELFALL</t>
  </si>
  <si>
    <t>CHENEE TAYLOR</t>
  </si>
  <si>
    <t>JESSICA MOSELEY</t>
  </si>
  <si>
    <t>U15</t>
  </si>
  <si>
    <t xml:space="preserve">TYLER HENRY
</t>
  </si>
  <si>
    <t>REMARI OKOTIE</t>
  </si>
  <si>
    <t xml:space="preserve">LIAM WILSON
</t>
  </si>
  <si>
    <t xml:space="preserve">RAMARNO GRIFFIN
</t>
  </si>
  <si>
    <t xml:space="preserve">BEN FERGUSON
</t>
  </si>
  <si>
    <t>BRIAN DIALLO</t>
  </si>
  <si>
    <t>JOSEPH CREED</t>
  </si>
  <si>
    <t>RASHAAN OKOTI</t>
  </si>
  <si>
    <t>THIERRY SOMERS</t>
  </si>
  <si>
    <t>KYLE BODEN</t>
  </si>
  <si>
    <t>KOFI BENNETT</t>
  </si>
  <si>
    <t>JARDEL THOMPSON</t>
  </si>
  <si>
    <t>GEORGE CREED</t>
  </si>
  <si>
    <t>ISAAC BURT</t>
  </si>
  <si>
    <t>ZAC ELLIOT</t>
  </si>
  <si>
    <t>JORDAN RICKETTS</t>
  </si>
  <si>
    <t>Tristen Dunn</t>
  </si>
  <si>
    <t>Harrison Hartland</t>
  </si>
  <si>
    <t>Adam Knowles</t>
  </si>
  <si>
    <t>Samuel Chance</t>
  </si>
  <si>
    <t>George Allen</t>
  </si>
  <si>
    <t>Jack Basterfield</t>
  </si>
  <si>
    <t>Spenser Bradley</t>
  </si>
  <si>
    <t>Josiah Coleman</t>
  </si>
  <si>
    <t>Roscoe Cox</t>
  </si>
  <si>
    <t>Alex Davis</t>
  </si>
  <si>
    <t>Hamish Gordon</t>
  </si>
  <si>
    <t>Thomas Harris</t>
  </si>
  <si>
    <t>Bryn Palmer</t>
  </si>
  <si>
    <t>Billy Papworth</t>
  </si>
  <si>
    <t>Freddie Smith</t>
  </si>
  <si>
    <t>Daniel Yates</t>
  </si>
  <si>
    <t>Imogen Convy</t>
  </si>
  <si>
    <t>Isabel Davis</t>
  </si>
  <si>
    <t>Molly Figgit</t>
  </si>
  <si>
    <t>Bethan Fullwell</t>
  </si>
  <si>
    <t>Freya Morris</t>
  </si>
  <si>
    <t>Isabella Powell</t>
  </si>
  <si>
    <t>Harriet Raybould</t>
  </si>
  <si>
    <t>Olivia Waldron-Love</t>
  </si>
  <si>
    <t>Ellie England</t>
  </si>
  <si>
    <t>Emily Fitzpatrick</t>
  </si>
  <si>
    <t>Abbie Gilbert</t>
  </si>
  <si>
    <t>Jade Lediard</t>
  </si>
  <si>
    <t>Charlie-Ann Baird</t>
  </si>
  <si>
    <t>Sadie Bradley</t>
  </si>
  <si>
    <t>Grace Coles</t>
  </si>
  <si>
    <t>Betsy Cooper</t>
  </si>
  <si>
    <t>Eva Cooper</t>
  </si>
  <si>
    <t>Millie Cross</t>
  </si>
  <si>
    <t>Hannah Dennison</t>
  </si>
  <si>
    <t>Gracie Dunn</t>
  </si>
  <si>
    <t>Matilda Figgitt</t>
  </si>
  <si>
    <t>Katie Fitzpatrick</t>
  </si>
  <si>
    <t>Olivia Holmes</t>
  </si>
  <si>
    <t>Millie Knott</t>
  </si>
  <si>
    <t>Isabel Knowles</t>
  </si>
  <si>
    <t>Eve Legister</t>
  </si>
  <si>
    <t>Lacie Postle</t>
  </si>
  <si>
    <t>Abigail Rickard</t>
  </si>
  <si>
    <t>Ava Shilvock</t>
  </si>
  <si>
    <t>Esme Syson</t>
  </si>
  <si>
    <t>??/??/??</t>
  </si>
  <si>
    <t>CAYDON FAIRBURN</t>
  </si>
  <si>
    <t>JAMES STRETTON</t>
  </si>
  <si>
    <t>KAI BUCKLEY</t>
  </si>
  <si>
    <t>DANIEL ASTON</t>
  </si>
  <si>
    <t>GEORGINA WEAL</t>
  </si>
  <si>
    <t>ELLIE GAUNTLETT</t>
  </si>
  <si>
    <t>TEGAN VICKERY</t>
  </si>
  <si>
    <t>JOEL BICKLEY</t>
  </si>
  <si>
    <t>KATIE STRETTON</t>
  </si>
  <si>
    <t>AMY KELLY</t>
  </si>
  <si>
    <t>CHARLOTTE PERRY</t>
  </si>
  <si>
    <t>AMY COOK</t>
  </si>
  <si>
    <t>SOPHIE PERRY</t>
  </si>
  <si>
    <t>BETH WINSTONE</t>
  </si>
  <si>
    <t>ISLA CRAMERI</t>
  </si>
  <si>
    <t>HANNAH EVANS</t>
  </si>
  <si>
    <t>ABI HAMER</t>
  </si>
  <si>
    <t>NIAMH KILGALLEN</t>
  </si>
  <si>
    <t>ANDREW WOODS</t>
  </si>
  <si>
    <t>IONA CRAMERI</t>
  </si>
  <si>
    <t>EVE CLAWLEY</t>
  </si>
  <si>
    <t>LAUREN SWINDELL</t>
  </si>
  <si>
    <t>EMILY FINDLATER</t>
  </si>
  <si>
    <t>LUCY WHEELER</t>
  </si>
  <si>
    <t>Elliott Harris</t>
  </si>
  <si>
    <t>13.10.02</t>
  </si>
  <si>
    <t>Scott Johns</t>
  </si>
  <si>
    <t>12.06.03</t>
  </si>
  <si>
    <t>James Lee</t>
  </si>
  <si>
    <t>27.11.02</t>
  </si>
  <si>
    <t>16.10.02</t>
  </si>
  <si>
    <t>Ewan Edwards</t>
  </si>
  <si>
    <t>29.11.03</t>
  </si>
  <si>
    <t>Oliver Durowse</t>
  </si>
  <si>
    <t>3.10.03</t>
  </si>
  <si>
    <t>Jay Fletcher</t>
  </si>
  <si>
    <t>5.05.04</t>
  </si>
  <si>
    <t>Joe Masterson</t>
  </si>
  <si>
    <t>15.12.03</t>
  </si>
  <si>
    <t>Ben Steele</t>
  </si>
  <si>
    <t>7.11.03</t>
  </si>
  <si>
    <t>Jake Collins</t>
  </si>
  <si>
    <t>1.01.04</t>
  </si>
  <si>
    <t>Ben Clarke</t>
  </si>
  <si>
    <t>3.10.02</t>
  </si>
  <si>
    <t>Adam Visram-Cipolletta</t>
  </si>
  <si>
    <t>21.02.03</t>
  </si>
  <si>
    <t>4.11.00</t>
  </si>
  <si>
    <t>03.05.01</t>
  </si>
  <si>
    <t>06.09.00</t>
  </si>
  <si>
    <t>16.06.02</t>
  </si>
  <si>
    <t>Adam Mohamed</t>
  </si>
  <si>
    <t>Arif Mohamed</t>
  </si>
  <si>
    <t xml:space="preserve">Chris Perry </t>
  </si>
  <si>
    <t>Harvey Blackhurst</t>
  </si>
  <si>
    <t>2.12.04</t>
  </si>
  <si>
    <t>Malachi Christopher</t>
  </si>
  <si>
    <t>14.10,05</t>
  </si>
  <si>
    <t>James Davies</t>
  </si>
  <si>
    <t>28.04.05</t>
  </si>
  <si>
    <t>Eoghan Dunnion</t>
  </si>
  <si>
    <t>16.01.05</t>
  </si>
  <si>
    <t>Oscar Golinski</t>
  </si>
  <si>
    <t>20.07.06</t>
  </si>
  <si>
    <t>Daniel Hawkeswood</t>
  </si>
  <si>
    <t>1.04.05</t>
  </si>
  <si>
    <t>Jack Kinder</t>
  </si>
  <si>
    <t>4.01.05</t>
  </si>
  <si>
    <t>Oliver Lidgate-Taylor</t>
  </si>
  <si>
    <t>7.02.05</t>
  </si>
  <si>
    <t>James Lund</t>
  </si>
  <si>
    <t>4.10.04</t>
  </si>
  <si>
    <t>Ben Rafferty</t>
  </si>
  <si>
    <t>13.04.05</t>
  </si>
  <si>
    <t>Evie Beard</t>
  </si>
  <si>
    <t>17.09.02</t>
  </si>
  <si>
    <t>24.04.03</t>
  </si>
  <si>
    <t>16.02.04</t>
  </si>
  <si>
    <t>Faye Moseley</t>
  </si>
  <si>
    <t>8.09.02</t>
  </si>
  <si>
    <t>Aimee O'Malley</t>
  </si>
  <si>
    <t>16.03.04</t>
  </si>
  <si>
    <t>Isabel O'Malley</t>
  </si>
  <si>
    <t>Macy Jay</t>
  </si>
  <si>
    <t>Saocha Murphy</t>
  </si>
  <si>
    <t>24.02.03</t>
  </si>
  <si>
    <t>Lily Saxon</t>
  </si>
  <si>
    <t>28.03.04</t>
  </si>
  <si>
    <t>Ashleigh Bailey</t>
  </si>
  <si>
    <t>19.01-01</t>
  </si>
  <si>
    <t>16.06.01</t>
  </si>
  <si>
    <t>Kaili Woodward</t>
  </si>
  <si>
    <t>30.01.02</t>
  </si>
  <si>
    <t>Leah Christopher</t>
  </si>
  <si>
    <t>5.07.01</t>
  </si>
  <si>
    <t>Emma Crampton</t>
  </si>
  <si>
    <t>10.11.00</t>
  </si>
  <si>
    <t>Riona Gahan</t>
  </si>
  <si>
    <t>10.03.01</t>
  </si>
  <si>
    <t>Amy Burton</t>
  </si>
  <si>
    <t>Eve Wynne-Jones</t>
  </si>
  <si>
    <t>7.10.04</t>
  </si>
  <si>
    <t>Sophie Williams</t>
  </si>
  <si>
    <t>4.08.05</t>
  </si>
  <si>
    <t>Olivia Rogers</t>
  </si>
  <si>
    <t>Millie Murphy</t>
  </si>
  <si>
    <t>8.12.04</t>
  </si>
  <si>
    <t>Olivia McLoughlin</t>
  </si>
  <si>
    <t>15.10.04</t>
  </si>
  <si>
    <t>Ella McGrath</t>
  </si>
  <si>
    <t>13.09.04</t>
  </si>
  <si>
    <t>Poppy Koumblis</t>
  </si>
  <si>
    <t>16.12.04</t>
  </si>
  <si>
    <t>Grace Golinski</t>
  </si>
  <si>
    <t>20.09.04</t>
  </si>
  <si>
    <t>Ciara Gahan</t>
  </si>
  <si>
    <t>17.10.04</t>
  </si>
  <si>
    <t>Lauren Cole</t>
  </si>
  <si>
    <t>15.09.04</t>
  </si>
  <si>
    <t>Erin Troop</t>
  </si>
  <si>
    <t>09.12.04</t>
  </si>
  <si>
    <t>Hannah Durowse</t>
  </si>
  <si>
    <t>15.07.05</t>
  </si>
  <si>
    <t>Lily Edwards</t>
  </si>
  <si>
    <t>08.09.04</t>
  </si>
  <si>
    <t>Birmingham Sportshall League  2015 to 2016</t>
  </si>
  <si>
    <t>Beth Lloyd</t>
  </si>
  <si>
    <t>Lauryn Walker</t>
  </si>
  <si>
    <t>Cassie Pemberton</t>
  </si>
  <si>
    <t>Donatella DaSilva</t>
  </si>
  <si>
    <t>2=</t>
  </si>
  <si>
    <t>Euriella Chistova</t>
  </si>
  <si>
    <t>Diego Archer-Brown</t>
  </si>
  <si>
    <t>Karnell Nunes-Smith</t>
  </si>
  <si>
    <t>Joseph Creed</t>
  </si>
  <si>
    <t>Rashaan Okoti</t>
  </si>
  <si>
    <t>Zac Elliott</t>
  </si>
  <si>
    <t>George Creed</t>
  </si>
  <si>
    <t>Kofi Bennett</t>
  </si>
  <si>
    <t>Thierry Somers</t>
  </si>
  <si>
    <t>Kyle Boden</t>
  </si>
  <si>
    <t>Cashaiyla McDonald</t>
  </si>
  <si>
    <t>4x1 Relay Boys NS</t>
  </si>
  <si>
    <t>Under 11 Non Scoring Sat 31 Oct 2015</t>
  </si>
  <si>
    <t>4x1 Relay Girls NS</t>
  </si>
  <si>
    <t xml:space="preserve">Balance Boys </t>
  </si>
  <si>
    <t>F30b</t>
  </si>
  <si>
    <t>T25b</t>
  </si>
  <si>
    <t>F26b</t>
  </si>
  <si>
    <t xml:space="preserve">Balance Girls </t>
  </si>
  <si>
    <t>F30g</t>
  </si>
  <si>
    <t>Javelin Boys</t>
  </si>
  <si>
    <t>11ns</t>
  </si>
  <si>
    <t>Javelin Girls</t>
  </si>
  <si>
    <t>4=</t>
  </si>
  <si>
    <t>1=</t>
  </si>
  <si>
    <t>U13 Boys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</si>
</sst>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59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2"/>
      <color theme="3" tint="-0.4999699890613556"/>
      <name val="Arial"/>
      <family val="2"/>
    </font>
    <font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2" tint="-0.7499799728393555"/>
      <name val="Arial"/>
      <family val="2"/>
    </font>
    <font>
      <sz val="11"/>
      <color rgb="FF00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11" fillId="43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" fillId="36" borderId="23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6" borderId="21" xfId="0" applyFont="1" applyFill="1" applyBorder="1" applyAlignment="1">
      <alignment/>
    </xf>
    <xf numFmtId="2" fontId="4" fillId="46" borderId="0" xfId="0" applyNumberFormat="1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26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8" xfId="0" applyFont="1" applyFill="1" applyBorder="1" applyAlignment="1">
      <alignment/>
    </xf>
    <xf numFmtId="2" fontId="4" fillId="36" borderId="23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46" borderId="23" xfId="0" applyNumberFormat="1" applyFont="1" applyFill="1" applyBorder="1" applyAlignment="1">
      <alignment horizontal="center"/>
    </xf>
    <xf numFmtId="0" fontId="4" fillId="47" borderId="24" xfId="0" applyFont="1" applyFill="1" applyBorder="1" applyAlignment="1">
      <alignment horizontal="center"/>
    </xf>
    <xf numFmtId="0" fontId="4" fillId="36" borderId="24" xfId="0" applyFont="1" applyFill="1" applyBorder="1" applyAlignment="1">
      <alignment/>
    </xf>
    <xf numFmtId="0" fontId="4" fillId="47" borderId="26" xfId="0" applyFont="1" applyFill="1" applyBorder="1" applyAlignment="1">
      <alignment horizontal="center"/>
    </xf>
    <xf numFmtId="0" fontId="4" fillId="48" borderId="24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6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28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25" fillId="48" borderId="24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5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8" borderId="0" xfId="0" applyFont="1" applyFill="1" applyAlignment="1">
      <alignment horizontal="center"/>
    </xf>
    <xf numFmtId="0" fontId="4" fillId="4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1" fillId="42" borderId="23" xfId="0" applyFont="1" applyFill="1" applyBorder="1" applyAlignment="1">
      <alignment horizontal="center"/>
    </xf>
    <xf numFmtId="0" fontId="0" fillId="47" borderId="3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11" fillId="42" borderId="27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28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11" fillId="43" borderId="23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23" xfId="0" applyFont="1" applyFill="1" applyBorder="1" applyAlignment="1">
      <alignment horizontal="center"/>
    </xf>
    <xf numFmtId="0" fontId="23" fillId="44" borderId="24" xfId="0" applyFont="1" applyFill="1" applyBorder="1" applyAlignment="1">
      <alignment horizontal="center"/>
    </xf>
    <xf numFmtId="0" fontId="23" fillId="44" borderId="26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8" xfId="0" applyFont="1" applyFill="1" applyBorder="1" applyAlignment="1">
      <alignment horizontal="center"/>
    </xf>
    <xf numFmtId="0" fontId="23" fillId="44" borderId="27" xfId="0" applyFont="1" applyFill="1" applyBorder="1" applyAlignment="1">
      <alignment horizontal="center"/>
    </xf>
    <xf numFmtId="0" fontId="11" fillId="45" borderId="29" xfId="0" applyFont="1" applyFill="1" applyBorder="1" applyAlignment="1">
      <alignment horizontal="center"/>
    </xf>
    <xf numFmtId="0" fontId="11" fillId="45" borderId="23" xfId="0" applyFont="1" applyFill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6" xfId="0" applyFont="1" applyFill="1" applyBorder="1" applyAlignment="1">
      <alignment horizontal="center"/>
    </xf>
    <xf numFmtId="0" fontId="11" fillId="45" borderId="21" xfId="0" applyFont="1" applyFill="1" applyBorder="1" applyAlignment="1">
      <alignment horizontal="center"/>
    </xf>
    <xf numFmtId="0" fontId="11" fillId="45" borderId="28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26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3" xfId="0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0" fontId="23" fillId="50" borderId="29" xfId="0" applyFont="1" applyFill="1" applyBorder="1" applyAlignment="1">
      <alignment horizontal="center"/>
    </xf>
    <xf numFmtId="0" fontId="23" fillId="50" borderId="23" xfId="0" applyFont="1" applyFill="1" applyBorder="1" applyAlignment="1">
      <alignment horizontal="center"/>
    </xf>
    <xf numFmtId="0" fontId="23" fillId="50" borderId="24" xfId="0" applyFont="1" applyFill="1" applyBorder="1" applyAlignment="1">
      <alignment horizontal="center"/>
    </xf>
    <xf numFmtId="0" fontId="23" fillId="50" borderId="26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  <xf numFmtId="0" fontId="23" fillId="50" borderId="28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34" borderId="28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42" borderId="21" xfId="0" applyNumberFormat="1" applyFont="1" applyFill="1" applyBorder="1" applyAlignment="1">
      <alignment horizontal="center"/>
    </xf>
    <xf numFmtId="164" fontId="11" fillId="43" borderId="21" xfId="0" applyNumberFormat="1" applyFont="1" applyFill="1" applyBorder="1" applyAlignment="1">
      <alignment horizontal="center"/>
    </xf>
    <xf numFmtId="164" fontId="23" fillId="44" borderId="21" xfId="0" applyNumberFormat="1" applyFont="1" applyFill="1" applyBorder="1" applyAlignment="1">
      <alignment horizontal="center"/>
    </xf>
    <xf numFmtId="164" fontId="11" fillId="45" borderId="21" xfId="0" applyNumberFormat="1" applyFont="1" applyFill="1" applyBorder="1" applyAlignment="1">
      <alignment horizontal="center"/>
    </xf>
    <xf numFmtId="164" fontId="27" fillId="34" borderId="21" xfId="0" applyNumberFormat="1" applyFont="1" applyFill="1" applyBorder="1" applyAlignment="1">
      <alignment horizontal="center"/>
    </xf>
    <xf numFmtId="164" fontId="23" fillId="50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21" xfId="0" applyNumberFormat="1" applyFont="1" applyFill="1" applyBorder="1" applyAlignment="1">
      <alignment horizontal="center"/>
    </xf>
    <xf numFmtId="2" fontId="11" fillId="43" borderId="21" xfId="0" applyNumberFormat="1" applyFont="1" applyFill="1" applyBorder="1" applyAlignment="1">
      <alignment horizontal="center"/>
    </xf>
    <xf numFmtId="2" fontId="23" fillId="44" borderId="21" xfId="0" applyNumberFormat="1" applyFont="1" applyFill="1" applyBorder="1" applyAlignment="1">
      <alignment horizontal="center"/>
    </xf>
    <xf numFmtId="2" fontId="11" fillId="45" borderId="21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3" fillId="50" borderId="21" xfId="0" applyNumberFormat="1" applyFont="1" applyFill="1" applyBorder="1" applyAlignment="1">
      <alignment horizontal="center"/>
    </xf>
    <xf numFmtId="0" fontId="0" fillId="50" borderId="3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21" xfId="0" applyNumberFormat="1" applyFont="1" applyFill="1" applyBorder="1" applyAlignment="1">
      <alignment horizontal="center"/>
    </xf>
    <xf numFmtId="1" fontId="11" fillId="43" borderId="21" xfId="0" applyNumberFormat="1" applyFont="1" applyFill="1" applyBorder="1" applyAlignment="1">
      <alignment horizontal="center"/>
    </xf>
    <xf numFmtId="1" fontId="23" fillId="44" borderId="21" xfId="0" applyNumberFormat="1" applyFont="1" applyFill="1" applyBorder="1" applyAlignment="1">
      <alignment horizontal="center"/>
    </xf>
    <xf numFmtId="1" fontId="11" fillId="45" borderId="21" xfId="0" applyNumberFormat="1" applyFont="1" applyFill="1" applyBorder="1" applyAlignment="1">
      <alignment horizontal="center"/>
    </xf>
    <xf numFmtId="1" fontId="27" fillId="34" borderId="21" xfId="0" applyNumberFormat="1" applyFont="1" applyFill="1" applyBorder="1" applyAlignment="1">
      <alignment horizontal="center"/>
    </xf>
    <xf numFmtId="1" fontId="23" fillId="50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4" xfId="0" applyFont="1" applyFill="1" applyBorder="1" applyAlignment="1">
      <alignment horizontal="center"/>
    </xf>
    <xf numFmtId="0" fontId="4" fillId="35" borderId="27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8" xfId="0" applyFont="1" applyFill="1" applyBorder="1" applyAlignment="1">
      <alignment/>
    </xf>
    <xf numFmtId="2" fontId="4" fillId="35" borderId="23" xfId="0" applyNumberFormat="1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5" fillId="51" borderId="24" xfId="0" applyFont="1" applyFill="1" applyBorder="1" applyAlignment="1">
      <alignment horizontal="center"/>
    </xf>
    <xf numFmtId="0" fontId="25" fillId="51" borderId="0" xfId="0" applyFont="1" applyFill="1" applyBorder="1" applyAlignment="1">
      <alignment horizontal="center"/>
    </xf>
    <xf numFmtId="0" fontId="25" fillId="51" borderId="25" xfId="0" applyFont="1" applyFill="1" applyBorder="1" applyAlignment="1">
      <alignment horizontal="center"/>
    </xf>
    <xf numFmtId="0" fontId="26" fillId="51" borderId="0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51" borderId="2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28" fillId="48" borderId="28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24" fillId="52" borderId="24" xfId="0" applyFont="1" applyFill="1" applyBorder="1" applyAlignment="1">
      <alignment horizontal="center"/>
    </xf>
    <xf numFmtId="0" fontId="24" fillId="52" borderId="0" xfId="0" applyFont="1" applyFill="1" applyBorder="1" applyAlignment="1">
      <alignment horizontal="center"/>
    </xf>
    <xf numFmtId="0" fontId="24" fillId="52" borderId="25" xfId="0" applyFont="1" applyFill="1" applyBorder="1" applyAlignment="1">
      <alignment horizontal="center"/>
    </xf>
    <xf numFmtId="0" fontId="29" fillId="52" borderId="24" xfId="0" applyFont="1" applyFill="1" applyBorder="1" applyAlignment="1">
      <alignment horizontal="center"/>
    </xf>
    <xf numFmtId="0" fontId="29" fillId="52" borderId="0" xfId="0" applyFont="1" applyFill="1" applyBorder="1" applyAlignment="1">
      <alignment horizontal="center"/>
    </xf>
    <xf numFmtId="0" fontId="29" fillId="52" borderId="25" xfId="0" applyFont="1" applyFill="1" applyBorder="1" applyAlignment="1">
      <alignment horizontal="center"/>
    </xf>
    <xf numFmtId="0" fontId="12" fillId="39" borderId="28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4" fillId="53" borderId="0" xfId="0" applyFont="1" applyFill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6" fillId="52" borderId="0" xfId="0" applyFont="1" applyFill="1" applyAlignment="1">
      <alignment horizontal="center"/>
    </xf>
    <xf numFmtId="0" fontId="24" fillId="47" borderId="0" xfId="0" applyFont="1" applyFill="1" applyBorder="1" applyAlignment="1">
      <alignment horizontal="center"/>
    </xf>
    <xf numFmtId="0" fontId="30" fillId="52" borderId="24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center"/>
    </xf>
    <xf numFmtId="0" fontId="30" fillId="52" borderId="2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center" vertical="center" wrapText="1"/>
    </xf>
    <xf numFmtId="164" fontId="3" fillId="54" borderId="14" xfId="0" applyNumberFormat="1" applyFont="1" applyFill="1" applyBorder="1" applyAlignment="1">
      <alignment horizontal="center" vertical="center" wrapText="1"/>
    </xf>
    <xf numFmtId="164" fontId="3" fillId="54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3" fillId="54" borderId="10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164" fontId="3" fillId="54" borderId="12" xfId="0" applyNumberFormat="1" applyFont="1" applyFill="1" applyBorder="1" applyAlignment="1">
      <alignment horizontal="center" vertical="center" wrapText="1"/>
    </xf>
    <xf numFmtId="0" fontId="3" fillId="54" borderId="14" xfId="0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164" fontId="4" fillId="55" borderId="17" xfId="0" applyNumberFormat="1" applyFont="1" applyFill="1" applyBorder="1" applyAlignment="1">
      <alignment horizontal="center"/>
    </xf>
    <xf numFmtId="164" fontId="4" fillId="55" borderId="2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4" fillId="44" borderId="29" xfId="0" applyFont="1" applyFill="1" applyBorder="1" applyAlignment="1">
      <alignment/>
    </xf>
    <xf numFmtId="0" fontId="4" fillId="44" borderId="26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8" xfId="0" applyFont="1" applyFill="1" applyBorder="1" applyAlignment="1">
      <alignment horizontal="center"/>
    </xf>
    <xf numFmtId="164" fontId="31" fillId="42" borderId="29" xfId="0" applyNumberFormat="1" applyFont="1" applyFill="1" applyBorder="1" applyAlignment="1">
      <alignment horizontal="center"/>
    </xf>
    <xf numFmtId="0" fontId="31" fillId="42" borderId="23" xfId="0" applyFont="1" applyFill="1" applyBorder="1" applyAlignment="1">
      <alignment horizontal="center"/>
    </xf>
    <xf numFmtId="164" fontId="31" fillId="43" borderId="23" xfId="0" applyNumberFormat="1" applyFont="1" applyFill="1" applyBorder="1" applyAlignment="1">
      <alignment horizontal="center"/>
    </xf>
    <xf numFmtId="0" fontId="31" fillId="43" borderId="23" xfId="0" applyFont="1" applyFill="1" applyBorder="1" applyAlignment="1">
      <alignment horizontal="center"/>
    </xf>
    <xf numFmtId="1" fontId="32" fillId="44" borderId="23" xfId="0" applyNumberFormat="1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/>
    </xf>
    <xf numFmtId="2" fontId="31" fillId="45" borderId="23" xfId="0" applyNumberFormat="1" applyFont="1" applyFill="1" applyBorder="1" applyAlignment="1">
      <alignment horizontal="center"/>
    </xf>
    <xf numFmtId="0" fontId="31" fillId="45" borderId="23" xfId="0" applyFont="1" applyFill="1" applyBorder="1" applyAlignment="1">
      <alignment horizontal="center"/>
    </xf>
    <xf numFmtId="2" fontId="33" fillId="34" borderId="23" xfId="0" applyNumberFormat="1" applyFont="1" applyFill="1" applyBorder="1" applyAlignment="1">
      <alignment horizontal="center"/>
    </xf>
    <xf numFmtId="0" fontId="33" fillId="34" borderId="23" xfId="0" applyFont="1" applyFill="1" applyBorder="1" applyAlignment="1">
      <alignment horizontal="center"/>
    </xf>
    <xf numFmtId="0" fontId="13" fillId="54" borderId="29" xfId="0" applyFont="1" applyFill="1" applyBorder="1" applyAlignment="1">
      <alignment/>
    </xf>
    <xf numFmtId="0" fontId="4" fillId="54" borderId="26" xfId="0" applyFont="1" applyFill="1" applyBorder="1" applyAlignment="1">
      <alignment/>
    </xf>
    <xf numFmtId="0" fontId="33" fillId="34" borderId="27" xfId="0" applyFont="1" applyFill="1" applyBorder="1" applyAlignment="1">
      <alignment horizontal="center"/>
    </xf>
    <xf numFmtId="0" fontId="4" fillId="54" borderId="21" xfId="0" applyFont="1" applyFill="1" applyBorder="1" applyAlignment="1">
      <alignment/>
    </xf>
    <xf numFmtId="0" fontId="4" fillId="54" borderId="21" xfId="0" applyFont="1" applyFill="1" applyBorder="1" applyAlignment="1">
      <alignment horizontal="center"/>
    </xf>
    <xf numFmtId="0" fontId="4" fillId="54" borderId="28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44" borderId="24" xfId="0" applyFont="1" applyFill="1" applyBorder="1" applyAlignment="1">
      <alignment/>
    </xf>
    <xf numFmtId="0" fontId="6" fillId="44" borderId="23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4" fillId="52" borderId="32" xfId="0" applyFont="1" applyFill="1" applyBorder="1" applyAlignment="1">
      <alignment horizontal="center"/>
    </xf>
    <xf numFmtId="0" fontId="34" fillId="52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5" fillId="49" borderId="12" xfId="0" applyNumberFormat="1" applyFont="1" applyFill="1" applyBorder="1" applyAlignment="1">
      <alignment horizontal="center" vertical="top" wrapText="1"/>
    </xf>
    <xf numFmtId="2" fontId="5" fillId="3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35" fillId="48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7" xfId="0" applyNumberFormat="1" applyFont="1" applyBorder="1" applyAlignment="1">
      <alignment horizontal="center"/>
    </xf>
    <xf numFmtId="2" fontId="32" fillId="44" borderId="23" xfId="0" applyNumberFormat="1" applyFont="1" applyFill="1" applyBorder="1" applyAlignment="1">
      <alignment horizontal="center"/>
    </xf>
    <xf numFmtId="2" fontId="6" fillId="44" borderId="23" xfId="0" applyNumberFormat="1" applyFont="1" applyFill="1" applyBorder="1" applyAlignment="1">
      <alignment horizontal="center" vertical="center"/>
    </xf>
    <xf numFmtId="0" fontId="11" fillId="52" borderId="32" xfId="0" applyFont="1" applyFill="1" applyBorder="1" applyAlignment="1">
      <alignment horizontal="center"/>
    </xf>
    <xf numFmtId="0" fontId="11" fillId="52" borderId="3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6" fillId="56" borderId="29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11" fillId="48" borderId="26" xfId="0" applyFont="1" applyFill="1" applyBorder="1" applyAlignment="1">
      <alignment horizontal="center"/>
    </xf>
    <xf numFmtId="0" fontId="36" fillId="56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38" fillId="43" borderId="29" xfId="0" applyFont="1" applyFill="1" applyBorder="1" applyAlignment="1">
      <alignment horizontal="center"/>
    </xf>
    <xf numFmtId="0" fontId="39" fillId="56" borderId="24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38" fillId="43" borderId="24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38" fillId="48" borderId="24" xfId="0" applyFont="1" applyFill="1" applyBorder="1" applyAlignment="1">
      <alignment horizontal="center"/>
    </xf>
    <xf numFmtId="0" fontId="39" fillId="56" borderId="26" xfId="0" applyFont="1" applyFill="1" applyBorder="1" applyAlignment="1">
      <alignment horizontal="center"/>
    </xf>
    <xf numFmtId="0" fontId="39" fillId="56" borderId="29" xfId="0" applyFont="1" applyFill="1" applyBorder="1" applyAlignment="1">
      <alignment horizontal="center"/>
    </xf>
    <xf numFmtId="0" fontId="38" fillId="48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1" fillId="48" borderId="24" xfId="0" applyFont="1" applyFill="1" applyBorder="1" applyAlignment="1">
      <alignment horizontal="center"/>
    </xf>
    <xf numFmtId="164" fontId="4" fillId="41" borderId="34" xfId="0" applyNumberFormat="1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1" fontId="3" fillId="36" borderId="37" xfId="0" applyNumberFormat="1" applyFont="1" applyFill="1" applyBorder="1" applyAlignment="1">
      <alignment horizontal="center" vertical="center" wrapText="1"/>
    </xf>
    <xf numFmtId="164" fontId="2" fillId="36" borderId="37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5" fillId="46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5" fillId="46" borderId="10" xfId="0" applyNumberFormat="1" applyFont="1" applyFill="1" applyBorder="1" applyAlignment="1">
      <alignment horizontal="center" vertical="top" wrapText="1"/>
    </xf>
    <xf numFmtId="1" fontId="5" fillId="34" borderId="17" xfId="0" applyNumberFormat="1" applyFont="1" applyFill="1" applyBorder="1" applyAlignment="1">
      <alignment horizontal="center" vertical="top" wrapText="1"/>
    </xf>
    <xf numFmtId="0" fontId="42" fillId="34" borderId="24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 vertical="center" wrapText="1"/>
    </xf>
    <xf numFmtId="0" fontId="11" fillId="45" borderId="32" xfId="0" applyFont="1" applyFill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11" fillId="42" borderId="32" xfId="0" applyFont="1" applyFill="1" applyBorder="1" applyAlignment="1">
      <alignment horizontal="center"/>
    </xf>
    <xf numFmtId="0" fontId="36" fillId="56" borderId="33" xfId="0" applyFont="1" applyFill="1" applyBorder="1" applyAlignment="1">
      <alignment horizontal="center"/>
    </xf>
    <xf numFmtId="164" fontId="4" fillId="46" borderId="10" xfId="0" applyNumberFormat="1" applyFont="1" applyFill="1" applyBorder="1" applyAlignment="1">
      <alignment horizontal="center"/>
    </xf>
    <xf numFmtId="0" fontId="36" fillId="56" borderId="32" xfId="0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right" vertical="top" wrapText="1"/>
    </xf>
    <xf numFmtId="0" fontId="3" fillId="34" borderId="39" xfId="0" applyFont="1" applyFill="1" applyBorder="1" applyAlignment="1">
      <alignment horizontal="center" vertical="center" wrapText="1"/>
    </xf>
    <xf numFmtId="2" fontId="5" fillId="55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164" fontId="3" fillId="47" borderId="14" xfId="0" applyNumberFormat="1" applyFont="1" applyFill="1" applyBorder="1" applyAlignment="1">
      <alignment horizontal="center" vertical="center" wrapText="1"/>
    </xf>
    <xf numFmtId="164" fontId="3" fillId="36" borderId="12" xfId="0" applyNumberFormat="1" applyFont="1" applyFill="1" applyBorder="1" applyAlignment="1">
      <alignment horizontal="center" vertical="center" wrapText="1"/>
    </xf>
    <xf numFmtId="164" fontId="3" fillId="47" borderId="40" xfId="0" applyNumberFormat="1" applyFont="1" applyFill="1" applyBorder="1" applyAlignment="1">
      <alignment horizontal="center" vertical="center" wrapText="1"/>
    </xf>
    <xf numFmtId="1" fontId="5" fillId="34" borderId="4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2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2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6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 vertical="top" wrapText="1"/>
    </xf>
    <xf numFmtId="0" fontId="38" fillId="45" borderId="24" xfId="0" applyFont="1" applyFill="1" applyBorder="1" applyAlignment="1">
      <alignment horizontal="center"/>
    </xf>
    <xf numFmtId="0" fontId="36" fillId="56" borderId="16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54" borderId="31" xfId="0" applyFont="1" applyFill="1" applyBorder="1" applyAlignment="1">
      <alignment horizontal="center"/>
    </xf>
    <xf numFmtId="0" fontId="0" fillId="54" borderId="32" xfId="0" applyFont="1" applyFill="1" applyBorder="1" applyAlignment="1">
      <alignment horizontal="center"/>
    </xf>
    <xf numFmtId="0" fontId="0" fillId="54" borderId="3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/>
    </xf>
    <xf numFmtId="0" fontId="0" fillId="47" borderId="32" xfId="0" applyFont="1" applyFill="1" applyBorder="1" applyAlignment="1">
      <alignment horizontal="center"/>
    </xf>
    <xf numFmtId="0" fontId="0" fillId="47" borderId="33" xfId="0" applyFont="1" applyFill="1" applyBorder="1" applyAlignment="1">
      <alignment horizontal="center"/>
    </xf>
    <xf numFmtId="0" fontId="0" fillId="41" borderId="31" xfId="0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22" fillId="0" borderId="30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33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164" fontId="22" fillId="33" borderId="30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34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34" borderId="12" xfId="0" applyNumberFormat="1" applyFont="1" applyFill="1" applyBorder="1" applyAlignment="1">
      <alignment horizontal="center" vertical="top" wrapText="1"/>
    </xf>
    <xf numFmtId="1" fontId="22" fillId="34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0" fillId="34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top" wrapText="1"/>
    </xf>
    <xf numFmtId="0" fontId="4" fillId="56" borderId="1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 vertical="center"/>
    </xf>
    <xf numFmtId="0" fontId="4" fillId="53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17" fillId="54" borderId="13" xfId="0" applyFont="1" applyFill="1" applyBorder="1" applyAlignment="1">
      <alignment/>
    </xf>
    <xf numFmtId="0" fontId="17" fillId="54" borderId="16" xfId="0" applyFont="1" applyFill="1" applyBorder="1" applyAlignment="1">
      <alignment/>
    </xf>
    <xf numFmtId="0" fontId="17" fillId="54" borderId="18" xfId="0" applyFont="1" applyFill="1" applyBorder="1" applyAlignment="1">
      <alignment/>
    </xf>
    <xf numFmtId="0" fontId="17" fillId="37" borderId="12" xfId="0" applyFont="1" applyFill="1" applyBorder="1" applyAlignment="1">
      <alignment/>
    </xf>
    <xf numFmtId="0" fontId="17" fillId="37" borderId="44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53" borderId="10" xfId="0" applyFont="1" applyFill="1" applyBorder="1" applyAlignment="1">
      <alignment horizontal="center"/>
    </xf>
    <xf numFmtId="0" fontId="4" fillId="44" borderId="45" xfId="0" applyFont="1" applyFill="1" applyBorder="1" applyAlignment="1">
      <alignment horizontal="center"/>
    </xf>
    <xf numFmtId="164" fontId="22" fillId="0" borderId="43" xfId="0" applyNumberFormat="1" applyFont="1" applyFill="1" applyBorder="1" applyAlignment="1">
      <alignment horizontal="center" vertical="top" wrapText="1"/>
    </xf>
    <xf numFmtId="164" fontId="22" fillId="34" borderId="43" xfId="0" applyNumberFormat="1" applyFont="1" applyFill="1" applyBorder="1" applyAlignment="1">
      <alignment horizontal="center" vertical="top" wrapText="1"/>
    </xf>
    <xf numFmtId="0" fontId="12" fillId="44" borderId="29" xfId="0" applyFont="1" applyFill="1" applyBorder="1" applyAlignment="1">
      <alignment horizontal="center"/>
    </xf>
    <xf numFmtId="0" fontId="19" fillId="36" borderId="46" xfId="0" applyFont="1" applyFill="1" applyBorder="1" applyAlignment="1">
      <alignment horizontal="center" vertical="center" wrapText="1"/>
    </xf>
    <xf numFmtId="0" fontId="12" fillId="44" borderId="24" xfId="0" applyFont="1" applyFill="1" applyBorder="1" applyAlignment="1">
      <alignment horizontal="center"/>
    </xf>
    <xf numFmtId="1" fontId="19" fillId="36" borderId="46" xfId="0" applyNumberFormat="1" applyFont="1" applyFill="1" applyBorder="1" applyAlignment="1">
      <alignment horizontal="center" vertical="center" wrapText="1"/>
    </xf>
    <xf numFmtId="164" fontId="19" fillId="36" borderId="46" xfId="0" applyNumberFormat="1" applyFont="1" applyFill="1" applyBorder="1" applyAlignment="1">
      <alignment horizontal="center" vertical="center" wrapText="1"/>
    </xf>
    <xf numFmtId="164" fontId="19" fillId="36" borderId="27" xfId="0" applyNumberFormat="1" applyFont="1" applyFill="1" applyBorder="1" applyAlignment="1">
      <alignment horizontal="center" vertical="center" wrapText="1"/>
    </xf>
    <xf numFmtId="0" fontId="17" fillId="53" borderId="13" xfId="0" applyFont="1" applyFill="1" applyBorder="1" applyAlignment="1">
      <alignment/>
    </xf>
    <xf numFmtId="164" fontId="4" fillId="53" borderId="42" xfId="0" applyNumberFormat="1" applyFont="1" applyFill="1" applyBorder="1" applyAlignment="1">
      <alignment horizontal="center"/>
    </xf>
    <xf numFmtId="0" fontId="17" fillId="53" borderId="16" xfId="0" applyFont="1" applyFill="1" applyBorder="1" applyAlignment="1">
      <alignment/>
    </xf>
    <xf numFmtId="164" fontId="4" fillId="53" borderId="17" xfId="0" applyNumberFormat="1" applyFont="1" applyFill="1" applyBorder="1" applyAlignment="1">
      <alignment horizontal="center"/>
    </xf>
    <xf numFmtId="0" fontId="17" fillId="53" borderId="18" xfId="0" applyFont="1" applyFill="1" applyBorder="1" applyAlignment="1">
      <alignment/>
    </xf>
    <xf numFmtId="164" fontId="4" fillId="53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22" fillId="34" borderId="10" xfId="0" applyNumberFormat="1" applyFont="1" applyFill="1" applyBorder="1" applyAlignment="1">
      <alignment horizontal="center" vertical="top" wrapText="1"/>
    </xf>
    <xf numFmtId="164" fontId="0" fillId="34" borderId="3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43" fillId="56" borderId="24" xfId="0" applyFont="1" applyFill="1" applyBorder="1" applyAlignment="1">
      <alignment horizontal="center"/>
    </xf>
    <xf numFmtId="0" fontId="43" fillId="56" borderId="26" xfId="0" applyFont="1" applyFill="1" applyBorder="1" applyAlignment="1">
      <alignment horizontal="center"/>
    </xf>
    <xf numFmtId="0" fontId="43" fillId="56" borderId="16" xfId="0" applyFont="1" applyFill="1" applyBorder="1" applyAlignment="1">
      <alignment horizontal="center"/>
    </xf>
    <xf numFmtId="0" fontId="23" fillId="56" borderId="24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23" fillId="56" borderId="26" xfId="0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 vertical="top" wrapText="1"/>
    </xf>
    <xf numFmtId="164" fontId="5" fillId="0" borderId="34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42" fillId="34" borderId="26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/>
    </xf>
    <xf numFmtId="164" fontId="19" fillId="35" borderId="12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/>
    </xf>
    <xf numFmtId="164" fontId="0" fillId="34" borderId="43" xfId="0" applyNumberFormat="1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46" borderId="43" xfId="0" applyNumberFormat="1" applyFont="1" applyFill="1" applyBorder="1" applyAlignment="1">
      <alignment horizontal="center" vertical="top" wrapText="1"/>
    </xf>
    <xf numFmtId="0" fontId="3" fillId="54" borderId="48" xfId="0" applyFont="1" applyFill="1" applyBorder="1" applyAlignment="1">
      <alignment horizontal="center" vertical="center" wrapText="1"/>
    </xf>
    <xf numFmtId="0" fontId="2" fillId="54" borderId="49" xfId="0" applyFont="1" applyFill="1" applyBorder="1" applyAlignment="1">
      <alignment horizontal="center" vertical="center" wrapText="1"/>
    </xf>
    <xf numFmtId="164" fontId="3" fillId="54" borderId="49" xfId="0" applyNumberFormat="1" applyFont="1" applyFill="1" applyBorder="1" applyAlignment="1">
      <alignment horizontal="center" vertical="center" wrapText="1"/>
    </xf>
    <xf numFmtId="164" fontId="3" fillId="54" borderId="38" xfId="0" applyNumberFormat="1" applyFont="1" applyFill="1" applyBorder="1" applyAlignment="1">
      <alignment horizontal="center" vertical="center" wrapText="1"/>
    </xf>
    <xf numFmtId="2" fontId="5" fillId="46" borderId="43" xfId="0" applyNumberFormat="1" applyFont="1" applyFill="1" applyBorder="1" applyAlignment="1">
      <alignment horizontal="center" vertical="top" wrapText="1"/>
    </xf>
    <xf numFmtId="2" fontId="5" fillId="0" borderId="43" xfId="0" applyNumberFormat="1" applyFont="1" applyFill="1" applyBorder="1" applyAlignment="1">
      <alignment horizontal="center" vertical="top" wrapText="1"/>
    </xf>
    <xf numFmtId="0" fontId="3" fillId="54" borderId="49" xfId="0" applyFont="1" applyFill="1" applyBorder="1" applyAlignment="1">
      <alignment horizontal="center" vertical="center" wrapText="1"/>
    </xf>
    <xf numFmtId="164" fontId="17" fillId="46" borderId="10" xfId="0" applyNumberFormat="1" applyFont="1" applyFill="1" applyBorder="1" applyAlignment="1">
      <alignment horizontal="center"/>
    </xf>
    <xf numFmtId="2" fontId="5" fillId="46" borderId="43" xfId="0" applyNumberFormat="1" applyFont="1" applyFill="1" applyBorder="1" applyAlignment="1">
      <alignment horizontal="right" vertical="top" wrapText="1"/>
    </xf>
    <xf numFmtId="2" fontId="5" fillId="0" borderId="43" xfId="0" applyNumberFormat="1" applyFont="1" applyFill="1" applyBorder="1" applyAlignment="1">
      <alignment horizontal="right" vertical="top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164" fontId="3" fillId="34" borderId="49" xfId="0" applyNumberFormat="1" applyFont="1" applyFill="1" applyBorder="1" applyAlignment="1">
      <alignment horizontal="center" vertical="center" wrapText="1"/>
    </xf>
    <xf numFmtId="164" fontId="3" fillId="34" borderId="38" xfId="0" applyNumberFormat="1" applyFont="1" applyFill="1" applyBorder="1" applyAlignment="1">
      <alignment horizontal="center" vertical="center" wrapText="1"/>
    </xf>
    <xf numFmtId="164" fontId="4" fillId="46" borderId="43" xfId="0" applyNumberFormat="1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 vertical="center" wrapText="1"/>
    </xf>
    <xf numFmtId="2" fontId="5" fillId="46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3" fillId="54" borderId="50" xfId="0" applyNumberFormat="1" applyFont="1" applyFill="1" applyBorder="1" applyAlignment="1">
      <alignment horizontal="center" vertical="center" wrapText="1"/>
    </xf>
    <xf numFmtId="1" fontId="5" fillId="35" borderId="17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1" fontId="5" fillId="57" borderId="22" xfId="0" applyNumberFormat="1" applyFont="1" applyFill="1" applyBorder="1" applyAlignment="1">
      <alignment horizontal="center" vertical="top" wrapText="1"/>
    </xf>
    <xf numFmtId="2" fontId="5" fillId="57" borderId="22" xfId="0" applyNumberFormat="1" applyFont="1" applyFill="1" applyBorder="1" applyAlignment="1">
      <alignment horizontal="center" vertical="top" wrapText="1"/>
    </xf>
    <xf numFmtId="164" fontId="4" fillId="57" borderId="17" xfId="0" applyNumberFormat="1" applyFont="1" applyFill="1" applyBorder="1" applyAlignment="1">
      <alignment horizontal="center"/>
    </xf>
    <xf numFmtId="1" fontId="5" fillId="40" borderId="12" xfId="0" applyNumberFormat="1" applyFont="1" applyFill="1" applyBorder="1" applyAlignment="1">
      <alignment horizontal="center" vertical="top" wrapText="1"/>
    </xf>
    <xf numFmtId="2" fontId="5" fillId="40" borderId="12" xfId="0" applyNumberFormat="1" applyFont="1" applyFill="1" applyBorder="1" applyAlignment="1">
      <alignment horizontal="center" vertical="center" wrapText="1"/>
    </xf>
    <xf numFmtId="2" fontId="5" fillId="57" borderId="12" xfId="0" applyNumberFormat="1" applyFont="1" applyFill="1" applyBorder="1" applyAlignment="1">
      <alignment horizontal="center" vertical="top" wrapText="1"/>
    </xf>
    <xf numFmtId="164" fontId="5" fillId="57" borderId="42" xfId="0" applyNumberFormat="1" applyFont="1" applyFill="1" applyBorder="1" applyAlignment="1">
      <alignment horizontal="center" vertical="top" wrapText="1"/>
    </xf>
    <xf numFmtId="164" fontId="0" fillId="57" borderId="17" xfId="0" applyNumberForma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top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0" fillId="54" borderId="43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/>
    </xf>
    <xf numFmtId="1" fontId="5" fillId="58" borderId="10" xfId="0" applyNumberFormat="1" applyFont="1" applyFill="1" applyBorder="1" applyAlignment="1">
      <alignment horizontal="center" vertical="top" wrapText="1"/>
    </xf>
    <xf numFmtId="1" fontId="5" fillId="14" borderId="41" xfId="0" applyNumberFormat="1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horizontal="center"/>
    </xf>
    <xf numFmtId="0" fontId="4" fillId="59" borderId="10" xfId="0" applyFont="1" applyFill="1" applyBorder="1" applyAlignment="1">
      <alignment horizontal="center"/>
    </xf>
    <xf numFmtId="1" fontId="5" fillId="58" borderId="41" xfId="0" applyNumberFormat="1" applyFont="1" applyFill="1" applyBorder="1" applyAlignment="1">
      <alignment horizontal="center" vertical="top" wrapText="1"/>
    </xf>
    <xf numFmtId="2" fontId="22" fillId="58" borderId="11" xfId="0" applyNumberFormat="1" applyFont="1" applyFill="1" applyBorder="1" applyAlignment="1">
      <alignment horizontal="center" vertical="top" wrapText="1"/>
    </xf>
    <xf numFmtId="1" fontId="22" fillId="58" borderId="12" xfId="0" applyNumberFormat="1" applyFont="1" applyFill="1" applyBorder="1" applyAlignment="1">
      <alignment horizontal="center" vertical="top" wrapText="1"/>
    </xf>
    <xf numFmtId="0" fontId="0" fillId="53" borderId="12" xfId="0" applyFont="1" applyFill="1" applyBorder="1" applyAlignment="1">
      <alignment horizontal="center"/>
    </xf>
    <xf numFmtId="164" fontId="4" fillId="57" borderId="43" xfId="0" applyNumberFormat="1" applyFont="1" applyFill="1" applyBorder="1" applyAlignment="1">
      <alignment horizontal="center"/>
    </xf>
    <xf numFmtId="0" fontId="17" fillId="37" borderId="11" xfId="0" applyFont="1" applyFill="1" applyBorder="1" applyAlignment="1">
      <alignment/>
    </xf>
    <xf numFmtId="164" fontId="4" fillId="57" borderId="42" xfId="0" applyNumberFormat="1" applyFont="1" applyFill="1" applyBorder="1" applyAlignment="1">
      <alignment horizontal="center"/>
    </xf>
    <xf numFmtId="164" fontId="4" fillId="47" borderId="17" xfId="0" applyNumberFormat="1" applyFont="1" applyFill="1" applyBorder="1" applyAlignment="1">
      <alignment horizontal="center"/>
    </xf>
    <xf numFmtId="164" fontId="4" fillId="47" borderId="20" xfId="0" applyNumberFormat="1" applyFont="1" applyFill="1" applyBorder="1" applyAlignment="1">
      <alignment horizontal="center"/>
    </xf>
    <xf numFmtId="0" fontId="18" fillId="44" borderId="16" xfId="0" applyFont="1" applyFill="1" applyBorder="1" applyAlignment="1">
      <alignment horizontal="center"/>
    </xf>
    <xf numFmtId="164" fontId="0" fillId="57" borderId="42" xfId="0" applyNumberFormat="1" applyFill="1" applyBorder="1" applyAlignment="1">
      <alignment horizontal="center"/>
    </xf>
    <xf numFmtId="0" fontId="11" fillId="45" borderId="33" xfId="0" applyFont="1" applyFill="1" applyBorder="1" applyAlignment="1">
      <alignment horizontal="center"/>
    </xf>
    <xf numFmtId="0" fontId="81" fillId="56" borderId="16" xfId="0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 vertical="top" wrapText="1"/>
    </xf>
    <xf numFmtId="0" fontId="3" fillId="35" borderId="51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/>
    </xf>
    <xf numFmtId="0" fontId="23" fillId="56" borderId="33" xfId="0" applyFont="1" applyFill="1" applyBorder="1" applyAlignment="1">
      <alignment horizontal="center"/>
    </xf>
    <xf numFmtId="1" fontId="22" fillId="58" borderId="11" xfId="0" applyNumberFormat="1" applyFont="1" applyFill="1" applyBorder="1" applyAlignment="1">
      <alignment horizontal="center" vertical="top" wrapText="1"/>
    </xf>
    <xf numFmtId="2" fontId="5" fillId="15" borderId="22" xfId="0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4" fillId="60" borderId="31" xfId="0" applyFont="1" applyFill="1" applyBorder="1" applyAlignment="1">
      <alignment horizontal="center"/>
    </xf>
    <xf numFmtId="0" fontId="4" fillId="60" borderId="32" xfId="0" applyFont="1" applyFill="1" applyBorder="1" applyAlignment="1">
      <alignment horizontal="center"/>
    </xf>
    <xf numFmtId="0" fontId="4" fillId="60" borderId="33" xfId="0" applyFont="1" applyFill="1" applyBorder="1" applyAlignment="1">
      <alignment horizontal="center"/>
    </xf>
    <xf numFmtId="0" fontId="4" fillId="61" borderId="31" xfId="0" applyFont="1" applyFill="1" applyBorder="1" applyAlignment="1">
      <alignment horizontal="center"/>
    </xf>
    <xf numFmtId="0" fontId="4" fillId="61" borderId="32" xfId="0" applyFont="1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164" fontId="5" fillId="18" borderId="10" xfId="0" applyNumberFormat="1" applyFont="1" applyFill="1" applyBorder="1" applyAlignment="1">
      <alignment horizontal="center" vertical="top" wrapText="1"/>
    </xf>
    <xf numFmtId="0" fontId="11" fillId="4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2" fontId="5" fillId="58" borderId="12" xfId="0" applyNumberFormat="1" applyFont="1" applyFill="1" applyBorder="1" applyAlignment="1">
      <alignment horizontal="center" vertical="top" wrapText="1"/>
    </xf>
    <xf numFmtId="1" fontId="5" fillId="0" borderId="41" xfId="0" applyNumberFormat="1" applyFont="1" applyFill="1" applyBorder="1" applyAlignment="1">
      <alignment horizontal="center" vertical="top" wrapText="1"/>
    </xf>
    <xf numFmtId="164" fontId="3" fillId="36" borderId="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34" borderId="20" xfId="0" applyNumberFormat="1" applyFont="1" applyFill="1" applyBorder="1" applyAlignment="1">
      <alignment horizontal="center" vertical="top" wrapText="1"/>
    </xf>
    <xf numFmtId="2" fontId="5" fillId="35" borderId="52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top" wrapText="1"/>
    </xf>
    <xf numFmtId="164" fontId="5" fillId="55" borderId="17" xfId="0" applyNumberFormat="1" applyFont="1" applyFill="1" applyBorder="1" applyAlignment="1">
      <alignment horizontal="center" vertical="top" wrapText="1"/>
    </xf>
    <xf numFmtId="164" fontId="5" fillId="55" borderId="2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1" fontId="5" fillId="55" borderId="17" xfId="0" applyNumberFormat="1" applyFont="1" applyFill="1" applyBorder="1" applyAlignment="1">
      <alignment horizontal="center" vertical="top" wrapText="1"/>
    </xf>
    <xf numFmtId="1" fontId="5" fillId="55" borderId="20" xfId="0" applyNumberFormat="1" applyFont="1" applyFill="1" applyBorder="1" applyAlignment="1">
      <alignment horizontal="center" vertical="top" wrapText="1"/>
    </xf>
    <xf numFmtId="2" fontId="5" fillId="55" borderId="17" xfId="0" applyNumberFormat="1" applyFont="1" applyFill="1" applyBorder="1" applyAlignment="1">
      <alignment horizontal="right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right" vertical="top" wrapText="1"/>
    </xf>
    <xf numFmtId="2" fontId="5" fillId="55" borderId="2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5" fillId="58" borderId="52" xfId="0" applyNumberFormat="1" applyFont="1" applyFill="1" applyBorder="1" applyAlignment="1">
      <alignment horizontal="center" vertical="top" wrapText="1"/>
    </xf>
    <xf numFmtId="2" fontId="5" fillId="19" borderId="43" xfId="0" applyNumberFormat="1" applyFont="1" applyFill="1" applyBorder="1" applyAlignment="1">
      <alignment horizontal="center" vertical="top" wrapText="1"/>
    </xf>
    <xf numFmtId="0" fontId="4" fillId="19" borderId="43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/>
    </xf>
    <xf numFmtId="164" fontId="5" fillId="19" borderId="17" xfId="0" applyNumberFormat="1" applyFont="1" applyFill="1" applyBorder="1" applyAlignment="1">
      <alignment horizontal="center" vertical="top" wrapText="1"/>
    </xf>
    <xf numFmtId="0" fontId="18" fillId="19" borderId="10" xfId="0" applyFont="1" applyFill="1" applyBorder="1" applyAlignment="1">
      <alignment horizontal="center"/>
    </xf>
    <xf numFmtId="0" fontId="0" fillId="19" borderId="43" xfId="0" applyFont="1" applyFill="1" applyBorder="1" applyAlignment="1">
      <alignment horizontal="center"/>
    </xf>
    <xf numFmtId="2" fontId="5" fillId="19" borderId="52" xfId="0" applyNumberFormat="1" applyFont="1" applyFill="1" applyBorder="1" applyAlignment="1">
      <alignment horizontal="right" vertical="top" wrapText="1"/>
    </xf>
    <xf numFmtId="2" fontId="5" fillId="19" borderId="17" xfId="0" applyNumberFormat="1" applyFont="1" applyFill="1" applyBorder="1" applyAlignment="1">
      <alignment horizontal="center" vertical="top" wrapText="1"/>
    </xf>
    <xf numFmtId="1" fontId="5" fillId="19" borderId="17" xfId="0" applyNumberFormat="1" applyFont="1" applyFill="1" applyBorder="1" applyAlignment="1">
      <alignment horizontal="center" vertical="top" wrapText="1"/>
    </xf>
    <xf numFmtId="164" fontId="4" fillId="19" borderId="1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64" fontId="4" fillId="19" borderId="52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1" fontId="5" fillId="19" borderId="52" xfId="0" applyNumberFormat="1" applyFont="1" applyFill="1" applyBorder="1" applyAlignment="1">
      <alignment horizontal="center" vertical="top" wrapText="1"/>
    </xf>
    <xf numFmtId="2" fontId="5" fillId="19" borderId="5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21" fillId="59" borderId="10" xfId="0" applyNumberFormat="1" applyFont="1" applyFill="1" applyBorder="1" applyAlignment="1">
      <alignment horizontal="center" vertical="top" wrapText="1"/>
    </xf>
    <xf numFmtId="0" fontId="83" fillId="62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83" fillId="63" borderId="10" xfId="0" applyFont="1" applyFill="1" applyBorder="1" applyAlignment="1">
      <alignment horizontal="center"/>
    </xf>
    <xf numFmtId="0" fontId="84" fillId="0" borderId="53" xfId="0" applyFont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84" fillId="0" borderId="55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85" fillId="0" borderId="53" xfId="0" applyFont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3" fillId="63" borderId="56" xfId="0" applyFont="1" applyFill="1" applyBorder="1" applyAlignment="1">
      <alignment horizontal="center"/>
    </xf>
    <xf numFmtId="0" fontId="85" fillId="0" borderId="54" xfId="0" applyFont="1" applyBorder="1" applyAlignment="1">
      <alignment horizontal="center"/>
    </xf>
    <xf numFmtId="0" fontId="85" fillId="0" borderId="54" xfId="0" applyFont="1" applyFill="1" applyBorder="1" applyAlignment="1">
      <alignment horizontal="center"/>
    </xf>
    <xf numFmtId="0" fontId="84" fillId="0" borderId="55" xfId="0" applyFont="1" applyFill="1" applyBorder="1" applyAlignment="1">
      <alignment horizontal="center"/>
    </xf>
    <xf numFmtId="0" fontId="84" fillId="0" borderId="53" xfId="0" applyFont="1" applyFill="1" applyBorder="1" applyAlignment="1">
      <alignment horizontal="center"/>
    </xf>
    <xf numFmtId="0" fontId="84" fillId="0" borderId="54" xfId="0" applyFont="1" applyFill="1" applyBorder="1" applyAlignment="1">
      <alignment horizontal="center"/>
    </xf>
    <xf numFmtId="0" fontId="84" fillId="0" borderId="54" xfId="0" applyFont="1" applyFill="1" applyBorder="1" applyAlignment="1">
      <alignment horizontal="center"/>
    </xf>
    <xf numFmtId="0" fontId="84" fillId="0" borderId="57" xfId="0" applyFont="1" applyFill="1" applyBorder="1" applyAlignment="1">
      <alignment horizontal="center"/>
    </xf>
    <xf numFmtId="0" fontId="86" fillId="64" borderId="10" xfId="0" applyFont="1" applyFill="1" applyBorder="1" applyAlignment="1">
      <alignment horizontal="center"/>
    </xf>
    <xf numFmtId="0" fontId="83" fillId="65" borderId="10" xfId="0" applyFont="1" applyFill="1" applyBorder="1" applyAlignment="1">
      <alignment horizontal="center"/>
    </xf>
    <xf numFmtId="0" fontId="4" fillId="58" borderId="10" xfId="0" applyFont="1" applyFill="1" applyBorder="1" applyAlignment="1">
      <alignment horizontal="center"/>
    </xf>
    <xf numFmtId="0" fontId="4" fillId="58" borderId="56" xfId="0" applyFont="1" applyFill="1" applyBorder="1" applyAlignment="1">
      <alignment horizontal="center"/>
    </xf>
    <xf numFmtId="0" fontId="84" fillId="0" borderId="55" xfId="0" applyFont="1" applyBorder="1" applyAlignment="1">
      <alignment horizontal="center" wrapText="1"/>
    </xf>
    <xf numFmtId="0" fontId="17" fillId="36" borderId="0" xfId="0" applyFont="1" applyFill="1" applyBorder="1" applyAlignment="1">
      <alignment/>
    </xf>
    <xf numFmtId="0" fontId="87" fillId="0" borderId="54" xfId="0" applyFont="1" applyFill="1" applyBorder="1" applyAlignment="1">
      <alignment horizontal="center"/>
    </xf>
    <xf numFmtId="0" fontId="4" fillId="9" borderId="0" xfId="0" applyFont="1" applyFill="1" applyBorder="1" applyAlignment="1">
      <alignment/>
    </xf>
    <xf numFmtId="0" fontId="24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10" borderId="23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" fontId="4" fillId="0" borderId="19" xfId="0" applyNumberFormat="1" applyFont="1" applyBorder="1" applyAlignment="1">
      <alignment/>
    </xf>
    <xf numFmtId="0" fontId="25" fillId="48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25" fillId="51" borderId="29" xfId="0" applyFont="1" applyFill="1" applyBorder="1" applyAlignment="1">
      <alignment horizontal="center" vertical="center"/>
    </xf>
    <xf numFmtId="0" fontId="0" fillId="51" borderId="23" xfId="0" applyFill="1" applyBorder="1" applyAlignment="1">
      <alignment horizontal="center" vertical="center"/>
    </xf>
    <xf numFmtId="0" fontId="0" fillId="51" borderId="27" xfId="0" applyFill="1" applyBorder="1" applyAlignment="1">
      <alignment horizontal="center" vertical="center"/>
    </xf>
    <xf numFmtId="0" fontId="24" fillId="52" borderId="29" xfId="0" applyFont="1" applyFill="1" applyBorder="1" applyAlignment="1">
      <alignment horizontal="center" vertical="center"/>
    </xf>
    <xf numFmtId="0" fontId="44" fillId="52" borderId="23" xfId="0" applyFont="1" applyFill="1" applyBorder="1" applyAlignment="1">
      <alignment horizontal="center" vertical="center"/>
    </xf>
    <xf numFmtId="0" fontId="44" fillId="52" borderId="27" xfId="0" applyFont="1" applyFill="1" applyBorder="1" applyAlignment="1">
      <alignment horizontal="center" vertical="center"/>
    </xf>
    <xf numFmtId="0" fontId="46" fillId="44" borderId="27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4" fillId="36" borderId="30" xfId="0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13" fillId="44" borderId="29" xfId="0" applyFont="1" applyFill="1" applyBorder="1" applyAlignment="1">
      <alignment horizontal="center" vertical="center"/>
    </xf>
    <xf numFmtId="0" fontId="13" fillId="44" borderId="23" xfId="0" applyFont="1" applyFill="1" applyBorder="1" applyAlignment="1">
      <alignment horizontal="center" vertical="center"/>
    </xf>
    <xf numFmtId="0" fontId="13" fillId="44" borderId="27" xfId="0" applyFont="1" applyFill="1" applyBorder="1" applyAlignment="1">
      <alignment horizontal="center" vertical="center"/>
    </xf>
    <xf numFmtId="0" fontId="13" fillId="44" borderId="35" xfId="0" applyFont="1" applyFill="1" applyBorder="1" applyAlignment="1">
      <alignment horizontal="center" vertical="center"/>
    </xf>
    <xf numFmtId="0" fontId="13" fillId="44" borderId="36" xfId="0" applyFont="1" applyFill="1" applyBorder="1" applyAlignment="1">
      <alignment horizontal="center" vertical="center"/>
    </xf>
    <xf numFmtId="0" fontId="13" fillId="44" borderId="38" xfId="0" applyFont="1" applyFill="1" applyBorder="1" applyAlignment="1">
      <alignment horizontal="center" vertical="center"/>
    </xf>
    <xf numFmtId="0" fontId="4" fillId="47" borderId="30" xfId="0" applyFont="1" applyFill="1" applyBorder="1" applyAlignment="1">
      <alignment horizontal="center" vertical="center"/>
    </xf>
    <xf numFmtId="0" fontId="0" fillId="47" borderId="30" xfId="0" applyFill="1" applyBorder="1" applyAlignment="1">
      <alignment horizontal="center" vertical="center"/>
    </xf>
    <xf numFmtId="0" fontId="15" fillId="54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54" borderId="35" xfId="0" applyFont="1" applyFill="1" applyBorder="1" applyAlignment="1">
      <alignment horizontal="center" vertical="center"/>
    </xf>
    <xf numFmtId="0" fontId="13" fillId="54" borderId="36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center" vertical="center"/>
    </xf>
    <xf numFmtId="0" fontId="13" fillId="54" borderId="29" xfId="0" applyFont="1" applyFill="1" applyBorder="1" applyAlignment="1">
      <alignment horizontal="center" vertical="center"/>
    </xf>
    <xf numFmtId="0" fontId="13" fillId="54" borderId="23" xfId="0" applyFont="1" applyFill="1" applyBorder="1" applyAlignment="1">
      <alignment horizontal="center" vertical="center"/>
    </xf>
    <xf numFmtId="0" fontId="13" fillId="54" borderId="27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/>
    </xf>
    <xf numFmtId="0" fontId="4" fillId="61" borderId="24" xfId="0" applyFont="1" applyFill="1" applyBorder="1" applyAlignment="1">
      <alignment horizontal="center"/>
    </xf>
    <xf numFmtId="0" fontId="4" fillId="61" borderId="26" xfId="0" applyFont="1" applyFill="1" applyBorder="1" applyAlignment="1">
      <alignment horizontal="center"/>
    </xf>
    <xf numFmtId="0" fontId="4" fillId="60" borderId="29" xfId="0" applyFont="1" applyFill="1" applyBorder="1" applyAlignment="1">
      <alignment horizontal="center"/>
    </xf>
    <xf numFmtId="0" fontId="4" fillId="60" borderId="24" xfId="0" applyFont="1" applyFill="1" applyBorder="1" applyAlignment="1">
      <alignment horizontal="center"/>
    </xf>
    <xf numFmtId="0" fontId="4" fillId="60" borderId="26" xfId="0" applyFont="1" applyFill="1" applyBorder="1" applyAlignment="1">
      <alignment horizontal="center"/>
    </xf>
    <xf numFmtId="164" fontId="17" fillId="36" borderId="58" xfId="0" applyNumberFormat="1" applyFont="1" applyFill="1" applyBorder="1" applyAlignment="1">
      <alignment horizontal="center"/>
    </xf>
    <xf numFmtId="164" fontId="17" fillId="37" borderId="22" xfId="0" applyNumberFormat="1" applyFont="1" applyFill="1" applyBorder="1" applyAlignment="1">
      <alignment horizontal="center"/>
    </xf>
    <xf numFmtId="164" fontId="17" fillId="37" borderId="5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/>
    </xf>
    <xf numFmtId="1" fontId="5" fillId="0" borderId="58" xfId="0" applyNumberFormat="1" applyFont="1" applyFill="1" applyBorder="1" applyAlignment="1">
      <alignment horizontal="center" vertical="top" wrapText="1"/>
    </xf>
    <xf numFmtId="1" fontId="4" fillId="0" borderId="5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 vertical="top" wrapText="1"/>
    </xf>
    <xf numFmtId="0" fontId="82" fillId="0" borderId="18" xfId="0" applyFont="1" applyFill="1" applyBorder="1" applyAlignment="1">
      <alignment/>
    </xf>
    <xf numFmtId="1" fontId="5" fillId="0" borderId="28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164" fontId="0" fillId="36" borderId="22" xfId="0" applyNumberFormat="1" applyFont="1" applyFill="1" applyBorder="1" applyAlignment="1">
      <alignment horizontal="center"/>
    </xf>
    <xf numFmtId="164" fontId="0" fillId="37" borderId="22" xfId="0" applyNumberFormat="1" applyFont="1" applyFill="1" applyBorder="1" applyAlignment="1">
      <alignment horizontal="center"/>
    </xf>
    <xf numFmtId="164" fontId="0" fillId="37" borderId="59" xfId="0" applyNumberFormat="1" applyFont="1" applyFill="1" applyBorder="1" applyAlignment="1">
      <alignment horizontal="center"/>
    </xf>
    <xf numFmtId="0" fontId="82" fillId="0" borderId="13" xfId="0" applyFont="1" applyBorder="1" applyAlignment="1">
      <alignment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82" fillId="0" borderId="16" xfId="0" applyFont="1" applyFill="1" applyBorder="1" applyAlignment="1">
      <alignment/>
    </xf>
    <xf numFmtId="0" fontId="82" fillId="0" borderId="18" xfId="0" applyFont="1" applyBorder="1" applyAlignment="1">
      <alignment/>
    </xf>
    <xf numFmtId="1" fontId="5" fillId="0" borderId="47" xfId="0" applyNumberFormat="1" applyFont="1" applyFill="1" applyBorder="1" applyAlignment="1">
      <alignment horizontal="center" vertical="top" wrapText="1"/>
    </xf>
    <xf numFmtId="1" fontId="5" fillId="0" borderId="28" xfId="0" applyNumberFormat="1" applyFont="1" applyFill="1" applyBorder="1" applyAlignment="1">
      <alignment horizontal="center" vertical="top" wrapText="1"/>
    </xf>
    <xf numFmtId="0" fontId="4" fillId="15" borderId="41" xfId="0" applyFont="1" applyFill="1" applyBorder="1" applyAlignment="1">
      <alignment horizontal="center"/>
    </xf>
    <xf numFmtId="0" fontId="82" fillId="0" borderId="13" xfId="0" applyFont="1" applyFill="1" applyBorder="1" applyAlignment="1">
      <alignment/>
    </xf>
    <xf numFmtId="1" fontId="5" fillId="0" borderId="58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17" fillId="34" borderId="30" xfId="0" applyNumberFormat="1" applyFont="1" applyFill="1" applyBorder="1" applyAlignment="1">
      <alignment horizontal="center"/>
    </xf>
    <xf numFmtId="164" fontId="17" fillId="34" borderId="42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0" fillId="37" borderId="60" xfId="0" applyNumberFormat="1" applyFont="1" applyFill="1" applyBorder="1" applyAlignment="1">
      <alignment horizontal="center"/>
    </xf>
    <xf numFmtId="164" fontId="0" fillId="37" borderId="61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82" fillId="0" borderId="45" xfId="0" applyFont="1" applyBorder="1" applyAlignment="1">
      <alignment/>
    </xf>
    <xf numFmtId="164" fontId="0" fillId="0" borderId="52" xfId="0" applyNumberFormat="1" applyFont="1" applyFill="1" applyBorder="1" applyAlignment="1">
      <alignment horizontal="center"/>
    </xf>
    <xf numFmtId="164" fontId="0" fillId="37" borderId="62" xfId="0" applyNumberFormat="1" applyFont="1" applyFill="1" applyBorder="1" applyAlignment="1">
      <alignment horizontal="center"/>
    </xf>
    <xf numFmtId="0" fontId="23" fillId="56" borderId="10" xfId="0" applyFont="1" applyFill="1" applyBorder="1" applyAlignment="1">
      <alignment horizontal="center"/>
    </xf>
    <xf numFmtId="0" fontId="11" fillId="43" borderId="13" xfId="0" applyFont="1" applyFill="1" applyBorder="1" applyAlignment="1">
      <alignment horizontal="center"/>
    </xf>
    <xf numFmtId="0" fontId="4" fillId="15" borderId="63" xfId="0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11" fillId="45" borderId="16" xfId="0" applyFont="1" applyFill="1" applyBorder="1" applyAlignment="1">
      <alignment horizontal="center"/>
    </xf>
    <xf numFmtId="0" fontId="23" fillId="56" borderId="18" xfId="0" applyFont="1" applyFill="1" applyBorder="1" applyAlignment="1">
      <alignment horizontal="center"/>
    </xf>
    <xf numFmtId="0" fontId="4" fillId="15" borderId="64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9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zoomScalePageLayoutView="0" workbookViewId="0" topLeftCell="A454">
      <selection activeCell="B121" sqref="B121"/>
    </sheetView>
  </sheetViews>
  <sheetFormatPr defaultColWidth="9.140625" defaultRowHeight="12.75"/>
  <cols>
    <col min="1" max="1" width="7.421875" style="27" customWidth="1"/>
    <col min="2" max="2" width="26.28125" style="23" customWidth="1"/>
    <col min="3" max="3" width="10.140625" style="410" bestFit="1" customWidth="1"/>
    <col min="4" max="4" width="7.7109375" style="24" customWidth="1"/>
    <col min="5" max="5" width="5.8515625" style="23" customWidth="1"/>
    <col min="6" max="7" width="9.140625" style="23" customWidth="1"/>
    <col min="8" max="8" width="22.8515625" style="23" customWidth="1"/>
    <col min="9" max="9" width="9.8515625" style="23" customWidth="1"/>
    <col min="10" max="16384" width="9.140625" style="23" customWidth="1"/>
  </cols>
  <sheetData>
    <row r="1" spans="1:10" ht="17.25">
      <c r="A1" s="280" t="s">
        <v>0</v>
      </c>
      <c r="B1" s="281" t="s">
        <v>35</v>
      </c>
      <c r="C1" s="408" t="s">
        <v>37</v>
      </c>
      <c r="D1" s="282" t="s">
        <v>36</v>
      </c>
      <c r="G1" s="280" t="s">
        <v>0</v>
      </c>
      <c r="H1" s="281" t="s">
        <v>35</v>
      </c>
      <c r="I1" s="408" t="s">
        <v>37</v>
      </c>
      <c r="J1" s="282" t="s">
        <v>36</v>
      </c>
    </row>
    <row r="2" spans="1:10" ht="17.25">
      <c r="A2" s="28">
        <v>1</v>
      </c>
      <c r="B2" s="26" t="s">
        <v>59</v>
      </c>
      <c r="C2" s="409"/>
      <c r="D2" s="25" t="s">
        <v>60</v>
      </c>
      <c r="G2" s="28">
        <v>1</v>
      </c>
      <c r="H2" s="26" t="s">
        <v>59</v>
      </c>
      <c r="I2" s="409"/>
      <c r="J2" s="25" t="s">
        <v>60</v>
      </c>
    </row>
    <row r="3" spans="1:10" ht="17.25">
      <c r="A3" s="28">
        <v>3</v>
      </c>
      <c r="B3" s="26" t="s">
        <v>61</v>
      </c>
      <c r="C3" s="409">
        <v>1877</v>
      </c>
      <c r="D3" s="25" t="s">
        <v>62</v>
      </c>
      <c r="G3" s="28">
        <v>3</v>
      </c>
      <c r="H3" s="26" t="s">
        <v>61</v>
      </c>
      <c r="I3" s="409">
        <v>1877</v>
      </c>
      <c r="J3" s="25" t="s">
        <v>62</v>
      </c>
    </row>
    <row r="4" spans="1:10" ht="17.25">
      <c r="A4" s="28">
        <v>4</v>
      </c>
      <c r="B4" s="26" t="s">
        <v>63</v>
      </c>
      <c r="C4" s="409"/>
      <c r="D4" s="25" t="s">
        <v>64</v>
      </c>
      <c r="G4" s="28">
        <v>4</v>
      </c>
      <c r="H4" s="26" t="s">
        <v>63</v>
      </c>
      <c r="I4" s="409"/>
      <c r="J4" s="25" t="s">
        <v>64</v>
      </c>
    </row>
    <row r="5" spans="1:10" ht="17.25">
      <c r="A5" s="28">
        <v>5</v>
      </c>
      <c r="B5" s="26" t="s">
        <v>65</v>
      </c>
      <c r="C5" s="409"/>
      <c r="D5" s="25" t="s">
        <v>66</v>
      </c>
      <c r="G5" s="28">
        <v>5</v>
      </c>
      <c r="H5" s="26" t="s">
        <v>65</v>
      </c>
      <c r="I5" s="409"/>
      <c r="J5" s="25" t="s">
        <v>66</v>
      </c>
    </row>
    <row r="6" spans="1:10" ht="17.25">
      <c r="A6" s="28">
        <v>6</v>
      </c>
      <c r="B6" s="26" t="s">
        <v>67</v>
      </c>
      <c r="C6" s="409"/>
      <c r="D6" s="25" t="s">
        <v>68</v>
      </c>
      <c r="G6" s="28">
        <v>6</v>
      </c>
      <c r="H6" s="26" t="s">
        <v>67</v>
      </c>
      <c r="I6" s="409"/>
      <c r="J6" s="25" t="s">
        <v>68</v>
      </c>
    </row>
    <row r="7" spans="1:10" ht="15">
      <c r="A7" s="660">
        <v>100</v>
      </c>
      <c r="B7" s="86"/>
      <c r="C7" s="661"/>
      <c r="D7" s="84"/>
      <c r="G7" s="660">
        <v>100</v>
      </c>
      <c r="H7" s="86"/>
      <c r="I7" s="661"/>
      <c r="J7" s="84"/>
    </row>
    <row r="8" spans="1:10" ht="15">
      <c r="A8" s="660">
        <f>A7+1</f>
        <v>101</v>
      </c>
      <c r="B8" s="86" t="s">
        <v>297</v>
      </c>
      <c r="C8" s="661">
        <v>38318</v>
      </c>
      <c r="D8" s="84" t="s">
        <v>213</v>
      </c>
      <c r="G8" s="660">
        <f>G7+1</f>
        <v>101</v>
      </c>
      <c r="H8" s="86" t="s">
        <v>297</v>
      </c>
      <c r="I8" s="661">
        <v>38318</v>
      </c>
      <c r="J8" s="84" t="s">
        <v>213</v>
      </c>
    </row>
    <row r="9" spans="1:10" ht="15">
      <c r="A9" s="660">
        <f aca="true" t="shared" si="0" ref="A9:A72">A8+1</f>
        <v>102</v>
      </c>
      <c r="B9" s="86" t="s">
        <v>298</v>
      </c>
      <c r="C9" s="661">
        <v>38282</v>
      </c>
      <c r="D9" s="84" t="s">
        <v>213</v>
      </c>
      <c r="G9" s="660">
        <f aca="true" t="shared" si="1" ref="G9:G72">G8+1</f>
        <v>102</v>
      </c>
      <c r="H9" s="86" t="s">
        <v>298</v>
      </c>
      <c r="I9" s="661">
        <v>38282</v>
      </c>
      <c r="J9" s="84" t="s">
        <v>213</v>
      </c>
    </row>
    <row r="10" spans="1:10" ht="15">
      <c r="A10" s="660">
        <f t="shared" si="0"/>
        <v>103</v>
      </c>
      <c r="B10" s="86" t="s">
        <v>299</v>
      </c>
      <c r="C10" s="661">
        <v>38406</v>
      </c>
      <c r="D10" s="84" t="s">
        <v>213</v>
      </c>
      <c r="G10" s="660">
        <f t="shared" si="1"/>
        <v>103</v>
      </c>
      <c r="H10" s="86" t="s">
        <v>299</v>
      </c>
      <c r="I10" s="661">
        <v>38406</v>
      </c>
      <c r="J10" s="84" t="s">
        <v>213</v>
      </c>
    </row>
    <row r="11" spans="1:10" ht="15">
      <c r="A11" s="660">
        <f t="shared" si="0"/>
        <v>104</v>
      </c>
      <c r="B11" s="86" t="s">
        <v>300</v>
      </c>
      <c r="C11" s="661">
        <v>38346</v>
      </c>
      <c r="D11" s="84" t="s">
        <v>213</v>
      </c>
      <c r="G11" s="660">
        <f t="shared" si="1"/>
        <v>104</v>
      </c>
      <c r="H11" s="86" t="s">
        <v>300</v>
      </c>
      <c r="I11" s="661">
        <v>38346</v>
      </c>
      <c r="J11" s="84" t="s">
        <v>213</v>
      </c>
    </row>
    <row r="12" spans="1:10" ht="15">
      <c r="A12" s="660">
        <f t="shared" si="0"/>
        <v>105</v>
      </c>
      <c r="B12" s="86" t="s">
        <v>301</v>
      </c>
      <c r="C12" s="661">
        <v>38299</v>
      </c>
      <c r="D12" s="84" t="s">
        <v>213</v>
      </c>
      <c r="G12" s="660">
        <f t="shared" si="1"/>
        <v>105</v>
      </c>
      <c r="H12" s="86" t="s">
        <v>301</v>
      </c>
      <c r="I12" s="661">
        <v>38299</v>
      </c>
      <c r="J12" s="84" t="s">
        <v>213</v>
      </c>
    </row>
    <row r="13" spans="1:10" ht="15">
      <c r="A13" s="660">
        <f t="shared" si="0"/>
        <v>106</v>
      </c>
      <c r="B13" s="86" t="s">
        <v>302</v>
      </c>
      <c r="C13" s="661">
        <v>38586</v>
      </c>
      <c r="D13" s="84" t="s">
        <v>213</v>
      </c>
      <c r="G13" s="660">
        <f t="shared" si="1"/>
        <v>106</v>
      </c>
      <c r="H13" s="86" t="s">
        <v>302</v>
      </c>
      <c r="I13" s="661">
        <v>38586</v>
      </c>
      <c r="J13" s="84" t="s">
        <v>213</v>
      </c>
    </row>
    <row r="14" spans="1:10" ht="15">
      <c r="A14" s="660">
        <f t="shared" si="0"/>
        <v>107</v>
      </c>
      <c r="B14" s="86" t="s">
        <v>303</v>
      </c>
      <c r="C14" s="661">
        <v>38689</v>
      </c>
      <c r="D14" s="84" t="s">
        <v>213</v>
      </c>
      <c r="G14" s="660">
        <f t="shared" si="1"/>
        <v>107</v>
      </c>
      <c r="H14" s="86" t="s">
        <v>303</v>
      </c>
      <c r="I14" s="661">
        <v>38689</v>
      </c>
      <c r="J14" s="84" t="s">
        <v>213</v>
      </c>
    </row>
    <row r="15" spans="1:10" ht="15">
      <c r="A15" s="660">
        <f t="shared" si="0"/>
        <v>108</v>
      </c>
      <c r="B15" s="86" t="s">
        <v>304</v>
      </c>
      <c r="C15" s="661">
        <v>38814</v>
      </c>
      <c r="D15" s="84" t="s">
        <v>213</v>
      </c>
      <c r="G15" s="660">
        <f t="shared" si="1"/>
        <v>108</v>
      </c>
      <c r="H15" s="86" t="s">
        <v>304</v>
      </c>
      <c r="I15" s="661">
        <v>38814</v>
      </c>
      <c r="J15" s="84" t="s">
        <v>213</v>
      </c>
    </row>
    <row r="16" spans="1:10" ht="15">
      <c r="A16" s="660">
        <f t="shared" si="0"/>
        <v>109</v>
      </c>
      <c r="B16" s="86" t="s">
        <v>305</v>
      </c>
      <c r="C16" s="661">
        <v>38637</v>
      </c>
      <c r="D16" s="84" t="s">
        <v>213</v>
      </c>
      <c r="G16" s="660">
        <f t="shared" si="1"/>
        <v>109</v>
      </c>
      <c r="H16" s="86" t="s">
        <v>305</v>
      </c>
      <c r="I16" s="661">
        <v>38637</v>
      </c>
      <c r="J16" s="84" t="s">
        <v>213</v>
      </c>
    </row>
    <row r="17" spans="1:10" ht="15">
      <c r="A17" s="660">
        <f t="shared" si="0"/>
        <v>110</v>
      </c>
      <c r="B17" s="86" t="s">
        <v>306</v>
      </c>
      <c r="C17" s="661">
        <v>38897</v>
      </c>
      <c r="D17" s="84" t="s">
        <v>213</v>
      </c>
      <c r="G17" s="660">
        <f t="shared" si="1"/>
        <v>110</v>
      </c>
      <c r="H17" s="86" t="s">
        <v>306</v>
      </c>
      <c r="I17" s="661">
        <v>38897</v>
      </c>
      <c r="J17" s="84" t="s">
        <v>213</v>
      </c>
    </row>
    <row r="18" spans="1:10" ht="15">
      <c r="A18" s="660">
        <f t="shared" si="0"/>
        <v>111</v>
      </c>
      <c r="B18" s="86" t="s">
        <v>307</v>
      </c>
      <c r="C18" s="661">
        <v>38494</v>
      </c>
      <c r="D18" s="84" t="s">
        <v>213</v>
      </c>
      <c r="G18" s="660">
        <f t="shared" si="1"/>
        <v>111</v>
      </c>
      <c r="H18" s="86" t="s">
        <v>307</v>
      </c>
      <c r="I18" s="661">
        <v>38494</v>
      </c>
      <c r="J18" s="84" t="s">
        <v>213</v>
      </c>
    </row>
    <row r="19" spans="1:10" ht="15">
      <c r="A19" s="660">
        <f t="shared" si="0"/>
        <v>112</v>
      </c>
      <c r="B19" s="86" t="s">
        <v>308</v>
      </c>
      <c r="C19" s="661">
        <v>38336</v>
      </c>
      <c r="D19" s="84" t="s">
        <v>213</v>
      </c>
      <c r="G19" s="660">
        <f t="shared" si="1"/>
        <v>112</v>
      </c>
      <c r="H19" s="86" t="s">
        <v>308</v>
      </c>
      <c r="I19" s="661">
        <v>38336</v>
      </c>
      <c r="J19" s="84" t="s">
        <v>213</v>
      </c>
    </row>
    <row r="20" spans="1:10" ht="15">
      <c r="A20" s="660">
        <f t="shared" si="0"/>
        <v>113</v>
      </c>
      <c r="B20" s="86" t="s">
        <v>309</v>
      </c>
      <c r="C20" s="661">
        <v>38608</v>
      </c>
      <c r="D20" s="84" t="s">
        <v>213</v>
      </c>
      <c r="G20" s="660">
        <f t="shared" si="1"/>
        <v>113</v>
      </c>
      <c r="H20" s="86" t="s">
        <v>309</v>
      </c>
      <c r="I20" s="661">
        <v>38608</v>
      </c>
      <c r="J20" s="84" t="s">
        <v>213</v>
      </c>
    </row>
    <row r="21" spans="1:10" ht="15">
      <c r="A21" s="660">
        <f t="shared" si="0"/>
        <v>114</v>
      </c>
      <c r="B21" s="86" t="s">
        <v>310</v>
      </c>
      <c r="C21" s="661">
        <v>38710</v>
      </c>
      <c r="D21" s="84" t="s">
        <v>213</v>
      </c>
      <c r="G21" s="660">
        <f t="shared" si="1"/>
        <v>114</v>
      </c>
      <c r="H21" s="86" t="s">
        <v>310</v>
      </c>
      <c r="I21" s="661">
        <v>38710</v>
      </c>
      <c r="J21" s="84" t="s">
        <v>213</v>
      </c>
    </row>
    <row r="22" spans="1:10" ht="15">
      <c r="A22" s="660">
        <f t="shared" si="0"/>
        <v>115</v>
      </c>
      <c r="B22" s="86" t="s">
        <v>311</v>
      </c>
      <c r="C22" s="661">
        <v>38338</v>
      </c>
      <c r="D22" s="84" t="s">
        <v>213</v>
      </c>
      <c r="G22" s="660">
        <f t="shared" si="1"/>
        <v>115</v>
      </c>
      <c r="H22" s="86" t="s">
        <v>311</v>
      </c>
      <c r="I22" s="661">
        <v>38338</v>
      </c>
      <c r="J22" s="84" t="s">
        <v>213</v>
      </c>
    </row>
    <row r="23" spans="1:10" ht="15">
      <c r="A23" s="660">
        <f t="shared" si="0"/>
        <v>116</v>
      </c>
      <c r="B23" s="86" t="s">
        <v>312</v>
      </c>
      <c r="C23" s="661">
        <v>38242</v>
      </c>
      <c r="D23" s="84" t="s">
        <v>213</v>
      </c>
      <c r="G23" s="660">
        <f t="shared" si="1"/>
        <v>116</v>
      </c>
      <c r="H23" s="86" t="s">
        <v>312</v>
      </c>
      <c r="I23" s="661">
        <v>38242</v>
      </c>
      <c r="J23" s="84" t="s">
        <v>213</v>
      </c>
    </row>
    <row r="24" spans="1:10" ht="15">
      <c r="A24" s="660">
        <f t="shared" si="0"/>
        <v>117</v>
      </c>
      <c r="B24" s="86"/>
      <c r="C24" s="661"/>
      <c r="D24" s="84"/>
      <c r="G24" s="660">
        <f t="shared" si="1"/>
        <v>117</v>
      </c>
      <c r="H24" s="86"/>
      <c r="I24" s="661"/>
      <c r="J24" s="84"/>
    </row>
    <row r="25" spans="1:10" ht="15">
      <c r="A25" s="660">
        <f t="shared" si="0"/>
        <v>118</v>
      </c>
      <c r="B25" s="86"/>
      <c r="C25" s="661"/>
      <c r="D25" s="84"/>
      <c r="G25" s="660">
        <f t="shared" si="1"/>
        <v>118</v>
      </c>
      <c r="H25" s="86"/>
      <c r="I25" s="661"/>
      <c r="J25" s="84"/>
    </row>
    <row r="26" spans="1:10" ht="15">
      <c r="A26" s="660">
        <f t="shared" si="0"/>
        <v>119</v>
      </c>
      <c r="B26" s="86"/>
      <c r="C26" s="661"/>
      <c r="D26" s="84"/>
      <c r="G26" s="660">
        <f t="shared" si="1"/>
        <v>119</v>
      </c>
      <c r="H26" s="86"/>
      <c r="I26" s="661"/>
      <c r="J26" s="84"/>
    </row>
    <row r="27" spans="1:10" ht="15">
      <c r="A27" s="660">
        <f t="shared" si="0"/>
        <v>120</v>
      </c>
      <c r="B27" s="662" t="s">
        <v>313</v>
      </c>
      <c r="C27" s="661">
        <v>37939</v>
      </c>
      <c r="D27" s="84" t="s">
        <v>212</v>
      </c>
      <c r="G27" s="660">
        <f t="shared" si="1"/>
        <v>120</v>
      </c>
      <c r="H27" s="662" t="s">
        <v>313</v>
      </c>
      <c r="I27" s="661">
        <v>37939</v>
      </c>
      <c r="J27" s="84" t="s">
        <v>212</v>
      </c>
    </row>
    <row r="28" spans="1:10" ht="15">
      <c r="A28" s="660">
        <f t="shared" si="0"/>
        <v>121</v>
      </c>
      <c r="B28" s="86" t="s">
        <v>314</v>
      </c>
      <c r="C28" s="661">
        <v>45441</v>
      </c>
      <c r="D28" s="84" t="s">
        <v>212</v>
      </c>
      <c r="G28" s="660">
        <f t="shared" si="1"/>
        <v>121</v>
      </c>
      <c r="H28" s="86" t="s">
        <v>314</v>
      </c>
      <c r="I28" s="661">
        <v>45441</v>
      </c>
      <c r="J28" s="84" t="s">
        <v>212</v>
      </c>
    </row>
    <row r="29" spans="1:10" ht="15">
      <c r="A29" s="660">
        <f t="shared" si="0"/>
        <v>122</v>
      </c>
      <c r="B29" s="86" t="s">
        <v>315</v>
      </c>
      <c r="C29" s="661">
        <v>37705</v>
      </c>
      <c r="D29" s="84" t="s">
        <v>212</v>
      </c>
      <c r="G29" s="660">
        <f t="shared" si="1"/>
        <v>122</v>
      </c>
      <c r="H29" s="86" t="s">
        <v>315</v>
      </c>
      <c r="I29" s="661">
        <v>37705</v>
      </c>
      <c r="J29" s="84" t="s">
        <v>212</v>
      </c>
    </row>
    <row r="30" spans="1:10" ht="15">
      <c r="A30" s="660">
        <f t="shared" si="0"/>
        <v>123</v>
      </c>
      <c r="B30" s="86" t="s">
        <v>316</v>
      </c>
      <c r="C30" s="661">
        <v>37763</v>
      </c>
      <c r="D30" s="84" t="s">
        <v>212</v>
      </c>
      <c r="G30" s="660">
        <f t="shared" si="1"/>
        <v>123</v>
      </c>
      <c r="H30" s="86" t="s">
        <v>316</v>
      </c>
      <c r="I30" s="661">
        <v>37763</v>
      </c>
      <c r="J30" s="84" t="s">
        <v>212</v>
      </c>
    </row>
    <row r="31" spans="1:10" ht="15">
      <c r="A31" s="660">
        <f t="shared" si="0"/>
        <v>124</v>
      </c>
      <c r="B31" s="86" t="s">
        <v>317</v>
      </c>
      <c r="C31" s="661">
        <v>37999</v>
      </c>
      <c r="D31" s="84" t="s">
        <v>212</v>
      </c>
      <c r="G31" s="660">
        <f t="shared" si="1"/>
        <v>124</v>
      </c>
      <c r="H31" s="86" t="s">
        <v>317</v>
      </c>
      <c r="I31" s="661">
        <v>37999</v>
      </c>
      <c r="J31" s="84" t="s">
        <v>212</v>
      </c>
    </row>
    <row r="32" spans="1:10" ht="15">
      <c r="A32" s="660">
        <f t="shared" si="0"/>
        <v>125</v>
      </c>
      <c r="B32" s="86" t="s">
        <v>318</v>
      </c>
      <c r="C32" s="661">
        <v>38146</v>
      </c>
      <c r="D32" s="84" t="s">
        <v>212</v>
      </c>
      <c r="G32" s="660">
        <f t="shared" si="1"/>
        <v>125</v>
      </c>
      <c r="H32" s="86" t="s">
        <v>318</v>
      </c>
      <c r="I32" s="661">
        <v>38146</v>
      </c>
      <c r="J32" s="84" t="s">
        <v>212</v>
      </c>
    </row>
    <row r="33" spans="1:10" ht="15">
      <c r="A33" s="660">
        <f t="shared" si="0"/>
        <v>126</v>
      </c>
      <c r="B33" s="86" t="s">
        <v>319</v>
      </c>
      <c r="C33" s="661">
        <v>37814</v>
      </c>
      <c r="D33" s="84" t="s">
        <v>212</v>
      </c>
      <c r="G33" s="660">
        <f t="shared" si="1"/>
        <v>126</v>
      </c>
      <c r="H33" s="86" t="s">
        <v>319</v>
      </c>
      <c r="I33" s="661">
        <v>37814</v>
      </c>
      <c r="J33" s="84" t="s">
        <v>212</v>
      </c>
    </row>
    <row r="34" spans="1:10" ht="15">
      <c r="A34" s="660">
        <f t="shared" si="0"/>
        <v>127</v>
      </c>
      <c r="B34" s="86" t="s">
        <v>320</v>
      </c>
      <c r="C34" s="661">
        <v>37637</v>
      </c>
      <c r="D34" s="84" t="s">
        <v>212</v>
      </c>
      <c r="G34" s="660">
        <f t="shared" si="1"/>
        <v>127</v>
      </c>
      <c r="H34" s="86" t="s">
        <v>320</v>
      </c>
      <c r="I34" s="661">
        <v>37637</v>
      </c>
      <c r="J34" s="84" t="s">
        <v>212</v>
      </c>
    </row>
    <row r="35" spans="1:10" ht="15">
      <c r="A35" s="660">
        <f t="shared" si="0"/>
        <v>128</v>
      </c>
      <c r="B35" s="86" t="s">
        <v>321</v>
      </c>
      <c r="C35" s="661">
        <v>37831</v>
      </c>
      <c r="D35" s="84" t="s">
        <v>212</v>
      </c>
      <c r="G35" s="660">
        <f t="shared" si="1"/>
        <v>128</v>
      </c>
      <c r="H35" s="86" t="s">
        <v>321</v>
      </c>
      <c r="I35" s="661">
        <v>37831</v>
      </c>
      <c r="J35" s="84" t="s">
        <v>212</v>
      </c>
    </row>
    <row r="36" spans="1:10" ht="15">
      <c r="A36" s="660">
        <f t="shared" si="0"/>
        <v>129</v>
      </c>
      <c r="B36" s="86" t="s">
        <v>322</v>
      </c>
      <c r="C36" s="661">
        <v>37504</v>
      </c>
      <c r="D36" s="84" t="s">
        <v>212</v>
      </c>
      <c r="G36" s="660">
        <f t="shared" si="1"/>
        <v>129</v>
      </c>
      <c r="H36" s="86" t="s">
        <v>322</v>
      </c>
      <c r="I36" s="661">
        <v>37504</v>
      </c>
      <c r="J36" s="84" t="s">
        <v>212</v>
      </c>
    </row>
    <row r="37" spans="1:10" ht="15">
      <c r="A37" s="660">
        <f t="shared" si="0"/>
        <v>130</v>
      </c>
      <c r="B37" s="86" t="s">
        <v>323</v>
      </c>
      <c r="C37" s="661">
        <v>37616</v>
      </c>
      <c r="D37" s="84" t="s">
        <v>212</v>
      </c>
      <c r="G37" s="660">
        <f t="shared" si="1"/>
        <v>130</v>
      </c>
      <c r="H37" s="86" t="s">
        <v>323</v>
      </c>
      <c r="I37" s="661">
        <v>37616</v>
      </c>
      <c r="J37" s="84" t="s">
        <v>212</v>
      </c>
    </row>
    <row r="38" spans="1:10" ht="15">
      <c r="A38" s="660">
        <f t="shared" si="0"/>
        <v>131</v>
      </c>
      <c r="B38" s="86" t="s">
        <v>324</v>
      </c>
      <c r="C38" s="661">
        <v>37542</v>
      </c>
      <c r="D38" s="84" t="s">
        <v>212</v>
      </c>
      <c r="G38" s="660">
        <f t="shared" si="1"/>
        <v>131</v>
      </c>
      <c r="H38" s="86" t="s">
        <v>324</v>
      </c>
      <c r="I38" s="661">
        <v>37542</v>
      </c>
      <c r="J38" s="84" t="s">
        <v>212</v>
      </c>
    </row>
    <row r="39" spans="1:10" ht="15">
      <c r="A39" s="660">
        <f t="shared" si="0"/>
        <v>132</v>
      </c>
      <c r="B39" s="86"/>
      <c r="C39" s="661"/>
      <c r="D39" s="84"/>
      <c r="G39" s="660">
        <f t="shared" si="1"/>
        <v>132</v>
      </c>
      <c r="H39" s="86"/>
      <c r="I39" s="661"/>
      <c r="J39" s="84"/>
    </row>
    <row r="40" spans="1:10" ht="15">
      <c r="A40" s="660">
        <f t="shared" si="0"/>
        <v>133</v>
      </c>
      <c r="B40" s="86"/>
      <c r="C40" s="661"/>
      <c r="D40" s="84"/>
      <c r="G40" s="660">
        <f t="shared" si="1"/>
        <v>133</v>
      </c>
      <c r="H40" s="86"/>
      <c r="I40" s="661"/>
      <c r="J40" s="84"/>
    </row>
    <row r="41" spans="1:10" ht="15">
      <c r="A41" s="660">
        <f t="shared" si="0"/>
        <v>134</v>
      </c>
      <c r="B41" s="86"/>
      <c r="C41" s="661"/>
      <c r="D41" s="84"/>
      <c r="G41" s="660">
        <f t="shared" si="1"/>
        <v>134</v>
      </c>
      <c r="H41" s="86"/>
      <c r="I41" s="661"/>
      <c r="J41" s="84"/>
    </row>
    <row r="42" spans="1:10" ht="15">
      <c r="A42" s="660">
        <f t="shared" si="0"/>
        <v>135</v>
      </c>
      <c r="B42" s="86"/>
      <c r="C42" s="661"/>
      <c r="D42" s="84"/>
      <c r="G42" s="660">
        <f t="shared" si="1"/>
        <v>135</v>
      </c>
      <c r="H42" s="86"/>
      <c r="I42" s="661"/>
      <c r="J42" s="84"/>
    </row>
    <row r="43" spans="1:10" ht="15">
      <c r="A43" s="660">
        <f t="shared" si="0"/>
        <v>136</v>
      </c>
      <c r="B43" s="86"/>
      <c r="C43" s="661"/>
      <c r="D43" s="84"/>
      <c r="G43" s="660">
        <f t="shared" si="1"/>
        <v>136</v>
      </c>
      <c r="H43" s="86"/>
      <c r="I43" s="661"/>
      <c r="J43" s="84"/>
    </row>
    <row r="44" spans="1:10" ht="15">
      <c r="A44" s="660">
        <f t="shared" si="0"/>
        <v>137</v>
      </c>
      <c r="B44" s="86" t="s">
        <v>325</v>
      </c>
      <c r="C44" s="661">
        <v>36904</v>
      </c>
      <c r="D44" s="84" t="s">
        <v>211</v>
      </c>
      <c r="G44" s="660">
        <f t="shared" si="1"/>
        <v>137</v>
      </c>
      <c r="H44" s="86" t="s">
        <v>325</v>
      </c>
      <c r="I44" s="661">
        <v>36904</v>
      </c>
      <c r="J44" s="84" t="s">
        <v>211</v>
      </c>
    </row>
    <row r="45" spans="1:10" ht="15">
      <c r="A45" s="660">
        <f t="shared" si="0"/>
        <v>138</v>
      </c>
      <c r="B45" s="86" t="s">
        <v>266</v>
      </c>
      <c r="C45" s="661">
        <v>37206</v>
      </c>
      <c r="D45" s="84" t="s">
        <v>211</v>
      </c>
      <c r="G45" s="660">
        <f t="shared" si="1"/>
        <v>138</v>
      </c>
      <c r="H45" s="86" t="s">
        <v>266</v>
      </c>
      <c r="I45" s="661">
        <v>37206</v>
      </c>
      <c r="J45" s="84" t="s">
        <v>211</v>
      </c>
    </row>
    <row r="46" spans="1:10" ht="15">
      <c r="A46" s="660">
        <f t="shared" si="0"/>
        <v>139</v>
      </c>
      <c r="B46" s="86" t="s">
        <v>243</v>
      </c>
      <c r="C46" s="661">
        <v>37383</v>
      </c>
      <c r="D46" s="84" t="s">
        <v>211</v>
      </c>
      <c r="G46" s="660">
        <f t="shared" si="1"/>
        <v>139</v>
      </c>
      <c r="H46" s="86" t="s">
        <v>243</v>
      </c>
      <c r="I46" s="661">
        <v>37383</v>
      </c>
      <c r="J46" s="84" t="s">
        <v>211</v>
      </c>
    </row>
    <row r="47" spans="1:10" ht="15">
      <c r="A47" s="660">
        <f t="shared" si="0"/>
        <v>140</v>
      </c>
      <c r="B47" s="86" t="s">
        <v>326</v>
      </c>
      <c r="C47" s="661">
        <v>37304</v>
      </c>
      <c r="D47" s="84" t="s">
        <v>211</v>
      </c>
      <c r="G47" s="660">
        <f t="shared" si="1"/>
        <v>140</v>
      </c>
      <c r="H47" s="86" t="s">
        <v>326</v>
      </c>
      <c r="I47" s="661">
        <v>37304</v>
      </c>
      <c r="J47" s="84" t="s">
        <v>211</v>
      </c>
    </row>
    <row r="48" spans="1:10" ht="15">
      <c r="A48" s="660">
        <f t="shared" si="0"/>
        <v>141</v>
      </c>
      <c r="B48" s="86" t="s">
        <v>327</v>
      </c>
      <c r="C48" s="661">
        <v>36468</v>
      </c>
      <c r="D48" s="84" t="s">
        <v>211</v>
      </c>
      <c r="G48" s="660">
        <f t="shared" si="1"/>
        <v>141</v>
      </c>
      <c r="H48" s="86" t="s">
        <v>327</v>
      </c>
      <c r="I48" s="661">
        <v>36468</v>
      </c>
      <c r="J48" s="84" t="s">
        <v>211</v>
      </c>
    </row>
    <row r="49" spans="1:10" ht="15">
      <c r="A49" s="660">
        <f t="shared" si="0"/>
        <v>142</v>
      </c>
      <c r="B49" s="86" t="s">
        <v>328</v>
      </c>
      <c r="C49" s="661">
        <v>37177</v>
      </c>
      <c r="D49" s="84" t="s">
        <v>211</v>
      </c>
      <c r="G49" s="660">
        <f t="shared" si="1"/>
        <v>142</v>
      </c>
      <c r="H49" s="86" t="s">
        <v>328</v>
      </c>
      <c r="I49" s="661">
        <v>37177</v>
      </c>
      <c r="J49" s="84" t="s">
        <v>211</v>
      </c>
    </row>
    <row r="50" spans="1:10" ht="15">
      <c r="A50" s="660">
        <f t="shared" si="0"/>
        <v>143</v>
      </c>
      <c r="B50" s="86" t="s">
        <v>276</v>
      </c>
      <c r="C50" s="661">
        <v>36871</v>
      </c>
      <c r="D50" s="84" t="s">
        <v>211</v>
      </c>
      <c r="G50" s="660">
        <f t="shared" si="1"/>
        <v>143</v>
      </c>
      <c r="H50" s="86" t="s">
        <v>276</v>
      </c>
      <c r="I50" s="661">
        <v>36871</v>
      </c>
      <c r="J50" s="84" t="s">
        <v>211</v>
      </c>
    </row>
    <row r="51" spans="1:10" ht="15">
      <c r="A51" s="660">
        <f t="shared" si="0"/>
        <v>144</v>
      </c>
      <c r="B51" s="86" t="s">
        <v>329</v>
      </c>
      <c r="C51" s="661">
        <v>37084</v>
      </c>
      <c r="D51" s="84" t="s">
        <v>211</v>
      </c>
      <c r="G51" s="660">
        <f t="shared" si="1"/>
        <v>144</v>
      </c>
      <c r="H51" s="86" t="s">
        <v>329</v>
      </c>
      <c r="I51" s="661">
        <v>37084</v>
      </c>
      <c r="J51" s="84" t="s">
        <v>211</v>
      </c>
    </row>
    <row r="52" spans="1:10" ht="15">
      <c r="A52" s="660">
        <f t="shared" si="0"/>
        <v>145</v>
      </c>
      <c r="B52" s="86" t="s">
        <v>330</v>
      </c>
      <c r="C52" s="661">
        <v>37016</v>
      </c>
      <c r="D52" s="84" t="s">
        <v>211</v>
      </c>
      <c r="G52" s="660">
        <f t="shared" si="1"/>
        <v>145</v>
      </c>
      <c r="H52" s="86" t="s">
        <v>330</v>
      </c>
      <c r="I52" s="661">
        <v>37016</v>
      </c>
      <c r="J52" s="84" t="s">
        <v>211</v>
      </c>
    </row>
    <row r="53" spans="1:10" ht="15">
      <c r="A53" s="660">
        <f t="shared" si="0"/>
        <v>146</v>
      </c>
      <c r="B53" s="86" t="s">
        <v>331</v>
      </c>
      <c r="C53" s="661">
        <v>36857</v>
      </c>
      <c r="D53" s="84" t="s">
        <v>211</v>
      </c>
      <c r="G53" s="660">
        <f t="shared" si="1"/>
        <v>146</v>
      </c>
      <c r="H53" s="86" t="s">
        <v>331</v>
      </c>
      <c r="I53" s="661">
        <v>36857</v>
      </c>
      <c r="J53" s="84" t="s">
        <v>211</v>
      </c>
    </row>
    <row r="54" spans="1:10" ht="15">
      <c r="A54" s="660">
        <f t="shared" si="0"/>
        <v>147</v>
      </c>
      <c r="B54" s="86" t="s">
        <v>332</v>
      </c>
      <c r="C54" s="661">
        <v>37274</v>
      </c>
      <c r="D54" s="84" t="s">
        <v>211</v>
      </c>
      <c r="G54" s="660">
        <f t="shared" si="1"/>
        <v>147</v>
      </c>
      <c r="H54" s="86" t="s">
        <v>332</v>
      </c>
      <c r="I54" s="661">
        <v>37274</v>
      </c>
      <c r="J54" s="84" t="s">
        <v>211</v>
      </c>
    </row>
    <row r="55" spans="1:10" ht="15">
      <c r="A55" s="660">
        <f t="shared" si="0"/>
        <v>148</v>
      </c>
      <c r="B55" s="21" t="s">
        <v>52</v>
      </c>
      <c r="C55" s="661">
        <v>37047</v>
      </c>
      <c r="D55" s="7" t="s">
        <v>211</v>
      </c>
      <c r="G55" s="660">
        <f t="shared" si="1"/>
        <v>148</v>
      </c>
      <c r="H55" s="21" t="s">
        <v>52</v>
      </c>
      <c r="I55" s="661">
        <v>37047</v>
      </c>
      <c r="J55" s="7" t="s">
        <v>211</v>
      </c>
    </row>
    <row r="56" spans="1:10" ht="15">
      <c r="A56" s="660">
        <f t="shared" si="0"/>
        <v>149</v>
      </c>
      <c r="B56" s="21" t="s">
        <v>333</v>
      </c>
      <c r="C56" s="661">
        <v>36810</v>
      </c>
      <c r="D56" s="7" t="s">
        <v>211</v>
      </c>
      <c r="G56" s="660">
        <f t="shared" si="1"/>
        <v>149</v>
      </c>
      <c r="H56" s="21" t="s">
        <v>333</v>
      </c>
      <c r="I56" s="661">
        <v>36810</v>
      </c>
      <c r="J56" s="7" t="s">
        <v>211</v>
      </c>
    </row>
    <row r="57" spans="1:10" ht="15">
      <c r="A57" s="660">
        <f t="shared" si="0"/>
        <v>150</v>
      </c>
      <c r="B57" s="21"/>
      <c r="C57" s="661"/>
      <c r="D57" s="7"/>
      <c r="G57" s="660">
        <f t="shared" si="1"/>
        <v>150</v>
      </c>
      <c r="H57" s="21"/>
      <c r="I57" s="661"/>
      <c r="J57" s="7"/>
    </row>
    <row r="58" spans="1:10" ht="15">
      <c r="A58" s="660">
        <f t="shared" si="0"/>
        <v>151</v>
      </c>
      <c r="B58" s="86" t="s">
        <v>334</v>
      </c>
      <c r="C58" s="661">
        <v>38735</v>
      </c>
      <c r="D58" s="84" t="s">
        <v>210</v>
      </c>
      <c r="G58" s="660">
        <f t="shared" si="1"/>
        <v>151</v>
      </c>
      <c r="H58" s="86" t="s">
        <v>334</v>
      </c>
      <c r="I58" s="661">
        <v>38735</v>
      </c>
      <c r="J58" s="84" t="s">
        <v>210</v>
      </c>
    </row>
    <row r="59" spans="1:10" ht="15">
      <c r="A59" s="660">
        <f t="shared" si="0"/>
        <v>152</v>
      </c>
      <c r="B59" s="86" t="s">
        <v>335</v>
      </c>
      <c r="C59" s="661">
        <v>38400</v>
      </c>
      <c r="D59" s="84" t="s">
        <v>210</v>
      </c>
      <c r="G59" s="660">
        <f t="shared" si="1"/>
        <v>152</v>
      </c>
      <c r="H59" s="86" t="s">
        <v>335</v>
      </c>
      <c r="I59" s="661">
        <v>38400</v>
      </c>
      <c r="J59" s="84" t="s">
        <v>210</v>
      </c>
    </row>
    <row r="60" spans="1:10" ht="15">
      <c r="A60" s="660">
        <f t="shared" si="0"/>
        <v>153</v>
      </c>
      <c r="B60" s="86" t="s">
        <v>336</v>
      </c>
      <c r="C60" s="661">
        <v>38265</v>
      </c>
      <c r="D60" s="84" t="s">
        <v>210</v>
      </c>
      <c r="G60" s="660">
        <f t="shared" si="1"/>
        <v>153</v>
      </c>
      <c r="H60" s="86" t="s">
        <v>336</v>
      </c>
      <c r="I60" s="661">
        <v>38265</v>
      </c>
      <c r="J60" s="84" t="s">
        <v>210</v>
      </c>
    </row>
    <row r="61" spans="1:10" ht="15">
      <c r="A61" s="660">
        <f t="shared" si="0"/>
        <v>154</v>
      </c>
      <c r="B61" s="86" t="s">
        <v>337</v>
      </c>
      <c r="C61" s="661">
        <v>38489</v>
      </c>
      <c r="D61" s="84" t="s">
        <v>210</v>
      </c>
      <c r="G61" s="660">
        <f t="shared" si="1"/>
        <v>154</v>
      </c>
      <c r="H61" s="86" t="s">
        <v>337</v>
      </c>
      <c r="I61" s="661">
        <v>38489</v>
      </c>
      <c r="J61" s="84" t="s">
        <v>210</v>
      </c>
    </row>
    <row r="62" spans="1:10" ht="15">
      <c r="A62" s="660">
        <f t="shared" si="0"/>
        <v>155</v>
      </c>
      <c r="B62" s="86" t="s">
        <v>338</v>
      </c>
      <c r="C62" s="661">
        <v>38422</v>
      </c>
      <c r="D62" s="84" t="s">
        <v>210</v>
      </c>
      <c r="G62" s="660">
        <f t="shared" si="1"/>
        <v>155</v>
      </c>
      <c r="H62" s="86" t="s">
        <v>338</v>
      </c>
      <c r="I62" s="661">
        <v>38422</v>
      </c>
      <c r="J62" s="84" t="s">
        <v>210</v>
      </c>
    </row>
    <row r="63" spans="1:10" ht="15">
      <c r="A63" s="660">
        <f t="shared" si="0"/>
        <v>156</v>
      </c>
      <c r="B63" s="86" t="s">
        <v>339</v>
      </c>
      <c r="C63" s="661">
        <v>38635</v>
      </c>
      <c r="D63" s="84" t="s">
        <v>210</v>
      </c>
      <c r="G63" s="660">
        <f t="shared" si="1"/>
        <v>156</v>
      </c>
      <c r="H63" s="86" t="s">
        <v>339</v>
      </c>
      <c r="I63" s="661">
        <v>38635</v>
      </c>
      <c r="J63" s="84" t="s">
        <v>210</v>
      </c>
    </row>
    <row r="64" spans="1:10" ht="15">
      <c r="A64" s="660">
        <f t="shared" si="0"/>
        <v>157</v>
      </c>
      <c r="B64" s="86" t="s">
        <v>340</v>
      </c>
      <c r="C64" s="661">
        <v>38833</v>
      </c>
      <c r="D64" s="84" t="s">
        <v>210</v>
      </c>
      <c r="G64" s="660">
        <f t="shared" si="1"/>
        <v>157</v>
      </c>
      <c r="H64" s="86" t="s">
        <v>340</v>
      </c>
      <c r="I64" s="661">
        <v>38833</v>
      </c>
      <c r="J64" s="84" t="s">
        <v>210</v>
      </c>
    </row>
    <row r="65" spans="1:10" ht="15">
      <c r="A65" s="660">
        <f t="shared" si="0"/>
        <v>158</v>
      </c>
      <c r="B65" s="86" t="s">
        <v>341</v>
      </c>
      <c r="C65" s="661">
        <v>38246</v>
      </c>
      <c r="D65" s="84" t="s">
        <v>210</v>
      </c>
      <c r="G65" s="660">
        <f t="shared" si="1"/>
        <v>158</v>
      </c>
      <c r="H65" s="86" t="s">
        <v>341</v>
      </c>
      <c r="I65" s="661">
        <v>38246</v>
      </c>
      <c r="J65" s="84" t="s">
        <v>210</v>
      </c>
    </row>
    <row r="66" spans="1:10" ht="15">
      <c r="A66" s="660">
        <f t="shared" si="0"/>
        <v>159</v>
      </c>
      <c r="B66" s="86" t="s">
        <v>342</v>
      </c>
      <c r="C66" s="661">
        <v>38874</v>
      </c>
      <c r="D66" s="84" t="s">
        <v>210</v>
      </c>
      <c r="G66" s="660">
        <f t="shared" si="1"/>
        <v>159</v>
      </c>
      <c r="H66" s="86" t="s">
        <v>342</v>
      </c>
      <c r="I66" s="661">
        <v>38874</v>
      </c>
      <c r="J66" s="84" t="s">
        <v>210</v>
      </c>
    </row>
    <row r="67" spans="1:10" ht="15">
      <c r="A67" s="660">
        <f t="shared" si="0"/>
        <v>160</v>
      </c>
      <c r="B67" s="86" t="s">
        <v>343</v>
      </c>
      <c r="C67" s="661">
        <v>38472</v>
      </c>
      <c r="D67" s="84" t="s">
        <v>210</v>
      </c>
      <c r="G67" s="660">
        <f t="shared" si="1"/>
        <v>160</v>
      </c>
      <c r="H67" s="86" t="s">
        <v>343</v>
      </c>
      <c r="I67" s="661">
        <v>38472</v>
      </c>
      <c r="J67" s="84" t="s">
        <v>210</v>
      </c>
    </row>
    <row r="68" spans="1:10" ht="15">
      <c r="A68" s="660">
        <f t="shared" si="0"/>
        <v>161</v>
      </c>
      <c r="B68" s="86" t="s">
        <v>344</v>
      </c>
      <c r="C68" s="661">
        <v>38369</v>
      </c>
      <c r="D68" s="84" t="s">
        <v>210</v>
      </c>
      <c r="G68" s="660">
        <f t="shared" si="1"/>
        <v>161</v>
      </c>
      <c r="H68" s="86" t="s">
        <v>344</v>
      </c>
      <c r="I68" s="661">
        <v>38369</v>
      </c>
      <c r="J68" s="84" t="s">
        <v>210</v>
      </c>
    </row>
    <row r="69" spans="1:10" ht="15">
      <c r="A69" s="660">
        <f t="shared" si="0"/>
        <v>162</v>
      </c>
      <c r="B69" s="86" t="s">
        <v>285</v>
      </c>
      <c r="C69" s="661">
        <v>38334</v>
      </c>
      <c r="D69" s="84" t="s">
        <v>210</v>
      </c>
      <c r="G69" s="660">
        <f t="shared" si="1"/>
        <v>162</v>
      </c>
      <c r="H69" s="86" t="s">
        <v>285</v>
      </c>
      <c r="I69" s="661">
        <v>38334</v>
      </c>
      <c r="J69" s="84" t="s">
        <v>210</v>
      </c>
    </row>
    <row r="70" spans="1:10" ht="15">
      <c r="A70" s="660">
        <f t="shared" si="0"/>
        <v>163</v>
      </c>
      <c r="B70" s="86" t="s">
        <v>345</v>
      </c>
      <c r="C70" s="663">
        <v>38898</v>
      </c>
      <c r="D70" s="84" t="s">
        <v>210</v>
      </c>
      <c r="G70" s="660">
        <f t="shared" si="1"/>
        <v>163</v>
      </c>
      <c r="H70" s="86" t="s">
        <v>345</v>
      </c>
      <c r="I70" s="663">
        <v>38898</v>
      </c>
      <c r="J70" s="84" t="s">
        <v>210</v>
      </c>
    </row>
    <row r="71" spans="1:10" ht="15">
      <c r="A71" s="660">
        <f t="shared" si="0"/>
        <v>164</v>
      </c>
      <c r="B71" s="86"/>
      <c r="C71" s="661"/>
      <c r="D71" s="84"/>
      <c r="G71" s="660">
        <f t="shared" si="1"/>
        <v>164</v>
      </c>
      <c r="H71" s="86"/>
      <c r="I71" s="661"/>
      <c r="J71" s="84"/>
    </row>
    <row r="72" spans="1:10" ht="15">
      <c r="A72" s="660">
        <f t="shared" si="0"/>
        <v>165</v>
      </c>
      <c r="B72" s="86"/>
      <c r="C72" s="661"/>
      <c r="D72" s="84"/>
      <c r="G72" s="660">
        <f t="shared" si="1"/>
        <v>165</v>
      </c>
      <c r="H72" s="86"/>
      <c r="I72" s="661"/>
      <c r="J72" s="84"/>
    </row>
    <row r="73" spans="1:10" ht="15">
      <c r="A73" s="660">
        <f aca="true" t="shared" si="2" ref="A73:A106">A72+1</f>
        <v>166</v>
      </c>
      <c r="B73" s="86"/>
      <c r="C73" s="661"/>
      <c r="D73" s="84"/>
      <c r="G73" s="660">
        <f aca="true" t="shared" si="3" ref="G73:G106">G72+1</f>
        <v>166</v>
      </c>
      <c r="H73" s="86"/>
      <c r="I73" s="661"/>
      <c r="J73" s="84"/>
    </row>
    <row r="74" spans="1:10" ht="15">
      <c r="A74" s="660">
        <f t="shared" si="2"/>
        <v>167</v>
      </c>
      <c r="B74" s="86"/>
      <c r="C74" s="661"/>
      <c r="D74" s="84"/>
      <c r="G74" s="660">
        <f t="shared" si="3"/>
        <v>167</v>
      </c>
      <c r="H74" s="86"/>
      <c r="I74" s="661"/>
      <c r="J74" s="84"/>
    </row>
    <row r="75" spans="1:10" ht="15">
      <c r="A75" s="660">
        <f t="shared" si="2"/>
        <v>168</v>
      </c>
      <c r="B75" s="86"/>
      <c r="C75" s="661"/>
      <c r="D75" s="84"/>
      <c r="G75" s="660">
        <f t="shared" si="3"/>
        <v>168</v>
      </c>
      <c r="H75" s="86"/>
      <c r="I75" s="661"/>
      <c r="J75" s="84"/>
    </row>
    <row r="76" spans="1:10" ht="15">
      <c r="A76" s="660">
        <f t="shared" si="2"/>
        <v>169</v>
      </c>
      <c r="B76" s="86" t="s">
        <v>346</v>
      </c>
      <c r="C76" s="661">
        <v>37824</v>
      </c>
      <c r="D76" s="84" t="s">
        <v>207</v>
      </c>
      <c r="G76" s="660">
        <f t="shared" si="3"/>
        <v>169</v>
      </c>
      <c r="H76" s="86" t="s">
        <v>346</v>
      </c>
      <c r="I76" s="661">
        <v>37824</v>
      </c>
      <c r="J76" s="84" t="s">
        <v>207</v>
      </c>
    </row>
    <row r="77" spans="1:10" ht="15">
      <c r="A77" s="660">
        <f t="shared" si="2"/>
        <v>170</v>
      </c>
      <c r="B77" s="86" t="s">
        <v>347</v>
      </c>
      <c r="C77" s="661">
        <v>37899</v>
      </c>
      <c r="D77" s="84" t="s">
        <v>207</v>
      </c>
      <c r="G77" s="660">
        <f t="shared" si="3"/>
        <v>170</v>
      </c>
      <c r="H77" s="86" t="s">
        <v>347</v>
      </c>
      <c r="I77" s="661">
        <v>37899</v>
      </c>
      <c r="J77" s="84" t="s">
        <v>207</v>
      </c>
    </row>
    <row r="78" spans="1:10" ht="15">
      <c r="A78" s="660">
        <f t="shared" si="2"/>
        <v>171</v>
      </c>
      <c r="B78" s="86" t="s">
        <v>348</v>
      </c>
      <c r="C78" s="661">
        <v>37909</v>
      </c>
      <c r="D78" s="84" t="s">
        <v>207</v>
      </c>
      <c r="G78" s="660">
        <f t="shared" si="3"/>
        <v>171</v>
      </c>
      <c r="H78" s="86" t="s">
        <v>348</v>
      </c>
      <c r="I78" s="661">
        <v>37909</v>
      </c>
      <c r="J78" s="84" t="s">
        <v>207</v>
      </c>
    </row>
    <row r="79" spans="1:10" ht="15">
      <c r="A79" s="660">
        <f t="shared" si="2"/>
        <v>172</v>
      </c>
      <c r="B79" s="86" t="s">
        <v>349</v>
      </c>
      <c r="C79" s="661">
        <v>38029</v>
      </c>
      <c r="D79" s="84" t="s">
        <v>207</v>
      </c>
      <c r="G79" s="660">
        <f t="shared" si="3"/>
        <v>172</v>
      </c>
      <c r="H79" s="86" t="s">
        <v>349</v>
      </c>
      <c r="I79" s="661">
        <v>38029</v>
      </c>
      <c r="J79" s="84" t="s">
        <v>207</v>
      </c>
    </row>
    <row r="80" spans="1:10" ht="15">
      <c r="A80" s="660">
        <f t="shared" si="2"/>
        <v>173</v>
      </c>
      <c r="B80" s="86" t="s">
        <v>350</v>
      </c>
      <c r="C80" s="661">
        <v>37882</v>
      </c>
      <c r="D80" s="84" t="s">
        <v>207</v>
      </c>
      <c r="G80" s="660">
        <f t="shared" si="3"/>
        <v>173</v>
      </c>
      <c r="H80" s="86" t="s">
        <v>350</v>
      </c>
      <c r="I80" s="661">
        <v>37882</v>
      </c>
      <c r="J80" s="84" t="s">
        <v>207</v>
      </c>
    </row>
    <row r="81" spans="1:10" ht="15">
      <c r="A81" s="660">
        <f t="shared" si="2"/>
        <v>174</v>
      </c>
      <c r="B81" s="86" t="s">
        <v>351</v>
      </c>
      <c r="C81" s="661">
        <v>37892</v>
      </c>
      <c r="D81" s="84" t="s">
        <v>207</v>
      </c>
      <c r="G81" s="660">
        <f t="shared" si="3"/>
        <v>174</v>
      </c>
      <c r="H81" s="86" t="s">
        <v>351</v>
      </c>
      <c r="I81" s="661">
        <v>37892</v>
      </c>
      <c r="J81" s="84" t="s">
        <v>207</v>
      </c>
    </row>
    <row r="82" spans="1:10" ht="15">
      <c r="A82" s="660">
        <f t="shared" si="2"/>
        <v>175</v>
      </c>
      <c r="B82" s="86" t="s">
        <v>352</v>
      </c>
      <c r="C82" s="661">
        <v>37589</v>
      </c>
      <c r="D82" s="84" t="s">
        <v>207</v>
      </c>
      <c r="G82" s="660">
        <f t="shared" si="3"/>
        <v>175</v>
      </c>
      <c r="H82" s="86" t="s">
        <v>352</v>
      </c>
      <c r="I82" s="661">
        <v>37589</v>
      </c>
      <c r="J82" s="84" t="s">
        <v>207</v>
      </c>
    </row>
    <row r="83" spans="1:10" ht="15">
      <c r="A83" s="660">
        <f t="shared" si="2"/>
        <v>176</v>
      </c>
      <c r="B83" s="86" t="s">
        <v>353</v>
      </c>
      <c r="C83" s="661">
        <v>37596</v>
      </c>
      <c r="D83" s="84" t="s">
        <v>207</v>
      </c>
      <c r="G83" s="660">
        <f t="shared" si="3"/>
        <v>176</v>
      </c>
      <c r="H83" s="86" t="s">
        <v>353</v>
      </c>
      <c r="I83" s="661">
        <v>37596</v>
      </c>
      <c r="J83" s="84" t="s">
        <v>207</v>
      </c>
    </row>
    <row r="84" spans="1:10" ht="15">
      <c r="A84" s="660">
        <f t="shared" si="2"/>
        <v>177</v>
      </c>
      <c r="B84" s="86" t="s">
        <v>354</v>
      </c>
      <c r="C84" s="661">
        <v>37834</v>
      </c>
      <c r="D84" s="84" t="s">
        <v>207</v>
      </c>
      <c r="G84" s="660">
        <f t="shared" si="3"/>
        <v>177</v>
      </c>
      <c r="H84" s="86" t="s">
        <v>354</v>
      </c>
      <c r="I84" s="661">
        <v>37834</v>
      </c>
      <c r="J84" s="84" t="s">
        <v>207</v>
      </c>
    </row>
    <row r="85" spans="1:10" ht="15">
      <c r="A85" s="660">
        <f t="shared" si="2"/>
        <v>178</v>
      </c>
      <c r="B85" s="86" t="s">
        <v>355</v>
      </c>
      <c r="C85" s="661">
        <v>38046</v>
      </c>
      <c r="D85" s="84" t="s">
        <v>207</v>
      </c>
      <c r="G85" s="660">
        <f t="shared" si="3"/>
        <v>178</v>
      </c>
      <c r="H85" s="86" t="s">
        <v>355</v>
      </c>
      <c r="I85" s="661">
        <v>38046</v>
      </c>
      <c r="J85" s="84" t="s">
        <v>207</v>
      </c>
    </row>
    <row r="86" spans="1:10" ht="15">
      <c r="A86" s="660">
        <f t="shared" si="2"/>
        <v>179</v>
      </c>
      <c r="B86" s="86" t="s">
        <v>356</v>
      </c>
      <c r="C86" s="661">
        <v>38332</v>
      </c>
      <c r="D86" s="84" t="s">
        <v>207</v>
      </c>
      <c r="G86" s="660">
        <f t="shared" si="3"/>
        <v>179</v>
      </c>
      <c r="H86" s="86" t="s">
        <v>356</v>
      </c>
      <c r="I86" s="661">
        <v>38332</v>
      </c>
      <c r="J86" s="84" t="s">
        <v>207</v>
      </c>
    </row>
    <row r="87" spans="1:10" ht="15">
      <c r="A87" s="660">
        <f t="shared" si="2"/>
        <v>180</v>
      </c>
      <c r="B87" s="86" t="s">
        <v>357</v>
      </c>
      <c r="C87" s="661">
        <v>38170</v>
      </c>
      <c r="D87" s="84" t="s">
        <v>207</v>
      </c>
      <c r="G87" s="660">
        <f t="shared" si="3"/>
        <v>180</v>
      </c>
      <c r="H87" s="86" t="s">
        <v>357</v>
      </c>
      <c r="I87" s="661">
        <v>38170</v>
      </c>
      <c r="J87" s="84" t="s">
        <v>207</v>
      </c>
    </row>
    <row r="88" spans="1:10" ht="15">
      <c r="A88" s="660">
        <f t="shared" si="2"/>
        <v>181</v>
      </c>
      <c r="B88" s="86" t="s">
        <v>358</v>
      </c>
      <c r="C88" s="661">
        <v>37676</v>
      </c>
      <c r="D88" s="84" t="s">
        <v>207</v>
      </c>
      <c r="G88" s="660">
        <f t="shared" si="3"/>
        <v>181</v>
      </c>
      <c r="H88" s="86" t="s">
        <v>358</v>
      </c>
      <c r="I88" s="661">
        <v>37676</v>
      </c>
      <c r="J88" s="84" t="s">
        <v>207</v>
      </c>
    </row>
    <row r="89" spans="1:10" ht="15">
      <c r="A89" s="660">
        <f t="shared" si="2"/>
        <v>182</v>
      </c>
      <c r="B89" s="86" t="s">
        <v>359</v>
      </c>
      <c r="C89" s="661">
        <v>37530</v>
      </c>
      <c r="D89" s="84" t="s">
        <v>207</v>
      </c>
      <c r="G89" s="660">
        <f t="shared" si="3"/>
        <v>182</v>
      </c>
      <c r="H89" s="86" t="s">
        <v>359</v>
      </c>
      <c r="I89" s="661">
        <v>37530</v>
      </c>
      <c r="J89" s="84" t="s">
        <v>207</v>
      </c>
    </row>
    <row r="90" spans="1:10" ht="15">
      <c r="A90" s="660">
        <f t="shared" si="2"/>
        <v>183</v>
      </c>
      <c r="B90" s="86"/>
      <c r="C90" s="661"/>
      <c r="D90" s="84"/>
      <c r="G90" s="660">
        <f t="shared" si="3"/>
        <v>183</v>
      </c>
      <c r="H90" s="86"/>
      <c r="I90" s="661"/>
      <c r="J90" s="84"/>
    </row>
    <row r="91" spans="1:10" ht="15">
      <c r="A91" s="660">
        <f t="shared" si="2"/>
        <v>184</v>
      </c>
      <c r="B91" s="86"/>
      <c r="C91" s="661"/>
      <c r="D91" s="84"/>
      <c r="G91" s="660">
        <f t="shared" si="3"/>
        <v>184</v>
      </c>
      <c r="H91" s="86"/>
      <c r="I91" s="661"/>
      <c r="J91" s="84"/>
    </row>
    <row r="92" spans="1:10" ht="15">
      <c r="A92" s="660">
        <f t="shared" si="2"/>
        <v>185</v>
      </c>
      <c r="B92" s="86" t="s">
        <v>360</v>
      </c>
      <c r="C92" s="661">
        <v>36852</v>
      </c>
      <c r="D92" s="84" t="s">
        <v>208</v>
      </c>
      <c r="G92" s="660">
        <f t="shared" si="3"/>
        <v>185</v>
      </c>
      <c r="H92" s="86" t="s">
        <v>360</v>
      </c>
      <c r="I92" s="661">
        <v>36852</v>
      </c>
      <c r="J92" s="84" t="s">
        <v>208</v>
      </c>
    </row>
    <row r="93" spans="1:10" ht="15">
      <c r="A93" s="660">
        <f t="shared" si="2"/>
        <v>186</v>
      </c>
      <c r="B93" s="86" t="s">
        <v>361</v>
      </c>
      <c r="C93" s="661">
        <v>36810</v>
      </c>
      <c r="D93" s="84" t="s">
        <v>208</v>
      </c>
      <c r="G93" s="660">
        <f t="shared" si="3"/>
        <v>186</v>
      </c>
      <c r="H93" s="86" t="s">
        <v>361</v>
      </c>
      <c r="I93" s="661">
        <v>36810</v>
      </c>
      <c r="J93" s="84" t="s">
        <v>208</v>
      </c>
    </row>
    <row r="94" spans="1:10" ht="15">
      <c r="A94" s="660">
        <f t="shared" si="2"/>
        <v>187</v>
      </c>
      <c r="B94" s="86" t="s">
        <v>362</v>
      </c>
      <c r="C94" s="661">
        <v>37105</v>
      </c>
      <c r="D94" s="84" t="s">
        <v>208</v>
      </c>
      <c r="G94" s="660">
        <f t="shared" si="3"/>
        <v>187</v>
      </c>
      <c r="H94" s="86" t="s">
        <v>362</v>
      </c>
      <c r="I94" s="661">
        <v>37105</v>
      </c>
      <c r="J94" s="84" t="s">
        <v>208</v>
      </c>
    </row>
    <row r="95" spans="1:10" ht="15">
      <c r="A95" s="660">
        <f t="shared" si="2"/>
        <v>188</v>
      </c>
      <c r="B95" s="86" t="s">
        <v>363</v>
      </c>
      <c r="C95" s="661">
        <v>37157</v>
      </c>
      <c r="D95" s="84" t="s">
        <v>208</v>
      </c>
      <c r="G95" s="660">
        <f t="shared" si="3"/>
        <v>188</v>
      </c>
      <c r="H95" s="86" t="s">
        <v>363</v>
      </c>
      <c r="I95" s="661">
        <v>37157</v>
      </c>
      <c r="J95" s="84" t="s">
        <v>208</v>
      </c>
    </row>
    <row r="96" spans="1:10" ht="15">
      <c r="A96" s="660">
        <f t="shared" si="2"/>
        <v>189</v>
      </c>
      <c r="B96" s="86" t="s">
        <v>364</v>
      </c>
      <c r="C96" s="661">
        <v>37183</v>
      </c>
      <c r="D96" s="84" t="s">
        <v>208</v>
      </c>
      <c r="G96" s="660">
        <f t="shared" si="3"/>
        <v>189</v>
      </c>
      <c r="H96" s="86" t="s">
        <v>364</v>
      </c>
      <c r="I96" s="661">
        <v>37183</v>
      </c>
      <c r="J96" s="84" t="s">
        <v>208</v>
      </c>
    </row>
    <row r="97" spans="1:10" ht="15">
      <c r="A97" s="660">
        <f t="shared" si="2"/>
        <v>190</v>
      </c>
      <c r="B97" s="86" t="s">
        <v>365</v>
      </c>
      <c r="C97" s="661">
        <v>36836</v>
      </c>
      <c r="D97" s="84" t="s">
        <v>208</v>
      </c>
      <c r="G97" s="660">
        <f t="shared" si="3"/>
        <v>190</v>
      </c>
      <c r="H97" s="86" t="s">
        <v>365</v>
      </c>
      <c r="I97" s="661">
        <v>36836</v>
      </c>
      <c r="J97" s="84" t="s">
        <v>208</v>
      </c>
    </row>
    <row r="98" spans="1:10" ht="15">
      <c r="A98" s="660">
        <f t="shared" si="2"/>
        <v>191</v>
      </c>
      <c r="B98" s="86" t="s">
        <v>366</v>
      </c>
      <c r="C98" s="661">
        <v>37117</v>
      </c>
      <c r="D98" s="84" t="s">
        <v>208</v>
      </c>
      <c r="G98" s="660">
        <f t="shared" si="3"/>
        <v>191</v>
      </c>
      <c r="H98" s="86" t="s">
        <v>366</v>
      </c>
      <c r="I98" s="661">
        <v>37117</v>
      </c>
      <c r="J98" s="84" t="s">
        <v>208</v>
      </c>
    </row>
    <row r="99" spans="1:10" ht="15">
      <c r="A99" s="660">
        <f t="shared" si="2"/>
        <v>192</v>
      </c>
      <c r="B99" s="86" t="s">
        <v>367</v>
      </c>
      <c r="C99" s="661">
        <v>36919</v>
      </c>
      <c r="D99" s="84" t="s">
        <v>208</v>
      </c>
      <c r="G99" s="660">
        <f t="shared" si="3"/>
        <v>192</v>
      </c>
      <c r="H99" s="86" t="s">
        <v>367</v>
      </c>
      <c r="I99" s="661">
        <v>36919</v>
      </c>
      <c r="J99" s="84" t="s">
        <v>208</v>
      </c>
    </row>
    <row r="100" spans="1:10" ht="15">
      <c r="A100" s="660">
        <f t="shared" si="2"/>
        <v>193</v>
      </c>
      <c r="B100" s="86" t="s">
        <v>368</v>
      </c>
      <c r="C100" s="661">
        <v>36889</v>
      </c>
      <c r="D100" s="7" t="s">
        <v>208</v>
      </c>
      <c r="G100" s="660">
        <f t="shared" si="3"/>
        <v>193</v>
      </c>
      <c r="H100" s="86" t="s">
        <v>368</v>
      </c>
      <c r="I100" s="661">
        <v>36889</v>
      </c>
      <c r="J100" s="7" t="s">
        <v>208</v>
      </c>
    </row>
    <row r="101" spans="1:10" ht="15">
      <c r="A101" s="660">
        <f t="shared" si="2"/>
        <v>194</v>
      </c>
      <c r="B101" s="86" t="s">
        <v>369</v>
      </c>
      <c r="C101" s="661">
        <v>37351</v>
      </c>
      <c r="D101" s="7" t="s">
        <v>208</v>
      </c>
      <c r="G101" s="660">
        <f t="shared" si="3"/>
        <v>194</v>
      </c>
      <c r="H101" s="86" t="s">
        <v>369</v>
      </c>
      <c r="I101" s="661">
        <v>37351</v>
      </c>
      <c r="J101" s="7" t="s">
        <v>208</v>
      </c>
    </row>
    <row r="102" spans="1:10" ht="15">
      <c r="A102" s="660">
        <f t="shared" si="2"/>
        <v>195</v>
      </c>
      <c r="B102" s="86" t="s">
        <v>370</v>
      </c>
      <c r="C102" s="661">
        <v>37353</v>
      </c>
      <c r="D102" s="7" t="s">
        <v>208</v>
      </c>
      <c r="G102" s="660">
        <f t="shared" si="3"/>
        <v>195</v>
      </c>
      <c r="H102" s="86" t="s">
        <v>370</v>
      </c>
      <c r="I102" s="661">
        <v>37353</v>
      </c>
      <c r="J102" s="7" t="s">
        <v>208</v>
      </c>
    </row>
    <row r="103" spans="1:10" ht="15">
      <c r="A103" s="660">
        <f t="shared" si="2"/>
        <v>196</v>
      </c>
      <c r="B103" s="86" t="s">
        <v>371</v>
      </c>
      <c r="C103" s="661">
        <v>37383</v>
      </c>
      <c r="D103" s="7" t="s">
        <v>208</v>
      </c>
      <c r="G103" s="660">
        <f t="shared" si="3"/>
        <v>196</v>
      </c>
      <c r="H103" s="86" t="s">
        <v>371</v>
      </c>
      <c r="I103" s="661">
        <v>37383</v>
      </c>
      <c r="J103" s="7" t="s">
        <v>208</v>
      </c>
    </row>
    <row r="104" spans="1:10" ht="15">
      <c r="A104" s="660">
        <f t="shared" si="2"/>
        <v>197</v>
      </c>
      <c r="B104" s="21" t="s">
        <v>372</v>
      </c>
      <c r="C104" s="661">
        <v>37340</v>
      </c>
      <c r="D104" s="7" t="s">
        <v>208</v>
      </c>
      <c r="G104" s="660">
        <f t="shared" si="3"/>
        <v>197</v>
      </c>
      <c r="H104" s="21" t="s">
        <v>372</v>
      </c>
      <c r="I104" s="661">
        <v>37340</v>
      </c>
      <c r="J104" s="7" t="s">
        <v>208</v>
      </c>
    </row>
    <row r="105" spans="1:10" ht="15">
      <c r="A105" s="660">
        <f t="shared" si="2"/>
        <v>198</v>
      </c>
      <c r="B105" s="21" t="s">
        <v>373</v>
      </c>
      <c r="C105" s="661">
        <v>37395</v>
      </c>
      <c r="D105" s="7" t="s">
        <v>208</v>
      </c>
      <c r="G105" s="660">
        <f t="shared" si="3"/>
        <v>198</v>
      </c>
      <c r="H105" s="21" t="s">
        <v>373</v>
      </c>
      <c r="I105" s="661">
        <v>37395</v>
      </c>
      <c r="J105" s="7" t="s">
        <v>208</v>
      </c>
    </row>
    <row r="106" spans="1:10" ht="15">
      <c r="A106" s="660">
        <f t="shared" si="2"/>
        <v>199</v>
      </c>
      <c r="B106" s="21" t="s">
        <v>374</v>
      </c>
      <c r="C106" s="661">
        <v>37201</v>
      </c>
      <c r="D106" s="7" t="s">
        <v>208</v>
      </c>
      <c r="G106" s="660">
        <f t="shared" si="3"/>
        <v>199</v>
      </c>
      <c r="H106" s="21" t="s">
        <v>374</v>
      </c>
      <c r="I106" s="661">
        <v>37201</v>
      </c>
      <c r="J106" s="7" t="s">
        <v>208</v>
      </c>
    </row>
    <row r="107" spans="1:10" ht="15.75">
      <c r="A107" s="664">
        <v>300</v>
      </c>
      <c r="B107" s="56"/>
      <c r="C107" s="661"/>
      <c r="D107" s="7"/>
      <c r="G107" s="664">
        <v>300</v>
      </c>
      <c r="H107" s="665" t="s">
        <v>375</v>
      </c>
      <c r="I107" s="661"/>
      <c r="J107" s="84" t="s">
        <v>376</v>
      </c>
    </row>
    <row r="108" spans="1:10" ht="16.5" thickBot="1">
      <c r="A108" s="664">
        <v>301</v>
      </c>
      <c r="B108" s="665" t="s">
        <v>375</v>
      </c>
      <c r="C108" s="661"/>
      <c r="D108" s="84" t="s">
        <v>376</v>
      </c>
      <c r="G108" s="664">
        <v>301</v>
      </c>
      <c r="H108" s="666" t="s">
        <v>377</v>
      </c>
      <c r="I108" s="661"/>
      <c r="J108" s="84" t="s">
        <v>376</v>
      </c>
    </row>
    <row r="109" spans="1:10" ht="16.5" thickBot="1">
      <c r="A109" s="664">
        <v>302</v>
      </c>
      <c r="B109" s="666" t="s">
        <v>377</v>
      </c>
      <c r="C109" s="661"/>
      <c r="D109" s="84" t="s">
        <v>376</v>
      </c>
      <c r="G109" s="664">
        <v>302</v>
      </c>
      <c r="H109" s="667" t="s">
        <v>378</v>
      </c>
      <c r="I109" s="661"/>
      <c r="J109" s="84" t="s">
        <v>376</v>
      </c>
    </row>
    <row r="110" spans="1:10" ht="16.5" thickBot="1">
      <c r="A110" s="664">
        <v>303</v>
      </c>
      <c r="B110" s="667" t="s">
        <v>378</v>
      </c>
      <c r="C110" s="661"/>
      <c r="D110" s="84" t="s">
        <v>376</v>
      </c>
      <c r="G110" s="664">
        <v>303</v>
      </c>
      <c r="H110" s="667" t="s">
        <v>379</v>
      </c>
      <c r="I110" s="661"/>
      <c r="J110" s="84" t="s">
        <v>376</v>
      </c>
    </row>
    <row r="111" spans="1:10" ht="16.5" thickBot="1">
      <c r="A111" s="664">
        <v>304</v>
      </c>
      <c r="B111" s="667" t="s">
        <v>379</v>
      </c>
      <c r="C111" s="661"/>
      <c r="D111" s="84" t="s">
        <v>376</v>
      </c>
      <c r="G111" s="664">
        <v>304</v>
      </c>
      <c r="H111" s="667" t="s">
        <v>380</v>
      </c>
      <c r="I111" s="661"/>
      <c r="J111" s="84" t="s">
        <v>376</v>
      </c>
    </row>
    <row r="112" spans="1:10" ht="16.5" thickBot="1">
      <c r="A112" s="664">
        <v>305</v>
      </c>
      <c r="B112" s="667" t="s">
        <v>380</v>
      </c>
      <c r="C112" s="661"/>
      <c r="D112" s="84" t="s">
        <v>376</v>
      </c>
      <c r="G112" s="664">
        <v>305</v>
      </c>
      <c r="H112" s="667" t="s">
        <v>381</v>
      </c>
      <c r="I112" s="661"/>
      <c r="J112" s="84" t="s">
        <v>376</v>
      </c>
    </row>
    <row r="113" spans="1:10" ht="16.5" thickBot="1">
      <c r="A113" s="664">
        <v>306</v>
      </c>
      <c r="B113" s="667" t="s">
        <v>381</v>
      </c>
      <c r="C113" s="661"/>
      <c r="D113" s="84" t="s">
        <v>376</v>
      </c>
      <c r="G113" s="664">
        <v>306</v>
      </c>
      <c r="H113" s="665" t="s">
        <v>382</v>
      </c>
      <c r="I113" s="661"/>
      <c r="J113" s="84" t="s">
        <v>376</v>
      </c>
    </row>
    <row r="114" spans="1:10" ht="16.5" thickBot="1">
      <c r="A114" s="664">
        <v>307</v>
      </c>
      <c r="B114" s="665" t="s">
        <v>382</v>
      </c>
      <c r="C114" s="661"/>
      <c r="D114" s="84" t="s">
        <v>376</v>
      </c>
      <c r="G114" s="664">
        <v>307</v>
      </c>
      <c r="H114" s="668" t="s">
        <v>383</v>
      </c>
      <c r="I114" s="661"/>
      <c r="J114" s="84" t="s">
        <v>376</v>
      </c>
    </row>
    <row r="115" spans="1:10" ht="15.75">
      <c r="A115" s="664">
        <v>308</v>
      </c>
      <c r="B115" s="668" t="s">
        <v>383</v>
      </c>
      <c r="C115" s="661"/>
      <c r="D115" s="84" t="s">
        <v>376</v>
      </c>
      <c r="G115" s="664">
        <v>308</v>
      </c>
      <c r="H115" s="669" t="s">
        <v>384</v>
      </c>
      <c r="I115" s="661"/>
      <c r="J115" s="84" t="s">
        <v>376</v>
      </c>
    </row>
    <row r="116" spans="1:10" ht="15.75">
      <c r="A116" s="664">
        <v>309</v>
      </c>
      <c r="B116" s="669" t="s">
        <v>384</v>
      </c>
      <c r="C116" s="661"/>
      <c r="D116" s="84" t="s">
        <v>376</v>
      </c>
      <c r="G116" s="664">
        <v>309</v>
      </c>
      <c r="H116" s="669" t="s">
        <v>385</v>
      </c>
      <c r="I116" s="661"/>
      <c r="J116" s="84" t="s">
        <v>376</v>
      </c>
    </row>
    <row r="117" spans="1:10" ht="16.5" thickBot="1">
      <c r="A117" s="664">
        <v>310</v>
      </c>
      <c r="B117" s="669" t="s">
        <v>385</v>
      </c>
      <c r="C117" s="661"/>
      <c r="D117" s="84" t="s">
        <v>376</v>
      </c>
      <c r="G117" s="664">
        <v>310</v>
      </c>
      <c r="H117" s="670" t="s">
        <v>386</v>
      </c>
      <c r="I117" s="661"/>
      <c r="J117" s="84" t="s">
        <v>376</v>
      </c>
    </row>
    <row r="118" spans="1:10" ht="16.5" thickBot="1">
      <c r="A118" s="664">
        <v>311</v>
      </c>
      <c r="B118" s="670" t="s">
        <v>386</v>
      </c>
      <c r="C118" s="661"/>
      <c r="D118" s="84" t="s">
        <v>376</v>
      </c>
      <c r="G118" s="664">
        <v>311</v>
      </c>
      <c r="H118" s="668" t="s">
        <v>387</v>
      </c>
      <c r="I118" s="661"/>
      <c r="J118" s="84" t="s">
        <v>388</v>
      </c>
    </row>
    <row r="119" spans="1:10" ht="16.5" thickBot="1">
      <c r="A119" s="664">
        <v>312</v>
      </c>
      <c r="B119" s="668" t="s">
        <v>593</v>
      </c>
      <c r="C119" s="661"/>
      <c r="D119" s="84" t="s">
        <v>388</v>
      </c>
      <c r="G119" s="664">
        <v>312</v>
      </c>
      <c r="H119" s="668" t="s">
        <v>389</v>
      </c>
      <c r="I119" s="661"/>
      <c r="J119" s="84" t="s">
        <v>388</v>
      </c>
    </row>
    <row r="120" spans="1:10" ht="16.5" thickBot="1">
      <c r="A120" s="664">
        <v>313</v>
      </c>
      <c r="B120" s="668" t="s">
        <v>603</v>
      </c>
      <c r="C120" s="661"/>
      <c r="D120" s="84" t="s">
        <v>388</v>
      </c>
      <c r="G120" s="664">
        <v>313</v>
      </c>
      <c r="H120" s="668" t="s">
        <v>390</v>
      </c>
      <c r="I120" s="661"/>
      <c r="J120" s="84" t="s">
        <v>388</v>
      </c>
    </row>
    <row r="121" spans="1:10" ht="16.5" thickBot="1">
      <c r="A121" s="664">
        <v>314</v>
      </c>
      <c r="B121" s="668" t="s">
        <v>390</v>
      </c>
      <c r="C121" s="661"/>
      <c r="D121" s="84" t="s">
        <v>388</v>
      </c>
      <c r="G121" s="664">
        <v>314</v>
      </c>
      <c r="H121" s="668" t="s">
        <v>391</v>
      </c>
      <c r="I121" s="661"/>
      <c r="J121" s="84" t="s">
        <v>388</v>
      </c>
    </row>
    <row r="122" spans="1:10" ht="16.5" thickBot="1">
      <c r="A122" s="664">
        <v>315</v>
      </c>
      <c r="B122" s="668" t="s">
        <v>391</v>
      </c>
      <c r="C122" s="661"/>
      <c r="D122" s="84" t="s">
        <v>388</v>
      </c>
      <c r="G122" s="664">
        <v>315</v>
      </c>
      <c r="H122" s="668" t="s">
        <v>392</v>
      </c>
      <c r="I122" s="661"/>
      <c r="J122" s="84" t="s">
        <v>388</v>
      </c>
    </row>
    <row r="123" spans="1:10" ht="16.5" thickBot="1">
      <c r="A123" s="664">
        <v>316</v>
      </c>
      <c r="B123" s="668" t="s">
        <v>392</v>
      </c>
      <c r="C123" s="661"/>
      <c r="D123" s="84" t="s">
        <v>388</v>
      </c>
      <c r="G123" s="664">
        <v>316</v>
      </c>
      <c r="H123" s="668" t="s">
        <v>393</v>
      </c>
      <c r="I123" s="661"/>
      <c r="J123" s="84" t="s">
        <v>388</v>
      </c>
    </row>
    <row r="124" spans="1:10" ht="16.5" thickBot="1">
      <c r="A124" s="664">
        <v>317</v>
      </c>
      <c r="B124" s="668" t="s">
        <v>393</v>
      </c>
      <c r="C124" s="661"/>
      <c r="D124" s="84" t="s">
        <v>388</v>
      </c>
      <c r="G124" s="664">
        <v>317</v>
      </c>
      <c r="H124" s="668" t="s">
        <v>394</v>
      </c>
      <c r="I124" s="661"/>
      <c r="J124" s="84" t="s">
        <v>388</v>
      </c>
    </row>
    <row r="125" spans="1:10" ht="16.5" thickBot="1">
      <c r="A125" s="664">
        <v>318</v>
      </c>
      <c r="B125" s="668" t="s">
        <v>394</v>
      </c>
      <c r="C125" s="661"/>
      <c r="D125" s="84" t="s">
        <v>388</v>
      </c>
      <c r="G125" s="664">
        <v>318</v>
      </c>
      <c r="H125" s="668" t="s">
        <v>395</v>
      </c>
      <c r="I125" s="661"/>
      <c r="J125" s="84" t="s">
        <v>388</v>
      </c>
    </row>
    <row r="126" spans="1:10" ht="16.5" thickBot="1">
      <c r="A126" s="671">
        <v>319</v>
      </c>
      <c r="B126" s="668" t="s">
        <v>395</v>
      </c>
      <c r="C126" s="661"/>
      <c r="D126" s="84" t="s">
        <v>388</v>
      </c>
      <c r="G126" s="671">
        <v>319</v>
      </c>
      <c r="H126" s="668" t="s">
        <v>396</v>
      </c>
      <c r="I126" s="661"/>
      <c r="J126" s="84" t="s">
        <v>388</v>
      </c>
    </row>
    <row r="127" spans="1:10" ht="15.75">
      <c r="A127" s="664">
        <v>320</v>
      </c>
      <c r="B127" s="668" t="s">
        <v>396</v>
      </c>
      <c r="C127" s="661"/>
      <c r="D127" s="84" t="s">
        <v>388</v>
      </c>
      <c r="G127" s="664">
        <v>320</v>
      </c>
      <c r="H127" s="672" t="s">
        <v>397</v>
      </c>
      <c r="I127" s="661"/>
      <c r="J127" s="84" t="s">
        <v>388</v>
      </c>
    </row>
    <row r="128" spans="1:10" ht="15.75">
      <c r="A128" s="664">
        <v>321</v>
      </c>
      <c r="B128" s="672" t="s">
        <v>397</v>
      </c>
      <c r="C128" s="661"/>
      <c r="D128" s="84" t="s">
        <v>388</v>
      </c>
      <c r="G128" s="664">
        <v>321</v>
      </c>
      <c r="H128" s="673"/>
      <c r="I128" s="661"/>
      <c r="J128" s="84" t="s">
        <v>398</v>
      </c>
    </row>
    <row r="129" spans="1:10" ht="15.75">
      <c r="A129" s="664">
        <v>322</v>
      </c>
      <c r="B129" s="673" t="s">
        <v>588</v>
      </c>
      <c r="C129" s="661"/>
      <c r="D129" s="84" t="s">
        <v>398</v>
      </c>
      <c r="G129" s="664">
        <v>322</v>
      </c>
      <c r="H129" s="673" t="s">
        <v>588</v>
      </c>
      <c r="I129" s="661"/>
      <c r="J129" s="84" t="s">
        <v>398</v>
      </c>
    </row>
    <row r="130" spans="1:10" ht="15.75">
      <c r="A130" s="664">
        <v>323</v>
      </c>
      <c r="B130" s="673" t="s">
        <v>589</v>
      </c>
      <c r="C130" s="661"/>
      <c r="D130" s="84" t="s">
        <v>398</v>
      </c>
      <c r="G130" s="664">
        <v>323</v>
      </c>
      <c r="H130" s="673" t="s">
        <v>589</v>
      </c>
      <c r="I130" s="661"/>
      <c r="J130" s="84" t="s">
        <v>398</v>
      </c>
    </row>
    <row r="131" spans="1:10" ht="15.75">
      <c r="A131" s="664">
        <v>324</v>
      </c>
      <c r="B131" s="673" t="s">
        <v>278</v>
      </c>
      <c r="C131" s="661"/>
      <c r="D131" s="84" t="s">
        <v>398</v>
      </c>
      <c r="G131" s="664">
        <v>324</v>
      </c>
      <c r="H131" s="673" t="s">
        <v>278</v>
      </c>
      <c r="I131" s="661"/>
      <c r="J131" s="84" t="s">
        <v>398</v>
      </c>
    </row>
    <row r="132" spans="1:10" ht="15.75">
      <c r="A132" s="664">
        <v>325</v>
      </c>
      <c r="B132" s="673" t="s">
        <v>590</v>
      </c>
      <c r="C132" s="661"/>
      <c r="D132" s="84" t="s">
        <v>398</v>
      </c>
      <c r="G132" s="664">
        <v>325</v>
      </c>
      <c r="H132" s="673" t="s">
        <v>590</v>
      </c>
      <c r="I132" s="661"/>
      <c r="J132" s="84" t="s">
        <v>398</v>
      </c>
    </row>
    <row r="133" spans="1:10" ht="15.75">
      <c r="A133" s="664">
        <v>326</v>
      </c>
      <c r="B133" s="673" t="s">
        <v>279</v>
      </c>
      <c r="C133" s="661"/>
      <c r="D133" s="84" t="s">
        <v>398</v>
      </c>
      <c r="G133" s="664">
        <v>326</v>
      </c>
      <c r="H133" s="673" t="s">
        <v>279</v>
      </c>
      <c r="I133" s="661"/>
      <c r="J133" s="84" t="s">
        <v>398</v>
      </c>
    </row>
    <row r="134" spans="1:10" ht="15.75">
      <c r="A134" s="664">
        <v>327</v>
      </c>
      <c r="B134" s="673" t="s">
        <v>591</v>
      </c>
      <c r="C134" s="661"/>
      <c r="D134" s="84" t="s">
        <v>398</v>
      </c>
      <c r="G134" s="664">
        <v>327</v>
      </c>
      <c r="H134" s="673" t="s">
        <v>591</v>
      </c>
      <c r="I134" s="661"/>
      <c r="J134" s="84" t="s">
        <v>398</v>
      </c>
    </row>
    <row r="135" spans="1:10" ht="15">
      <c r="A135" s="664">
        <v>328</v>
      </c>
      <c r="B135" s="86"/>
      <c r="C135" s="661"/>
      <c r="D135" s="84"/>
      <c r="G135" s="664">
        <v>328</v>
      </c>
      <c r="H135" s="86"/>
      <c r="I135" s="661"/>
      <c r="J135" s="84"/>
    </row>
    <row r="136" spans="1:10" ht="15">
      <c r="A136" s="664">
        <v>329</v>
      </c>
      <c r="B136" s="86"/>
      <c r="C136" s="661"/>
      <c r="D136" s="84"/>
      <c r="G136" s="664">
        <v>329</v>
      </c>
      <c r="H136" s="86"/>
      <c r="I136" s="661"/>
      <c r="J136" s="84"/>
    </row>
    <row r="137" spans="1:10" ht="15">
      <c r="A137" s="664">
        <v>330</v>
      </c>
      <c r="B137" s="86"/>
      <c r="C137" s="661"/>
      <c r="D137" s="84"/>
      <c r="G137" s="664">
        <v>330</v>
      </c>
      <c r="H137" s="86"/>
      <c r="I137" s="661"/>
      <c r="J137" s="84"/>
    </row>
    <row r="138" spans="1:10" ht="15">
      <c r="A138" s="664">
        <v>331</v>
      </c>
      <c r="B138" s="86"/>
      <c r="C138" s="661"/>
      <c r="D138" s="84"/>
      <c r="G138" s="664">
        <v>331</v>
      </c>
      <c r="H138" s="86"/>
      <c r="I138" s="661"/>
      <c r="J138" s="84"/>
    </row>
    <row r="139" spans="1:10" ht="15">
      <c r="A139" s="664">
        <v>332</v>
      </c>
      <c r="B139" s="86"/>
      <c r="C139" s="661"/>
      <c r="D139" s="84"/>
      <c r="G139" s="664">
        <v>332</v>
      </c>
      <c r="H139" s="86"/>
      <c r="I139" s="661"/>
      <c r="J139" s="84"/>
    </row>
    <row r="140" spans="1:10" ht="15">
      <c r="A140" s="664">
        <v>333</v>
      </c>
      <c r="B140" s="86"/>
      <c r="C140" s="661"/>
      <c r="D140" s="84"/>
      <c r="G140" s="664">
        <v>333</v>
      </c>
      <c r="H140" s="86"/>
      <c r="I140" s="661"/>
      <c r="J140" s="84"/>
    </row>
    <row r="141" spans="1:10" ht="15">
      <c r="A141" s="664">
        <v>334</v>
      </c>
      <c r="B141" s="86"/>
      <c r="C141" s="661"/>
      <c r="D141" s="84"/>
      <c r="G141" s="664">
        <v>334</v>
      </c>
      <c r="H141" s="86"/>
      <c r="I141" s="661"/>
      <c r="J141" s="84"/>
    </row>
    <row r="142" spans="1:10" ht="15">
      <c r="A142" s="664">
        <v>335</v>
      </c>
      <c r="B142" s="86"/>
      <c r="C142" s="661"/>
      <c r="D142" s="84"/>
      <c r="G142" s="664">
        <v>335</v>
      </c>
      <c r="H142" s="86"/>
      <c r="I142" s="661"/>
      <c r="J142" s="84"/>
    </row>
    <row r="143" spans="1:10" ht="15">
      <c r="A143" s="664">
        <v>336</v>
      </c>
      <c r="B143" s="86"/>
      <c r="C143" s="661"/>
      <c r="D143" s="84"/>
      <c r="G143" s="664">
        <v>336</v>
      </c>
      <c r="H143" s="86"/>
      <c r="I143" s="661"/>
      <c r="J143" s="84"/>
    </row>
    <row r="144" spans="1:10" ht="15">
      <c r="A144" s="664">
        <v>337</v>
      </c>
      <c r="B144" s="86"/>
      <c r="C144" s="661"/>
      <c r="D144" s="84"/>
      <c r="G144" s="664">
        <v>337</v>
      </c>
      <c r="H144" s="86"/>
      <c r="I144" s="661"/>
      <c r="J144" s="84"/>
    </row>
    <row r="145" spans="1:10" ht="15">
      <c r="A145" s="664">
        <v>338</v>
      </c>
      <c r="B145" s="86"/>
      <c r="C145" s="661"/>
      <c r="D145" s="84"/>
      <c r="G145" s="664">
        <v>338</v>
      </c>
      <c r="H145" s="86"/>
      <c r="I145" s="661"/>
      <c r="J145" s="84"/>
    </row>
    <row r="146" spans="1:10" ht="15">
      <c r="A146" s="664">
        <v>339</v>
      </c>
      <c r="B146" s="86"/>
      <c r="C146" s="661"/>
      <c r="D146" s="84"/>
      <c r="G146" s="664">
        <v>339</v>
      </c>
      <c r="H146" s="86"/>
      <c r="I146" s="661"/>
      <c r="J146" s="84"/>
    </row>
    <row r="147" spans="1:10" ht="15">
      <c r="A147" s="664">
        <v>340</v>
      </c>
      <c r="B147" s="86"/>
      <c r="C147" s="661"/>
      <c r="D147" s="84"/>
      <c r="G147" s="664">
        <v>340</v>
      </c>
      <c r="H147" s="86"/>
      <c r="I147" s="661"/>
      <c r="J147" s="84"/>
    </row>
    <row r="148" spans="1:10" ht="15">
      <c r="A148" s="664">
        <v>341</v>
      </c>
      <c r="B148" s="86"/>
      <c r="C148" s="661"/>
      <c r="D148" s="84"/>
      <c r="G148" s="664">
        <v>341</v>
      </c>
      <c r="H148" s="86"/>
      <c r="I148" s="661"/>
      <c r="J148" s="84"/>
    </row>
    <row r="149" spans="1:10" ht="15">
      <c r="A149" s="664">
        <v>342</v>
      </c>
      <c r="B149" s="86"/>
      <c r="C149" s="661"/>
      <c r="D149" s="84"/>
      <c r="G149" s="664">
        <v>342</v>
      </c>
      <c r="H149" s="86"/>
      <c r="I149" s="661"/>
      <c r="J149" s="84"/>
    </row>
    <row r="150" spans="1:10" ht="15">
      <c r="A150" s="664">
        <v>343</v>
      </c>
      <c r="B150" s="86"/>
      <c r="C150" s="661"/>
      <c r="D150" s="84"/>
      <c r="G150" s="664">
        <v>343</v>
      </c>
      <c r="H150" s="86"/>
      <c r="I150" s="661"/>
      <c r="J150" s="84"/>
    </row>
    <row r="151" spans="1:10" ht="15">
      <c r="A151" s="664">
        <v>344</v>
      </c>
      <c r="B151" s="86"/>
      <c r="C151" s="661"/>
      <c r="D151" s="84"/>
      <c r="G151" s="664">
        <v>344</v>
      </c>
      <c r="H151" s="86"/>
      <c r="I151" s="661"/>
      <c r="J151" s="84"/>
    </row>
    <row r="152" spans="1:10" ht="15">
      <c r="A152" s="664">
        <v>345</v>
      </c>
      <c r="B152" s="86"/>
      <c r="C152" s="661"/>
      <c r="D152" s="84"/>
      <c r="G152" s="664">
        <v>345</v>
      </c>
      <c r="H152" s="86"/>
      <c r="I152" s="661"/>
      <c r="J152" s="84"/>
    </row>
    <row r="153" spans="1:10" ht="15">
      <c r="A153" s="664">
        <v>346</v>
      </c>
      <c r="B153" s="86"/>
      <c r="C153" s="661"/>
      <c r="D153" s="84"/>
      <c r="G153" s="664">
        <v>346</v>
      </c>
      <c r="H153" s="86"/>
      <c r="I153" s="661"/>
      <c r="J153" s="84"/>
    </row>
    <row r="154" spans="1:10" ht="15">
      <c r="A154" s="664">
        <v>347</v>
      </c>
      <c r="B154" s="86"/>
      <c r="C154" s="661"/>
      <c r="D154" s="84"/>
      <c r="G154" s="664">
        <v>347</v>
      </c>
      <c r="H154" s="86"/>
      <c r="I154" s="661"/>
      <c r="J154" s="84"/>
    </row>
    <row r="155" spans="1:10" ht="15">
      <c r="A155" s="664">
        <v>348</v>
      </c>
      <c r="B155" s="21"/>
      <c r="C155" s="661"/>
      <c r="D155" s="7"/>
      <c r="G155" s="664">
        <v>348</v>
      </c>
      <c r="H155" s="21"/>
      <c r="I155" s="661"/>
      <c r="J155" s="7"/>
    </row>
    <row r="156" spans="1:10" ht="15.75" thickBot="1">
      <c r="A156" s="664">
        <v>349</v>
      </c>
      <c r="B156" s="21"/>
      <c r="C156" s="661"/>
      <c r="D156" s="7"/>
      <c r="G156" s="664">
        <v>349</v>
      </c>
      <c r="H156" s="21"/>
      <c r="I156" s="661"/>
      <c r="J156" s="7"/>
    </row>
    <row r="157" spans="1:10" ht="16.5" thickBot="1">
      <c r="A157" s="664">
        <v>350</v>
      </c>
      <c r="B157" s="667" t="s">
        <v>399</v>
      </c>
      <c r="C157" s="661"/>
      <c r="D157" s="7" t="s">
        <v>376</v>
      </c>
      <c r="G157" s="664">
        <v>350</v>
      </c>
      <c r="H157" s="667" t="s">
        <v>399</v>
      </c>
      <c r="I157" s="661"/>
      <c r="J157" s="7" t="s">
        <v>376</v>
      </c>
    </row>
    <row r="158" spans="1:10" ht="16.5" thickBot="1">
      <c r="A158" s="664">
        <v>351</v>
      </c>
      <c r="B158" s="683" t="s">
        <v>595</v>
      </c>
      <c r="C158" s="661"/>
      <c r="D158" s="7" t="s">
        <v>376</v>
      </c>
      <c r="G158" s="664">
        <v>351</v>
      </c>
      <c r="H158" s="683" t="s">
        <v>595</v>
      </c>
      <c r="I158" s="661"/>
      <c r="J158" s="7" t="s">
        <v>376</v>
      </c>
    </row>
    <row r="159" spans="1:10" ht="16.5" thickBot="1">
      <c r="A159" s="664">
        <f>A158+1</f>
        <v>352</v>
      </c>
      <c r="B159" s="667" t="s">
        <v>400</v>
      </c>
      <c r="C159" s="661"/>
      <c r="D159" s="7" t="s">
        <v>376</v>
      </c>
      <c r="G159" s="664">
        <f>G158+1</f>
        <v>352</v>
      </c>
      <c r="H159" s="667" t="s">
        <v>400</v>
      </c>
      <c r="I159" s="661"/>
      <c r="J159" s="7" t="s">
        <v>376</v>
      </c>
    </row>
    <row r="160" spans="1:10" ht="16.5" thickBot="1">
      <c r="A160" s="664">
        <f aca="true" t="shared" si="4" ref="A160:A206">A159+1</f>
        <v>353</v>
      </c>
      <c r="B160" s="667" t="s">
        <v>401</v>
      </c>
      <c r="C160" s="661"/>
      <c r="D160" s="7" t="s">
        <v>376</v>
      </c>
      <c r="G160" s="664">
        <f aca="true" t="shared" si="5" ref="G160:G206">G159+1</f>
        <v>353</v>
      </c>
      <c r="H160" s="667" t="s">
        <v>401</v>
      </c>
      <c r="I160" s="661"/>
      <c r="J160" s="7" t="s">
        <v>376</v>
      </c>
    </row>
    <row r="161" spans="1:10" ht="16.5" thickBot="1">
      <c r="A161" s="664">
        <f t="shared" si="4"/>
        <v>354</v>
      </c>
      <c r="B161" s="667" t="s">
        <v>402</v>
      </c>
      <c r="C161" s="661"/>
      <c r="D161" s="7" t="s">
        <v>376</v>
      </c>
      <c r="G161" s="664">
        <f t="shared" si="5"/>
        <v>354</v>
      </c>
      <c r="H161" s="667" t="s">
        <v>402</v>
      </c>
      <c r="I161" s="661"/>
      <c r="J161" s="7" t="s">
        <v>376</v>
      </c>
    </row>
    <row r="162" spans="1:10" ht="16.5" thickBot="1">
      <c r="A162" s="664">
        <f t="shared" si="4"/>
        <v>355</v>
      </c>
      <c r="B162" s="667" t="s">
        <v>403</v>
      </c>
      <c r="C162" s="661"/>
      <c r="D162" s="7" t="s">
        <v>376</v>
      </c>
      <c r="G162" s="664">
        <f t="shared" si="5"/>
        <v>355</v>
      </c>
      <c r="H162" s="667" t="s">
        <v>403</v>
      </c>
      <c r="I162" s="661"/>
      <c r="J162" s="7" t="s">
        <v>376</v>
      </c>
    </row>
    <row r="163" spans="1:10" ht="16.5" thickBot="1">
      <c r="A163" s="664">
        <f t="shared" si="4"/>
        <v>356</v>
      </c>
      <c r="B163" s="667" t="s">
        <v>404</v>
      </c>
      <c r="C163" s="661"/>
      <c r="D163" s="7" t="s">
        <v>376</v>
      </c>
      <c r="G163" s="664">
        <f t="shared" si="5"/>
        <v>356</v>
      </c>
      <c r="H163" s="667" t="s">
        <v>404</v>
      </c>
      <c r="I163" s="661"/>
      <c r="J163" s="7" t="s">
        <v>376</v>
      </c>
    </row>
    <row r="164" spans="1:10" ht="16.5" thickBot="1">
      <c r="A164" s="664">
        <f t="shared" si="4"/>
        <v>357</v>
      </c>
      <c r="B164" s="674" t="s">
        <v>594</v>
      </c>
      <c r="C164" s="661"/>
      <c r="D164" s="84" t="s">
        <v>388</v>
      </c>
      <c r="G164" s="664">
        <f t="shared" si="5"/>
        <v>357</v>
      </c>
      <c r="H164" s="674" t="s">
        <v>594</v>
      </c>
      <c r="I164" s="661"/>
      <c r="J164" s="84" t="s">
        <v>388</v>
      </c>
    </row>
    <row r="165" spans="1:10" ht="16.5" thickBot="1">
      <c r="A165" s="664">
        <f t="shared" si="4"/>
        <v>358</v>
      </c>
      <c r="B165" s="674" t="s">
        <v>596</v>
      </c>
      <c r="C165" s="661"/>
      <c r="D165" s="84" t="s">
        <v>388</v>
      </c>
      <c r="G165" s="664">
        <f t="shared" si="5"/>
        <v>358</v>
      </c>
      <c r="H165" s="674" t="s">
        <v>405</v>
      </c>
      <c r="I165" s="661"/>
      <c r="J165" s="84" t="s">
        <v>388</v>
      </c>
    </row>
    <row r="166" spans="1:10" ht="15.75">
      <c r="A166" s="664">
        <f t="shared" si="4"/>
        <v>359</v>
      </c>
      <c r="B166" s="674" t="s">
        <v>597</v>
      </c>
      <c r="C166" s="661"/>
      <c r="D166" s="84" t="s">
        <v>388</v>
      </c>
      <c r="G166" s="664">
        <f t="shared" si="5"/>
        <v>359</v>
      </c>
      <c r="H166" s="674" t="s">
        <v>406</v>
      </c>
      <c r="I166" s="661"/>
      <c r="J166" s="84" t="s">
        <v>388</v>
      </c>
    </row>
    <row r="167" spans="1:10" ht="15.75">
      <c r="A167" s="664">
        <f t="shared" si="4"/>
        <v>360</v>
      </c>
      <c r="B167" s="675" t="s">
        <v>601</v>
      </c>
      <c r="C167" s="661"/>
      <c r="D167" s="84" t="s">
        <v>388</v>
      </c>
      <c r="G167" s="664">
        <f t="shared" si="5"/>
        <v>360</v>
      </c>
      <c r="H167" s="675" t="s">
        <v>407</v>
      </c>
      <c r="I167" s="661"/>
      <c r="J167" s="84" t="s">
        <v>388</v>
      </c>
    </row>
    <row r="168" spans="1:10" ht="16.5" thickBot="1">
      <c r="A168" s="664">
        <f t="shared" si="4"/>
        <v>361</v>
      </c>
      <c r="B168" s="676" t="s">
        <v>602</v>
      </c>
      <c r="C168" s="661"/>
      <c r="D168" s="84" t="s">
        <v>388</v>
      </c>
      <c r="G168" s="664">
        <f t="shared" si="5"/>
        <v>361</v>
      </c>
      <c r="H168" s="676" t="s">
        <v>408</v>
      </c>
      <c r="I168" s="661"/>
      <c r="J168" s="84" t="s">
        <v>388</v>
      </c>
    </row>
    <row r="169" spans="1:10" ht="15.75">
      <c r="A169" s="664">
        <f t="shared" si="4"/>
        <v>362</v>
      </c>
      <c r="B169" s="674" t="s">
        <v>600</v>
      </c>
      <c r="C169" s="661"/>
      <c r="D169" s="84" t="s">
        <v>388</v>
      </c>
      <c r="G169" s="664">
        <f t="shared" si="5"/>
        <v>362</v>
      </c>
      <c r="H169" s="674" t="s">
        <v>409</v>
      </c>
      <c r="I169" s="661"/>
      <c r="J169" s="84" t="s">
        <v>388</v>
      </c>
    </row>
    <row r="170" spans="1:10" ht="15.75">
      <c r="A170" s="664">
        <f t="shared" si="4"/>
        <v>363</v>
      </c>
      <c r="B170" s="677" t="s">
        <v>410</v>
      </c>
      <c r="C170" s="661"/>
      <c r="D170" s="84" t="s">
        <v>398</v>
      </c>
      <c r="G170" s="664">
        <f t="shared" si="5"/>
        <v>363</v>
      </c>
      <c r="H170" s="677" t="s">
        <v>410</v>
      </c>
      <c r="I170" s="661"/>
      <c r="J170" s="84" t="s">
        <v>398</v>
      </c>
    </row>
    <row r="171" spans="1:10" ht="15.75">
      <c r="A171" s="664">
        <f t="shared" si="4"/>
        <v>364</v>
      </c>
      <c r="B171" s="677" t="s">
        <v>599</v>
      </c>
      <c r="C171" s="661"/>
      <c r="D171" s="84" t="s">
        <v>398</v>
      </c>
      <c r="G171" s="664">
        <f t="shared" si="5"/>
        <v>364</v>
      </c>
      <c r="H171" s="677" t="s">
        <v>411</v>
      </c>
      <c r="I171" s="661"/>
      <c r="J171" s="84" t="s">
        <v>398</v>
      </c>
    </row>
    <row r="172" spans="1:10" ht="15.75">
      <c r="A172" s="664">
        <f t="shared" si="4"/>
        <v>365</v>
      </c>
      <c r="B172" s="677" t="s">
        <v>412</v>
      </c>
      <c r="C172" s="661"/>
      <c r="D172" s="84" t="s">
        <v>398</v>
      </c>
      <c r="G172" s="664">
        <f t="shared" si="5"/>
        <v>365</v>
      </c>
      <c r="H172" s="677" t="s">
        <v>412</v>
      </c>
      <c r="I172" s="661"/>
      <c r="J172" s="84" t="s">
        <v>398</v>
      </c>
    </row>
    <row r="173" spans="1:10" ht="15.75">
      <c r="A173" s="664">
        <f t="shared" si="4"/>
        <v>366</v>
      </c>
      <c r="B173" s="678" t="s">
        <v>598</v>
      </c>
      <c r="C173" s="661"/>
      <c r="D173" s="84" t="s">
        <v>398</v>
      </c>
      <c r="G173" s="664">
        <f t="shared" si="5"/>
        <v>366</v>
      </c>
      <c r="H173" s="678" t="s">
        <v>413</v>
      </c>
      <c r="I173" s="661"/>
      <c r="J173" s="84" t="s">
        <v>398</v>
      </c>
    </row>
    <row r="174" spans="1:10" ht="15.75">
      <c r="A174" s="664">
        <f t="shared" si="4"/>
        <v>367</v>
      </c>
      <c r="B174" s="685" t="s">
        <v>277</v>
      </c>
      <c r="C174" s="661"/>
      <c r="D174" s="84" t="s">
        <v>398</v>
      </c>
      <c r="G174" s="664">
        <f t="shared" si="5"/>
        <v>367</v>
      </c>
      <c r="H174" s="677" t="s">
        <v>414</v>
      </c>
      <c r="I174" s="661"/>
      <c r="J174" s="84" t="s">
        <v>398</v>
      </c>
    </row>
    <row r="175" spans="1:10" ht="15">
      <c r="A175" s="664">
        <f t="shared" si="4"/>
        <v>368</v>
      </c>
      <c r="B175" s="86"/>
      <c r="C175" s="661"/>
      <c r="D175" s="84"/>
      <c r="G175" s="664">
        <f t="shared" si="5"/>
        <v>368</v>
      </c>
      <c r="H175" s="86"/>
      <c r="I175" s="661"/>
      <c r="J175" s="84"/>
    </row>
    <row r="176" spans="1:10" ht="15">
      <c r="A176" s="664">
        <f t="shared" si="4"/>
        <v>369</v>
      </c>
      <c r="B176" s="86"/>
      <c r="C176" s="661"/>
      <c r="D176" s="84"/>
      <c r="G176" s="664">
        <f t="shared" si="5"/>
        <v>369</v>
      </c>
      <c r="H176" s="86"/>
      <c r="I176" s="661"/>
      <c r="J176" s="84"/>
    </row>
    <row r="177" spans="1:10" ht="15">
      <c r="A177" s="664">
        <f t="shared" si="4"/>
        <v>370</v>
      </c>
      <c r="B177" s="86"/>
      <c r="C177" s="661"/>
      <c r="D177" s="84"/>
      <c r="G177" s="664">
        <f t="shared" si="5"/>
        <v>370</v>
      </c>
      <c r="H177" s="86"/>
      <c r="I177" s="661"/>
      <c r="J177" s="84"/>
    </row>
    <row r="178" spans="1:10" ht="15">
      <c r="A178" s="664">
        <f t="shared" si="4"/>
        <v>371</v>
      </c>
      <c r="B178" s="86"/>
      <c r="C178" s="661"/>
      <c r="D178" s="84"/>
      <c r="G178" s="664">
        <f t="shared" si="5"/>
        <v>371</v>
      </c>
      <c r="H178" s="86"/>
      <c r="I178" s="661"/>
      <c r="J178" s="84"/>
    </row>
    <row r="179" spans="1:10" ht="15">
      <c r="A179" s="664">
        <f t="shared" si="4"/>
        <v>372</v>
      </c>
      <c r="B179" s="86"/>
      <c r="C179" s="661"/>
      <c r="D179" s="84"/>
      <c r="G179" s="664">
        <f t="shared" si="5"/>
        <v>372</v>
      </c>
      <c r="H179" s="86"/>
      <c r="I179" s="661"/>
      <c r="J179" s="84"/>
    </row>
    <row r="180" spans="1:10" ht="15">
      <c r="A180" s="664">
        <f t="shared" si="4"/>
        <v>373</v>
      </c>
      <c r="B180" s="86"/>
      <c r="C180" s="661"/>
      <c r="D180" s="84"/>
      <c r="G180" s="664">
        <f t="shared" si="5"/>
        <v>373</v>
      </c>
      <c r="H180" s="86"/>
      <c r="I180" s="661"/>
      <c r="J180" s="84"/>
    </row>
    <row r="181" spans="1:10" ht="15">
      <c r="A181" s="664">
        <f t="shared" si="4"/>
        <v>374</v>
      </c>
      <c r="B181" s="86"/>
      <c r="C181" s="661"/>
      <c r="D181" s="84"/>
      <c r="G181" s="664">
        <f t="shared" si="5"/>
        <v>374</v>
      </c>
      <c r="H181" s="86"/>
      <c r="I181" s="661"/>
      <c r="J181" s="84"/>
    </row>
    <row r="182" spans="1:10" ht="15">
      <c r="A182" s="664">
        <f t="shared" si="4"/>
        <v>375</v>
      </c>
      <c r="B182" s="86"/>
      <c r="C182" s="661"/>
      <c r="D182" s="84"/>
      <c r="G182" s="664">
        <f t="shared" si="5"/>
        <v>375</v>
      </c>
      <c r="H182" s="86"/>
      <c r="I182" s="661"/>
      <c r="J182" s="84"/>
    </row>
    <row r="183" spans="1:10" ht="15">
      <c r="A183" s="664">
        <f t="shared" si="4"/>
        <v>376</v>
      </c>
      <c r="B183" s="86"/>
      <c r="C183" s="661"/>
      <c r="D183" s="84"/>
      <c r="G183" s="664">
        <f t="shared" si="5"/>
        <v>376</v>
      </c>
      <c r="H183" s="86"/>
      <c r="I183" s="661"/>
      <c r="J183" s="84"/>
    </row>
    <row r="184" spans="1:10" ht="15">
      <c r="A184" s="664">
        <f t="shared" si="4"/>
        <v>377</v>
      </c>
      <c r="B184" s="86"/>
      <c r="C184" s="661"/>
      <c r="D184" s="84"/>
      <c r="G184" s="664">
        <f t="shared" si="5"/>
        <v>377</v>
      </c>
      <c r="H184" s="86"/>
      <c r="I184" s="661"/>
      <c r="J184" s="84"/>
    </row>
    <row r="185" spans="1:10" ht="15">
      <c r="A185" s="664">
        <f t="shared" si="4"/>
        <v>378</v>
      </c>
      <c r="B185" s="86"/>
      <c r="C185" s="661"/>
      <c r="D185" s="84"/>
      <c r="G185" s="664">
        <f t="shared" si="5"/>
        <v>378</v>
      </c>
      <c r="H185" s="86"/>
      <c r="I185" s="661"/>
      <c r="J185" s="84"/>
    </row>
    <row r="186" spans="1:10" ht="15">
      <c r="A186" s="664">
        <f t="shared" si="4"/>
        <v>379</v>
      </c>
      <c r="B186" s="86"/>
      <c r="C186" s="661"/>
      <c r="D186" s="84"/>
      <c r="G186" s="664">
        <f t="shared" si="5"/>
        <v>379</v>
      </c>
      <c r="H186" s="86"/>
      <c r="I186" s="661"/>
      <c r="J186" s="84"/>
    </row>
    <row r="187" spans="1:10" ht="15">
      <c r="A187" s="664">
        <f t="shared" si="4"/>
        <v>380</v>
      </c>
      <c r="B187" s="86"/>
      <c r="C187" s="661"/>
      <c r="D187" s="84"/>
      <c r="G187" s="664">
        <f t="shared" si="5"/>
        <v>380</v>
      </c>
      <c r="H187" s="86"/>
      <c r="I187" s="661"/>
      <c r="J187" s="84"/>
    </row>
    <row r="188" spans="1:10" ht="15">
      <c r="A188" s="664">
        <f t="shared" si="4"/>
        <v>381</v>
      </c>
      <c r="B188" s="86"/>
      <c r="C188" s="661"/>
      <c r="D188" s="84"/>
      <c r="G188" s="664">
        <f t="shared" si="5"/>
        <v>381</v>
      </c>
      <c r="H188" s="86"/>
      <c r="I188" s="661"/>
      <c r="J188" s="84"/>
    </row>
    <row r="189" spans="1:10" ht="15">
      <c r="A189" s="664">
        <f t="shared" si="4"/>
        <v>382</v>
      </c>
      <c r="B189" s="86"/>
      <c r="C189" s="661"/>
      <c r="D189" s="84"/>
      <c r="G189" s="664">
        <f t="shared" si="5"/>
        <v>382</v>
      </c>
      <c r="H189" s="86"/>
      <c r="I189" s="661"/>
      <c r="J189" s="84"/>
    </row>
    <row r="190" spans="1:10" ht="15">
      <c r="A190" s="664">
        <f t="shared" si="4"/>
        <v>383</v>
      </c>
      <c r="B190" s="86"/>
      <c r="C190" s="661"/>
      <c r="D190" s="84"/>
      <c r="G190" s="664">
        <f t="shared" si="5"/>
        <v>383</v>
      </c>
      <c r="H190" s="86"/>
      <c r="I190" s="661"/>
      <c r="J190" s="84"/>
    </row>
    <row r="191" spans="1:10" ht="15">
      <c r="A191" s="664">
        <f t="shared" si="4"/>
        <v>384</v>
      </c>
      <c r="B191" s="86"/>
      <c r="C191" s="661"/>
      <c r="D191" s="84"/>
      <c r="G191" s="664">
        <f t="shared" si="5"/>
        <v>384</v>
      </c>
      <c r="H191" s="86"/>
      <c r="I191" s="661"/>
      <c r="J191" s="84"/>
    </row>
    <row r="192" spans="1:10" ht="15">
      <c r="A192" s="664">
        <f t="shared" si="4"/>
        <v>385</v>
      </c>
      <c r="B192" s="86"/>
      <c r="C192" s="661"/>
      <c r="D192" s="84"/>
      <c r="G192" s="664">
        <f t="shared" si="5"/>
        <v>385</v>
      </c>
      <c r="H192" s="86"/>
      <c r="I192" s="661"/>
      <c r="J192" s="84"/>
    </row>
    <row r="193" spans="1:10" ht="15">
      <c r="A193" s="664">
        <f t="shared" si="4"/>
        <v>386</v>
      </c>
      <c r="B193" s="86"/>
      <c r="C193" s="661"/>
      <c r="D193" s="84"/>
      <c r="G193" s="664">
        <f t="shared" si="5"/>
        <v>386</v>
      </c>
      <c r="H193" s="86"/>
      <c r="I193" s="661"/>
      <c r="J193" s="84"/>
    </row>
    <row r="194" spans="1:10" ht="15">
      <c r="A194" s="664">
        <f t="shared" si="4"/>
        <v>387</v>
      </c>
      <c r="B194" s="86"/>
      <c r="C194" s="661"/>
      <c r="D194" s="84"/>
      <c r="G194" s="664">
        <f t="shared" si="5"/>
        <v>387</v>
      </c>
      <c r="H194" s="86"/>
      <c r="I194" s="661"/>
      <c r="J194" s="84"/>
    </row>
    <row r="195" spans="1:10" ht="15">
      <c r="A195" s="664">
        <f t="shared" si="4"/>
        <v>388</v>
      </c>
      <c r="B195" s="86"/>
      <c r="C195" s="661"/>
      <c r="D195" s="84"/>
      <c r="G195" s="664">
        <f t="shared" si="5"/>
        <v>388</v>
      </c>
      <c r="H195" s="86"/>
      <c r="I195" s="661"/>
      <c r="J195" s="84"/>
    </row>
    <row r="196" spans="1:10" ht="15">
      <c r="A196" s="664">
        <f t="shared" si="4"/>
        <v>389</v>
      </c>
      <c r="B196" s="86"/>
      <c r="C196" s="661"/>
      <c r="D196" s="84"/>
      <c r="G196" s="664">
        <f t="shared" si="5"/>
        <v>389</v>
      </c>
      <c r="H196" s="86"/>
      <c r="I196" s="661"/>
      <c r="J196" s="84"/>
    </row>
    <row r="197" spans="1:10" ht="15">
      <c r="A197" s="664">
        <f t="shared" si="4"/>
        <v>390</v>
      </c>
      <c r="B197" s="86"/>
      <c r="C197" s="661"/>
      <c r="D197" s="84"/>
      <c r="G197" s="664">
        <f t="shared" si="5"/>
        <v>390</v>
      </c>
      <c r="H197" s="86"/>
      <c r="I197" s="661"/>
      <c r="J197" s="84"/>
    </row>
    <row r="198" spans="1:10" ht="15">
      <c r="A198" s="664">
        <f t="shared" si="4"/>
        <v>391</v>
      </c>
      <c r="B198" s="86"/>
      <c r="C198" s="661"/>
      <c r="D198" s="84"/>
      <c r="G198" s="664">
        <f t="shared" si="5"/>
        <v>391</v>
      </c>
      <c r="H198" s="86"/>
      <c r="I198" s="661"/>
      <c r="J198" s="84"/>
    </row>
    <row r="199" spans="1:10" ht="15">
      <c r="A199" s="664">
        <f t="shared" si="4"/>
        <v>392</v>
      </c>
      <c r="B199" s="86"/>
      <c r="C199" s="661"/>
      <c r="D199" s="84"/>
      <c r="G199" s="664">
        <f t="shared" si="5"/>
        <v>392</v>
      </c>
      <c r="H199" s="86"/>
      <c r="I199" s="661"/>
      <c r="J199" s="84"/>
    </row>
    <row r="200" spans="1:10" ht="15">
      <c r="A200" s="664">
        <f t="shared" si="4"/>
        <v>393</v>
      </c>
      <c r="B200" s="86"/>
      <c r="C200" s="661"/>
      <c r="D200" s="84"/>
      <c r="G200" s="664">
        <f t="shared" si="5"/>
        <v>393</v>
      </c>
      <c r="H200" s="86"/>
      <c r="I200" s="661"/>
      <c r="J200" s="84"/>
    </row>
    <row r="201" spans="1:10" ht="15">
      <c r="A201" s="664">
        <f t="shared" si="4"/>
        <v>394</v>
      </c>
      <c r="B201" s="86"/>
      <c r="C201" s="661"/>
      <c r="D201" s="84"/>
      <c r="G201" s="664">
        <f t="shared" si="5"/>
        <v>394</v>
      </c>
      <c r="H201" s="86"/>
      <c r="I201" s="661"/>
      <c r="J201" s="84"/>
    </row>
    <row r="202" spans="1:10" ht="15">
      <c r="A202" s="664">
        <f t="shared" si="4"/>
        <v>395</v>
      </c>
      <c r="B202" s="86"/>
      <c r="C202" s="661"/>
      <c r="D202" s="84"/>
      <c r="G202" s="664">
        <f t="shared" si="5"/>
        <v>395</v>
      </c>
      <c r="H202" s="86"/>
      <c r="I202" s="661"/>
      <c r="J202" s="84"/>
    </row>
    <row r="203" spans="1:10" ht="15">
      <c r="A203" s="664">
        <f t="shared" si="4"/>
        <v>396</v>
      </c>
      <c r="B203" s="86"/>
      <c r="C203" s="661"/>
      <c r="D203" s="84"/>
      <c r="G203" s="664">
        <f t="shared" si="5"/>
        <v>396</v>
      </c>
      <c r="H203" s="86"/>
      <c r="I203" s="661"/>
      <c r="J203" s="84"/>
    </row>
    <row r="204" spans="1:10" ht="15">
      <c r="A204" s="664">
        <f t="shared" si="4"/>
        <v>397</v>
      </c>
      <c r="B204" s="21"/>
      <c r="C204" s="661"/>
      <c r="D204" s="7"/>
      <c r="G204" s="664">
        <f t="shared" si="5"/>
        <v>397</v>
      </c>
      <c r="H204" s="21"/>
      <c r="I204" s="661"/>
      <c r="J204" s="7"/>
    </row>
    <row r="205" spans="1:10" ht="15">
      <c r="A205" s="664">
        <f t="shared" si="4"/>
        <v>398</v>
      </c>
      <c r="B205" s="21"/>
      <c r="C205" s="661"/>
      <c r="D205" s="7"/>
      <c r="G205" s="664">
        <f t="shared" si="5"/>
        <v>398</v>
      </c>
      <c r="H205" s="21"/>
      <c r="I205" s="661"/>
      <c r="J205" s="7"/>
    </row>
    <row r="206" spans="1:10" ht="15">
      <c r="A206" s="664">
        <f t="shared" si="4"/>
        <v>399</v>
      </c>
      <c r="B206" s="21"/>
      <c r="C206" s="661"/>
      <c r="D206" s="7"/>
      <c r="G206" s="664">
        <f t="shared" si="5"/>
        <v>399</v>
      </c>
      <c r="H206" s="21"/>
      <c r="I206" s="661"/>
      <c r="J206" s="7"/>
    </row>
    <row r="207" spans="1:10" ht="15">
      <c r="A207" s="679">
        <v>400</v>
      </c>
      <c r="B207" s="86" t="s">
        <v>415</v>
      </c>
      <c r="C207" s="661">
        <v>37577</v>
      </c>
      <c r="D207" s="84" t="s">
        <v>212</v>
      </c>
      <c r="G207" s="679">
        <v>400</v>
      </c>
      <c r="H207" s="86" t="s">
        <v>415</v>
      </c>
      <c r="I207" s="661">
        <v>37577</v>
      </c>
      <c r="J207" s="84" t="s">
        <v>212</v>
      </c>
    </row>
    <row r="208" spans="1:10" ht="15">
      <c r="A208" s="679">
        <f>A207+1</f>
        <v>401</v>
      </c>
      <c r="B208" s="86" t="s">
        <v>416</v>
      </c>
      <c r="C208" s="661">
        <v>38032</v>
      </c>
      <c r="D208" s="84" t="s">
        <v>212</v>
      </c>
      <c r="G208" s="679">
        <f>G207+1</f>
        <v>401</v>
      </c>
      <c r="H208" s="86" t="s">
        <v>416</v>
      </c>
      <c r="I208" s="661">
        <v>38032</v>
      </c>
      <c r="J208" s="84" t="s">
        <v>212</v>
      </c>
    </row>
    <row r="209" spans="1:10" ht="15">
      <c r="A209" s="679">
        <f aca="true" t="shared" si="6" ref="A209:A272">A208+1</f>
        <v>402</v>
      </c>
      <c r="B209" s="86" t="s">
        <v>417</v>
      </c>
      <c r="C209" s="661">
        <v>38208</v>
      </c>
      <c r="D209" s="84" t="s">
        <v>212</v>
      </c>
      <c r="G209" s="679">
        <f aca="true" t="shared" si="7" ref="G209:G272">G208+1</f>
        <v>402</v>
      </c>
      <c r="H209" s="86" t="s">
        <v>417</v>
      </c>
      <c r="I209" s="661">
        <v>38208</v>
      </c>
      <c r="J209" s="84" t="s">
        <v>212</v>
      </c>
    </row>
    <row r="210" spans="1:10" ht="15">
      <c r="A210" s="679">
        <f t="shared" si="6"/>
        <v>403</v>
      </c>
      <c r="B210" s="86" t="s">
        <v>58</v>
      </c>
      <c r="C210" s="661">
        <v>37809</v>
      </c>
      <c r="D210" s="84" t="s">
        <v>212</v>
      </c>
      <c r="G210" s="679">
        <f t="shared" si="7"/>
        <v>403</v>
      </c>
      <c r="H210" s="86" t="s">
        <v>58</v>
      </c>
      <c r="I210" s="661">
        <v>37809</v>
      </c>
      <c r="J210" s="84" t="s">
        <v>212</v>
      </c>
    </row>
    <row r="211" spans="1:10" ht="15">
      <c r="A211" s="679">
        <f t="shared" si="6"/>
        <v>404</v>
      </c>
      <c r="B211" s="86"/>
      <c r="C211" s="661"/>
      <c r="D211" s="84"/>
      <c r="G211" s="679">
        <f t="shared" si="7"/>
        <v>404</v>
      </c>
      <c r="H211" s="86"/>
      <c r="I211" s="661"/>
      <c r="J211" s="84"/>
    </row>
    <row r="212" spans="1:10" ht="15">
      <c r="A212" s="679">
        <f t="shared" si="6"/>
        <v>405</v>
      </c>
      <c r="B212" s="86"/>
      <c r="C212" s="661"/>
      <c r="D212" s="84"/>
      <c r="G212" s="679">
        <f t="shared" si="7"/>
        <v>405</v>
      </c>
      <c r="H212" s="86"/>
      <c r="I212" s="661"/>
      <c r="J212" s="84"/>
    </row>
    <row r="213" spans="1:10" ht="15">
      <c r="A213" s="679">
        <f t="shared" si="6"/>
        <v>406</v>
      </c>
      <c r="B213" s="86"/>
      <c r="C213" s="661"/>
      <c r="D213" s="84"/>
      <c r="G213" s="679">
        <f t="shared" si="7"/>
        <v>406</v>
      </c>
      <c r="H213" s="86"/>
      <c r="I213" s="661"/>
      <c r="J213" s="84"/>
    </row>
    <row r="214" spans="1:10" ht="15">
      <c r="A214" s="679">
        <f t="shared" si="6"/>
        <v>407</v>
      </c>
      <c r="B214" s="86"/>
      <c r="C214" s="661"/>
      <c r="D214" s="84"/>
      <c r="G214" s="679">
        <f t="shared" si="7"/>
        <v>407</v>
      </c>
      <c r="H214" s="86"/>
      <c r="I214" s="661"/>
      <c r="J214" s="84"/>
    </row>
    <row r="215" spans="1:10" ht="15">
      <c r="A215" s="679">
        <f t="shared" si="6"/>
        <v>408</v>
      </c>
      <c r="B215" s="86"/>
      <c r="C215" s="661"/>
      <c r="D215" s="84"/>
      <c r="G215" s="679">
        <f t="shared" si="7"/>
        <v>408</v>
      </c>
      <c r="H215" s="86"/>
      <c r="I215" s="661"/>
      <c r="J215" s="84"/>
    </row>
    <row r="216" spans="1:10" ht="15">
      <c r="A216" s="679">
        <f t="shared" si="6"/>
        <v>409</v>
      </c>
      <c r="B216" s="86"/>
      <c r="C216" s="661"/>
      <c r="D216" s="84"/>
      <c r="G216" s="679">
        <f t="shared" si="7"/>
        <v>409</v>
      </c>
      <c r="H216" s="86"/>
      <c r="I216" s="661"/>
      <c r="J216" s="84"/>
    </row>
    <row r="217" spans="1:10" ht="15">
      <c r="A217" s="679">
        <f t="shared" si="6"/>
        <v>410</v>
      </c>
      <c r="B217" s="86"/>
      <c r="C217" s="661"/>
      <c r="D217" s="304"/>
      <c r="G217" s="679">
        <f t="shared" si="7"/>
        <v>410</v>
      </c>
      <c r="H217" s="86"/>
      <c r="I217" s="661"/>
      <c r="J217" s="304"/>
    </row>
    <row r="218" spans="1:10" ht="15">
      <c r="A218" s="679">
        <f t="shared" si="6"/>
        <v>411</v>
      </c>
      <c r="B218" s="86"/>
      <c r="C218" s="661"/>
      <c r="D218" s="84"/>
      <c r="G218" s="679">
        <f t="shared" si="7"/>
        <v>411</v>
      </c>
      <c r="H218" s="86"/>
      <c r="I218" s="661"/>
      <c r="J218" s="84"/>
    </row>
    <row r="219" spans="1:10" ht="15">
      <c r="A219" s="679">
        <f t="shared" si="6"/>
        <v>412</v>
      </c>
      <c r="B219" s="86"/>
      <c r="C219" s="661"/>
      <c r="D219" s="84"/>
      <c r="G219" s="679">
        <f t="shared" si="7"/>
        <v>412</v>
      </c>
      <c r="H219" s="86"/>
      <c r="I219" s="661"/>
      <c r="J219" s="84"/>
    </row>
    <row r="220" spans="1:10" ht="15">
      <c r="A220" s="679">
        <f t="shared" si="6"/>
        <v>413</v>
      </c>
      <c r="B220" s="86"/>
      <c r="C220" s="661"/>
      <c r="D220" s="84"/>
      <c r="G220" s="679">
        <f t="shared" si="7"/>
        <v>413</v>
      </c>
      <c r="H220" s="86"/>
      <c r="I220" s="661"/>
      <c r="J220" s="84"/>
    </row>
    <row r="221" spans="1:10" ht="15">
      <c r="A221" s="679">
        <f t="shared" si="6"/>
        <v>414</v>
      </c>
      <c r="B221" s="86"/>
      <c r="C221" s="661"/>
      <c r="D221" s="84"/>
      <c r="G221" s="679">
        <f t="shared" si="7"/>
        <v>414</v>
      </c>
      <c r="H221" s="86"/>
      <c r="I221" s="661"/>
      <c r="J221" s="84"/>
    </row>
    <row r="222" spans="1:10" ht="15">
      <c r="A222" s="679">
        <f t="shared" si="6"/>
        <v>415</v>
      </c>
      <c r="B222" s="86"/>
      <c r="C222" s="661"/>
      <c r="D222" s="84"/>
      <c r="G222" s="679">
        <f t="shared" si="7"/>
        <v>415</v>
      </c>
      <c r="H222" s="86"/>
      <c r="I222" s="661"/>
      <c r="J222" s="84"/>
    </row>
    <row r="223" spans="1:10" ht="15">
      <c r="A223" s="679">
        <f t="shared" si="6"/>
        <v>416</v>
      </c>
      <c r="B223" s="86"/>
      <c r="C223" s="661"/>
      <c r="D223" s="84"/>
      <c r="G223" s="679">
        <f t="shared" si="7"/>
        <v>416</v>
      </c>
      <c r="H223" s="86"/>
      <c r="I223" s="661"/>
      <c r="J223" s="84"/>
    </row>
    <row r="224" spans="1:10" ht="15">
      <c r="A224" s="679">
        <f t="shared" si="6"/>
        <v>417</v>
      </c>
      <c r="B224" s="86"/>
      <c r="C224" s="661"/>
      <c r="D224" s="84"/>
      <c r="G224" s="679">
        <f t="shared" si="7"/>
        <v>417</v>
      </c>
      <c r="H224" s="86"/>
      <c r="I224" s="661"/>
      <c r="J224" s="84"/>
    </row>
    <row r="225" spans="1:10" ht="15">
      <c r="A225" s="679">
        <f t="shared" si="6"/>
        <v>418</v>
      </c>
      <c r="B225" s="86"/>
      <c r="C225" s="661"/>
      <c r="D225" s="84"/>
      <c r="G225" s="679">
        <f t="shared" si="7"/>
        <v>418</v>
      </c>
      <c r="H225" s="86"/>
      <c r="I225" s="661"/>
      <c r="J225" s="84"/>
    </row>
    <row r="226" spans="1:10" ht="15">
      <c r="A226" s="679">
        <f t="shared" si="6"/>
        <v>419</v>
      </c>
      <c r="B226" s="86"/>
      <c r="C226" s="661"/>
      <c r="D226" s="84"/>
      <c r="G226" s="679">
        <f t="shared" si="7"/>
        <v>419</v>
      </c>
      <c r="H226" s="86"/>
      <c r="I226" s="661"/>
      <c r="J226" s="84"/>
    </row>
    <row r="227" spans="1:10" ht="15">
      <c r="A227" s="679">
        <f t="shared" si="6"/>
        <v>420</v>
      </c>
      <c r="B227" s="86" t="s">
        <v>418</v>
      </c>
      <c r="C227" s="661">
        <v>36830</v>
      </c>
      <c r="D227" s="84" t="s">
        <v>211</v>
      </c>
      <c r="G227" s="679">
        <f t="shared" si="7"/>
        <v>420</v>
      </c>
      <c r="H227" s="86" t="s">
        <v>418</v>
      </c>
      <c r="I227" s="661">
        <v>36830</v>
      </c>
      <c r="J227" s="84" t="s">
        <v>211</v>
      </c>
    </row>
    <row r="228" spans="1:10" ht="15">
      <c r="A228" s="679">
        <f t="shared" si="6"/>
        <v>421</v>
      </c>
      <c r="B228" s="86"/>
      <c r="C228" s="661"/>
      <c r="D228" s="84"/>
      <c r="G228" s="679">
        <f t="shared" si="7"/>
        <v>421</v>
      </c>
      <c r="H228" s="86"/>
      <c r="I228" s="661"/>
      <c r="J228" s="84"/>
    </row>
    <row r="229" spans="1:10" ht="15">
      <c r="A229" s="679">
        <f t="shared" si="6"/>
        <v>422</v>
      </c>
      <c r="B229" s="86"/>
      <c r="C229" s="661"/>
      <c r="D229" s="84"/>
      <c r="G229" s="679">
        <f t="shared" si="7"/>
        <v>422</v>
      </c>
      <c r="H229" s="86"/>
      <c r="I229" s="661"/>
      <c r="J229" s="84"/>
    </row>
    <row r="230" spans="1:10" ht="15">
      <c r="A230" s="679">
        <f t="shared" si="6"/>
        <v>423</v>
      </c>
      <c r="B230" s="86"/>
      <c r="C230" s="661"/>
      <c r="D230" s="84"/>
      <c r="G230" s="679">
        <f t="shared" si="7"/>
        <v>423</v>
      </c>
      <c r="H230" s="86"/>
      <c r="I230" s="661"/>
      <c r="J230" s="84"/>
    </row>
    <row r="231" spans="1:10" ht="15">
      <c r="A231" s="679">
        <f t="shared" si="6"/>
        <v>424</v>
      </c>
      <c r="B231" s="86"/>
      <c r="C231" s="661"/>
      <c r="D231" s="84"/>
      <c r="G231" s="679">
        <f t="shared" si="7"/>
        <v>424</v>
      </c>
      <c r="H231" s="86"/>
      <c r="I231" s="661"/>
      <c r="J231" s="84"/>
    </row>
    <row r="232" spans="1:10" ht="15">
      <c r="A232" s="679">
        <f t="shared" si="6"/>
        <v>425</v>
      </c>
      <c r="B232" s="86"/>
      <c r="C232" s="661"/>
      <c r="D232" s="84"/>
      <c r="G232" s="679">
        <f t="shared" si="7"/>
        <v>425</v>
      </c>
      <c r="H232" s="86"/>
      <c r="I232" s="661"/>
      <c r="J232" s="84"/>
    </row>
    <row r="233" spans="1:10" ht="15">
      <c r="A233" s="679">
        <f t="shared" si="6"/>
        <v>426</v>
      </c>
      <c r="B233" s="86"/>
      <c r="C233" s="661"/>
      <c r="D233" s="84"/>
      <c r="G233" s="679">
        <f t="shared" si="7"/>
        <v>426</v>
      </c>
      <c r="H233" s="86"/>
      <c r="I233" s="661"/>
      <c r="J233" s="84"/>
    </row>
    <row r="234" spans="1:10" ht="15">
      <c r="A234" s="679">
        <f t="shared" si="6"/>
        <v>427</v>
      </c>
      <c r="B234" s="86"/>
      <c r="C234" s="661"/>
      <c r="D234" s="84"/>
      <c r="G234" s="679">
        <f t="shared" si="7"/>
        <v>427</v>
      </c>
      <c r="H234" s="86"/>
      <c r="I234" s="661"/>
      <c r="J234" s="84"/>
    </row>
    <row r="235" spans="1:10" ht="15">
      <c r="A235" s="679">
        <f t="shared" si="6"/>
        <v>428</v>
      </c>
      <c r="B235" s="86"/>
      <c r="C235" s="661"/>
      <c r="D235" s="84"/>
      <c r="G235" s="679">
        <f t="shared" si="7"/>
        <v>428</v>
      </c>
      <c r="H235" s="86"/>
      <c r="I235" s="661"/>
      <c r="J235" s="84"/>
    </row>
    <row r="236" spans="1:10" ht="15">
      <c r="A236" s="679">
        <f t="shared" si="6"/>
        <v>429</v>
      </c>
      <c r="B236" s="86"/>
      <c r="C236" s="661"/>
      <c r="D236" s="84"/>
      <c r="G236" s="679">
        <f t="shared" si="7"/>
        <v>429</v>
      </c>
      <c r="H236" s="86"/>
      <c r="I236" s="661"/>
      <c r="J236" s="84"/>
    </row>
    <row r="237" spans="1:10" ht="15">
      <c r="A237" s="679">
        <f t="shared" si="6"/>
        <v>430</v>
      </c>
      <c r="B237" s="86" t="s">
        <v>419</v>
      </c>
      <c r="C237" s="661">
        <v>38867</v>
      </c>
      <c r="D237" s="84" t="s">
        <v>213</v>
      </c>
      <c r="G237" s="679">
        <f t="shared" si="7"/>
        <v>430</v>
      </c>
      <c r="H237" s="86" t="s">
        <v>419</v>
      </c>
      <c r="I237" s="661">
        <v>38867</v>
      </c>
      <c r="J237" s="84" t="s">
        <v>213</v>
      </c>
    </row>
    <row r="238" spans="1:10" ht="15">
      <c r="A238" s="679">
        <f t="shared" si="6"/>
        <v>431</v>
      </c>
      <c r="B238" s="86" t="s">
        <v>420</v>
      </c>
      <c r="C238" s="661">
        <v>38583</v>
      </c>
      <c r="D238" s="84" t="s">
        <v>213</v>
      </c>
      <c r="G238" s="679">
        <f t="shared" si="7"/>
        <v>431</v>
      </c>
      <c r="H238" s="86" t="s">
        <v>420</v>
      </c>
      <c r="I238" s="661">
        <v>38583</v>
      </c>
      <c r="J238" s="84" t="s">
        <v>213</v>
      </c>
    </row>
    <row r="239" spans="1:10" ht="15">
      <c r="A239" s="679">
        <f t="shared" si="6"/>
        <v>432</v>
      </c>
      <c r="B239" s="86" t="s">
        <v>421</v>
      </c>
      <c r="C239" s="661">
        <v>38477</v>
      </c>
      <c r="D239" s="84" t="s">
        <v>213</v>
      </c>
      <c r="G239" s="679">
        <f t="shared" si="7"/>
        <v>432</v>
      </c>
      <c r="H239" s="86" t="s">
        <v>421</v>
      </c>
      <c r="I239" s="661">
        <v>38477</v>
      </c>
      <c r="J239" s="84" t="s">
        <v>213</v>
      </c>
    </row>
    <row r="240" spans="1:10" ht="15">
      <c r="A240" s="679">
        <f t="shared" si="6"/>
        <v>433</v>
      </c>
      <c r="B240" s="86" t="s">
        <v>422</v>
      </c>
      <c r="C240" s="661">
        <v>38319</v>
      </c>
      <c r="D240" s="84" t="s">
        <v>213</v>
      </c>
      <c r="G240" s="679">
        <f t="shared" si="7"/>
        <v>433</v>
      </c>
      <c r="H240" s="86" t="s">
        <v>422</v>
      </c>
      <c r="I240" s="661">
        <v>38319</v>
      </c>
      <c r="J240" s="84" t="s">
        <v>213</v>
      </c>
    </row>
    <row r="241" spans="1:10" ht="15">
      <c r="A241" s="679">
        <f t="shared" si="6"/>
        <v>434</v>
      </c>
      <c r="B241" s="86" t="s">
        <v>284</v>
      </c>
      <c r="C241" s="661">
        <v>38557</v>
      </c>
      <c r="D241" s="84" t="s">
        <v>213</v>
      </c>
      <c r="G241" s="679">
        <f t="shared" si="7"/>
        <v>434</v>
      </c>
      <c r="H241" s="86" t="s">
        <v>284</v>
      </c>
      <c r="I241" s="661">
        <v>38557</v>
      </c>
      <c r="J241" s="84" t="s">
        <v>213</v>
      </c>
    </row>
    <row r="242" spans="1:10" ht="15">
      <c r="A242" s="679">
        <f t="shared" si="6"/>
        <v>435</v>
      </c>
      <c r="B242" s="86" t="s">
        <v>423</v>
      </c>
      <c r="C242" s="661">
        <v>39335</v>
      </c>
      <c r="D242" s="84" t="s">
        <v>213</v>
      </c>
      <c r="G242" s="679">
        <f t="shared" si="7"/>
        <v>435</v>
      </c>
      <c r="H242" s="86" t="s">
        <v>423</v>
      </c>
      <c r="I242" s="661">
        <v>39335</v>
      </c>
      <c r="J242" s="84" t="s">
        <v>213</v>
      </c>
    </row>
    <row r="243" spans="1:10" ht="15">
      <c r="A243" s="679">
        <f t="shared" si="6"/>
        <v>436</v>
      </c>
      <c r="B243" s="86" t="s">
        <v>424</v>
      </c>
      <c r="C243" s="661">
        <v>38786</v>
      </c>
      <c r="D243" s="84" t="s">
        <v>213</v>
      </c>
      <c r="G243" s="679">
        <f t="shared" si="7"/>
        <v>436</v>
      </c>
      <c r="H243" s="86" t="s">
        <v>424</v>
      </c>
      <c r="I243" s="661">
        <v>38786</v>
      </c>
      <c r="J243" s="84" t="s">
        <v>213</v>
      </c>
    </row>
    <row r="244" spans="1:10" ht="15">
      <c r="A244" s="679">
        <f t="shared" si="6"/>
        <v>437</v>
      </c>
      <c r="B244" s="86" t="s">
        <v>425</v>
      </c>
      <c r="C244" s="661">
        <v>38427</v>
      </c>
      <c r="D244" s="84" t="s">
        <v>213</v>
      </c>
      <c r="G244" s="679">
        <f t="shared" si="7"/>
        <v>437</v>
      </c>
      <c r="H244" s="86" t="s">
        <v>425</v>
      </c>
      <c r="I244" s="661">
        <v>38427</v>
      </c>
      <c r="J244" s="84" t="s">
        <v>213</v>
      </c>
    </row>
    <row r="245" spans="1:10" ht="15">
      <c r="A245" s="679">
        <f t="shared" si="6"/>
        <v>438</v>
      </c>
      <c r="B245" s="86" t="s">
        <v>426</v>
      </c>
      <c r="C245" s="661">
        <v>38510</v>
      </c>
      <c r="D245" s="84" t="s">
        <v>213</v>
      </c>
      <c r="G245" s="679">
        <f t="shared" si="7"/>
        <v>438</v>
      </c>
      <c r="H245" s="86" t="s">
        <v>426</v>
      </c>
      <c r="I245" s="661">
        <v>38510</v>
      </c>
      <c r="J245" s="84" t="s">
        <v>213</v>
      </c>
    </row>
    <row r="246" spans="1:10" ht="15">
      <c r="A246" s="679">
        <f t="shared" si="6"/>
        <v>439</v>
      </c>
      <c r="B246" s="86" t="s">
        <v>427</v>
      </c>
      <c r="C246" s="661">
        <v>38936</v>
      </c>
      <c r="D246" s="84" t="s">
        <v>213</v>
      </c>
      <c r="G246" s="679">
        <f t="shared" si="7"/>
        <v>439</v>
      </c>
      <c r="H246" s="86" t="s">
        <v>427</v>
      </c>
      <c r="I246" s="661">
        <v>38936</v>
      </c>
      <c r="J246" s="84" t="s">
        <v>213</v>
      </c>
    </row>
    <row r="247" spans="1:10" ht="15">
      <c r="A247" s="679">
        <f t="shared" si="6"/>
        <v>440</v>
      </c>
      <c r="B247" s="86" t="s">
        <v>428</v>
      </c>
      <c r="C247" s="661">
        <v>38539</v>
      </c>
      <c r="D247" s="84" t="s">
        <v>213</v>
      </c>
      <c r="G247" s="679">
        <f t="shared" si="7"/>
        <v>440</v>
      </c>
      <c r="H247" s="86" t="s">
        <v>428</v>
      </c>
      <c r="I247" s="661">
        <v>38539</v>
      </c>
      <c r="J247" s="84" t="s">
        <v>213</v>
      </c>
    </row>
    <row r="248" spans="1:10" ht="15">
      <c r="A248" s="679">
        <f t="shared" si="6"/>
        <v>441</v>
      </c>
      <c r="B248" s="86" t="s">
        <v>429</v>
      </c>
      <c r="C248" s="661">
        <v>38745</v>
      </c>
      <c r="D248" s="84" t="s">
        <v>213</v>
      </c>
      <c r="G248" s="679">
        <f t="shared" si="7"/>
        <v>441</v>
      </c>
      <c r="H248" s="86" t="s">
        <v>429</v>
      </c>
      <c r="I248" s="661">
        <v>38745</v>
      </c>
      <c r="J248" s="84" t="s">
        <v>213</v>
      </c>
    </row>
    <row r="249" spans="1:10" ht="15">
      <c r="A249" s="679">
        <f t="shared" si="6"/>
        <v>442</v>
      </c>
      <c r="B249" s="86" t="s">
        <v>430</v>
      </c>
      <c r="C249" s="661">
        <v>38894</v>
      </c>
      <c r="D249" s="84" t="s">
        <v>213</v>
      </c>
      <c r="G249" s="679">
        <f t="shared" si="7"/>
        <v>442</v>
      </c>
      <c r="H249" s="86" t="s">
        <v>430</v>
      </c>
      <c r="I249" s="661">
        <v>38894</v>
      </c>
      <c r="J249" s="84" t="s">
        <v>213</v>
      </c>
    </row>
    <row r="250" spans="1:10" ht="15">
      <c r="A250" s="679">
        <f t="shared" si="6"/>
        <v>443</v>
      </c>
      <c r="B250" s="86"/>
      <c r="C250" s="661"/>
      <c r="D250" s="84"/>
      <c r="G250" s="679">
        <f t="shared" si="7"/>
        <v>443</v>
      </c>
      <c r="H250" s="86"/>
      <c r="I250" s="661"/>
      <c r="J250" s="84"/>
    </row>
    <row r="251" spans="1:10" ht="15">
      <c r="A251" s="679">
        <f t="shared" si="6"/>
        <v>444</v>
      </c>
      <c r="B251" s="86"/>
      <c r="C251" s="661"/>
      <c r="D251" s="84"/>
      <c r="G251" s="679">
        <f t="shared" si="7"/>
        <v>444</v>
      </c>
      <c r="H251" s="86"/>
      <c r="I251" s="661"/>
      <c r="J251" s="84"/>
    </row>
    <row r="252" spans="1:10" ht="15">
      <c r="A252" s="679">
        <f t="shared" si="6"/>
        <v>445</v>
      </c>
      <c r="B252" s="86"/>
      <c r="C252" s="661"/>
      <c r="D252" s="84"/>
      <c r="G252" s="679">
        <f t="shared" si="7"/>
        <v>445</v>
      </c>
      <c r="H252" s="86"/>
      <c r="I252" s="661"/>
      <c r="J252" s="84"/>
    </row>
    <row r="253" spans="1:10" ht="15">
      <c r="A253" s="679">
        <f t="shared" si="6"/>
        <v>446</v>
      </c>
      <c r="B253" s="86"/>
      <c r="C253" s="661"/>
      <c r="D253" s="84"/>
      <c r="G253" s="679">
        <f t="shared" si="7"/>
        <v>446</v>
      </c>
      <c r="H253" s="86"/>
      <c r="I253" s="661"/>
      <c r="J253" s="84"/>
    </row>
    <row r="254" spans="1:10" ht="15">
      <c r="A254" s="679">
        <f t="shared" si="6"/>
        <v>447</v>
      </c>
      <c r="B254" s="86"/>
      <c r="C254" s="661"/>
      <c r="D254" s="84"/>
      <c r="G254" s="679">
        <f t="shared" si="7"/>
        <v>447</v>
      </c>
      <c r="H254" s="86"/>
      <c r="I254" s="661"/>
      <c r="J254" s="84"/>
    </row>
    <row r="255" spans="1:10" ht="15">
      <c r="A255" s="679">
        <f t="shared" si="6"/>
        <v>448</v>
      </c>
      <c r="B255" s="21"/>
      <c r="C255" s="661"/>
      <c r="D255" s="7"/>
      <c r="G255" s="679">
        <f t="shared" si="7"/>
        <v>448</v>
      </c>
      <c r="H255" s="21"/>
      <c r="I255" s="661"/>
      <c r="J255" s="7"/>
    </row>
    <row r="256" spans="1:10" ht="15">
      <c r="A256" s="679">
        <f t="shared" si="6"/>
        <v>449</v>
      </c>
      <c r="B256" s="21"/>
      <c r="C256" s="661"/>
      <c r="D256" s="7"/>
      <c r="G256" s="679">
        <f t="shared" si="7"/>
        <v>449</v>
      </c>
      <c r="H256" s="21"/>
      <c r="I256" s="661"/>
      <c r="J256" s="7"/>
    </row>
    <row r="257" spans="1:10" ht="15">
      <c r="A257" s="679">
        <f t="shared" si="6"/>
        <v>450</v>
      </c>
      <c r="B257" s="21" t="s">
        <v>209</v>
      </c>
      <c r="C257" s="661">
        <v>38072</v>
      </c>
      <c r="D257" s="7" t="s">
        <v>207</v>
      </c>
      <c r="G257" s="679">
        <f t="shared" si="7"/>
        <v>450</v>
      </c>
      <c r="H257" s="21" t="s">
        <v>209</v>
      </c>
      <c r="I257" s="661">
        <v>38072</v>
      </c>
      <c r="J257" s="7" t="s">
        <v>207</v>
      </c>
    </row>
    <row r="258" spans="1:10" ht="15">
      <c r="A258" s="679">
        <f t="shared" si="6"/>
        <v>451</v>
      </c>
      <c r="B258" s="86" t="s">
        <v>431</v>
      </c>
      <c r="C258" s="661">
        <v>38040</v>
      </c>
      <c r="D258" s="84" t="s">
        <v>207</v>
      </c>
      <c r="G258" s="679">
        <f t="shared" si="7"/>
        <v>451</v>
      </c>
      <c r="H258" s="86" t="s">
        <v>431</v>
      </c>
      <c r="I258" s="661">
        <v>38040</v>
      </c>
      <c r="J258" s="84" t="s">
        <v>207</v>
      </c>
    </row>
    <row r="259" spans="1:10" ht="15">
      <c r="A259" s="679">
        <f t="shared" si="6"/>
        <v>452</v>
      </c>
      <c r="B259" s="86" t="s">
        <v>432</v>
      </c>
      <c r="C259" s="661">
        <v>38077</v>
      </c>
      <c r="D259" s="84" t="s">
        <v>207</v>
      </c>
      <c r="G259" s="679">
        <f t="shared" si="7"/>
        <v>452</v>
      </c>
      <c r="H259" s="86" t="s">
        <v>432</v>
      </c>
      <c r="I259" s="661">
        <v>38077</v>
      </c>
      <c r="J259" s="84" t="s">
        <v>207</v>
      </c>
    </row>
    <row r="260" spans="1:10" ht="15">
      <c r="A260" s="679">
        <f t="shared" si="6"/>
        <v>453</v>
      </c>
      <c r="B260" s="86" t="s">
        <v>433</v>
      </c>
      <c r="C260" s="661">
        <v>38039</v>
      </c>
      <c r="D260" s="84" t="s">
        <v>207</v>
      </c>
      <c r="G260" s="679">
        <f t="shared" si="7"/>
        <v>453</v>
      </c>
      <c r="H260" s="86" t="s">
        <v>433</v>
      </c>
      <c r="I260" s="661">
        <v>38039</v>
      </c>
      <c r="J260" s="84" t="s">
        <v>207</v>
      </c>
    </row>
    <row r="261" spans="1:10" ht="15">
      <c r="A261" s="679">
        <f t="shared" si="6"/>
        <v>454</v>
      </c>
      <c r="B261" s="86" t="s">
        <v>434</v>
      </c>
      <c r="C261" s="661">
        <v>37638</v>
      </c>
      <c r="D261" s="84" t="s">
        <v>207</v>
      </c>
      <c r="G261" s="679">
        <f t="shared" si="7"/>
        <v>454</v>
      </c>
      <c r="H261" s="86" t="s">
        <v>434</v>
      </c>
      <c r="I261" s="661">
        <v>37638</v>
      </c>
      <c r="J261" s="84" t="s">
        <v>207</v>
      </c>
    </row>
    <row r="262" spans="1:10" ht="15">
      <c r="A262" s="679">
        <f t="shared" si="6"/>
        <v>455</v>
      </c>
      <c r="B262" s="86" t="s">
        <v>263</v>
      </c>
      <c r="C262" s="661">
        <v>37576</v>
      </c>
      <c r="D262" s="84" t="s">
        <v>207</v>
      </c>
      <c r="G262" s="679">
        <f t="shared" si="7"/>
        <v>455</v>
      </c>
      <c r="H262" s="86" t="s">
        <v>263</v>
      </c>
      <c r="I262" s="661">
        <v>37576</v>
      </c>
      <c r="J262" s="84" t="s">
        <v>207</v>
      </c>
    </row>
    <row r="263" spans="1:10" ht="15">
      <c r="A263" s="679">
        <f t="shared" si="6"/>
        <v>456</v>
      </c>
      <c r="B263" s="86" t="s">
        <v>435</v>
      </c>
      <c r="C263" s="661">
        <v>37883</v>
      </c>
      <c r="D263" s="84" t="s">
        <v>207</v>
      </c>
      <c r="G263" s="679">
        <f t="shared" si="7"/>
        <v>456</v>
      </c>
      <c r="H263" s="86" t="s">
        <v>435</v>
      </c>
      <c r="I263" s="661">
        <v>37883</v>
      </c>
      <c r="J263" s="84" t="s">
        <v>207</v>
      </c>
    </row>
    <row r="264" spans="1:10" ht="15">
      <c r="A264" s="679">
        <f t="shared" si="6"/>
        <v>457</v>
      </c>
      <c r="B264" s="86" t="s">
        <v>436</v>
      </c>
      <c r="C264" s="661">
        <v>38076</v>
      </c>
      <c r="D264" s="84" t="s">
        <v>207</v>
      </c>
      <c r="G264" s="679">
        <f t="shared" si="7"/>
        <v>457</v>
      </c>
      <c r="H264" s="86" t="s">
        <v>436</v>
      </c>
      <c r="I264" s="661">
        <v>38076</v>
      </c>
      <c r="J264" s="84" t="s">
        <v>207</v>
      </c>
    </row>
    <row r="265" spans="1:10" ht="15">
      <c r="A265" s="679">
        <f t="shared" si="6"/>
        <v>458</v>
      </c>
      <c r="B265" s="86" t="s">
        <v>437</v>
      </c>
      <c r="C265" s="661">
        <v>37951</v>
      </c>
      <c r="D265" s="84" t="s">
        <v>207</v>
      </c>
      <c r="G265" s="679">
        <f t="shared" si="7"/>
        <v>458</v>
      </c>
      <c r="H265" s="86" t="s">
        <v>437</v>
      </c>
      <c r="I265" s="661">
        <v>37951</v>
      </c>
      <c r="J265" s="84" t="s">
        <v>207</v>
      </c>
    </row>
    <row r="266" spans="1:10" ht="15">
      <c r="A266" s="679">
        <f t="shared" si="6"/>
        <v>459</v>
      </c>
      <c r="B266" s="86" t="s">
        <v>438</v>
      </c>
      <c r="C266" s="661">
        <v>37873</v>
      </c>
      <c r="D266" s="84" t="s">
        <v>207</v>
      </c>
      <c r="G266" s="679">
        <f t="shared" si="7"/>
        <v>459</v>
      </c>
      <c r="H266" s="86" t="s">
        <v>438</v>
      </c>
      <c r="I266" s="661">
        <v>37873</v>
      </c>
      <c r="J266" s="84" t="s">
        <v>207</v>
      </c>
    </row>
    <row r="267" spans="1:10" ht="15">
      <c r="A267" s="679">
        <f t="shared" si="6"/>
        <v>460</v>
      </c>
      <c r="B267" s="86"/>
      <c r="C267" s="661"/>
      <c r="D267" s="84"/>
      <c r="G267" s="679">
        <f t="shared" si="7"/>
        <v>460</v>
      </c>
      <c r="H267" s="86"/>
      <c r="I267" s="661"/>
      <c r="J267" s="84"/>
    </row>
    <row r="268" spans="1:10" ht="15">
      <c r="A268" s="679">
        <f t="shared" si="6"/>
        <v>461</v>
      </c>
      <c r="B268" s="86"/>
      <c r="C268" s="661"/>
      <c r="D268" s="84"/>
      <c r="G268" s="679">
        <f t="shared" si="7"/>
        <v>461</v>
      </c>
      <c r="H268" s="86"/>
      <c r="I268" s="661"/>
      <c r="J268" s="84"/>
    </row>
    <row r="269" spans="1:10" ht="15">
      <c r="A269" s="679">
        <f t="shared" si="6"/>
        <v>462</v>
      </c>
      <c r="B269" s="86"/>
      <c r="C269" s="661"/>
      <c r="D269" s="84"/>
      <c r="G269" s="679">
        <f t="shared" si="7"/>
        <v>462</v>
      </c>
      <c r="H269" s="86"/>
      <c r="I269" s="661"/>
      <c r="J269" s="84"/>
    </row>
    <row r="270" spans="1:10" ht="15">
      <c r="A270" s="679">
        <f t="shared" si="6"/>
        <v>463</v>
      </c>
      <c r="B270" s="86"/>
      <c r="C270" s="661"/>
      <c r="D270" s="84"/>
      <c r="G270" s="679">
        <f t="shared" si="7"/>
        <v>463</v>
      </c>
      <c r="H270" s="86"/>
      <c r="I270" s="661"/>
      <c r="J270" s="84"/>
    </row>
    <row r="271" spans="1:10" ht="15">
      <c r="A271" s="679">
        <f t="shared" si="6"/>
        <v>464</v>
      </c>
      <c r="B271" s="86"/>
      <c r="C271" s="661"/>
      <c r="D271" s="84"/>
      <c r="G271" s="679">
        <f t="shared" si="7"/>
        <v>464</v>
      </c>
      <c r="H271" s="86"/>
      <c r="I271" s="661"/>
      <c r="J271" s="84"/>
    </row>
    <row r="272" spans="1:10" ht="15">
      <c r="A272" s="679">
        <f t="shared" si="6"/>
        <v>465</v>
      </c>
      <c r="B272" s="86" t="s">
        <v>439</v>
      </c>
      <c r="C272" s="661">
        <v>36828</v>
      </c>
      <c r="D272" s="84" t="s">
        <v>208</v>
      </c>
      <c r="G272" s="679">
        <f t="shared" si="7"/>
        <v>465</v>
      </c>
      <c r="H272" s="86" t="s">
        <v>439</v>
      </c>
      <c r="I272" s="661">
        <v>36828</v>
      </c>
      <c r="J272" s="84" t="s">
        <v>208</v>
      </c>
    </row>
    <row r="273" spans="1:10" ht="15">
      <c r="A273" s="679">
        <f aca="true" t="shared" si="8" ref="A273:A306">A272+1</f>
        <v>466</v>
      </c>
      <c r="B273" s="86" t="s">
        <v>440</v>
      </c>
      <c r="C273" s="661">
        <v>36854</v>
      </c>
      <c r="D273" s="84" t="s">
        <v>208</v>
      </c>
      <c r="G273" s="679">
        <f aca="true" t="shared" si="9" ref="G273:G306">G272+1</f>
        <v>466</v>
      </c>
      <c r="H273" s="86" t="s">
        <v>440</v>
      </c>
      <c r="I273" s="661">
        <v>36854</v>
      </c>
      <c r="J273" s="84" t="s">
        <v>208</v>
      </c>
    </row>
    <row r="274" spans="1:10" ht="15">
      <c r="A274" s="679">
        <f t="shared" si="8"/>
        <v>467</v>
      </c>
      <c r="B274" s="86" t="s">
        <v>441</v>
      </c>
      <c r="C274" s="661">
        <v>37213</v>
      </c>
      <c r="D274" s="84" t="s">
        <v>208</v>
      </c>
      <c r="G274" s="679">
        <f t="shared" si="9"/>
        <v>467</v>
      </c>
      <c r="H274" s="86" t="s">
        <v>441</v>
      </c>
      <c r="I274" s="661">
        <v>37213</v>
      </c>
      <c r="J274" s="84" t="s">
        <v>208</v>
      </c>
    </row>
    <row r="275" spans="1:10" ht="15">
      <c r="A275" s="679">
        <f t="shared" si="8"/>
        <v>468</v>
      </c>
      <c r="B275" s="86" t="s">
        <v>442</v>
      </c>
      <c r="C275" s="661">
        <v>37093</v>
      </c>
      <c r="D275" s="84" t="s">
        <v>208</v>
      </c>
      <c r="G275" s="679">
        <f t="shared" si="9"/>
        <v>468</v>
      </c>
      <c r="H275" s="86" t="s">
        <v>442</v>
      </c>
      <c r="I275" s="661">
        <v>37093</v>
      </c>
      <c r="J275" s="84" t="s">
        <v>208</v>
      </c>
    </row>
    <row r="276" spans="1:10" ht="15">
      <c r="A276" s="679">
        <f t="shared" si="8"/>
        <v>469</v>
      </c>
      <c r="B276" s="86"/>
      <c r="C276" s="661"/>
      <c r="D276" s="84"/>
      <c r="G276" s="679">
        <f t="shared" si="9"/>
        <v>469</v>
      </c>
      <c r="H276" s="86"/>
      <c r="I276" s="661"/>
      <c r="J276" s="84"/>
    </row>
    <row r="277" spans="1:10" ht="15">
      <c r="A277" s="679">
        <f t="shared" si="8"/>
        <v>470</v>
      </c>
      <c r="B277" s="86" t="s">
        <v>443</v>
      </c>
      <c r="C277" s="661">
        <v>38612</v>
      </c>
      <c r="D277" s="84" t="s">
        <v>210</v>
      </c>
      <c r="G277" s="679">
        <f t="shared" si="9"/>
        <v>470</v>
      </c>
      <c r="H277" s="86" t="s">
        <v>443</v>
      </c>
      <c r="I277" s="661">
        <v>38612</v>
      </c>
      <c r="J277" s="84" t="s">
        <v>210</v>
      </c>
    </row>
    <row r="278" spans="1:10" ht="15">
      <c r="A278" s="679">
        <f t="shared" si="8"/>
        <v>471</v>
      </c>
      <c r="B278" s="86" t="s">
        <v>444</v>
      </c>
      <c r="C278" s="661">
        <v>38837</v>
      </c>
      <c r="D278" s="84" t="s">
        <v>210</v>
      </c>
      <c r="G278" s="679">
        <f t="shared" si="9"/>
        <v>471</v>
      </c>
      <c r="H278" s="86" t="s">
        <v>444</v>
      </c>
      <c r="I278" s="661">
        <v>38837</v>
      </c>
      <c r="J278" s="84" t="s">
        <v>210</v>
      </c>
    </row>
    <row r="279" spans="1:10" ht="15">
      <c r="A279" s="679">
        <f t="shared" si="8"/>
        <v>472</v>
      </c>
      <c r="B279" s="86" t="s">
        <v>445</v>
      </c>
      <c r="C279" s="661">
        <v>38908</v>
      </c>
      <c r="D279" s="84" t="s">
        <v>210</v>
      </c>
      <c r="G279" s="679">
        <f t="shared" si="9"/>
        <v>472</v>
      </c>
      <c r="H279" s="86" t="s">
        <v>445</v>
      </c>
      <c r="I279" s="661">
        <v>38908</v>
      </c>
      <c r="J279" s="84" t="s">
        <v>210</v>
      </c>
    </row>
    <row r="280" spans="1:10" ht="15">
      <c r="A280" s="679">
        <f t="shared" si="8"/>
        <v>473</v>
      </c>
      <c r="B280" s="86" t="s">
        <v>446</v>
      </c>
      <c r="C280" s="661">
        <v>38357</v>
      </c>
      <c r="D280" s="84" t="s">
        <v>210</v>
      </c>
      <c r="G280" s="679">
        <f t="shared" si="9"/>
        <v>473</v>
      </c>
      <c r="H280" s="86" t="s">
        <v>446</v>
      </c>
      <c r="I280" s="661">
        <v>38357</v>
      </c>
      <c r="J280" s="84" t="s">
        <v>210</v>
      </c>
    </row>
    <row r="281" spans="1:10" ht="15">
      <c r="A281" s="679">
        <f t="shared" si="8"/>
        <v>474</v>
      </c>
      <c r="B281" s="86" t="s">
        <v>447</v>
      </c>
      <c r="C281" s="661">
        <v>39226</v>
      </c>
      <c r="D281" s="84" t="s">
        <v>210</v>
      </c>
      <c r="G281" s="679">
        <f t="shared" si="9"/>
        <v>474</v>
      </c>
      <c r="H281" s="86" t="s">
        <v>447</v>
      </c>
      <c r="I281" s="661">
        <v>39226</v>
      </c>
      <c r="J281" s="84" t="s">
        <v>210</v>
      </c>
    </row>
    <row r="282" spans="1:10" ht="15">
      <c r="A282" s="679">
        <f t="shared" si="8"/>
        <v>475</v>
      </c>
      <c r="B282" s="86" t="s">
        <v>448</v>
      </c>
      <c r="C282" s="661">
        <v>38581</v>
      </c>
      <c r="D282" s="84" t="s">
        <v>210</v>
      </c>
      <c r="G282" s="679">
        <f t="shared" si="9"/>
        <v>475</v>
      </c>
      <c r="H282" s="86" t="s">
        <v>448</v>
      </c>
      <c r="I282" s="661">
        <v>38581</v>
      </c>
      <c r="J282" s="84" t="s">
        <v>210</v>
      </c>
    </row>
    <row r="283" spans="1:10" ht="15">
      <c r="A283" s="679">
        <f t="shared" si="8"/>
        <v>476</v>
      </c>
      <c r="B283" s="86" t="s">
        <v>449</v>
      </c>
      <c r="C283" s="661">
        <v>38587</v>
      </c>
      <c r="D283" s="84" t="s">
        <v>210</v>
      </c>
      <c r="G283" s="679">
        <f t="shared" si="9"/>
        <v>476</v>
      </c>
      <c r="H283" s="86" t="s">
        <v>449</v>
      </c>
      <c r="I283" s="661">
        <v>38587</v>
      </c>
      <c r="J283" s="84" t="s">
        <v>210</v>
      </c>
    </row>
    <row r="284" spans="1:10" ht="15">
      <c r="A284" s="679">
        <f t="shared" si="8"/>
        <v>477</v>
      </c>
      <c r="B284" s="86" t="s">
        <v>450</v>
      </c>
      <c r="C284" s="661">
        <v>39218</v>
      </c>
      <c r="D284" s="84" t="s">
        <v>210</v>
      </c>
      <c r="G284" s="679">
        <f t="shared" si="9"/>
        <v>477</v>
      </c>
      <c r="H284" s="86" t="s">
        <v>450</v>
      </c>
      <c r="I284" s="661">
        <v>39218</v>
      </c>
      <c r="J284" s="84" t="s">
        <v>210</v>
      </c>
    </row>
    <row r="285" spans="1:10" ht="15">
      <c r="A285" s="679">
        <f t="shared" si="8"/>
        <v>478</v>
      </c>
      <c r="B285" s="86" t="s">
        <v>451</v>
      </c>
      <c r="C285" s="661">
        <v>38846</v>
      </c>
      <c r="D285" s="84" t="s">
        <v>210</v>
      </c>
      <c r="G285" s="679">
        <f t="shared" si="9"/>
        <v>478</v>
      </c>
      <c r="H285" s="86" t="s">
        <v>451</v>
      </c>
      <c r="I285" s="661">
        <v>38846</v>
      </c>
      <c r="J285" s="84" t="s">
        <v>210</v>
      </c>
    </row>
    <row r="286" spans="1:10" ht="15">
      <c r="A286" s="679">
        <f t="shared" si="8"/>
        <v>479</v>
      </c>
      <c r="B286" s="86" t="s">
        <v>452</v>
      </c>
      <c r="C286" s="661">
        <v>38728</v>
      </c>
      <c r="D286" s="84" t="s">
        <v>210</v>
      </c>
      <c r="G286" s="679">
        <f t="shared" si="9"/>
        <v>479</v>
      </c>
      <c r="H286" s="86" t="s">
        <v>452</v>
      </c>
      <c r="I286" s="661">
        <v>38728</v>
      </c>
      <c r="J286" s="84" t="s">
        <v>210</v>
      </c>
    </row>
    <row r="287" spans="1:10" ht="15">
      <c r="A287" s="679">
        <f t="shared" si="8"/>
        <v>480</v>
      </c>
      <c r="B287" s="86" t="s">
        <v>453</v>
      </c>
      <c r="C287" s="661">
        <v>38333</v>
      </c>
      <c r="D287" s="84" t="s">
        <v>210</v>
      </c>
      <c r="G287" s="679">
        <f t="shared" si="9"/>
        <v>480</v>
      </c>
      <c r="H287" s="86" t="s">
        <v>453</v>
      </c>
      <c r="I287" s="661">
        <v>38333</v>
      </c>
      <c r="J287" s="84" t="s">
        <v>210</v>
      </c>
    </row>
    <row r="288" spans="1:10" ht="15">
      <c r="A288" s="679">
        <f t="shared" si="8"/>
        <v>481</v>
      </c>
      <c r="B288" s="86" t="s">
        <v>454</v>
      </c>
      <c r="C288" s="661">
        <v>38250</v>
      </c>
      <c r="D288" s="84" t="s">
        <v>210</v>
      </c>
      <c r="G288" s="679">
        <f t="shared" si="9"/>
        <v>481</v>
      </c>
      <c r="H288" s="86" t="s">
        <v>454</v>
      </c>
      <c r="I288" s="661">
        <v>38250</v>
      </c>
      <c r="J288" s="84" t="s">
        <v>210</v>
      </c>
    </row>
    <row r="289" spans="1:10" ht="15">
      <c r="A289" s="679">
        <f t="shared" si="8"/>
        <v>482</v>
      </c>
      <c r="B289" s="86" t="s">
        <v>455</v>
      </c>
      <c r="C289" s="661">
        <v>38907</v>
      </c>
      <c r="D289" s="84" t="s">
        <v>210</v>
      </c>
      <c r="G289" s="679">
        <f t="shared" si="9"/>
        <v>482</v>
      </c>
      <c r="H289" s="86" t="s">
        <v>455</v>
      </c>
      <c r="I289" s="661">
        <v>38907</v>
      </c>
      <c r="J289" s="84" t="s">
        <v>210</v>
      </c>
    </row>
    <row r="290" spans="1:10" ht="15">
      <c r="A290" s="679">
        <f t="shared" si="8"/>
        <v>483</v>
      </c>
      <c r="B290" s="86" t="s">
        <v>456</v>
      </c>
      <c r="C290" s="661">
        <v>39084</v>
      </c>
      <c r="D290" s="84" t="s">
        <v>210</v>
      </c>
      <c r="G290" s="679">
        <f t="shared" si="9"/>
        <v>483</v>
      </c>
      <c r="H290" s="86" t="s">
        <v>456</v>
      </c>
      <c r="I290" s="661">
        <v>39084</v>
      </c>
      <c r="J290" s="84" t="s">
        <v>210</v>
      </c>
    </row>
    <row r="291" spans="1:10" ht="15">
      <c r="A291" s="679">
        <f t="shared" si="8"/>
        <v>484</v>
      </c>
      <c r="B291" s="86" t="s">
        <v>457</v>
      </c>
      <c r="C291" s="661">
        <v>38415</v>
      </c>
      <c r="D291" s="84" t="s">
        <v>210</v>
      </c>
      <c r="G291" s="679">
        <f t="shared" si="9"/>
        <v>484</v>
      </c>
      <c r="H291" s="86" t="s">
        <v>457</v>
      </c>
      <c r="I291" s="661">
        <v>38415</v>
      </c>
      <c r="J291" s="84" t="s">
        <v>210</v>
      </c>
    </row>
    <row r="292" spans="1:10" ht="15">
      <c r="A292" s="679">
        <f t="shared" si="8"/>
        <v>485</v>
      </c>
      <c r="B292" s="86" t="s">
        <v>458</v>
      </c>
      <c r="C292" s="661">
        <v>38702</v>
      </c>
      <c r="D292" s="84" t="s">
        <v>210</v>
      </c>
      <c r="G292" s="679">
        <f t="shared" si="9"/>
        <v>485</v>
      </c>
      <c r="H292" s="86" t="s">
        <v>458</v>
      </c>
      <c r="I292" s="661">
        <v>38702</v>
      </c>
      <c r="J292" s="84" t="s">
        <v>210</v>
      </c>
    </row>
    <row r="293" spans="1:10" ht="15">
      <c r="A293" s="679">
        <f t="shared" si="8"/>
        <v>486</v>
      </c>
      <c r="B293" s="86" t="s">
        <v>459</v>
      </c>
      <c r="C293" s="661">
        <v>38708</v>
      </c>
      <c r="D293" s="84" t="s">
        <v>210</v>
      </c>
      <c r="G293" s="679">
        <f t="shared" si="9"/>
        <v>486</v>
      </c>
      <c r="H293" s="86" t="s">
        <v>459</v>
      </c>
      <c r="I293" s="661">
        <v>38708</v>
      </c>
      <c r="J293" s="84" t="s">
        <v>210</v>
      </c>
    </row>
    <row r="294" spans="1:10" ht="15">
      <c r="A294" s="679">
        <f t="shared" si="8"/>
        <v>487</v>
      </c>
      <c r="B294" s="86" t="s">
        <v>460</v>
      </c>
      <c r="C294" s="661" t="s">
        <v>461</v>
      </c>
      <c r="D294" s="84" t="s">
        <v>210</v>
      </c>
      <c r="G294" s="679">
        <f t="shared" si="9"/>
        <v>487</v>
      </c>
      <c r="H294" s="86" t="s">
        <v>460</v>
      </c>
      <c r="I294" s="661" t="s">
        <v>461</v>
      </c>
      <c r="J294" s="84" t="s">
        <v>210</v>
      </c>
    </row>
    <row r="295" spans="1:10" ht="15">
      <c r="A295" s="679">
        <f t="shared" si="8"/>
        <v>488</v>
      </c>
      <c r="B295" s="86"/>
      <c r="C295" s="661"/>
      <c r="D295" s="84"/>
      <c r="G295" s="679">
        <f t="shared" si="9"/>
        <v>488</v>
      </c>
      <c r="H295" s="86"/>
      <c r="I295" s="661"/>
      <c r="J295" s="84"/>
    </row>
    <row r="296" spans="1:10" ht="15">
      <c r="A296" s="679">
        <f t="shared" si="8"/>
        <v>489</v>
      </c>
      <c r="B296" s="86"/>
      <c r="C296" s="661"/>
      <c r="D296" s="84"/>
      <c r="G296" s="679">
        <f t="shared" si="9"/>
        <v>489</v>
      </c>
      <c r="H296" s="86"/>
      <c r="I296" s="661"/>
      <c r="J296" s="84"/>
    </row>
    <row r="297" spans="1:10" ht="15">
      <c r="A297" s="679">
        <f t="shared" si="8"/>
        <v>490</v>
      </c>
      <c r="B297" s="86"/>
      <c r="C297" s="661"/>
      <c r="D297" s="84"/>
      <c r="G297" s="679">
        <f t="shared" si="9"/>
        <v>490</v>
      </c>
      <c r="H297" s="86"/>
      <c r="I297" s="661"/>
      <c r="J297" s="84"/>
    </row>
    <row r="298" spans="1:10" ht="15">
      <c r="A298" s="679">
        <f t="shared" si="8"/>
        <v>491</v>
      </c>
      <c r="B298" s="86"/>
      <c r="C298" s="661"/>
      <c r="D298" s="84"/>
      <c r="G298" s="679">
        <f t="shared" si="9"/>
        <v>491</v>
      </c>
      <c r="H298" s="86"/>
      <c r="I298" s="661"/>
      <c r="J298" s="84"/>
    </row>
    <row r="299" spans="1:10" ht="15">
      <c r="A299" s="679">
        <f t="shared" si="8"/>
        <v>492</v>
      </c>
      <c r="B299" s="86"/>
      <c r="C299" s="661"/>
      <c r="D299" s="84"/>
      <c r="G299" s="679">
        <f t="shared" si="9"/>
        <v>492</v>
      </c>
      <c r="H299" s="86"/>
      <c r="I299" s="661"/>
      <c r="J299" s="84"/>
    </row>
    <row r="300" spans="1:10" ht="15">
      <c r="A300" s="679">
        <f t="shared" si="8"/>
        <v>493</v>
      </c>
      <c r="B300" s="86"/>
      <c r="C300" s="661"/>
      <c r="D300" s="84"/>
      <c r="G300" s="679">
        <f t="shared" si="9"/>
        <v>493</v>
      </c>
      <c r="H300" s="86"/>
      <c r="I300" s="661"/>
      <c r="J300" s="84"/>
    </row>
    <row r="301" spans="1:10" ht="15">
      <c r="A301" s="679">
        <f t="shared" si="8"/>
        <v>494</v>
      </c>
      <c r="B301" s="86"/>
      <c r="C301" s="661"/>
      <c r="D301" s="84"/>
      <c r="G301" s="679">
        <f t="shared" si="9"/>
        <v>494</v>
      </c>
      <c r="H301" s="86"/>
      <c r="I301" s="661"/>
      <c r="J301" s="84"/>
    </row>
    <row r="302" spans="1:10" ht="15">
      <c r="A302" s="679">
        <f t="shared" si="8"/>
        <v>495</v>
      </c>
      <c r="B302" s="86"/>
      <c r="C302" s="661"/>
      <c r="D302" s="84"/>
      <c r="G302" s="679">
        <f t="shared" si="9"/>
        <v>495</v>
      </c>
      <c r="H302" s="86"/>
      <c r="I302" s="661"/>
      <c r="J302" s="84"/>
    </row>
    <row r="303" spans="1:10" ht="15">
      <c r="A303" s="679">
        <f t="shared" si="8"/>
        <v>496</v>
      </c>
      <c r="B303" s="86"/>
      <c r="C303" s="661"/>
      <c r="D303" s="84"/>
      <c r="G303" s="679">
        <f t="shared" si="9"/>
        <v>496</v>
      </c>
      <c r="H303" s="86"/>
      <c r="I303" s="661"/>
      <c r="J303" s="84"/>
    </row>
    <row r="304" spans="1:10" ht="15">
      <c r="A304" s="679">
        <f t="shared" si="8"/>
        <v>497</v>
      </c>
      <c r="B304" s="21"/>
      <c r="C304" s="661"/>
      <c r="D304" s="7"/>
      <c r="G304" s="679">
        <f t="shared" si="9"/>
        <v>497</v>
      </c>
      <c r="H304" s="21"/>
      <c r="I304" s="661"/>
      <c r="J304" s="7"/>
    </row>
    <row r="305" spans="1:10" ht="15">
      <c r="A305" s="679">
        <f t="shared" si="8"/>
        <v>498</v>
      </c>
      <c r="B305" s="21"/>
      <c r="C305" s="661"/>
      <c r="D305" s="7"/>
      <c r="G305" s="679">
        <f t="shared" si="9"/>
        <v>498</v>
      </c>
      <c r="H305" s="21"/>
      <c r="I305" s="661"/>
      <c r="J305" s="7"/>
    </row>
    <row r="306" spans="1:10" ht="15">
      <c r="A306" s="679">
        <f t="shared" si="8"/>
        <v>499</v>
      </c>
      <c r="B306" s="21"/>
      <c r="C306" s="661"/>
      <c r="D306" s="7"/>
      <c r="G306" s="679">
        <f t="shared" si="9"/>
        <v>499</v>
      </c>
      <c r="H306" s="21"/>
      <c r="I306" s="661"/>
      <c r="J306" s="7"/>
    </row>
    <row r="307" spans="1:10" ht="15">
      <c r="A307" s="680">
        <v>500</v>
      </c>
      <c r="B307" s="86" t="s">
        <v>462</v>
      </c>
      <c r="C307" s="661"/>
      <c r="D307" s="84" t="s">
        <v>215</v>
      </c>
      <c r="G307" s="680">
        <v>500</v>
      </c>
      <c r="H307" s="86" t="s">
        <v>462</v>
      </c>
      <c r="I307" s="661"/>
      <c r="J307" s="84" t="s">
        <v>215</v>
      </c>
    </row>
    <row r="308" spans="1:10" ht="15">
      <c r="A308" s="680">
        <f>A307+1</f>
        <v>501</v>
      </c>
      <c r="B308" s="86" t="s">
        <v>463</v>
      </c>
      <c r="C308" s="661"/>
      <c r="D308" s="84" t="s">
        <v>215</v>
      </c>
      <c r="G308" s="680">
        <f>G307+1</f>
        <v>501</v>
      </c>
      <c r="H308" s="86" t="s">
        <v>463</v>
      </c>
      <c r="I308" s="661"/>
      <c r="J308" s="84" t="s">
        <v>215</v>
      </c>
    </row>
    <row r="309" spans="1:10" ht="15">
      <c r="A309" s="680">
        <f aca="true" t="shared" si="10" ref="A309:A372">A308+1</f>
        <v>502</v>
      </c>
      <c r="B309" s="86" t="s">
        <v>464</v>
      </c>
      <c r="C309" s="661"/>
      <c r="D309" s="84" t="s">
        <v>215</v>
      </c>
      <c r="G309" s="680">
        <f aca="true" t="shared" si="11" ref="G309:G372">G308+1</f>
        <v>502</v>
      </c>
      <c r="H309" s="86" t="s">
        <v>464</v>
      </c>
      <c r="I309" s="661"/>
      <c r="J309" s="84" t="s">
        <v>215</v>
      </c>
    </row>
    <row r="310" spans="1:10" ht="15">
      <c r="A310" s="680">
        <f t="shared" si="10"/>
        <v>503</v>
      </c>
      <c r="B310" s="86" t="s">
        <v>465</v>
      </c>
      <c r="C310" s="661"/>
      <c r="D310" s="84" t="s">
        <v>215</v>
      </c>
      <c r="G310" s="680">
        <f t="shared" si="11"/>
        <v>503</v>
      </c>
      <c r="H310" s="86" t="s">
        <v>465</v>
      </c>
      <c r="I310" s="661"/>
      <c r="J310" s="84" t="s">
        <v>215</v>
      </c>
    </row>
    <row r="311" spans="1:10" ht="15">
      <c r="A311" s="680">
        <f t="shared" si="10"/>
        <v>504</v>
      </c>
      <c r="B311" s="86"/>
      <c r="C311" s="661"/>
      <c r="D311" s="84"/>
      <c r="G311" s="680">
        <f t="shared" si="11"/>
        <v>504</v>
      </c>
      <c r="H311" s="86"/>
      <c r="I311" s="661"/>
      <c r="J311" s="84"/>
    </row>
    <row r="312" spans="1:10" ht="15">
      <c r="A312" s="680">
        <f t="shared" si="10"/>
        <v>505</v>
      </c>
      <c r="B312" s="86"/>
      <c r="C312" s="661"/>
      <c r="D312" s="84"/>
      <c r="G312" s="680">
        <f t="shared" si="11"/>
        <v>505</v>
      </c>
      <c r="H312" s="86"/>
      <c r="I312" s="661"/>
      <c r="J312" s="84"/>
    </row>
    <row r="313" spans="1:10" ht="15">
      <c r="A313" s="680">
        <f t="shared" si="10"/>
        <v>506</v>
      </c>
      <c r="B313" s="86"/>
      <c r="C313" s="661"/>
      <c r="D313" s="84"/>
      <c r="G313" s="680">
        <f t="shared" si="11"/>
        <v>506</v>
      </c>
      <c r="H313" s="86"/>
      <c r="I313" s="661"/>
      <c r="J313" s="84"/>
    </row>
    <row r="314" spans="1:10" ht="15">
      <c r="A314" s="680">
        <f t="shared" si="10"/>
        <v>507</v>
      </c>
      <c r="B314" s="86"/>
      <c r="C314" s="661"/>
      <c r="D314" s="84"/>
      <c r="G314" s="680">
        <f t="shared" si="11"/>
        <v>507</v>
      </c>
      <c r="H314" s="86"/>
      <c r="I314" s="661"/>
      <c r="J314" s="84"/>
    </row>
    <row r="315" spans="1:10" ht="15">
      <c r="A315" s="680">
        <f t="shared" si="10"/>
        <v>508</v>
      </c>
      <c r="B315" s="86"/>
      <c r="C315" s="661"/>
      <c r="D315" s="84"/>
      <c r="G315" s="680">
        <f t="shared" si="11"/>
        <v>508</v>
      </c>
      <c r="H315" s="86"/>
      <c r="I315" s="661"/>
      <c r="J315" s="84"/>
    </row>
    <row r="316" spans="1:10" ht="15">
      <c r="A316" s="680">
        <f t="shared" si="10"/>
        <v>509</v>
      </c>
      <c r="B316" s="86"/>
      <c r="C316" s="661"/>
      <c r="D316" s="84"/>
      <c r="G316" s="680">
        <f t="shared" si="11"/>
        <v>509</v>
      </c>
      <c r="H316" s="86"/>
      <c r="I316" s="661"/>
      <c r="J316" s="84"/>
    </row>
    <row r="317" spans="1:10" ht="15">
      <c r="A317" s="680">
        <f t="shared" si="10"/>
        <v>510</v>
      </c>
      <c r="B317" s="86"/>
      <c r="C317" s="661"/>
      <c r="D317" s="304"/>
      <c r="G317" s="680">
        <f t="shared" si="11"/>
        <v>510</v>
      </c>
      <c r="H317" s="86"/>
      <c r="I317" s="661"/>
      <c r="J317" s="304"/>
    </row>
    <row r="318" spans="1:10" ht="15">
      <c r="A318" s="680">
        <f t="shared" si="10"/>
        <v>511</v>
      </c>
      <c r="B318" s="86"/>
      <c r="C318" s="661"/>
      <c r="D318" s="84"/>
      <c r="G318" s="680">
        <f t="shared" si="11"/>
        <v>511</v>
      </c>
      <c r="H318" s="86"/>
      <c r="I318" s="661"/>
      <c r="J318" s="84"/>
    </row>
    <row r="319" spans="1:10" ht="15">
      <c r="A319" s="680">
        <f t="shared" si="10"/>
        <v>512</v>
      </c>
      <c r="B319" s="86"/>
      <c r="C319" s="661"/>
      <c r="D319" s="84"/>
      <c r="G319" s="680">
        <f t="shared" si="11"/>
        <v>512</v>
      </c>
      <c r="H319" s="86"/>
      <c r="I319" s="661"/>
      <c r="J319" s="84"/>
    </row>
    <row r="320" spans="1:10" ht="15">
      <c r="A320" s="680">
        <f t="shared" si="10"/>
        <v>513</v>
      </c>
      <c r="B320" s="86"/>
      <c r="C320" s="661"/>
      <c r="D320" s="84"/>
      <c r="G320" s="680">
        <f t="shared" si="11"/>
        <v>513</v>
      </c>
      <c r="H320" s="86"/>
      <c r="I320" s="661"/>
      <c r="J320" s="84"/>
    </row>
    <row r="321" spans="1:10" ht="15">
      <c r="A321" s="680">
        <f t="shared" si="10"/>
        <v>514</v>
      </c>
      <c r="B321" s="86"/>
      <c r="C321" s="661"/>
      <c r="D321" s="84"/>
      <c r="G321" s="680">
        <f t="shared" si="11"/>
        <v>514</v>
      </c>
      <c r="H321" s="86"/>
      <c r="I321" s="661"/>
      <c r="J321" s="84"/>
    </row>
    <row r="322" spans="1:10" ht="15">
      <c r="A322" s="680">
        <f t="shared" si="10"/>
        <v>515</v>
      </c>
      <c r="B322" s="86"/>
      <c r="C322" s="661"/>
      <c r="D322" s="84"/>
      <c r="G322" s="680">
        <f t="shared" si="11"/>
        <v>515</v>
      </c>
      <c r="H322" s="86"/>
      <c r="I322" s="661"/>
      <c r="J322" s="84"/>
    </row>
    <row r="323" spans="1:10" ht="15">
      <c r="A323" s="680">
        <f t="shared" si="10"/>
        <v>516</v>
      </c>
      <c r="B323" s="86"/>
      <c r="C323" s="661"/>
      <c r="D323" s="84"/>
      <c r="G323" s="680">
        <f t="shared" si="11"/>
        <v>516</v>
      </c>
      <c r="H323" s="86"/>
      <c r="I323" s="661"/>
      <c r="J323" s="84"/>
    </row>
    <row r="324" spans="1:10" ht="15">
      <c r="A324" s="680">
        <f t="shared" si="10"/>
        <v>517</v>
      </c>
      <c r="B324" s="86"/>
      <c r="C324" s="661"/>
      <c r="D324" s="84"/>
      <c r="G324" s="680">
        <f t="shared" si="11"/>
        <v>517</v>
      </c>
      <c r="H324" s="86"/>
      <c r="I324" s="661"/>
      <c r="J324" s="84"/>
    </row>
    <row r="325" spans="1:10" ht="15">
      <c r="A325" s="680">
        <f t="shared" si="10"/>
        <v>518</v>
      </c>
      <c r="B325" s="86"/>
      <c r="C325" s="661"/>
      <c r="D325" s="84"/>
      <c r="G325" s="680">
        <f t="shared" si="11"/>
        <v>518</v>
      </c>
      <c r="H325" s="86"/>
      <c r="I325" s="661"/>
      <c r="J325" s="84"/>
    </row>
    <row r="326" spans="1:10" ht="15">
      <c r="A326" s="680">
        <f t="shared" si="10"/>
        <v>519</v>
      </c>
      <c r="B326" s="86"/>
      <c r="C326" s="661"/>
      <c r="D326" s="84"/>
      <c r="G326" s="680">
        <f t="shared" si="11"/>
        <v>519</v>
      </c>
      <c r="H326" s="86"/>
      <c r="I326" s="661"/>
      <c r="J326" s="84"/>
    </row>
    <row r="327" spans="1:10" ht="15">
      <c r="A327" s="680">
        <f t="shared" si="10"/>
        <v>520</v>
      </c>
      <c r="B327" s="86" t="s">
        <v>466</v>
      </c>
      <c r="C327" s="661"/>
      <c r="D327" s="84" t="s">
        <v>214</v>
      </c>
      <c r="G327" s="680">
        <f t="shared" si="11"/>
        <v>520</v>
      </c>
      <c r="H327" s="86" t="s">
        <v>466</v>
      </c>
      <c r="I327" s="661"/>
      <c r="J327" s="84" t="s">
        <v>214</v>
      </c>
    </row>
    <row r="328" spans="1:10" ht="15">
      <c r="A328" s="680">
        <f t="shared" si="10"/>
        <v>521</v>
      </c>
      <c r="B328" s="86" t="s">
        <v>467</v>
      </c>
      <c r="C328" s="661"/>
      <c r="D328" s="84" t="s">
        <v>214</v>
      </c>
      <c r="G328" s="680">
        <f t="shared" si="11"/>
        <v>521</v>
      </c>
      <c r="H328" s="86" t="s">
        <v>467</v>
      </c>
      <c r="I328" s="661"/>
      <c r="J328" s="84" t="s">
        <v>214</v>
      </c>
    </row>
    <row r="329" spans="1:10" ht="15">
      <c r="A329" s="680">
        <f t="shared" si="10"/>
        <v>522</v>
      </c>
      <c r="B329" s="86" t="s">
        <v>468</v>
      </c>
      <c r="C329" s="661"/>
      <c r="D329" s="84" t="s">
        <v>214</v>
      </c>
      <c r="G329" s="680">
        <f t="shared" si="11"/>
        <v>522</v>
      </c>
      <c r="H329" s="86" t="s">
        <v>468</v>
      </c>
      <c r="I329" s="661"/>
      <c r="J329" s="84" t="s">
        <v>214</v>
      </c>
    </row>
    <row r="330" spans="1:10" ht="15">
      <c r="A330" s="680">
        <f t="shared" si="10"/>
        <v>523</v>
      </c>
      <c r="B330" s="86"/>
      <c r="C330" s="661"/>
      <c r="D330" s="84"/>
      <c r="G330" s="680">
        <f t="shared" si="11"/>
        <v>523</v>
      </c>
      <c r="H330" s="86"/>
      <c r="I330" s="661"/>
      <c r="J330" s="84"/>
    </row>
    <row r="331" spans="1:10" ht="15">
      <c r="A331" s="680">
        <f t="shared" si="10"/>
        <v>524</v>
      </c>
      <c r="B331" s="86"/>
      <c r="C331" s="661"/>
      <c r="D331" s="84"/>
      <c r="G331" s="680">
        <f t="shared" si="11"/>
        <v>524</v>
      </c>
      <c r="H331" s="86"/>
      <c r="I331" s="661"/>
      <c r="J331" s="84"/>
    </row>
    <row r="332" spans="1:10" ht="15">
      <c r="A332" s="680">
        <f t="shared" si="10"/>
        <v>525</v>
      </c>
      <c r="B332" s="86"/>
      <c r="C332" s="661"/>
      <c r="D332" s="84"/>
      <c r="G332" s="680">
        <f t="shared" si="11"/>
        <v>525</v>
      </c>
      <c r="H332" s="86"/>
      <c r="I332" s="661"/>
      <c r="J332" s="84"/>
    </row>
    <row r="333" spans="1:10" ht="15">
      <c r="A333" s="680">
        <f t="shared" si="10"/>
        <v>526</v>
      </c>
      <c r="B333" s="86"/>
      <c r="C333" s="661"/>
      <c r="D333" s="84"/>
      <c r="G333" s="680">
        <f t="shared" si="11"/>
        <v>526</v>
      </c>
      <c r="H333" s="86"/>
      <c r="I333" s="661"/>
      <c r="J333" s="84"/>
    </row>
    <row r="334" spans="1:10" ht="15">
      <c r="A334" s="680">
        <f t="shared" si="10"/>
        <v>527</v>
      </c>
      <c r="B334" s="86"/>
      <c r="C334" s="661"/>
      <c r="D334" s="84"/>
      <c r="G334" s="680">
        <f t="shared" si="11"/>
        <v>527</v>
      </c>
      <c r="H334" s="86"/>
      <c r="I334" s="661"/>
      <c r="J334" s="84"/>
    </row>
    <row r="335" spans="1:10" ht="15">
      <c r="A335" s="680">
        <f t="shared" si="10"/>
        <v>528</v>
      </c>
      <c r="B335" s="86"/>
      <c r="C335" s="661"/>
      <c r="D335" s="84"/>
      <c r="G335" s="680">
        <f t="shared" si="11"/>
        <v>528</v>
      </c>
      <c r="H335" s="86"/>
      <c r="I335" s="661"/>
      <c r="J335" s="84"/>
    </row>
    <row r="336" spans="1:10" ht="15">
      <c r="A336" s="680">
        <f t="shared" si="10"/>
        <v>529</v>
      </c>
      <c r="B336" s="86"/>
      <c r="C336" s="661"/>
      <c r="D336" s="84"/>
      <c r="G336" s="680">
        <f t="shared" si="11"/>
        <v>529</v>
      </c>
      <c r="H336" s="86"/>
      <c r="I336" s="661"/>
      <c r="J336" s="84"/>
    </row>
    <row r="337" spans="1:10" ht="15">
      <c r="A337" s="680">
        <f t="shared" si="10"/>
        <v>530</v>
      </c>
      <c r="B337" s="86"/>
      <c r="C337" s="661"/>
      <c r="D337" s="84"/>
      <c r="G337" s="680">
        <f t="shared" si="11"/>
        <v>530</v>
      </c>
      <c r="H337" s="86"/>
      <c r="I337" s="661"/>
      <c r="J337" s="84"/>
    </row>
    <row r="338" spans="1:10" ht="15">
      <c r="A338" s="680">
        <f t="shared" si="10"/>
        <v>531</v>
      </c>
      <c r="B338" s="86"/>
      <c r="C338" s="661"/>
      <c r="D338" s="84"/>
      <c r="G338" s="680">
        <f t="shared" si="11"/>
        <v>531</v>
      </c>
      <c r="H338" s="86"/>
      <c r="I338" s="661"/>
      <c r="J338" s="84"/>
    </row>
    <row r="339" spans="1:10" ht="15">
      <c r="A339" s="680">
        <f t="shared" si="10"/>
        <v>532</v>
      </c>
      <c r="B339" s="86"/>
      <c r="C339" s="661"/>
      <c r="D339" s="84"/>
      <c r="G339" s="680">
        <f t="shared" si="11"/>
        <v>532</v>
      </c>
      <c r="H339" s="86"/>
      <c r="I339" s="661"/>
      <c r="J339" s="84"/>
    </row>
    <row r="340" spans="1:10" ht="15">
      <c r="A340" s="680">
        <f t="shared" si="10"/>
        <v>533</v>
      </c>
      <c r="B340" s="86"/>
      <c r="C340" s="661"/>
      <c r="D340" s="84"/>
      <c r="G340" s="680">
        <f t="shared" si="11"/>
        <v>533</v>
      </c>
      <c r="H340" s="86"/>
      <c r="I340" s="661"/>
      <c r="J340" s="84"/>
    </row>
    <row r="341" spans="1:10" ht="15">
      <c r="A341" s="680">
        <f t="shared" si="10"/>
        <v>534</v>
      </c>
      <c r="B341" s="86"/>
      <c r="C341" s="661"/>
      <c r="D341" s="84"/>
      <c r="G341" s="680">
        <f t="shared" si="11"/>
        <v>534</v>
      </c>
      <c r="H341" s="86"/>
      <c r="I341" s="661"/>
      <c r="J341" s="84"/>
    </row>
    <row r="342" spans="1:10" ht="15">
      <c r="A342" s="680">
        <f t="shared" si="10"/>
        <v>535</v>
      </c>
      <c r="B342" s="86"/>
      <c r="C342" s="661"/>
      <c r="D342" s="84"/>
      <c r="G342" s="680">
        <f t="shared" si="11"/>
        <v>535</v>
      </c>
      <c r="H342" s="86"/>
      <c r="I342" s="661"/>
      <c r="J342" s="84"/>
    </row>
    <row r="343" spans="1:10" ht="15">
      <c r="A343" s="680">
        <f t="shared" si="10"/>
        <v>536</v>
      </c>
      <c r="B343" s="86"/>
      <c r="C343" s="661"/>
      <c r="D343" s="84"/>
      <c r="G343" s="680">
        <f t="shared" si="11"/>
        <v>536</v>
      </c>
      <c r="H343" s="86"/>
      <c r="I343" s="661"/>
      <c r="J343" s="84"/>
    </row>
    <row r="344" spans="1:10" ht="15">
      <c r="A344" s="680">
        <f t="shared" si="10"/>
        <v>537</v>
      </c>
      <c r="B344" s="86"/>
      <c r="C344" s="661"/>
      <c r="D344" s="84"/>
      <c r="G344" s="680">
        <f t="shared" si="11"/>
        <v>537</v>
      </c>
      <c r="H344" s="86"/>
      <c r="I344" s="661"/>
      <c r="J344" s="84"/>
    </row>
    <row r="345" spans="1:10" ht="15">
      <c r="A345" s="680">
        <f t="shared" si="10"/>
        <v>538</v>
      </c>
      <c r="B345" s="86"/>
      <c r="C345" s="661"/>
      <c r="D345" s="84"/>
      <c r="G345" s="680">
        <f t="shared" si="11"/>
        <v>538</v>
      </c>
      <c r="H345" s="86"/>
      <c r="I345" s="661"/>
      <c r="J345" s="84"/>
    </row>
    <row r="346" spans="1:10" ht="15">
      <c r="A346" s="680">
        <f t="shared" si="10"/>
        <v>539</v>
      </c>
      <c r="B346" s="86"/>
      <c r="C346" s="661"/>
      <c r="D346" s="84"/>
      <c r="G346" s="680">
        <f t="shared" si="11"/>
        <v>539</v>
      </c>
      <c r="H346" s="86"/>
      <c r="I346" s="661"/>
      <c r="J346" s="84"/>
    </row>
    <row r="347" spans="1:10" ht="15">
      <c r="A347" s="680">
        <f t="shared" si="10"/>
        <v>540</v>
      </c>
      <c r="B347" s="86" t="s">
        <v>469</v>
      </c>
      <c r="C347" s="661"/>
      <c r="D347" s="84" t="s">
        <v>217</v>
      </c>
      <c r="G347" s="680">
        <f t="shared" si="11"/>
        <v>540</v>
      </c>
      <c r="H347" s="86" t="s">
        <v>469</v>
      </c>
      <c r="I347" s="661"/>
      <c r="J347" s="84" t="s">
        <v>217</v>
      </c>
    </row>
    <row r="348" spans="1:10" ht="15">
      <c r="A348" s="680">
        <f t="shared" si="10"/>
        <v>541</v>
      </c>
      <c r="B348" s="86"/>
      <c r="C348" s="661"/>
      <c r="D348" s="84"/>
      <c r="G348" s="680">
        <f t="shared" si="11"/>
        <v>541</v>
      </c>
      <c r="H348" s="86"/>
      <c r="I348" s="661"/>
      <c r="J348" s="84"/>
    </row>
    <row r="349" spans="1:10" ht="15">
      <c r="A349" s="680">
        <f t="shared" si="10"/>
        <v>542</v>
      </c>
      <c r="B349" s="86"/>
      <c r="C349" s="661"/>
      <c r="D349" s="84"/>
      <c r="G349" s="680">
        <f t="shared" si="11"/>
        <v>542</v>
      </c>
      <c r="H349" s="86"/>
      <c r="I349" s="661"/>
      <c r="J349" s="84"/>
    </row>
    <row r="350" spans="1:10" ht="15">
      <c r="A350" s="680">
        <f t="shared" si="10"/>
        <v>543</v>
      </c>
      <c r="B350" s="86"/>
      <c r="C350" s="661"/>
      <c r="D350" s="84"/>
      <c r="G350" s="680">
        <f t="shared" si="11"/>
        <v>543</v>
      </c>
      <c r="H350" s="86"/>
      <c r="I350" s="661"/>
      <c r="J350" s="84"/>
    </row>
    <row r="351" spans="1:10" ht="15">
      <c r="A351" s="680">
        <f t="shared" si="10"/>
        <v>544</v>
      </c>
      <c r="B351" s="86"/>
      <c r="C351" s="661"/>
      <c r="D351" s="84"/>
      <c r="G351" s="680">
        <f t="shared" si="11"/>
        <v>544</v>
      </c>
      <c r="H351" s="86"/>
      <c r="I351" s="661"/>
      <c r="J351" s="84"/>
    </row>
    <row r="352" spans="1:10" ht="15">
      <c r="A352" s="680">
        <f t="shared" si="10"/>
        <v>545</v>
      </c>
      <c r="B352" s="86"/>
      <c r="C352" s="661"/>
      <c r="D352" s="84"/>
      <c r="G352" s="680">
        <f t="shared" si="11"/>
        <v>545</v>
      </c>
      <c r="H352" s="86"/>
      <c r="I352" s="661"/>
      <c r="J352" s="84"/>
    </row>
    <row r="353" spans="1:10" ht="15">
      <c r="A353" s="680">
        <f t="shared" si="10"/>
        <v>546</v>
      </c>
      <c r="B353" s="86"/>
      <c r="C353" s="661"/>
      <c r="D353" s="84"/>
      <c r="G353" s="680">
        <f t="shared" si="11"/>
        <v>546</v>
      </c>
      <c r="H353" s="86"/>
      <c r="I353" s="661"/>
      <c r="J353" s="84"/>
    </row>
    <row r="354" spans="1:10" ht="15">
      <c r="A354" s="680">
        <f t="shared" si="10"/>
        <v>547</v>
      </c>
      <c r="B354" s="86"/>
      <c r="C354" s="661"/>
      <c r="D354" s="84"/>
      <c r="G354" s="680">
        <f t="shared" si="11"/>
        <v>547</v>
      </c>
      <c r="H354" s="86"/>
      <c r="I354" s="661"/>
      <c r="J354" s="84"/>
    </row>
    <row r="355" spans="1:10" ht="15">
      <c r="A355" s="680">
        <f t="shared" si="10"/>
        <v>548</v>
      </c>
      <c r="B355" s="21"/>
      <c r="C355" s="661"/>
      <c r="D355" s="7"/>
      <c r="G355" s="680">
        <f t="shared" si="11"/>
        <v>548</v>
      </c>
      <c r="H355" s="21"/>
      <c r="I355" s="661"/>
      <c r="J355" s="7"/>
    </row>
    <row r="356" spans="1:10" ht="15">
      <c r="A356" s="680">
        <f t="shared" si="10"/>
        <v>549</v>
      </c>
      <c r="B356" s="21"/>
      <c r="C356" s="661"/>
      <c r="D356" s="7"/>
      <c r="G356" s="680">
        <f t="shared" si="11"/>
        <v>549</v>
      </c>
      <c r="H356" s="21"/>
      <c r="I356" s="661"/>
      <c r="J356" s="7"/>
    </row>
    <row r="357" spans="1:10" ht="15">
      <c r="A357" s="680">
        <f t="shared" si="10"/>
        <v>550</v>
      </c>
      <c r="B357" s="21"/>
      <c r="C357" s="661"/>
      <c r="D357" s="7"/>
      <c r="G357" s="680">
        <f t="shared" si="11"/>
        <v>550</v>
      </c>
      <c r="H357" s="21"/>
      <c r="I357" s="661"/>
      <c r="J357" s="7"/>
    </row>
    <row r="358" spans="1:10" ht="15">
      <c r="A358" s="680">
        <f t="shared" si="10"/>
        <v>551</v>
      </c>
      <c r="B358" s="86"/>
      <c r="C358" s="661"/>
      <c r="D358" s="84"/>
      <c r="G358" s="680">
        <f t="shared" si="11"/>
        <v>551</v>
      </c>
      <c r="H358" s="86"/>
      <c r="I358" s="661"/>
      <c r="J358" s="84"/>
    </row>
    <row r="359" spans="1:10" ht="15">
      <c r="A359" s="680">
        <f t="shared" si="10"/>
        <v>552</v>
      </c>
      <c r="B359" s="86"/>
      <c r="C359" s="661"/>
      <c r="D359" s="84"/>
      <c r="G359" s="680">
        <f t="shared" si="11"/>
        <v>552</v>
      </c>
      <c r="H359" s="86"/>
      <c r="I359" s="661"/>
      <c r="J359" s="84"/>
    </row>
    <row r="360" spans="1:10" ht="15">
      <c r="A360" s="680">
        <f t="shared" si="10"/>
        <v>553</v>
      </c>
      <c r="B360" s="86"/>
      <c r="C360" s="661"/>
      <c r="D360" s="84"/>
      <c r="G360" s="680">
        <f t="shared" si="11"/>
        <v>553</v>
      </c>
      <c r="H360" s="86"/>
      <c r="I360" s="661"/>
      <c r="J360" s="84"/>
    </row>
    <row r="361" spans="1:10" ht="15">
      <c r="A361" s="680">
        <f t="shared" si="10"/>
        <v>554</v>
      </c>
      <c r="B361" s="86"/>
      <c r="C361" s="661"/>
      <c r="D361" s="84"/>
      <c r="G361" s="680">
        <f t="shared" si="11"/>
        <v>554</v>
      </c>
      <c r="H361" s="86"/>
      <c r="I361" s="661"/>
      <c r="J361" s="84"/>
    </row>
    <row r="362" spans="1:10" ht="15">
      <c r="A362" s="680">
        <f t="shared" si="10"/>
        <v>555</v>
      </c>
      <c r="B362" s="86" t="s">
        <v>470</v>
      </c>
      <c r="C362" s="661"/>
      <c r="D362" s="84" t="s">
        <v>216</v>
      </c>
      <c r="G362" s="680">
        <f t="shared" si="11"/>
        <v>555</v>
      </c>
      <c r="H362" s="86" t="s">
        <v>470</v>
      </c>
      <c r="I362" s="661"/>
      <c r="J362" s="84" t="s">
        <v>216</v>
      </c>
    </row>
    <row r="363" spans="1:10" ht="15">
      <c r="A363" s="680">
        <f t="shared" si="10"/>
        <v>556</v>
      </c>
      <c r="B363" s="86" t="s">
        <v>471</v>
      </c>
      <c r="C363" s="661"/>
      <c r="D363" s="84" t="s">
        <v>216</v>
      </c>
      <c r="G363" s="680">
        <f t="shared" si="11"/>
        <v>556</v>
      </c>
      <c r="H363" s="86" t="s">
        <v>471</v>
      </c>
      <c r="I363" s="661"/>
      <c r="J363" s="84" t="s">
        <v>216</v>
      </c>
    </row>
    <row r="364" spans="1:10" ht="15">
      <c r="A364" s="680">
        <f t="shared" si="10"/>
        <v>557</v>
      </c>
      <c r="B364" s="86" t="s">
        <v>472</v>
      </c>
      <c r="C364" s="661"/>
      <c r="D364" s="84" t="s">
        <v>216</v>
      </c>
      <c r="G364" s="680">
        <f t="shared" si="11"/>
        <v>557</v>
      </c>
      <c r="H364" s="86" t="s">
        <v>472</v>
      </c>
      <c r="I364" s="661"/>
      <c r="J364" s="84" t="s">
        <v>216</v>
      </c>
    </row>
    <row r="365" spans="1:10" ht="15">
      <c r="A365" s="680">
        <f t="shared" si="10"/>
        <v>558</v>
      </c>
      <c r="B365" s="86" t="s">
        <v>473</v>
      </c>
      <c r="C365" s="661"/>
      <c r="D365" s="84" t="s">
        <v>216</v>
      </c>
      <c r="G365" s="680">
        <f t="shared" si="11"/>
        <v>558</v>
      </c>
      <c r="H365" s="86" t="s">
        <v>473</v>
      </c>
      <c r="I365" s="661"/>
      <c r="J365" s="84" t="s">
        <v>216</v>
      </c>
    </row>
    <row r="366" spans="1:10" ht="15">
      <c r="A366" s="680">
        <f t="shared" si="10"/>
        <v>559</v>
      </c>
      <c r="B366" s="86" t="s">
        <v>474</v>
      </c>
      <c r="C366" s="661"/>
      <c r="D366" s="84" t="s">
        <v>216</v>
      </c>
      <c r="G366" s="680">
        <f t="shared" si="11"/>
        <v>559</v>
      </c>
      <c r="H366" s="86" t="s">
        <v>474</v>
      </c>
      <c r="I366" s="661"/>
      <c r="J366" s="84" t="s">
        <v>216</v>
      </c>
    </row>
    <row r="367" spans="1:10" ht="15">
      <c r="A367" s="680">
        <f t="shared" si="10"/>
        <v>560</v>
      </c>
      <c r="B367" s="86" t="s">
        <v>475</v>
      </c>
      <c r="C367" s="661"/>
      <c r="D367" s="84" t="s">
        <v>216</v>
      </c>
      <c r="G367" s="680">
        <f t="shared" si="11"/>
        <v>560</v>
      </c>
      <c r="H367" s="86" t="s">
        <v>475</v>
      </c>
      <c r="I367" s="661"/>
      <c r="J367" s="84" t="s">
        <v>216</v>
      </c>
    </row>
    <row r="368" spans="1:10" ht="15">
      <c r="A368" s="680">
        <f t="shared" si="10"/>
        <v>561</v>
      </c>
      <c r="B368" s="86" t="s">
        <v>476</v>
      </c>
      <c r="C368" s="661"/>
      <c r="D368" s="84" t="s">
        <v>216</v>
      </c>
      <c r="G368" s="680">
        <f t="shared" si="11"/>
        <v>561</v>
      </c>
      <c r="H368" s="86" t="s">
        <v>476</v>
      </c>
      <c r="I368" s="661"/>
      <c r="J368" s="84" t="s">
        <v>216</v>
      </c>
    </row>
    <row r="369" spans="1:10" ht="15">
      <c r="A369" s="680">
        <f t="shared" si="10"/>
        <v>562</v>
      </c>
      <c r="B369" s="86" t="s">
        <v>477</v>
      </c>
      <c r="C369" s="661"/>
      <c r="D369" s="84" t="s">
        <v>216</v>
      </c>
      <c r="G369" s="680">
        <f t="shared" si="11"/>
        <v>562</v>
      </c>
      <c r="H369" s="86" t="s">
        <v>477</v>
      </c>
      <c r="I369" s="661"/>
      <c r="J369" s="84" t="s">
        <v>216</v>
      </c>
    </row>
    <row r="370" spans="1:10" ht="15">
      <c r="A370" s="680">
        <f t="shared" si="10"/>
        <v>563</v>
      </c>
      <c r="B370" s="86" t="s">
        <v>478</v>
      </c>
      <c r="C370" s="661"/>
      <c r="D370" s="84" t="s">
        <v>216</v>
      </c>
      <c r="G370" s="680">
        <f t="shared" si="11"/>
        <v>563</v>
      </c>
      <c r="H370" s="86" t="s">
        <v>478</v>
      </c>
      <c r="I370" s="661"/>
      <c r="J370" s="84" t="s">
        <v>216</v>
      </c>
    </row>
    <row r="371" spans="1:10" ht="15">
      <c r="A371" s="680">
        <f t="shared" si="10"/>
        <v>564</v>
      </c>
      <c r="B371" s="86" t="s">
        <v>479</v>
      </c>
      <c r="C371" s="661"/>
      <c r="D371" s="84" t="s">
        <v>216</v>
      </c>
      <c r="G371" s="680">
        <f t="shared" si="11"/>
        <v>564</v>
      </c>
      <c r="H371" s="86" t="s">
        <v>479</v>
      </c>
      <c r="I371" s="661"/>
      <c r="J371" s="84" t="s">
        <v>216</v>
      </c>
    </row>
    <row r="372" spans="1:10" ht="15">
      <c r="A372" s="680">
        <f t="shared" si="10"/>
        <v>565</v>
      </c>
      <c r="B372" s="86"/>
      <c r="C372" s="661"/>
      <c r="D372" s="84"/>
      <c r="G372" s="680">
        <f t="shared" si="11"/>
        <v>565</v>
      </c>
      <c r="H372" s="86"/>
      <c r="I372" s="661"/>
      <c r="J372" s="84"/>
    </row>
    <row r="373" spans="1:10" ht="15">
      <c r="A373" s="680">
        <f aca="true" t="shared" si="12" ref="A373:A406">A372+1</f>
        <v>566</v>
      </c>
      <c r="B373" s="86"/>
      <c r="C373" s="661"/>
      <c r="D373" s="84"/>
      <c r="G373" s="680">
        <f aca="true" t="shared" si="13" ref="G373:G406">G372+1</f>
        <v>566</v>
      </c>
      <c r="H373" s="86"/>
      <c r="I373" s="661"/>
      <c r="J373" s="84"/>
    </row>
    <row r="374" spans="1:10" ht="15">
      <c r="A374" s="680">
        <f t="shared" si="12"/>
        <v>567</v>
      </c>
      <c r="B374" s="86"/>
      <c r="C374" s="661"/>
      <c r="D374" s="84"/>
      <c r="G374" s="680">
        <f t="shared" si="13"/>
        <v>567</v>
      </c>
      <c r="H374" s="86"/>
      <c r="I374" s="661"/>
      <c r="J374" s="84"/>
    </row>
    <row r="375" spans="1:10" ht="15">
      <c r="A375" s="680">
        <f t="shared" si="12"/>
        <v>568</v>
      </c>
      <c r="B375" s="86"/>
      <c r="C375" s="661"/>
      <c r="D375" s="84"/>
      <c r="G375" s="680">
        <f t="shared" si="13"/>
        <v>568</v>
      </c>
      <c r="H375" s="86"/>
      <c r="I375" s="661"/>
      <c r="J375" s="84"/>
    </row>
    <row r="376" spans="1:10" ht="15">
      <c r="A376" s="680">
        <f t="shared" si="12"/>
        <v>569</v>
      </c>
      <c r="B376" s="86"/>
      <c r="C376" s="661"/>
      <c r="D376" s="84"/>
      <c r="G376" s="680">
        <f t="shared" si="13"/>
        <v>569</v>
      </c>
      <c r="H376" s="86"/>
      <c r="I376" s="661"/>
      <c r="J376" s="84"/>
    </row>
    <row r="377" spans="1:10" ht="15">
      <c r="A377" s="680">
        <f t="shared" si="12"/>
        <v>570</v>
      </c>
      <c r="B377" s="86"/>
      <c r="C377" s="661"/>
      <c r="D377" s="84"/>
      <c r="G377" s="680">
        <f t="shared" si="13"/>
        <v>570</v>
      </c>
      <c r="H377" s="86"/>
      <c r="I377" s="661"/>
      <c r="J377" s="84"/>
    </row>
    <row r="378" spans="1:10" ht="15">
      <c r="A378" s="680">
        <f t="shared" si="12"/>
        <v>571</v>
      </c>
      <c r="B378" s="86"/>
      <c r="C378" s="661"/>
      <c r="D378" s="84"/>
      <c r="G378" s="680">
        <f t="shared" si="13"/>
        <v>571</v>
      </c>
      <c r="H378" s="86"/>
      <c r="I378" s="661"/>
      <c r="J378" s="84"/>
    </row>
    <row r="379" spans="1:10" ht="15">
      <c r="A379" s="680">
        <f t="shared" si="12"/>
        <v>572</v>
      </c>
      <c r="B379" s="86"/>
      <c r="C379" s="661"/>
      <c r="D379" s="84"/>
      <c r="G379" s="680">
        <f t="shared" si="13"/>
        <v>572</v>
      </c>
      <c r="H379" s="86"/>
      <c r="I379" s="661"/>
      <c r="J379" s="84"/>
    </row>
    <row r="380" spans="1:10" ht="15">
      <c r="A380" s="680">
        <f t="shared" si="12"/>
        <v>573</v>
      </c>
      <c r="B380" s="86"/>
      <c r="C380" s="661"/>
      <c r="D380" s="84"/>
      <c r="G380" s="680">
        <f t="shared" si="13"/>
        <v>573</v>
      </c>
      <c r="H380" s="86"/>
      <c r="I380" s="661"/>
      <c r="J380" s="84"/>
    </row>
    <row r="381" spans="1:10" ht="15">
      <c r="A381" s="680">
        <f t="shared" si="12"/>
        <v>574</v>
      </c>
      <c r="B381" s="86"/>
      <c r="C381" s="661"/>
      <c r="D381" s="84"/>
      <c r="G381" s="680">
        <f t="shared" si="13"/>
        <v>574</v>
      </c>
      <c r="H381" s="86"/>
      <c r="I381" s="661"/>
      <c r="J381" s="84"/>
    </row>
    <row r="382" spans="1:10" ht="15">
      <c r="A382" s="680">
        <f t="shared" si="12"/>
        <v>575</v>
      </c>
      <c r="B382" s="86" t="s">
        <v>480</v>
      </c>
      <c r="C382" s="661"/>
      <c r="D382" s="84" t="s">
        <v>219</v>
      </c>
      <c r="G382" s="680">
        <f t="shared" si="13"/>
        <v>575</v>
      </c>
      <c r="H382" s="86" t="s">
        <v>480</v>
      </c>
      <c r="I382" s="661"/>
      <c r="J382" s="84" t="s">
        <v>219</v>
      </c>
    </row>
    <row r="383" spans="1:10" ht="15">
      <c r="A383" s="680">
        <f t="shared" si="12"/>
        <v>576</v>
      </c>
      <c r="B383" s="86"/>
      <c r="C383" s="661"/>
      <c r="D383" s="84"/>
      <c r="G383" s="680">
        <f t="shared" si="13"/>
        <v>576</v>
      </c>
      <c r="H383" s="86"/>
      <c r="I383" s="661"/>
      <c r="J383" s="84"/>
    </row>
    <row r="384" spans="1:10" ht="15">
      <c r="A384" s="680">
        <f t="shared" si="12"/>
        <v>577</v>
      </c>
      <c r="B384" s="86"/>
      <c r="C384" s="661"/>
      <c r="D384" s="84"/>
      <c r="G384" s="680">
        <f t="shared" si="13"/>
        <v>577</v>
      </c>
      <c r="H384" s="86"/>
      <c r="I384" s="661"/>
      <c r="J384" s="84"/>
    </row>
    <row r="385" spans="1:10" ht="15">
      <c r="A385" s="680">
        <f t="shared" si="12"/>
        <v>578</v>
      </c>
      <c r="B385" s="86"/>
      <c r="C385" s="661"/>
      <c r="D385" s="84"/>
      <c r="G385" s="680">
        <f t="shared" si="13"/>
        <v>578</v>
      </c>
      <c r="H385" s="86"/>
      <c r="I385" s="661"/>
      <c r="J385" s="84"/>
    </row>
    <row r="386" spans="1:10" ht="15">
      <c r="A386" s="680">
        <f t="shared" si="12"/>
        <v>579</v>
      </c>
      <c r="B386" s="86"/>
      <c r="C386" s="661"/>
      <c r="D386" s="84"/>
      <c r="G386" s="680">
        <f t="shared" si="13"/>
        <v>579</v>
      </c>
      <c r="H386" s="86"/>
      <c r="I386" s="661"/>
      <c r="J386" s="84"/>
    </row>
    <row r="387" spans="1:10" ht="15">
      <c r="A387" s="680">
        <f t="shared" si="12"/>
        <v>580</v>
      </c>
      <c r="B387" s="86"/>
      <c r="C387" s="661"/>
      <c r="D387" s="84"/>
      <c r="G387" s="680">
        <f t="shared" si="13"/>
        <v>580</v>
      </c>
      <c r="H387" s="86"/>
      <c r="I387" s="661"/>
      <c r="J387" s="84"/>
    </row>
    <row r="388" spans="1:10" ht="15">
      <c r="A388" s="680">
        <f t="shared" si="12"/>
        <v>581</v>
      </c>
      <c r="B388" s="86"/>
      <c r="C388" s="661"/>
      <c r="D388" s="84"/>
      <c r="G388" s="680">
        <f t="shared" si="13"/>
        <v>581</v>
      </c>
      <c r="H388" s="86"/>
      <c r="I388" s="661"/>
      <c r="J388" s="84"/>
    </row>
    <row r="389" spans="1:10" ht="15">
      <c r="A389" s="680">
        <f t="shared" si="12"/>
        <v>582</v>
      </c>
      <c r="B389" s="86"/>
      <c r="C389" s="661"/>
      <c r="D389" s="84"/>
      <c r="G389" s="680">
        <f t="shared" si="13"/>
        <v>582</v>
      </c>
      <c r="H389" s="86"/>
      <c r="I389" s="661"/>
      <c r="J389" s="84"/>
    </row>
    <row r="390" spans="1:10" ht="15">
      <c r="A390" s="680">
        <f t="shared" si="12"/>
        <v>583</v>
      </c>
      <c r="B390" s="86"/>
      <c r="C390" s="661"/>
      <c r="D390" s="84"/>
      <c r="G390" s="680">
        <f t="shared" si="13"/>
        <v>583</v>
      </c>
      <c r="H390" s="86"/>
      <c r="I390" s="661"/>
      <c r="J390" s="84"/>
    </row>
    <row r="391" spans="1:10" ht="15">
      <c r="A391" s="680">
        <f t="shared" si="12"/>
        <v>584</v>
      </c>
      <c r="B391" s="86"/>
      <c r="C391" s="661"/>
      <c r="D391" s="84"/>
      <c r="G391" s="680">
        <f t="shared" si="13"/>
        <v>584</v>
      </c>
      <c r="H391" s="86"/>
      <c r="I391" s="661"/>
      <c r="J391" s="84"/>
    </row>
    <row r="392" spans="1:10" ht="15">
      <c r="A392" s="680">
        <f t="shared" si="12"/>
        <v>585</v>
      </c>
      <c r="B392" s="86" t="s">
        <v>481</v>
      </c>
      <c r="C392" s="661"/>
      <c r="D392" s="84" t="s">
        <v>218</v>
      </c>
      <c r="G392" s="680">
        <f t="shared" si="13"/>
        <v>585</v>
      </c>
      <c r="H392" s="86" t="s">
        <v>481</v>
      </c>
      <c r="I392" s="661"/>
      <c r="J392" s="84" t="s">
        <v>218</v>
      </c>
    </row>
    <row r="393" spans="1:10" ht="15">
      <c r="A393" s="680">
        <v>586</v>
      </c>
      <c r="B393" s="86" t="s">
        <v>482</v>
      </c>
      <c r="C393" s="661"/>
      <c r="D393" s="84" t="s">
        <v>218</v>
      </c>
      <c r="G393" s="680">
        <v>586</v>
      </c>
      <c r="H393" s="86" t="s">
        <v>482</v>
      </c>
      <c r="I393" s="661"/>
      <c r="J393" s="84" t="s">
        <v>218</v>
      </c>
    </row>
    <row r="394" spans="1:10" ht="15">
      <c r="A394" s="680">
        <f t="shared" si="12"/>
        <v>587</v>
      </c>
      <c r="B394" s="86" t="s">
        <v>483</v>
      </c>
      <c r="C394" s="661"/>
      <c r="D394" s="84" t="s">
        <v>218</v>
      </c>
      <c r="G394" s="680">
        <f t="shared" si="13"/>
        <v>587</v>
      </c>
      <c r="H394" s="86" t="s">
        <v>483</v>
      </c>
      <c r="I394" s="661"/>
      <c r="J394" s="84" t="s">
        <v>218</v>
      </c>
    </row>
    <row r="395" spans="1:10" ht="15">
      <c r="A395" s="680">
        <f t="shared" si="12"/>
        <v>588</v>
      </c>
      <c r="B395" s="86" t="s">
        <v>484</v>
      </c>
      <c r="C395" s="661"/>
      <c r="D395" s="84" t="s">
        <v>218</v>
      </c>
      <c r="G395" s="680">
        <f t="shared" si="13"/>
        <v>588</v>
      </c>
      <c r="H395" s="86" t="s">
        <v>484</v>
      </c>
      <c r="I395" s="661"/>
      <c r="J395" s="84" t="s">
        <v>218</v>
      </c>
    </row>
    <row r="396" spans="1:10" ht="15">
      <c r="A396" s="680">
        <f t="shared" si="12"/>
        <v>589</v>
      </c>
      <c r="B396" s="86" t="s">
        <v>485</v>
      </c>
      <c r="C396" s="661"/>
      <c r="D396" s="84" t="s">
        <v>218</v>
      </c>
      <c r="G396" s="680">
        <f t="shared" si="13"/>
        <v>589</v>
      </c>
      <c r="H396" s="86" t="s">
        <v>485</v>
      </c>
      <c r="I396" s="661"/>
      <c r="J396" s="84" t="s">
        <v>218</v>
      </c>
    </row>
    <row r="397" spans="1:10" ht="15">
      <c r="A397" s="680">
        <f t="shared" si="12"/>
        <v>590</v>
      </c>
      <c r="B397" s="86"/>
      <c r="C397" s="661"/>
      <c r="D397" s="84"/>
      <c r="G397" s="680">
        <f t="shared" si="13"/>
        <v>590</v>
      </c>
      <c r="H397" s="86"/>
      <c r="I397" s="661"/>
      <c r="J397" s="84"/>
    </row>
    <row r="398" spans="1:10" ht="15">
      <c r="A398" s="680">
        <f t="shared" si="12"/>
        <v>591</v>
      </c>
      <c r="B398" s="86"/>
      <c r="C398" s="661"/>
      <c r="D398" s="84"/>
      <c r="G398" s="680">
        <f t="shared" si="13"/>
        <v>591</v>
      </c>
      <c r="H398" s="86"/>
      <c r="I398" s="661"/>
      <c r="J398" s="84"/>
    </row>
    <row r="399" spans="1:10" ht="15">
      <c r="A399" s="680">
        <f t="shared" si="12"/>
        <v>592</v>
      </c>
      <c r="B399" s="86"/>
      <c r="C399" s="661"/>
      <c r="D399" s="84"/>
      <c r="G399" s="680">
        <f t="shared" si="13"/>
        <v>592</v>
      </c>
      <c r="H399" s="86"/>
      <c r="I399" s="661"/>
      <c r="J399" s="84"/>
    </row>
    <row r="400" spans="1:10" ht="15">
      <c r="A400" s="680">
        <f t="shared" si="12"/>
        <v>593</v>
      </c>
      <c r="B400" s="86"/>
      <c r="C400" s="661"/>
      <c r="D400" s="84"/>
      <c r="G400" s="680">
        <f t="shared" si="13"/>
        <v>593</v>
      </c>
      <c r="H400" s="86"/>
      <c r="I400" s="661"/>
      <c r="J400" s="84"/>
    </row>
    <row r="401" spans="1:10" ht="15">
      <c r="A401" s="680">
        <f t="shared" si="12"/>
        <v>594</v>
      </c>
      <c r="B401" s="86"/>
      <c r="C401" s="661"/>
      <c r="D401" s="84"/>
      <c r="G401" s="680">
        <f t="shared" si="13"/>
        <v>594</v>
      </c>
      <c r="H401" s="86"/>
      <c r="I401" s="661"/>
      <c r="J401" s="84"/>
    </row>
    <row r="402" spans="1:10" ht="15">
      <c r="A402" s="680">
        <f t="shared" si="12"/>
        <v>595</v>
      </c>
      <c r="B402" s="86"/>
      <c r="C402" s="661"/>
      <c r="D402" s="84"/>
      <c r="G402" s="680">
        <f t="shared" si="13"/>
        <v>595</v>
      </c>
      <c r="H402" s="86"/>
      <c r="I402" s="661"/>
      <c r="J402" s="84"/>
    </row>
    <row r="403" spans="1:10" ht="15">
      <c r="A403" s="680">
        <f t="shared" si="12"/>
        <v>596</v>
      </c>
      <c r="B403" s="86"/>
      <c r="C403" s="661"/>
      <c r="D403" s="84"/>
      <c r="G403" s="680">
        <f t="shared" si="13"/>
        <v>596</v>
      </c>
      <c r="H403" s="86"/>
      <c r="I403" s="661"/>
      <c r="J403" s="84"/>
    </row>
    <row r="404" spans="1:10" ht="15">
      <c r="A404" s="680">
        <f t="shared" si="12"/>
        <v>597</v>
      </c>
      <c r="B404" s="21"/>
      <c r="C404" s="661"/>
      <c r="D404" s="7"/>
      <c r="G404" s="680">
        <f t="shared" si="13"/>
        <v>597</v>
      </c>
      <c r="H404" s="21"/>
      <c r="I404" s="661"/>
      <c r="J404" s="7"/>
    </row>
    <row r="405" spans="1:10" ht="15">
      <c r="A405" s="680">
        <f t="shared" si="12"/>
        <v>598</v>
      </c>
      <c r="B405" s="21"/>
      <c r="C405" s="661"/>
      <c r="D405" s="7"/>
      <c r="G405" s="680">
        <f t="shared" si="13"/>
        <v>598</v>
      </c>
      <c r="H405" s="21"/>
      <c r="I405" s="661"/>
      <c r="J405" s="7"/>
    </row>
    <row r="406" spans="1:10" ht="15">
      <c r="A406" s="680">
        <f t="shared" si="12"/>
        <v>599</v>
      </c>
      <c r="B406" s="21"/>
      <c r="C406" s="661"/>
      <c r="D406" s="7"/>
      <c r="G406" s="680">
        <f t="shared" si="13"/>
        <v>599</v>
      </c>
      <c r="H406" s="21"/>
      <c r="I406" s="661"/>
      <c r="J406" s="7"/>
    </row>
    <row r="407" spans="1:10" ht="15">
      <c r="A407" s="681">
        <v>600</v>
      </c>
      <c r="B407" s="86" t="s">
        <v>486</v>
      </c>
      <c r="C407" s="661" t="s">
        <v>487</v>
      </c>
      <c r="D407" s="84" t="s">
        <v>212</v>
      </c>
      <c r="G407" s="681">
        <v>600</v>
      </c>
      <c r="H407" s="86" t="s">
        <v>486</v>
      </c>
      <c r="I407" s="661" t="s">
        <v>487</v>
      </c>
      <c r="J407" s="84" t="s">
        <v>212</v>
      </c>
    </row>
    <row r="408" spans="1:10" ht="15">
      <c r="A408" s="681">
        <v>601</v>
      </c>
      <c r="B408" s="86" t="s">
        <v>488</v>
      </c>
      <c r="C408" s="661" t="s">
        <v>489</v>
      </c>
      <c r="D408" s="84" t="s">
        <v>212</v>
      </c>
      <c r="G408" s="681">
        <v>601</v>
      </c>
      <c r="H408" s="86" t="s">
        <v>488</v>
      </c>
      <c r="I408" s="661" t="s">
        <v>489</v>
      </c>
      <c r="J408" s="84" t="s">
        <v>212</v>
      </c>
    </row>
    <row r="409" spans="1:10" ht="15">
      <c r="A409" s="681">
        <v>602</v>
      </c>
      <c r="B409" s="86" t="s">
        <v>490</v>
      </c>
      <c r="C409" s="661" t="s">
        <v>491</v>
      </c>
      <c r="D409" s="84" t="s">
        <v>212</v>
      </c>
      <c r="G409" s="681">
        <v>602</v>
      </c>
      <c r="H409" s="86" t="s">
        <v>490</v>
      </c>
      <c r="I409" s="661" t="s">
        <v>491</v>
      </c>
      <c r="J409" s="84" t="s">
        <v>212</v>
      </c>
    </row>
    <row r="410" spans="1:10" ht="15">
      <c r="A410" s="681">
        <v>603</v>
      </c>
      <c r="B410" s="86" t="s">
        <v>50</v>
      </c>
      <c r="C410" s="661" t="s">
        <v>492</v>
      </c>
      <c r="D410" s="84" t="s">
        <v>212</v>
      </c>
      <c r="G410" s="681">
        <v>603</v>
      </c>
      <c r="H410" s="86" t="s">
        <v>50</v>
      </c>
      <c r="I410" s="661" t="s">
        <v>492</v>
      </c>
      <c r="J410" s="84" t="s">
        <v>212</v>
      </c>
    </row>
    <row r="411" spans="1:10" ht="15">
      <c r="A411" s="681">
        <v>604</v>
      </c>
      <c r="B411" s="86" t="s">
        <v>493</v>
      </c>
      <c r="C411" s="661" t="s">
        <v>494</v>
      </c>
      <c r="D411" s="84" t="s">
        <v>212</v>
      </c>
      <c r="G411" s="681">
        <v>604</v>
      </c>
      <c r="H411" s="86" t="s">
        <v>493</v>
      </c>
      <c r="I411" s="661" t="s">
        <v>494</v>
      </c>
      <c r="J411" s="84" t="s">
        <v>212</v>
      </c>
    </row>
    <row r="412" spans="1:10" ht="15">
      <c r="A412" s="681">
        <v>605</v>
      </c>
      <c r="B412" s="86" t="s">
        <v>495</v>
      </c>
      <c r="C412" s="661" t="s">
        <v>496</v>
      </c>
      <c r="D412" s="84" t="s">
        <v>217</v>
      </c>
      <c r="G412" s="681">
        <v>605</v>
      </c>
      <c r="H412" s="86" t="s">
        <v>495</v>
      </c>
      <c r="I412" s="661" t="s">
        <v>496</v>
      </c>
      <c r="J412" s="84" t="s">
        <v>217</v>
      </c>
    </row>
    <row r="413" spans="1:10" ht="15">
      <c r="A413" s="681">
        <v>606</v>
      </c>
      <c r="B413" s="86" t="s">
        <v>497</v>
      </c>
      <c r="C413" s="661" t="s">
        <v>498</v>
      </c>
      <c r="D413" s="84" t="s">
        <v>217</v>
      </c>
      <c r="G413" s="681">
        <v>606</v>
      </c>
      <c r="H413" s="86" t="s">
        <v>497</v>
      </c>
      <c r="I413" s="661" t="s">
        <v>498</v>
      </c>
      <c r="J413" s="84" t="s">
        <v>217</v>
      </c>
    </row>
    <row r="414" spans="1:10" ht="15">
      <c r="A414" s="681">
        <v>607</v>
      </c>
      <c r="B414" s="86" t="s">
        <v>499</v>
      </c>
      <c r="C414" s="661" t="s">
        <v>500</v>
      </c>
      <c r="D414" s="84" t="s">
        <v>212</v>
      </c>
      <c r="G414" s="681">
        <v>607</v>
      </c>
      <c r="H414" s="86" t="s">
        <v>499</v>
      </c>
      <c r="I414" s="661" t="s">
        <v>500</v>
      </c>
      <c r="J414" s="84" t="s">
        <v>212</v>
      </c>
    </row>
    <row r="415" spans="1:10" ht="15">
      <c r="A415" s="681">
        <v>608</v>
      </c>
      <c r="B415" s="86" t="s">
        <v>223</v>
      </c>
      <c r="C415" s="661" t="s">
        <v>224</v>
      </c>
      <c r="D415" s="84" t="s">
        <v>217</v>
      </c>
      <c r="G415" s="681">
        <v>608</v>
      </c>
      <c r="H415" s="86" t="s">
        <v>223</v>
      </c>
      <c r="I415" s="661" t="s">
        <v>224</v>
      </c>
      <c r="J415" s="84" t="s">
        <v>217</v>
      </c>
    </row>
    <row r="416" spans="1:10" ht="15">
      <c r="A416" s="681">
        <v>609</v>
      </c>
      <c r="B416" s="86" t="s">
        <v>501</v>
      </c>
      <c r="C416" s="661" t="s">
        <v>502</v>
      </c>
      <c r="D416" s="84" t="s">
        <v>217</v>
      </c>
      <c r="G416" s="681">
        <v>609</v>
      </c>
      <c r="H416" s="86" t="s">
        <v>501</v>
      </c>
      <c r="I416" s="661" t="s">
        <v>502</v>
      </c>
      <c r="J416" s="84" t="s">
        <v>217</v>
      </c>
    </row>
    <row r="417" spans="1:10" ht="15">
      <c r="A417" s="681">
        <v>610</v>
      </c>
      <c r="B417" s="86" t="s">
        <v>503</v>
      </c>
      <c r="C417" s="661" t="s">
        <v>504</v>
      </c>
      <c r="D417" s="304" t="s">
        <v>212</v>
      </c>
      <c r="G417" s="681">
        <v>610</v>
      </c>
      <c r="H417" s="86" t="s">
        <v>503</v>
      </c>
      <c r="I417" s="661" t="s">
        <v>504</v>
      </c>
      <c r="J417" s="304" t="s">
        <v>212</v>
      </c>
    </row>
    <row r="418" spans="1:10" ht="15">
      <c r="A418" s="681">
        <v>611</v>
      </c>
      <c r="B418" s="86" t="s">
        <v>505</v>
      </c>
      <c r="C418" s="661" t="s">
        <v>506</v>
      </c>
      <c r="D418" s="84" t="s">
        <v>212</v>
      </c>
      <c r="G418" s="681">
        <v>611</v>
      </c>
      <c r="H418" s="86" t="s">
        <v>505</v>
      </c>
      <c r="I418" s="661" t="s">
        <v>506</v>
      </c>
      <c r="J418" s="84" t="s">
        <v>212</v>
      </c>
    </row>
    <row r="419" spans="1:10" ht="15">
      <c r="A419" s="681">
        <v>612</v>
      </c>
      <c r="B419" s="86" t="s">
        <v>507</v>
      </c>
      <c r="C419" s="661" t="s">
        <v>508</v>
      </c>
      <c r="D419" s="84" t="s">
        <v>212</v>
      </c>
      <c r="G419" s="681">
        <v>612</v>
      </c>
      <c r="H419" s="86" t="s">
        <v>507</v>
      </c>
      <c r="I419" s="661" t="s">
        <v>508</v>
      </c>
      <c r="J419" s="84" t="s">
        <v>212</v>
      </c>
    </row>
    <row r="420" spans="1:10" ht="15">
      <c r="A420" s="681">
        <v>613</v>
      </c>
      <c r="B420" s="86"/>
      <c r="C420" s="661"/>
      <c r="D420" s="84"/>
      <c r="G420" s="681">
        <v>613</v>
      </c>
      <c r="H420" s="86"/>
      <c r="I420" s="661"/>
      <c r="J420" s="84"/>
    </row>
    <row r="421" spans="1:10" ht="15">
      <c r="A421" s="681">
        <v>614</v>
      </c>
      <c r="B421" s="86"/>
      <c r="C421" s="661"/>
      <c r="D421" s="84"/>
      <c r="G421" s="681">
        <v>614</v>
      </c>
      <c r="H421" s="86"/>
      <c r="I421" s="661"/>
      <c r="J421" s="84"/>
    </row>
    <row r="422" spans="1:10" ht="15">
      <c r="A422" s="681">
        <v>615</v>
      </c>
      <c r="B422" s="86"/>
      <c r="C422" s="661"/>
      <c r="D422" s="84"/>
      <c r="G422" s="681">
        <v>615</v>
      </c>
      <c r="H422" s="86"/>
      <c r="I422" s="661"/>
      <c r="J422" s="84"/>
    </row>
    <row r="423" spans="1:10" ht="15">
      <c r="A423" s="681">
        <v>616</v>
      </c>
      <c r="B423" s="86"/>
      <c r="C423" s="661"/>
      <c r="D423" s="84"/>
      <c r="G423" s="681">
        <v>616</v>
      </c>
      <c r="H423" s="86"/>
      <c r="I423" s="661"/>
      <c r="J423" s="84"/>
    </row>
    <row r="424" spans="1:10" ht="15">
      <c r="A424" s="681">
        <v>617</v>
      </c>
      <c r="B424" s="86"/>
      <c r="C424" s="661"/>
      <c r="D424" s="84"/>
      <c r="G424" s="681">
        <v>617</v>
      </c>
      <c r="H424" s="86"/>
      <c r="I424" s="661"/>
      <c r="J424" s="84"/>
    </row>
    <row r="425" spans="1:10" ht="15">
      <c r="A425" s="681">
        <v>618</v>
      </c>
      <c r="B425" s="86"/>
      <c r="C425" s="661"/>
      <c r="D425" s="84"/>
      <c r="G425" s="681">
        <v>618</v>
      </c>
      <c r="H425" s="86"/>
      <c r="I425" s="661"/>
      <c r="J425" s="84"/>
    </row>
    <row r="426" spans="1:10" ht="15">
      <c r="A426" s="682">
        <v>619</v>
      </c>
      <c r="B426" s="86"/>
      <c r="C426" s="661"/>
      <c r="D426" s="84"/>
      <c r="G426" s="682">
        <v>619</v>
      </c>
      <c r="H426" s="86"/>
      <c r="I426" s="661"/>
      <c r="J426" s="84"/>
    </row>
    <row r="427" spans="1:10" ht="15">
      <c r="A427" s="681">
        <v>620</v>
      </c>
      <c r="B427" s="86" t="s">
        <v>222</v>
      </c>
      <c r="C427" s="661" t="s">
        <v>509</v>
      </c>
      <c r="D427" s="84" t="s">
        <v>211</v>
      </c>
      <c r="G427" s="681">
        <v>620</v>
      </c>
      <c r="H427" s="86" t="s">
        <v>222</v>
      </c>
      <c r="I427" s="661" t="s">
        <v>509</v>
      </c>
      <c r="J427" s="84" t="s">
        <v>211</v>
      </c>
    </row>
    <row r="428" spans="1:10" ht="15">
      <c r="A428" s="681">
        <v>621</v>
      </c>
      <c r="B428" s="86" t="s">
        <v>51</v>
      </c>
      <c r="C428" s="661" t="s">
        <v>220</v>
      </c>
      <c r="D428" s="84" t="s">
        <v>211</v>
      </c>
      <c r="G428" s="681">
        <v>621</v>
      </c>
      <c r="H428" s="86" t="s">
        <v>51</v>
      </c>
      <c r="I428" s="661" t="s">
        <v>220</v>
      </c>
      <c r="J428" s="84" t="s">
        <v>211</v>
      </c>
    </row>
    <row r="429" spans="1:10" ht="15">
      <c r="A429" s="681">
        <v>622</v>
      </c>
      <c r="B429" s="86" t="s">
        <v>264</v>
      </c>
      <c r="C429" s="661" t="s">
        <v>510</v>
      </c>
      <c r="D429" s="84" t="s">
        <v>211</v>
      </c>
      <c r="G429" s="681">
        <v>622</v>
      </c>
      <c r="H429" s="86" t="s">
        <v>264</v>
      </c>
      <c r="I429" s="661" t="s">
        <v>510</v>
      </c>
      <c r="J429" s="84" t="s">
        <v>211</v>
      </c>
    </row>
    <row r="430" spans="1:10" ht="15">
      <c r="A430" s="681">
        <v>623</v>
      </c>
      <c r="B430" s="86" t="s">
        <v>275</v>
      </c>
      <c r="C430" s="661" t="s">
        <v>511</v>
      </c>
      <c r="D430" s="84" t="s">
        <v>211</v>
      </c>
      <c r="G430" s="681">
        <v>623</v>
      </c>
      <c r="H430" s="86" t="s">
        <v>275</v>
      </c>
      <c r="I430" s="661" t="s">
        <v>511</v>
      </c>
      <c r="J430" s="84" t="s">
        <v>211</v>
      </c>
    </row>
    <row r="431" spans="1:10" ht="15">
      <c r="A431" s="681">
        <v>624</v>
      </c>
      <c r="B431" s="86" t="s">
        <v>53</v>
      </c>
      <c r="C431" s="661" t="s">
        <v>512</v>
      </c>
      <c r="D431" s="84" t="s">
        <v>211</v>
      </c>
      <c r="G431" s="681">
        <v>624</v>
      </c>
      <c r="H431" s="86" t="s">
        <v>53</v>
      </c>
      <c r="I431" s="661" t="s">
        <v>512</v>
      </c>
      <c r="J431" s="84" t="s">
        <v>211</v>
      </c>
    </row>
    <row r="432" spans="1:10" ht="15">
      <c r="A432" s="681">
        <v>625</v>
      </c>
      <c r="B432" s="86" t="s">
        <v>513</v>
      </c>
      <c r="C432" s="661"/>
      <c r="D432" s="84" t="s">
        <v>211</v>
      </c>
      <c r="G432" s="681">
        <v>625</v>
      </c>
      <c r="H432" s="86" t="s">
        <v>513</v>
      </c>
      <c r="I432" s="661"/>
      <c r="J432" s="84" t="s">
        <v>211</v>
      </c>
    </row>
    <row r="433" spans="1:10" ht="15">
      <c r="A433" s="681">
        <v>626</v>
      </c>
      <c r="B433" s="86" t="s">
        <v>514</v>
      </c>
      <c r="C433" s="661"/>
      <c r="D433" s="84" t="s">
        <v>219</v>
      </c>
      <c r="G433" s="681">
        <v>626</v>
      </c>
      <c r="H433" s="86" t="s">
        <v>514</v>
      </c>
      <c r="I433" s="661"/>
      <c r="J433" s="84" t="s">
        <v>219</v>
      </c>
    </row>
    <row r="434" spans="1:10" ht="15">
      <c r="A434" s="681">
        <v>627</v>
      </c>
      <c r="B434" s="86" t="s">
        <v>515</v>
      </c>
      <c r="C434" s="661" t="s">
        <v>221</v>
      </c>
      <c r="D434" s="84" t="s">
        <v>219</v>
      </c>
      <c r="G434" s="681">
        <v>627</v>
      </c>
      <c r="H434" s="86" t="s">
        <v>515</v>
      </c>
      <c r="I434" s="661" t="s">
        <v>221</v>
      </c>
      <c r="J434" s="84" t="s">
        <v>219</v>
      </c>
    </row>
    <row r="435" spans="1:10" ht="15">
      <c r="A435" s="681">
        <v>628</v>
      </c>
      <c r="B435" s="86"/>
      <c r="C435" s="661"/>
      <c r="D435" s="84"/>
      <c r="G435" s="681">
        <v>628</v>
      </c>
      <c r="H435" s="86"/>
      <c r="I435" s="661"/>
      <c r="J435" s="84"/>
    </row>
    <row r="436" spans="1:10" ht="15">
      <c r="A436" s="681">
        <v>629</v>
      </c>
      <c r="B436" s="86"/>
      <c r="C436" s="661"/>
      <c r="D436" s="84"/>
      <c r="G436" s="681">
        <v>629</v>
      </c>
      <c r="H436" s="86"/>
      <c r="I436" s="661"/>
      <c r="J436" s="84"/>
    </row>
    <row r="437" spans="1:10" ht="15">
      <c r="A437" s="681">
        <v>630</v>
      </c>
      <c r="B437" s="86"/>
      <c r="C437" s="661"/>
      <c r="D437" s="84"/>
      <c r="G437" s="681">
        <v>630</v>
      </c>
      <c r="H437" s="86"/>
      <c r="I437" s="661"/>
      <c r="J437" s="84"/>
    </row>
    <row r="438" spans="1:10" ht="15">
      <c r="A438" s="681">
        <v>631</v>
      </c>
      <c r="B438" s="86"/>
      <c r="C438" s="661"/>
      <c r="D438" s="84"/>
      <c r="G438" s="681">
        <v>631</v>
      </c>
      <c r="H438" s="86"/>
      <c r="I438" s="661"/>
      <c r="J438" s="84"/>
    </row>
    <row r="439" spans="1:10" ht="15">
      <c r="A439" s="681">
        <v>632</v>
      </c>
      <c r="B439" s="86" t="s">
        <v>516</v>
      </c>
      <c r="C439" s="661" t="s">
        <v>517</v>
      </c>
      <c r="D439" s="84" t="s">
        <v>213</v>
      </c>
      <c r="G439" s="681">
        <v>632</v>
      </c>
      <c r="H439" s="86" t="s">
        <v>516</v>
      </c>
      <c r="I439" s="661" t="s">
        <v>517</v>
      </c>
      <c r="J439" s="84" t="s">
        <v>213</v>
      </c>
    </row>
    <row r="440" spans="1:10" ht="15">
      <c r="A440" s="681">
        <v>633</v>
      </c>
      <c r="B440" s="86" t="s">
        <v>518</v>
      </c>
      <c r="C440" s="661" t="s">
        <v>519</v>
      </c>
      <c r="D440" s="84" t="s">
        <v>213</v>
      </c>
      <c r="G440" s="681">
        <v>633</v>
      </c>
      <c r="H440" s="86" t="s">
        <v>518</v>
      </c>
      <c r="I440" s="661" t="s">
        <v>519</v>
      </c>
      <c r="J440" s="84" t="s">
        <v>213</v>
      </c>
    </row>
    <row r="441" spans="1:10" ht="15">
      <c r="A441" s="681">
        <v>634</v>
      </c>
      <c r="B441" s="86" t="s">
        <v>520</v>
      </c>
      <c r="C441" s="661" t="s">
        <v>521</v>
      </c>
      <c r="D441" s="84" t="s">
        <v>213</v>
      </c>
      <c r="G441" s="681">
        <v>634</v>
      </c>
      <c r="H441" s="86" t="s">
        <v>520</v>
      </c>
      <c r="I441" s="661" t="s">
        <v>521</v>
      </c>
      <c r="J441" s="84" t="s">
        <v>213</v>
      </c>
    </row>
    <row r="442" spans="1:10" ht="15">
      <c r="A442" s="681">
        <v>635</v>
      </c>
      <c r="B442" s="86" t="s">
        <v>522</v>
      </c>
      <c r="C442" s="661" t="s">
        <v>523</v>
      </c>
      <c r="D442" s="84" t="s">
        <v>213</v>
      </c>
      <c r="G442" s="681">
        <v>635</v>
      </c>
      <c r="H442" s="86" t="s">
        <v>522</v>
      </c>
      <c r="I442" s="661" t="s">
        <v>523</v>
      </c>
      <c r="J442" s="84" t="s">
        <v>213</v>
      </c>
    </row>
    <row r="443" spans="1:10" ht="15">
      <c r="A443" s="681">
        <v>636</v>
      </c>
      <c r="B443" s="86" t="s">
        <v>524</v>
      </c>
      <c r="C443" s="661" t="s">
        <v>525</v>
      </c>
      <c r="D443" s="84" t="s">
        <v>213</v>
      </c>
      <c r="G443" s="681">
        <v>636</v>
      </c>
      <c r="H443" s="86" t="s">
        <v>524</v>
      </c>
      <c r="I443" s="661" t="s">
        <v>525</v>
      </c>
      <c r="J443" s="84" t="s">
        <v>213</v>
      </c>
    </row>
    <row r="444" spans="1:10" ht="15">
      <c r="A444" s="681">
        <v>637</v>
      </c>
      <c r="B444" s="86" t="s">
        <v>526</v>
      </c>
      <c r="C444" s="661" t="s">
        <v>527</v>
      </c>
      <c r="D444" s="84" t="s">
        <v>213</v>
      </c>
      <c r="G444" s="681">
        <v>637</v>
      </c>
      <c r="H444" s="86" t="s">
        <v>526</v>
      </c>
      <c r="I444" s="661" t="s">
        <v>527</v>
      </c>
      <c r="J444" s="84" t="s">
        <v>213</v>
      </c>
    </row>
    <row r="445" spans="1:10" ht="15">
      <c r="A445" s="681">
        <v>638</v>
      </c>
      <c r="B445" s="86" t="s">
        <v>528</v>
      </c>
      <c r="C445" s="661" t="s">
        <v>529</v>
      </c>
      <c r="D445" s="84" t="s">
        <v>213</v>
      </c>
      <c r="G445" s="681">
        <v>638</v>
      </c>
      <c r="H445" s="86" t="s">
        <v>528</v>
      </c>
      <c r="I445" s="661" t="s">
        <v>529</v>
      </c>
      <c r="J445" s="84" t="s">
        <v>213</v>
      </c>
    </row>
    <row r="446" spans="1:10" ht="15">
      <c r="A446" s="681">
        <v>639</v>
      </c>
      <c r="B446" s="86" t="s">
        <v>530</v>
      </c>
      <c r="C446" s="661" t="s">
        <v>531</v>
      </c>
      <c r="D446" s="84" t="s">
        <v>213</v>
      </c>
      <c r="G446" s="681">
        <v>639</v>
      </c>
      <c r="H446" s="86" t="s">
        <v>530</v>
      </c>
      <c r="I446" s="661" t="s">
        <v>531</v>
      </c>
      <c r="J446" s="84" t="s">
        <v>213</v>
      </c>
    </row>
    <row r="447" spans="1:10" ht="15">
      <c r="A447" s="681">
        <v>640</v>
      </c>
      <c r="B447" s="86" t="s">
        <v>532</v>
      </c>
      <c r="C447" s="661" t="s">
        <v>533</v>
      </c>
      <c r="D447" s="84" t="s">
        <v>213</v>
      </c>
      <c r="G447" s="681">
        <v>640</v>
      </c>
      <c r="H447" s="86" t="s">
        <v>532</v>
      </c>
      <c r="I447" s="661" t="s">
        <v>533</v>
      </c>
      <c r="J447" s="84" t="s">
        <v>213</v>
      </c>
    </row>
    <row r="448" spans="1:10" ht="15">
      <c r="A448" s="681">
        <v>641</v>
      </c>
      <c r="B448" s="86" t="s">
        <v>534</v>
      </c>
      <c r="C448" s="661" t="s">
        <v>535</v>
      </c>
      <c r="D448" s="84" t="s">
        <v>213</v>
      </c>
      <c r="G448" s="681">
        <v>641</v>
      </c>
      <c r="H448" s="86" t="s">
        <v>534</v>
      </c>
      <c r="I448" s="661" t="s">
        <v>535</v>
      </c>
      <c r="J448" s="84" t="s">
        <v>213</v>
      </c>
    </row>
    <row r="449" spans="1:10" ht="15">
      <c r="A449" s="681">
        <v>642</v>
      </c>
      <c r="B449" s="86"/>
      <c r="C449" s="661"/>
      <c r="D449" s="84"/>
      <c r="G449" s="681">
        <v>642</v>
      </c>
      <c r="H449" s="86"/>
      <c r="I449" s="661"/>
      <c r="J449" s="84"/>
    </row>
    <row r="450" spans="1:10" ht="15">
      <c r="A450" s="681">
        <v>643</v>
      </c>
      <c r="B450" s="86"/>
      <c r="C450" s="661"/>
      <c r="D450" s="84"/>
      <c r="G450" s="681">
        <v>643</v>
      </c>
      <c r="H450" s="86"/>
      <c r="I450" s="661"/>
      <c r="J450" s="84"/>
    </row>
    <row r="451" spans="1:10" ht="15">
      <c r="A451" s="681">
        <v>644</v>
      </c>
      <c r="B451" s="86"/>
      <c r="C451" s="661"/>
      <c r="D451" s="84"/>
      <c r="G451" s="681">
        <v>644</v>
      </c>
      <c r="H451" s="86"/>
      <c r="I451" s="661"/>
      <c r="J451" s="84"/>
    </row>
    <row r="452" spans="1:10" ht="15">
      <c r="A452" s="681">
        <v>645</v>
      </c>
      <c r="B452" s="86"/>
      <c r="C452" s="661"/>
      <c r="D452" s="84"/>
      <c r="G452" s="681">
        <v>645</v>
      </c>
      <c r="H452" s="86"/>
      <c r="I452" s="661"/>
      <c r="J452" s="84"/>
    </row>
    <row r="453" spans="1:10" ht="15">
      <c r="A453" s="681">
        <v>646</v>
      </c>
      <c r="B453" s="86"/>
      <c r="C453" s="661"/>
      <c r="D453" s="84"/>
      <c r="G453" s="681">
        <v>646</v>
      </c>
      <c r="H453" s="86"/>
      <c r="I453" s="661"/>
      <c r="J453" s="84"/>
    </row>
    <row r="454" spans="1:10" ht="15">
      <c r="A454" s="681">
        <v>647</v>
      </c>
      <c r="B454" s="86"/>
      <c r="C454" s="661"/>
      <c r="D454" s="84"/>
      <c r="G454" s="681">
        <v>647</v>
      </c>
      <c r="H454" s="86"/>
      <c r="I454" s="661"/>
      <c r="J454" s="84"/>
    </row>
    <row r="455" spans="1:10" ht="15">
      <c r="A455" s="681">
        <v>648</v>
      </c>
      <c r="B455" s="21"/>
      <c r="C455" s="661"/>
      <c r="D455" s="7"/>
      <c r="G455" s="681">
        <v>648</v>
      </c>
      <c r="H455" s="21"/>
      <c r="I455" s="661"/>
      <c r="J455" s="7"/>
    </row>
    <row r="456" spans="1:10" ht="15">
      <c r="A456" s="681">
        <v>649</v>
      </c>
      <c r="B456" s="21"/>
      <c r="C456" s="661"/>
      <c r="D456" s="7"/>
      <c r="G456" s="681">
        <v>649</v>
      </c>
      <c r="H456" s="21"/>
      <c r="I456" s="661"/>
      <c r="J456" s="7"/>
    </row>
    <row r="457" spans="1:10" ht="15">
      <c r="A457" s="681">
        <v>650</v>
      </c>
      <c r="B457" s="21" t="s">
        <v>536</v>
      </c>
      <c r="C457" s="661" t="s">
        <v>537</v>
      </c>
      <c r="D457" s="7" t="s">
        <v>216</v>
      </c>
      <c r="G457" s="681">
        <v>650</v>
      </c>
      <c r="H457" s="21" t="s">
        <v>536</v>
      </c>
      <c r="I457" s="661" t="s">
        <v>537</v>
      </c>
      <c r="J457" s="7" t="s">
        <v>216</v>
      </c>
    </row>
    <row r="458" spans="1:10" ht="15">
      <c r="A458" s="681">
        <f>A408+50</f>
        <v>651</v>
      </c>
      <c r="B458" s="86" t="s">
        <v>232</v>
      </c>
      <c r="C458" s="661" t="s">
        <v>538</v>
      </c>
      <c r="D458" s="84" t="s">
        <v>216</v>
      </c>
      <c r="G458" s="681">
        <f>G408+50</f>
        <v>651</v>
      </c>
      <c r="H458" s="86" t="s">
        <v>232</v>
      </c>
      <c r="I458" s="661" t="s">
        <v>538</v>
      </c>
      <c r="J458" s="84" t="s">
        <v>216</v>
      </c>
    </row>
    <row r="459" spans="1:10" ht="15">
      <c r="A459" s="681">
        <f>A458+1</f>
        <v>652</v>
      </c>
      <c r="B459" s="86" t="s">
        <v>48</v>
      </c>
      <c r="C459" s="661" t="s">
        <v>231</v>
      </c>
      <c r="D459" s="84" t="s">
        <v>216</v>
      </c>
      <c r="G459" s="681">
        <f>G458+1</f>
        <v>652</v>
      </c>
      <c r="H459" s="86" t="s">
        <v>48</v>
      </c>
      <c r="I459" s="661" t="s">
        <v>231</v>
      </c>
      <c r="J459" s="84" t="s">
        <v>216</v>
      </c>
    </row>
    <row r="460" spans="1:10" ht="15">
      <c r="A460" s="681">
        <f aca="true" t="shared" si="14" ref="A460:A506">A459+1</f>
        <v>653</v>
      </c>
      <c r="B460" s="86" t="s">
        <v>236</v>
      </c>
      <c r="C460" s="661" t="s">
        <v>237</v>
      </c>
      <c r="D460" s="84" t="s">
        <v>216</v>
      </c>
      <c r="G460" s="681">
        <f aca="true" t="shared" si="15" ref="G460:G506">G459+1</f>
        <v>653</v>
      </c>
      <c r="H460" s="86" t="s">
        <v>236</v>
      </c>
      <c r="I460" s="661" t="s">
        <v>237</v>
      </c>
      <c r="J460" s="84" t="s">
        <v>216</v>
      </c>
    </row>
    <row r="461" spans="1:10" ht="15">
      <c r="A461" s="681">
        <f t="shared" si="14"/>
        <v>654</v>
      </c>
      <c r="B461" s="86" t="s">
        <v>235</v>
      </c>
      <c r="C461" s="661" t="s">
        <v>539</v>
      </c>
      <c r="D461" s="84" t="s">
        <v>216</v>
      </c>
      <c r="G461" s="681">
        <f t="shared" si="15"/>
        <v>654</v>
      </c>
      <c r="H461" s="86" t="s">
        <v>235</v>
      </c>
      <c r="I461" s="661" t="s">
        <v>539</v>
      </c>
      <c r="J461" s="84" t="s">
        <v>216</v>
      </c>
    </row>
    <row r="462" spans="1:10" ht="15">
      <c r="A462" s="681">
        <f t="shared" si="14"/>
        <v>655</v>
      </c>
      <c r="B462" s="86" t="s">
        <v>540</v>
      </c>
      <c r="C462" s="661" t="s">
        <v>541</v>
      </c>
      <c r="D462" s="84" t="s">
        <v>216</v>
      </c>
      <c r="G462" s="681">
        <f t="shared" si="15"/>
        <v>655</v>
      </c>
      <c r="H462" s="86" t="s">
        <v>540</v>
      </c>
      <c r="I462" s="661" t="s">
        <v>541</v>
      </c>
      <c r="J462" s="84" t="s">
        <v>216</v>
      </c>
    </row>
    <row r="463" spans="1:10" ht="15">
      <c r="A463" s="681">
        <f t="shared" si="14"/>
        <v>656</v>
      </c>
      <c r="B463" s="86" t="s">
        <v>542</v>
      </c>
      <c r="C463" s="661" t="s">
        <v>543</v>
      </c>
      <c r="D463" s="84" t="s">
        <v>216</v>
      </c>
      <c r="G463" s="681">
        <f t="shared" si="15"/>
        <v>656</v>
      </c>
      <c r="H463" s="86" t="s">
        <v>542</v>
      </c>
      <c r="I463" s="661" t="s">
        <v>543</v>
      </c>
      <c r="J463" s="84" t="s">
        <v>216</v>
      </c>
    </row>
    <row r="464" spans="1:10" ht="15">
      <c r="A464" s="681">
        <f t="shared" si="14"/>
        <v>657</v>
      </c>
      <c r="B464" s="86" t="s">
        <v>544</v>
      </c>
      <c r="C464" s="661" t="s">
        <v>543</v>
      </c>
      <c r="D464" s="84" t="s">
        <v>216</v>
      </c>
      <c r="G464" s="681">
        <f t="shared" si="15"/>
        <v>657</v>
      </c>
      <c r="H464" s="86" t="s">
        <v>544</v>
      </c>
      <c r="I464" s="661" t="s">
        <v>543</v>
      </c>
      <c r="J464" s="84" t="s">
        <v>216</v>
      </c>
    </row>
    <row r="465" spans="1:10" ht="15">
      <c r="A465" s="681">
        <f t="shared" si="14"/>
        <v>658</v>
      </c>
      <c r="B465" s="86" t="s">
        <v>545</v>
      </c>
      <c r="C465" s="661"/>
      <c r="D465" s="84" t="s">
        <v>216</v>
      </c>
      <c r="G465" s="681">
        <f t="shared" si="15"/>
        <v>658</v>
      </c>
      <c r="H465" s="86" t="s">
        <v>545</v>
      </c>
      <c r="I465" s="661"/>
      <c r="J465" s="84" t="s">
        <v>216</v>
      </c>
    </row>
    <row r="466" spans="1:10" ht="15">
      <c r="A466" s="681">
        <f t="shared" si="14"/>
        <v>659</v>
      </c>
      <c r="B466" s="86" t="s">
        <v>546</v>
      </c>
      <c r="C466" s="661" t="s">
        <v>547</v>
      </c>
      <c r="D466" s="84" t="s">
        <v>216</v>
      </c>
      <c r="G466" s="681">
        <f t="shared" si="15"/>
        <v>659</v>
      </c>
      <c r="H466" s="86" t="s">
        <v>546</v>
      </c>
      <c r="I466" s="661" t="s">
        <v>547</v>
      </c>
      <c r="J466" s="84" t="s">
        <v>216</v>
      </c>
    </row>
    <row r="467" spans="1:10" ht="15">
      <c r="A467" s="681">
        <f t="shared" si="14"/>
        <v>660</v>
      </c>
      <c r="B467" s="86" t="s">
        <v>233</v>
      </c>
      <c r="C467" s="661" t="s">
        <v>234</v>
      </c>
      <c r="D467" s="84" t="s">
        <v>216</v>
      </c>
      <c r="G467" s="681">
        <f t="shared" si="15"/>
        <v>660</v>
      </c>
      <c r="H467" s="86" t="s">
        <v>233</v>
      </c>
      <c r="I467" s="661" t="s">
        <v>234</v>
      </c>
      <c r="J467" s="84" t="s">
        <v>216</v>
      </c>
    </row>
    <row r="468" spans="1:10" ht="15">
      <c r="A468" s="681">
        <f t="shared" si="14"/>
        <v>661</v>
      </c>
      <c r="B468" s="86" t="s">
        <v>548</v>
      </c>
      <c r="C468" s="661" t="s">
        <v>549</v>
      </c>
      <c r="D468" s="84" t="s">
        <v>216</v>
      </c>
      <c r="G468" s="681">
        <f t="shared" si="15"/>
        <v>661</v>
      </c>
      <c r="H468" s="86" t="s">
        <v>548</v>
      </c>
      <c r="I468" s="661" t="s">
        <v>549</v>
      </c>
      <c r="J468" s="84" t="s">
        <v>216</v>
      </c>
    </row>
    <row r="469" spans="1:10" ht="15">
      <c r="A469" s="681">
        <f t="shared" si="14"/>
        <v>662</v>
      </c>
      <c r="B469" s="86"/>
      <c r="C469" s="661"/>
      <c r="D469" s="84"/>
      <c r="G469" s="681">
        <f t="shared" si="15"/>
        <v>662</v>
      </c>
      <c r="H469" s="86"/>
      <c r="I469" s="661"/>
      <c r="J469" s="84"/>
    </row>
    <row r="470" spans="1:10" ht="15">
      <c r="A470" s="681">
        <f t="shared" si="14"/>
        <v>663</v>
      </c>
      <c r="B470" s="86"/>
      <c r="C470" s="661"/>
      <c r="D470" s="84"/>
      <c r="G470" s="681">
        <f t="shared" si="15"/>
        <v>663</v>
      </c>
      <c r="H470" s="86"/>
      <c r="I470" s="661"/>
      <c r="J470" s="84"/>
    </row>
    <row r="471" spans="1:10" ht="15">
      <c r="A471" s="681">
        <f t="shared" si="14"/>
        <v>664</v>
      </c>
      <c r="B471" s="86"/>
      <c r="C471" s="661"/>
      <c r="D471" s="84"/>
      <c r="G471" s="681">
        <f t="shared" si="15"/>
        <v>664</v>
      </c>
      <c r="H471" s="86"/>
      <c r="I471" s="661"/>
      <c r="J471" s="84"/>
    </row>
    <row r="472" spans="1:10" ht="15">
      <c r="A472" s="681">
        <f t="shared" si="14"/>
        <v>665</v>
      </c>
      <c r="B472" s="86"/>
      <c r="C472" s="661"/>
      <c r="D472" s="84"/>
      <c r="G472" s="681">
        <f t="shared" si="15"/>
        <v>665</v>
      </c>
      <c r="H472" s="86"/>
      <c r="I472" s="661"/>
      <c r="J472" s="84"/>
    </row>
    <row r="473" spans="1:10" ht="15">
      <c r="A473" s="681">
        <f t="shared" si="14"/>
        <v>666</v>
      </c>
      <c r="B473" s="86"/>
      <c r="C473" s="661"/>
      <c r="D473" s="84"/>
      <c r="G473" s="681">
        <f t="shared" si="15"/>
        <v>666</v>
      </c>
      <c r="H473" s="86"/>
      <c r="I473" s="661"/>
      <c r="J473" s="84"/>
    </row>
    <row r="474" spans="1:10" ht="15">
      <c r="A474" s="681">
        <f t="shared" si="14"/>
        <v>667</v>
      </c>
      <c r="B474" s="86"/>
      <c r="C474" s="661"/>
      <c r="D474" s="84"/>
      <c r="G474" s="681">
        <f t="shared" si="15"/>
        <v>667</v>
      </c>
      <c r="H474" s="86"/>
      <c r="I474" s="661"/>
      <c r="J474" s="84"/>
    </row>
    <row r="475" spans="1:10" ht="15">
      <c r="A475" s="681">
        <f t="shared" si="14"/>
        <v>668</v>
      </c>
      <c r="B475" s="86"/>
      <c r="C475" s="661"/>
      <c r="D475" s="84"/>
      <c r="G475" s="681">
        <f t="shared" si="15"/>
        <v>668</v>
      </c>
      <c r="H475" s="86"/>
      <c r="I475" s="661"/>
      <c r="J475" s="84"/>
    </row>
    <row r="476" spans="1:10" ht="15">
      <c r="A476" s="681">
        <f t="shared" si="14"/>
        <v>669</v>
      </c>
      <c r="B476" s="86"/>
      <c r="C476" s="661"/>
      <c r="D476" s="84"/>
      <c r="G476" s="681">
        <f t="shared" si="15"/>
        <v>669</v>
      </c>
      <c r="H476" s="86"/>
      <c r="I476" s="661"/>
      <c r="J476" s="84"/>
    </row>
    <row r="477" spans="1:10" ht="15">
      <c r="A477" s="681">
        <f t="shared" si="14"/>
        <v>670</v>
      </c>
      <c r="B477" s="86" t="s">
        <v>550</v>
      </c>
      <c r="C477" s="661" t="s">
        <v>551</v>
      </c>
      <c r="D477" s="84" t="s">
        <v>208</v>
      </c>
      <c r="G477" s="681">
        <f t="shared" si="15"/>
        <v>670</v>
      </c>
      <c r="H477" s="86" t="s">
        <v>550</v>
      </c>
      <c r="I477" s="661" t="s">
        <v>551</v>
      </c>
      <c r="J477" s="84" t="s">
        <v>208</v>
      </c>
    </row>
    <row r="478" spans="1:10" ht="15">
      <c r="A478" s="681">
        <f t="shared" si="14"/>
        <v>671</v>
      </c>
      <c r="B478" s="86" t="s">
        <v>265</v>
      </c>
      <c r="C478" s="661" t="s">
        <v>552</v>
      </c>
      <c r="D478" s="84" t="s">
        <v>208</v>
      </c>
      <c r="G478" s="681">
        <f t="shared" si="15"/>
        <v>671</v>
      </c>
      <c r="H478" s="86" t="s">
        <v>265</v>
      </c>
      <c r="I478" s="661" t="s">
        <v>552</v>
      </c>
      <c r="J478" s="84" t="s">
        <v>208</v>
      </c>
    </row>
    <row r="479" spans="1:10" ht="15">
      <c r="A479" s="681">
        <f t="shared" si="14"/>
        <v>672</v>
      </c>
      <c r="B479" s="86" t="s">
        <v>57</v>
      </c>
      <c r="C479" s="661" t="s">
        <v>227</v>
      </c>
      <c r="D479" s="84" t="s">
        <v>208</v>
      </c>
      <c r="G479" s="681">
        <f t="shared" si="15"/>
        <v>672</v>
      </c>
      <c r="H479" s="86" t="s">
        <v>57</v>
      </c>
      <c r="I479" s="661" t="s">
        <v>227</v>
      </c>
      <c r="J479" s="84" t="s">
        <v>208</v>
      </c>
    </row>
    <row r="480" spans="1:10" ht="15">
      <c r="A480" s="681">
        <f t="shared" si="14"/>
        <v>673</v>
      </c>
      <c r="B480" s="86" t="s">
        <v>228</v>
      </c>
      <c r="C480" s="661" t="s">
        <v>229</v>
      </c>
      <c r="D480" s="84" t="s">
        <v>208</v>
      </c>
      <c r="G480" s="681">
        <f t="shared" si="15"/>
        <v>673</v>
      </c>
      <c r="H480" s="86" t="s">
        <v>228</v>
      </c>
      <c r="I480" s="661" t="s">
        <v>229</v>
      </c>
      <c r="J480" s="84" t="s">
        <v>208</v>
      </c>
    </row>
    <row r="481" spans="1:10" ht="15">
      <c r="A481" s="681">
        <f t="shared" si="14"/>
        <v>674</v>
      </c>
      <c r="B481" s="86" t="s">
        <v>49</v>
      </c>
      <c r="C481" s="661" t="s">
        <v>225</v>
      </c>
      <c r="D481" s="84" t="s">
        <v>208</v>
      </c>
      <c r="G481" s="681">
        <f t="shared" si="15"/>
        <v>674</v>
      </c>
      <c r="H481" s="86" t="s">
        <v>49</v>
      </c>
      <c r="I481" s="661" t="s">
        <v>225</v>
      </c>
      <c r="J481" s="84" t="s">
        <v>208</v>
      </c>
    </row>
    <row r="482" spans="1:10" ht="15">
      <c r="A482" s="681">
        <f t="shared" si="14"/>
        <v>675</v>
      </c>
      <c r="B482" s="86" t="s">
        <v>56</v>
      </c>
      <c r="C482" s="661" t="s">
        <v>226</v>
      </c>
      <c r="D482" s="84" t="s">
        <v>208</v>
      </c>
      <c r="G482" s="681">
        <f t="shared" si="15"/>
        <v>675</v>
      </c>
      <c r="H482" s="86" t="s">
        <v>56</v>
      </c>
      <c r="I482" s="661" t="s">
        <v>226</v>
      </c>
      <c r="J482" s="84" t="s">
        <v>208</v>
      </c>
    </row>
    <row r="483" spans="1:10" ht="15">
      <c r="A483" s="681">
        <f t="shared" si="14"/>
        <v>676</v>
      </c>
      <c r="B483" s="86" t="s">
        <v>47</v>
      </c>
      <c r="C483" s="661" t="s">
        <v>230</v>
      </c>
      <c r="D483" s="84" t="s">
        <v>208</v>
      </c>
      <c r="G483" s="681">
        <f t="shared" si="15"/>
        <v>676</v>
      </c>
      <c r="H483" s="86" t="s">
        <v>47</v>
      </c>
      <c r="I483" s="661" t="s">
        <v>230</v>
      </c>
      <c r="J483" s="84" t="s">
        <v>208</v>
      </c>
    </row>
    <row r="484" spans="1:10" ht="15">
      <c r="A484" s="681">
        <f t="shared" si="14"/>
        <v>677</v>
      </c>
      <c r="B484" s="86" t="s">
        <v>553</v>
      </c>
      <c r="C484" s="661" t="s">
        <v>554</v>
      </c>
      <c r="D484" s="84" t="s">
        <v>208</v>
      </c>
      <c r="G484" s="681">
        <f t="shared" si="15"/>
        <v>677</v>
      </c>
      <c r="H484" s="86" t="s">
        <v>553</v>
      </c>
      <c r="I484" s="661" t="s">
        <v>554</v>
      </c>
      <c r="J484" s="84" t="s">
        <v>208</v>
      </c>
    </row>
    <row r="485" spans="1:10" ht="15">
      <c r="A485" s="681">
        <f t="shared" si="14"/>
        <v>678</v>
      </c>
      <c r="B485" s="86" t="s">
        <v>555</v>
      </c>
      <c r="C485" s="661" t="s">
        <v>556</v>
      </c>
      <c r="D485" s="84" t="s">
        <v>208</v>
      </c>
      <c r="G485" s="681">
        <f t="shared" si="15"/>
        <v>678</v>
      </c>
      <c r="H485" s="86" t="s">
        <v>555</v>
      </c>
      <c r="I485" s="661" t="s">
        <v>556</v>
      </c>
      <c r="J485" s="84" t="s">
        <v>208</v>
      </c>
    </row>
    <row r="486" spans="1:10" ht="15">
      <c r="A486" s="681">
        <f t="shared" si="14"/>
        <v>679</v>
      </c>
      <c r="B486" s="86" t="s">
        <v>557</v>
      </c>
      <c r="C486" s="661" t="s">
        <v>558</v>
      </c>
      <c r="D486" s="84" t="s">
        <v>208</v>
      </c>
      <c r="G486" s="681">
        <f t="shared" si="15"/>
        <v>679</v>
      </c>
      <c r="H486" s="86" t="s">
        <v>557</v>
      </c>
      <c r="I486" s="661" t="s">
        <v>558</v>
      </c>
      <c r="J486" s="84" t="s">
        <v>208</v>
      </c>
    </row>
    <row r="487" spans="1:10" ht="15">
      <c r="A487" s="681">
        <f t="shared" si="14"/>
        <v>680</v>
      </c>
      <c r="B487" s="86" t="s">
        <v>559</v>
      </c>
      <c r="C487" s="661" t="s">
        <v>560</v>
      </c>
      <c r="D487" s="84" t="s">
        <v>208</v>
      </c>
      <c r="G487" s="681">
        <f t="shared" si="15"/>
        <v>680</v>
      </c>
      <c r="H487" s="86" t="s">
        <v>559</v>
      </c>
      <c r="I487" s="661" t="s">
        <v>560</v>
      </c>
      <c r="J487" s="84" t="s">
        <v>208</v>
      </c>
    </row>
    <row r="488" spans="1:10" ht="15">
      <c r="A488" s="681">
        <f t="shared" si="14"/>
        <v>681</v>
      </c>
      <c r="B488" s="86" t="s">
        <v>561</v>
      </c>
      <c r="C488" s="661"/>
      <c r="D488" s="84" t="s">
        <v>218</v>
      </c>
      <c r="G488" s="681">
        <f t="shared" si="15"/>
        <v>681</v>
      </c>
      <c r="H488" s="86" t="s">
        <v>561</v>
      </c>
      <c r="I488" s="661"/>
      <c r="J488" s="84" t="s">
        <v>218</v>
      </c>
    </row>
    <row r="489" spans="1:10" ht="15">
      <c r="A489" s="681">
        <f t="shared" si="14"/>
        <v>682</v>
      </c>
      <c r="B489" s="86"/>
      <c r="C489" s="661"/>
      <c r="D489" s="84"/>
      <c r="G489" s="681">
        <f t="shared" si="15"/>
        <v>682</v>
      </c>
      <c r="H489" s="86"/>
      <c r="I489" s="661"/>
      <c r="J489" s="84"/>
    </row>
    <row r="490" spans="1:10" ht="15">
      <c r="A490" s="681">
        <f t="shared" si="14"/>
        <v>683</v>
      </c>
      <c r="B490" s="86"/>
      <c r="C490" s="661"/>
      <c r="D490" s="84"/>
      <c r="G490" s="681">
        <f t="shared" si="15"/>
        <v>683</v>
      </c>
      <c r="H490" s="86"/>
      <c r="I490" s="661"/>
      <c r="J490" s="84"/>
    </row>
    <row r="491" spans="1:10" ht="15">
      <c r="A491" s="681">
        <f t="shared" si="14"/>
        <v>684</v>
      </c>
      <c r="B491" s="86"/>
      <c r="C491" s="661"/>
      <c r="D491" s="84"/>
      <c r="G491" s="681">
        <f t="shared" si="15"/>
        <v>684</v>
      </c>
      <c r="H491" s="86"/>
      <c r="I491" s="661"/>
      <c r="J491" s="84"/>
    </row>
    <row r="492" spans="1:10" ht="15">
      <c r="A492" s="681">
        <f t="shared" si="14"/>
        <v>685</v>
      </c>
      <c r="B492" s="86"/>
      <c r="C492" s="661"/>
      <c r="D492" s="84"/>
      <c r="G492" s="681">
        <f t="shared" si="15"/>
        <v>685</v>
      </c>
      <c r="H492" s="86"/>
      <c r="I492" s="661"/>
      <c r="J492" s="84"/>
    </row>
    <row r="493" spans="1:10" ht="15">
      <c r="A493" s="681">
        <f t="shared" si="14"/>
        <v>686</v>
      </c>
      <c r="B493" s="86"/>
      <c r="C493" s="661"/>
      <c r="D493" s="84"/>
      <c r="G493" s="681">
        <f t="shared" si="15"/>
        <v>686</v>
      </c>
      <c r="H493" s="86"/>
      <c r="I493" s="661"/>
      <c r="J493" s="84"/>
    </row>
    <row r="494" spans="1:10" ht="15">
      <c r="A494" s="681">
        <f t="shared" si="14"/>
        <v>687</v>
      </c>
      <c r="B494" s="86" t="s">
        <v>562</v>
      </c>
      <c r="C494" s="661" t="s">
        <v>563</v>
      </c>
      <c r="D494" s="84" t="s">
        <v>210</v>
      </c>
      <c r="G494" s="681">
        <f t="shared" si="15"/>
        <v>687</v>
      </c>
      <c r="H494" s="86" t="s">
        <v>562</v>
      </c>
      <c r="I494" s="661" t="s">
        <v>563</v>
      </c>
      <c r="J494" s="84" t="s">
        <v>210</v>
      </c>
    </row>
    <row r="495" spans="1:10" ht="15">
      <c r="A495" s="681">
        <f t="shared" si="14"/>
        <v>688</v>
      </c>
      <c r="B495" s="86" t="s">
        <v>564</v>
      </c>
      <c r="C495" s="661" t="s">
        <v>565</v>
      </c>
      <c r="D495" s="84" t="s">
        <v>210</v>
      </c>
      <c r="G495" s="681">
        <f t="shared" si="15"/>
        <v>688</v>
      </c>
      <c r="H495" s="86" t="s">
        <v>564</v>
      </c>
      <c r="I495" s="661" t="s">
        <v>565</v>
      </c>
      <c r="J495" s="84" t="s">
        <v>210</v>
      </c>
    </row>
    <row r="496" spans="1:10" ht="15">
      <c r="A496" s="681">
        <f t="shared" si="14"/>
        <v>689</v>
      </c>
      <c r="B496" s="86" t="s">
        <v>566</v>
      </c>
      <c r="C496" s="661"/>
      <c r="D496" s="84" t="s">
        <v>210</v>
      </c>
      <c r="G496" s="681">
        <f t="shared" si="15"/>
        <v>689</v>
      </c>
      <c r="H496" s="86" t="s">
        <v>566</v>
      </c>
      <c r="I496" s="661"/>
      <c r="J496" s="84" t="s">
        <v>210</v>
      </c>
    </row>
    <row r="497" spans="1:10" ht="15">
      <c r="A497" s="681">
        <f t="shared" si="14"/>
        <v>690</v>
      </c>
      <c r="B497" s="86" t="s">
        <v>567</v>
      </c>
      <c r="C497" s="661" t="s">
        <v>568</v>
      </c>
      <c r="D497" s="84" t="s">
        <v>210</v>
      </c>
      <c r="G497" s="681">
        <f t="shared" si="15"/>
        <v>690</v>
      </c>
      <c r="H497" s="86" t="s">
        <v>567</v>
      </c>
      <c r="I497" s="661" t="s">
        <v>568</v>
      </c>
      <c r="J497" s="84" t="s">
        <v>210</v>
      </c>
    </row>
    <row r="498" spans="1:10" ht="15">
      <c r="A498" s="681">
        <f t="shared" si="14"/>
        <v>691</v>
      </c>
      <c r="B498" s="86" t="s">
        <v>569</v>
      </c>
      <c r="C498" s="661" t="s">
        <v>570</v>
      </c>
      <c r="D498" s="84" t="s">
        <v>210</v>
      </c>
      <c r="G498" s="681">
        <f t="shared" si="15"/>
        <v>691</v>
      </c>
      <c r="H498" s="86" t="s">
        <v>569</v>
      </c>
      <c r="I498" s="661" t="s">
        <v>570</v>
      </c>
      <c r="J498" s="84" t="s">
        <v>210</v>
      </c>
    </row>
    <row r="499" spans="1:10" ht="15">
      <c r="A499" s="681">
        <f t="shared" si="14"/>
        <v>692</v>
      </c>
      <c r="B499" s="86" t="s">
        <v>571</v>
      </c>
      <c r="C499" s="661" t="s">
        <v>572</v>
      </c>
      <c r="D499" s="84" t="s">
        <v>210</v>
      </c>
      <c r="G499" s="681">
        <f t="shared" si="15"/>
        <v>692</v>
      </c>
      <c r="H499" s="86" t="s">
        <v>571</v>
      </c>
      <c r="I499" s="661" t="s">
        <v>572</v>
      </c>
      <c r="J499" s="84" t="s">
        <v>210</v>
      </c>
    </row>
    <row r="500" spans="1:10" ht="15">
      <c r="A500" s="681">
        <f t="shared" si="14"/>
        <v>693</v>
      </c>
      <c r="B500" s="86" t="s">
        <v>573</v>
      </c>
      <c r="C500" s="661" t="s">
        <v>574</v>
      </c>
      <c r="D500" s="84" t="s">
        <v>210</v>
      </c>
      <c r="G500" s="681">
        <f t="shared" si="15"/>
        <v>693</v>
      </c>
      <c r="H500" s="86" t="s">
        <v>573</v>
      </c>
      <c r="I500" s="661" t="s">
        <v>574</v>
      </c>
      <c r="J500" s="84" t="s">
        <v>210</v>
      </c>
    </row>
    <row r="501" spans="1:10" ht="15">
      <c r="A501" s="681">
        <f t="shared" si="14"/>
        <v>694</v>
      </c>
      <c r="B501" s="86" t="s">
        <v>575</v>
      </c>
      <c r="C501" s="661" t="s">
        <v>576</v>
      </c>
      <c r="D501" s="84" t="s">
        <v>210</v>
      </c>
      <c r="G501" s="681">
        <f t="shared" si="15"/>
        <v>694</v>
      </c>
      <c r="H501" s="86" t="s">
        <v>575</v>
      </c>
      <c r="I501" s="661" t="s">
        <v>576</v>
      </c>
      <c r="J501" s="84" t="s">
        <v>210</v>
      </c>
    </row>
    <row r="502" spans="1:10" ht="15">
      <c r="A502" s="681">
        <f t="shared" si="14"/>
        <v>695</v>
      </c>
      <c r="B502" s="86" t="s">
        <v>577</v>
      </c>
      <c r="C502" s="661" t="s">
        <v>578</v>
      </c>
      <c r="D502" s="84" t="s">
        <v>210</v>
      </c>
      <c r="G502" s="681">
        <f t="shared" si="15"/>
        <v>695</v>
      </c>
      <c r="H502" s="86" t="s">
        <v>577</v>
      </c>
      <c r="I502" s="661" t="s">
        <v>578</v>
      </c>
      <c r="J502" s="84" t="s">
        <v>210</v>
      </c>
    </row>
    <row r="503" spans="1:10" ht="15">
      <c r="A503" s="681">
        <f t="shared" si="14"/>
        <v>696</v>
      </c>
      <c r="B503" s="86" t="s">
        <v>579</v>
      </c>
      <c r="C503" s="661" t="s">
        <v>580</v>
      </c>
      <c r="D503" s="84" t="s">
        <v>210</v>
      </c>
      <c r="G503" s="681">
        <f t="shared" si="15"/>
        <v>696</v>
      </c>
      <c r="H503" s="86" t="s">
        <v>579</v>
      </c>
      <c r="I503" s="661" t="s">
        <v>580</v>
      </c>
      <c r="J503" s="84" t="s">
        <v>210</v>
      </c>
    </row>
    <row r="504" spans="1:10" ht="15">
      <c r="A504" s="681">
        <f t="shared" si="14"/>
        <v>697</v>
      </c>
      <c r="B504" s="21" t="s">
        <v>581</v>
      </c>
      <c r="C504" s="661" t="s">
        <v>582</v>
      </c>
      <c r="D504" s="7" t="s">
        <v>210</v>
      </c>
      <c r="G504" s="681">
        <f t="shared" si="15"/>
        <v>697</v>
      </c>
      <c r="H504" s="21" t="s">
        <v>581</v>
      </c>
      <c r="I504" s="661" t="s">
        <v>582</v>
      </c>
      <c r="J504" s="7" t="s">
        <v>210</v>
      </c>
    </row>
    <row r="505" spans="1:10" ht="15">
      <c r="A505" s="681">
        <f t="shared" si="14"/>
        <v>698</v>
      </c>
      <c r="B505" s="21" t="s">
        <v>583</v>
      </c>
      <c r="C505" s="661" t="s">
        <v>584</v>
      </c>
      <c r="D505" s="7" t="s">
        <v>210</v>
      </c>
      <c r="G505" s="681">
        <f t="shared" si="15"/>
        <v>698</v>
      </c>
      <c r="H505" s="21" t="s">
        <v>583</v>
      </c>
      <c r="I505" s="661" t="s">
        <v>584</v>
      </c>
      <c r="J505" s="7" t="s">
        <v>210</v>
      </c>
    </row>
    <row r="506" spans="1:10" ht="15">
      <c r="A506" s="681">
        <f t="shared" si="14"/>
        <v>699</v>
      </c>
      <c r="B506" s="21" t="s">
        <v>585</v>
      </c>
      <c r="C506" s="661" t="s">
        <v>586</v>
      </c>
      <c r="D506" s="7" t="s">
        <v>210</v>
      </c>
      <c r="G506" s="681">
        <f t="shared" si="15"/>
        <v>699</v>
      </c>
      <c r="H506" s="21" t="s">
        <v>585</v>
      </c>
      <c r="I506" s="661" t="s">
        <v>586</v>
      </c>
      <c r="J506" s="7" t="s">
        <v>210</v>
      </c>
    </row>
  </sheetData>
  <sheetProtection/>
  <conditionalFormatting sqref="A1:A6 A507:A65536">
    <cfRule type="cellIs" priority="21" dxfId="6" operator="between" stopIfTrue="1">
      <formula>500</formula>
      <formula>599</formula>
    </cfRule>
    <cfRule type="cellIs" priority="22" dxfId="8" operator="between" stopIfTrue="1">
      <formula>300</formula>
      <formula>399</formula>
    </cfRule>
    <cfRule type="cellIs" priority="23" dxfId="235" operator="between" stopIfTrue="1">
      <formula>600</formula>
      <formula>699</formula>
    </cfRule>
  </conditionalFormatting>
  <conditionalFormatting sqref="D1:D6 D507:D65536">
    <cfRule type="cellIs" priority="24" dxfId="234" operator="equal" stopIfTrue="1">
      <formula>"U11"</formula>
    </cfRule>
    <cfRule type="cellIs" priority="25" dxfId="233" operator="equal" stopIfTrue="1">
      <formula>"U13"</formula>
    </cfRule>
  </conditionalFormatting>
  <conditionalFormatting sqref="G1:G6">
    <cfRule type="cellIs" priority="16" dxfId="6" operator="between" stopIfTrue="1">
      <formula>500</formula>
      <formula>599</formula>
    </cfRule>
    <cfRule type="cellIs" priority="17" dxfId="8" operator="between" stopIfTrue="1">
      <formula>300</formula>
      <formula>399</formula>
    </cfRule>
    <cfRule type="cellIs" priority="18" dxfId="235" operator="between" stopIfTrue="1">
      <formula>600</formula>
      <formula>699</formula>
    </cfRule>
  </conditionalFormatting>
  <conditionalFormatting sqref="J1:J6">
    <cfRule type="cellIs" priority="19" dxfId="234" operator="equal" stopIfTrue="1">
      <formula>"U11"</formula>
    </cfRule>
    <cfRule type="cellIs" priority="20" dxfId="233" operator="equal" stopIfTrue="1">
      <formula>"U13"</formula>
    </cfRule>
  </conditionalFormatting>
  <conditionalFormatting sqref="B119:B122">
    <cfRule type="cellIs" priority="15" dxfId="218" operator="equal" stopIfTrue="1">
      <formula>""</formula>
    </cfRule>
  </conditionalFormatting>
  <conditionalFormatting sqref="B123">
    <cfRule type="cellIs" priority="14" dxfId="218" operator="equal" stopIfTrue="1">
      <formula>""</formula>
    </cfRule>
  </conditionalFormatting>
  <conditionalFormatting sqref="B124">
    <cfRule type="cellIs" priority="13" dxfId="218" operator="equal" stopIfTrue="1">
      <formula>""</formula>
    </cfRule>
  </conditionalFormatting>
  <conditionalFormatting sqref="B125">
    <cfRule type="cellIs" priority="12" dxfId="218" operator="equal" stopIfTrue="1">
      <formula>""</formula>
    </cfRule>
  </conditionalFormatting>
  <conditionalFormatting sqref="B126:B127">
    <cfRule type="cellIs" priority="11" dxfId="218" operator="equal" stopIfTrue="1">
      <formula>""</formula>
    </cfRule>
  </conditionalFormatting>
  <conditionalFormatting sqref="B128">
    <cfRule type="cellIs" priority="10" dxfId="218" operator="equal" stopIfTrue="1">
      <formula>""</formula>
    </cfRule>
  </conditionalFormatting>
  <conditionalFormatting sqref="B164:B169">
    <cfRule type="cellIs" priority="9" dxfId="218" operator="equal" stopIfTrue="1">
      <formula>""</formula>
    </cfRule>
  </conditionalFormatting>
  <conditionalFormatting sqref="H118:H121">
    <cfRule type="cellIs" priority="8" dxfId="218" operator="equal" stopIfTrue="1">
      <formula>""</formula>
    </cfRule>
  </conditionalFormatting>
  <conditionalFormatting sqref="H122">
    <cfRule type="cellIs" priority="7" dxfId="218" operator="equal" stopIfTrue="1">
      <formula>""</formula>
    </cfRule>
  </conditionalFormatting>
  <conditionalFormatting sqref="H123">
    <cfRule type="cellIs" priority="6" dxfId="218" operator="equal" stopIfTrue="1">
      <formula>""</formula>
    </cfRule>
  </conditionalFormatting>
  <conditionalFormatting sqref="H124">
    <cfRule type="cellIs" priority="5" dxfId="218" operator="equal" stopIfTrue="1">
      <formula>""</formula>
    </cfRule>
  </conditionalFormatting>
  <conditionalFormatting sqref="H125:H126">
    <cfRule type="cellIs" priority="4" dxfId="218" operator="equal" stopIfTrue="1">
      <formula>""</formula>
    </cfRule>
  </conditionalFormatting>
  <conditionalFormatting sqref="H127">
    <cfRule type="cellIs" priority="3" dxfId="218" operator="equal" stopIfTrue="1">
      <formula>""</formula>
    </cfRule>
  </conditionalFormatting>
  <conditionalFormatting sqref="H165:H169">
    <cfRule type="cellIs" priority="2" dxfId="218" operator="equal" stopIfTrue="1">
      <formula>""</formula>
    </cfRule>
  </conditionalFormatting>
  <conditionalFormatting sqref="H164">
    <cfRule type="cellIs" priority="1" dxfId="218" operator="equal" stopIfTrue="1">
      <formula>""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1" width="5.140625" style="19" customWidth="1"/>
    <col min="2" max="2" width="8.140625" style="468" customWidth="1"/>
    <col min="3" max="3" width="22.57421875" style="3" customWidth="1"/>
    <col min="4" max="8" width="4.8515625" style="4" customWidth="1"/>
    <col min="9" max="9" width="5.8515625" style="4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7" width="5.8515625" style="3" customWidth="1"/>
    <col min="18" max="18" width="5.28125" style="3" customWidth="1"/>
    <col min="19" max="19" width="7.421875" style="3" customWidth="1"/>
    <col min="20" max="16384" width="9.140625" style="3" customWidth="1"/>
  </cols>
  <sheetData>
    <row r="1" spans="1:19" s="340" customFormat="1" ht="30.75" thickBot="1">
      <c r="A1" s="572" t="s">
        <v>0</v>
      </c>
      <c r="B1" s="574" t="s">
        <v>260</v>
      </c>
      <c r="C1" s="396" t="s">
        <v>35</v>
      </c>
      <c r="D1" s="397" t="s">
        <v>54</v>
      </c>
      <c r="E1" s="397" t="s">
        <v>1</v>
      </c>
      <c r="F1" s="397" t="s">
        <v>2</v>
      </c>
      <c r="G1" s="397" t="s">
        <v>3</v>
      </c>
      <c r="H1" s="397" t="s">
        <v>4</v>
      </c>
      <c r="I1" s="397" t="s">
        <v>267</v>
      </c>
      <c r="K1" s="398" t="s">
        <v>0</v>
      </c>
      <c r="L1" s="571" t="s">
        <v>252</v>
      </c>
      <c r="M1" s="499" t="s">
        <v>253</v>
      </c>
      <c r="N1" s="501" t="s">
        <v>54</v>
      </c>
      <c r="O1" s="501" t="s">
        <v>1</v>
      </c>
      <c r="P1" s="501" t="s">
        <v>2</v>
      </c>
      <c r="Q1" s="501" t="s">
        <v>3</v>
      </c>
      <c r="R1" s="502" t="s">
        <v>4</v>
      </c>
      <c r="S1" s="503" t="s">
        <v>11</v>
      </c>
    </row>
    <row r="2" spans="1:19" ht="15.75" customHeight="1" thickBot="1">
      <c r="A2" s="29"/>
      <c r="B2" s="573" t="s">
        <v>261</v>
      </c>
      <c r="C2" s="7" t="e">
        <f>LOOKUP(A2,Name!A$1:B917)</f>
        <v>#N/A</v>
      </c>
      <c r="D2" s="469"/>
      <c r="E2" s="469"/>
      <c r="F2" s="469"/>
      <c r="G2" s="469"/>
      <c r="H2" s="471"/>
      <c r="I2" s="567">
        <f aca="true" t="shared" si="0" ref="I2:I33">MAX(D2:H2)</f>
        <v>0</v>
      </c>
      <c r="K2" s="361"/>
      <c r="L2" s="498" t="s">
        <v>255</v>
      </c>
      <c r="M2" s="413" t="e">
        <f>LOOKUP(K2,Name!A$1:B923)</f>
        <v>#N/A</v>
      </c>
      <c r="N2" s="512"/>
      <c r="O2" s="457"/>
      <c r="P2" s="447"/>
      <c r="Q2" s="512"/>
      <c r="R2" s="447"/>
      <c r="S2" s="568">
        <f aca="true" t="shared" si="1" ref="S2:S41">MIN(N2:R2)</f>
        <v>0</v>
      </c>
    </row>
    <row r="3" spans="1:19" ht="15.75" customHeight="1">
      <c r="A3" s="18"/>
      <c r="B3" s="462" t="s">
        <v>261</v>
      </c>
      <c r="C3" s="7" t="e">
        <f>LOOKUP(A3,Name!A$1:B909)</f>
        <v>#N/A</v>
      </c>
      <c r="D3" s="470"/>
      <c r="E3" s="470"/>
      <c r="F3" s="471"/>
      <c r="G3" s="469"/>
      <c r="H3" s="470"/>
      <c r="I3" s="12">
        <f t="shared" si="0"/>
        <v>0</v>
      </c>
      <c r="K3" s="361"/>
      <c r="L3" s="500" t="s">
        <v>255</v>
      </c>
      <c r="M3" s="495" t="e">
        <f>LOOKUP(K3,Name!A$1:B926)</f>
        <v>#N/A</v>
      </c>
      <c r="N3" s="459"/>
      <c r="O3" s="496"/>
      <c r="P3" s="497"/>
      <c r="Q3" s="496"/>
      <c r="R3" s="496"/>
      <c r="S3" s="414">
        <f t="shared" si="1"/>
        <v>0</v>
      </c>
    </row>
    <row r="4" spans="1:19" ht="15.75" customHeight="1">
      <c r="A4" s="29"/>
      <c r="B4" s="462" t="s">
        <v>261</v>
      </c>
      <c r="C4" s="7" t="e">
        <f>LOOKUP(A4,Name!A$1:B919)</f>
        <v>#N/A</v>
      </c>
      <c r="D4" s="470"/>
      <c r="E4" s="470"/>
      <c r="F4" s="470"/>
      <c r="G4" s="470"/>
      <c r="H4" s="470"/>
      <c r="I4" s="12">
        <f t="shared" si="0"/>
        <v>0</v>
      </c>
      <c r="K4" s="361"/>
      <c r="L4" s="500" t="s">
        <v>255</v>
      </c>
      <c r="M4" s="415" t="e">
        <f>LOOKUP(K4,Name!A$1:B927)</f>
        <v>#N/A</v>
      </c>
      <c r="N4" s="453"/>
      <c r="O4" s="511"/>
      <c r="P4" s="450"/>
      <c r="Q4" s="450"/>
      <c r="R4" s="450"/>
      <c r="S4" s="43">
        <f t="shared" si="1"/>
        <v>0</v>
      </c>
    </row>
    <row r="5" spans="1:19" ht="15.75" customHeight="1">
      <c r="A5" s="18"/>
      <c r="B5" s="462" t="s">
        <v>261</v>
      </c>
      <c r="C5" s="7" t="e">
        <f>LOOKUP(A5,Name!A$1:B907)</f>
        <v>#N/A</v>
      </c>
      <c r="D5" s="470"/>
      <c r="E5" s="470"/>
      <c r="F5" s="470"/>
      <c r="G5" s="470"/>
      <c r="H5" s="470"/>
      <c r="I5" s="12">
        <f t="shared" si="0"/>
        <v>0</v>
      </c>
      <c r="K5" s="361"/>
      <c r="L5" s="500" t="s">
        <v>255</v>
      </c>
      <c r="M5" s="415" t="e">
        <f>LOOKUP(K5,Name!A$1:B930)</f>
        <v>#N/A</v>
      </c>
      <c r="N5" s="451"/>
      <c r="O5" s="449"/>
      <c r="P5" s="449"/>
      <c r="Q5" s="449"/>
      <c r="R5" s="449"/>
      <c r="S5" s="43">
        <f t="shared" si="1"/>
        <v>0</v>
      </c>
    </row>
    <row r="6" spans="1:19" ht="15.75" customHeight="1">
      <c r="A6" s="29"/>
      <c r="B6" s="462" t="s">
        <v>261</v>
      </c>
      <c r="C6" s="7" t="e">
        <f>LOOKUP(A6,Name!A$1:B910)</f>
        <v>#N/A</v>
      </c>
      <c r="D6" s="470"/>
      <c r="E6" s="470"/>
      <c r="F6" s="470"/>
      <c r="G6" s="470"/>
      <c r="H6" s="470"/>
      <c r="I6" s="12">
        <f t="shared" si="0"/>
        <v>0</v>
      </c>
      <c r="K6" s="361"/>
      <c r="L6" s="500" t="s">
        <v>255</v>
      </c>
      <c r="M6" s="415" t="e">
        <f>LOOKUP(K6,Name!A$1:B924)</f>
        <v>#N/A</v>
      </c>
      <c r="N6" s="450"/>
      <c r="O6" s="449"/>
      <c r="P6" s="452"/>
      <c r="Q6" s="452"/>
      <c r="R6" s="450"/>
      <c r="S6" s="43">
        <f t="shared" si="1"/>
        <v>0</v>
      </c>
    </row>
    <row r="7" spans="1:19" ht="15.75" customHeight="1">
      <c r="A7" s="29"/>
      <c r="B7" s="462" t="s">
        <v>261</v>
      </c>
      <c r="C7" s="7" t="e">
        <f>LOOKUP(A7,Name!A$1:B917)</f>
        <v>#N/A</v>
      </c>
      <c r="D7" s="470"/>
      <c r="E7" s="470"/>
      <c r="F7" s="470"/>
      <c r="G7" s="470"/>
      <c r="H7" s="470"/>
      <c r="I7" s="12">
        <f t="shared" si="0"/>
        <v>0</v>
      </c>
      <c r="K7" s="361"/>
      <c r="L7" s="500" t="s">
        <v>255</v>
      </c>
      <c r="M7" s="415" t="e">
        <f>LOOKUP(K7,Name!A$1:B925)</f>
        <v>#N/A</v>
      </c>
      <c r="N7" s="453"/>
      <c r="O7" s="449"/>
      <c r="P7" s="450"/>
      <c r="Q7" s="450"/>
      <c r="R7" s="450"/>
      <c r="S7" s="43">
        <f t="shared" si="1"/>
        <v>0</v>
      </c>
    </row>
    <row r="8" spans="1:19" ht="15.75" customHeight="1">
      <c r="A8" s="29"/>
      <c r="B8" s="462" t="s">
        <v>261</v>
      </c>
      <c r="C8" s="7" t="e">
        <f>LOOKUP(A8,Name!A$1:B911)</f>
        <v>#N/A</v>
      </c>
      <c r="D8" s="470"/>
      <c r="E8" s="470"/>
      <c r="F8" s="470"/>
      <c r="G8" s="470"/>
      <c r="H8" s="470"/>
      <c r="I8" s="12">
        <f t="shared" si="0"/>
        <v>0</v>
      </c>
      <c r="K8" s="361"/>
      <c r="L8" s="500" t="s">
        <v>255</v>
      </c>
      <c r="M8" s="415" t="e">
        <f>LOOKUP(K8,Name!A$1:B924)</f>
        <v>#N/A</v>
      </c>
      <c r="N8" s="449"/>
      <c r="O8" s="449"/>
      <c r="P8" s="450"/>
      <c r="Q8" s="450"/>
      <c r="R8" s="450"/>
      <c r="S8" s="43">
        <f t="shared" si="1"/>
        <v>0</v>
      </c>
    </row>
    <row r="9" spans="1:19" ht="15.75" customHeight="1">
      <c r="A9" s="29"/>
      <c r="B9" s="462" t="s">
        <v>261</v>
      </c>
      <c r="C9" s="7" t="e">
        <f>LOOKUP(A9,Name!A$1:B912)</f>
        <v>#N/A</v>
      </c>
      <c r="D9" s="470"/>
      <c r="E9" s="470"/>
      <c r="F9" s="470"/>
      <c r="G9" s="470"/>
      <c r="H9" s="470"/>
      <c r="I9" s="12">
        <f t="shared" si="0"/>
        <v>0</v>
      </c>
      <c r="K9" s="361"/>
      <c r="L9" s="500" t="s">
        <v>255</v>
      </c>
      <c r="M9" s="510" t="e">
        <f>LOOKUP(K9,Name!A$1:B928)</f>
        <v>#N/A</v>
      </c>
      <c r="N9" s="453"/>
      <c r="O9" s="449"/>
      <c r="P9" s="450"/>
      <c r="Q9" s="450"/>
      <c r="R9" s="450"/>
      <c r="S9" s="43">
        <f t="shared" si="1"/>
        <v>0</v>
      </c>
    </row>
    <row r="10" spans="1:19" ht="15.75" customHeight="1">
      <c r="A10" s="18"/>
      <c r="B10" s="462" t="s">
        <v>261</v>
      </c>
      <c r="C10" s="7" t="e">
        <f>LOOKUP(A10,Name!A$1:B908)</f>
        <v>#N/A</v>
      </c>
      <c r="D10" s="470"/>
      <c r="E10" s="470"/>
      <c r="F10" s="470"/>
      <c r="G10" s="470"/>
      <c r="H10" s="470"/>
      <c r="I10" s="12">
        <f t="shared" si="0"/>
        <v>0</v>
      </c>
      <c r="K10" s="361"/>
      <c r="L10" s="500" t="s">
        <v>255</v>
      </c>
      <c r="M10" s="589" t="e">
        <f>LOOKUP(K10,Name!A$1:B926)</f>
        <v>#N/A</v>
      </c>
      <c r="N10" s="453"/>
      <c r="O10" s="449"/>
      <c r="P10" s="450"/>
      <c r="Q10" s="450"/>
      <c r="R10" s="450"/>
      <c r="S10" s="43">
        <f t="shared" si="1"/>
        <v>0</v>
      </c>
    </row>
    <row r="11" spans="1:19" ht="15.75" customHeight="1" thickBot="1">
      <c r="A11" s="29"/>
      <c r="B11" s="462" t="s">
        <v>261</v>
      </c>
      <c r="C11" s="66" t="e">
        <f>LOOKUP(A11,Name!A$1:B912)</f>
        <v>#N/A</v>
      </c>
      <c r="D11" s="470"/>
      <c r="E11" s="470"/>
      <c r="F11" s="470"/>
      <c r="G11" s="470"/>
      <c r="H11" s="470"/>
      <c r="I11" s="12">
        <f t="shared" si="0"/>
        <v>0</v>
      </c>
      <c r="K11" s="361"/>
      <c r="L11" s="500" t="s">
        <v>286</v>
      </c>
      <c r="M11" s="416" t="e">
        <f>LOOKUP(K11,Name!A$1:B925)</f>
        <v>#N/A</v>
      </c>
      <c r="N11" s="455"/>
      <c r="O11" s="455"/>
      <c r="P11" s="456"/>
      <c r="Q11" s="456"/>
      <c r="R11" s="456"/>
      <c r="S11" s="47">
        <f t="shared" si="1"/>
        <v>0</v>
      </c>
    </row>
    <row r="12" spans="1:19" ht="15.75" customHeight="1">
      <c r="A12" s="18"/>
      <c r="B12" s="462" t="s">
        <v>261</v>
      </c>
      <c r="C12" s="7" t="e">
        <f>LOOKUP(A12,Name!A$1:B918)</f>
        <v>#N/A</v>
      </c>
      <c r="D12" s="470"/>
      <c r="E12" s="470"/>
      <c r="F12" s="470"/>
      <c r="G12" s="470"/>
      <c r="H12" s="470"/>
      <c r="I12" s="12">
        <f t="shared" si="0"/>
        <v>0</v>
      </c>
      <c r="K12" s="359">
        <v>4</v>
      </c>
      <c r="L12" s="428" t="s">
        <v>254</v>
      </c>
      <c r="M12" s="485" t="s">
        <v>7</v>
      </c>
      <c r="N12" s="512"/>
      <c r="O12" s="512"/>
      <c r="P12" s="512"/>
      <c r="Q12" s="512"/>
      <c r="R12" s="446"/>
      <c r="S12" s="590">
        <f t="shared" si="1"/>
        <v>0</v>
      </c>
    </row>
    <row r="13" spans="1:19" ht="15.75" customHeight="1">
      <c r="A13" s="18"/>
      <c r="B13" s="462" t="s">
        <v>261</v>
      </c>
      <c r="C13" s="7" t="e">
        <f>LOOKUP(A13,Name!A$1:B919)</f>
        <v>#N/A</v>
      </c>
      <c r="D13" s="470"/>
      <c r="E13" s="470"/>
      <c r="F13" s="470"/>
      <c r="G13" s="470"/>
      <c r="H13" s="470"/>
      <c r="I13" s="12">
        <f t="shared" si="0"/>
        <v>0</v>
      </c>
      <c r="K13" s="356">
        <v>6</v>
      </c>
      <c r="L13" s="429" t="s">
        <v>254</v>
      </c>
      <c r="M13" s="486" t="s">
        <v>8</v>
      </c>
      <c r="N13" s="66"/>
      <c r="O13" s="449"/>
      <c r="P13" s="453"/>
      <c r="Q13" s="453"/>
      <c r="R13" s="453"/>
      <c r="S13" s="411">
        <f t="shared" si="1"/>
        <v>0</v>
      </c>
    </row>
    <row r="14" spans="1:19" ht="15.75" customHeight="1">
      <c r="A14" s="18"/>
      <c r="B14" s="462" t="s">
        <v>261</v>
      </c>
      <c r="C14" s="7" t="e">
        <f>LOOKUP(A14,Name!A$1:B910)</f>
        <v>#N/A</v>
      </c>
      <c r="D14" s="470"/>
      <c r="E14" s="470"/>
      <c r="F14" s="470"/>
      <c r="G14" s="470"/>
      <c r="H14" s="470"/>
      <c r="I14" s="12">
        <f t="shared" si="0"/>
        <v>0</v>
      </c>
      <c r="K14" s="426">
        <v>5</v>
      </c>
      <c r="L14" s="429" t="s">
        <v>254</v>
      </c>
      <c r="M14" s="486" t="s">
        <v>6</v>
      </c>
      <c r="N14" s="453"/>
      <c r="O14" s="449"/>
      <c r="P14" s="453"/>
      <c r="Q14" s="453"/>
      <c r="R14" s="453"/>
      <c r="S14" s="411">
        <f t="shared" si="1"/>
        <v>0</v>
      </c>
    </row>
    <row r="15" spans="1:19" ht="15.75" customHeight="1">
      <c r="A15" s="29"/>
      <c r="B15" s="462" t="s">
        <v>261</v>
      </c>
      <c r="C15" s="66" t="e">
        <f>LOOKUP(A15,Name!A$1:B913)</f>
        <v>#N/A</v>
      </c>
      <c r="D15" s="470"/>
      <c r="E15" s="470"/>
      <c r="F15" s="470"/>
      <c r="G15" s="470"/>
      <c r="H15" s="470"/>
      <c r="I15" s="12">
        <f t="shared" si="0"/>
        <v>0</v>
      </c>
      <c r="K15" s="355">
        <v>3</v>
      </c>
      <c r="L15" s="429" t="s">
        <v>254</v>
      </c>
      <c r="M15" s="486" t="s">
        <v>10</v>
      </c>
      <c r="N15" s="66"/>
      <c r="O15" s="453"/>
      <c r="P15" s="453"/>
      <c r="Q15" s="453"/>
      <c r="R15" s="453"/>
      <c r="S15" s="411">
        <f t="shared" si="1"/>
        <v>0</v>
      </c>
    </row>
    <row r="16" spans="1:19" ht="15.75" customHeight="1" thickBot="1">
      <c r="A16" s="18"/>
      <c r="B16" s="462" t="s">
        <v>261</v>
      </c>
      <c r="C16" s="7" t="e">
        <f>LOOKUP(A16,Name!A$1:B909)</f>
        <v>#N/A</v>
      </c>
      <c r="D16" s="470"/>
      <c r="E16" s="470"/>
      <c r="F16" s="470"/>
      <c r="G16" s="470"/>
      <c r="H16" s="470"/>
      <c r="I16" s="12">
        <f t="shared" si="0"/>
        <v>0</v>
      </c>
      <c r="K16" s="360">
        <v>1</v>
      </c>
      <c r="L16" s="430" t="s">
        <v>254</v>
      </c>
      <c r="M16" s="487" t="s">
        <v>9</v>
      </c>
      <c r="N16" s="458"/>
      <c r="O16" s="455"/>
      <c r="P16" s="454"/>
      <c r="Q16" s="454"/>
      <c r="R16" s="454"/>
      <c r="S16" s="412">
        <f t="shared" si="1"/>
        <v>0</v>
      </c>
    </row>
    <row r="17" spans="1:19" ht="15.75" customHeight="1">
      <c r="A17" s="18"/>
      <c r="B17" s="462" t="s">
        <v>261</v>
      </c>
      <c r="C17" s="7" t="e">
        <f>LOOKUP(A17,Name!A$1:B920)</f>
        <v>#N/A</v>
      </c>
      <c r="D17" s="470"/>
      <c r="E17" s="470"/>
      <c r="F17" s="470"/>
      <c r="G17" s="470"/>
      <c r="H17" s="470"/>
      <c r="I17" s="12">
        <f t="shared" si="0"/>
        <v>0</v>
      </c>
      <c r="K17" s="352" t="s">
        <v>21</v>
      </c>
      <c r="L17" s="431" t="s">
        <v>258</v>
      </c>
      <c r="M17" s="488" t="s">
        <v>31</v>
      </c>
      <c r="N17" s="446"/>
      <c r="O17" s="446"/>
      <c r="P17" s="446"/>
      <c r="Q17" s="446"/>
      <c r="R17" s="446"/>
      <c r="S17" s="417">
        <f t="shared" si="1"/>
        <v>0</v>
      </c>
    </row>
    <row r="18" spans="1:19" ht="15.75" customHeight="1">
      <c r="A18" s="18"/>
      <c r="B18" s="462" t="s">
        <v>261</v>
      </c>
      <c r="C18" s="7" t="e">
        <f>LOOKUP(A18,Name!A$1:B910)</f>
        <v>#N/A</v>
      </c>
      <c r="D18" s="470"/>
      <c r="E18" s="470"/>
      <c r="F18" s="470"/>
      <c r="G18" s="470"/>
      <c r="H18" s="470"/>
      <c r="I18" s="12">
        <f t="shared" si="0"/>
        <v>0</v>
      </c>
      <c r="K18" s="353" t="s">
        <v>22</v>
      </c>
      <c r="L18" s="432" t="s">
        <v>258</v>
      </c>
      <c r="M18" s="489" t="s">
        <v>32</v>
      </c>
      <c r="N18" s="451"/>
      <c r="O18" s="453"/>
      <c r="P18" s="453"/>
      <c r="Q18" s="453"/>
      <c r="R18" s="453"/>
      <c r="S18" s="418">
        <f t="shared" si="1"/>
        <v>0</v>
      </c>
    </row>
    <row r="19" spans="1:19" ht="15.75" customHeight="1">
      <c r="A19" s="29"/>
      <c r="B19" s="462" t="s">
        <v>261</v>
      </c>
      <c r="C19" s="331" t="e">
        <f>LOOKUP(A19,Name!A$1:B916)</f>
        <v>#N/A</v>
      </c>
      <c r="D19" s="471"/>
      <c r="E19" s="471"/>
      <c r="F19" s="471"/>
      <c r="G19" s="471"/>
      <c r="H19" s="471"/>
      <c r="I19" s="12">
        <f t="shared" si="0"/>
        <v>0</v>
      </c>
      <c r="K19" s="354" t="s">
        <v>14</v>
      </c>
      <c r="L19" s="432" t="s">
        <v>258</v>
      </c>
      <c r="M19" s="489" t="s">
        <v>24</v>
      </c>
      <c r="N19" s="448"/>
      <c r="O19" s="448"/>
      <c r="P19" s="448"/>
      <c r="Q19" s="448"/>
      <c r="R19" s="453"/>
      <c r="S19" s="569">
        <f t="shared" si="1"/>
        <v>0</v>
      </c>
    </row>
    <row r="20" spans="1:19" ht="15.75" customHeight="1">
      <c r="A20" s="18"/>
      <c r="B20" s="462" t="s">
        <v>261</v>
      </c>
      <c r="C20" s="331" t="e">
        <f>LOOKUP(A20,Name!A$1:B909)</f>
        <v>#N/A</v>
      </c>
      <c r="D20" s="471"/>
      <c r="E20" s="471"/>
      <c r="F20" s="471"/>
      <c r="G20" s="471"/>
      <c r="H20" s="471"/>
      <c r="I20" s="12">
        <f t="shared" si="0"/>
        <v>0</v>
      </c>
      <c r="K20" s="355" t="s">
        <v>16</v>
      </c>
      <c r="L20" s="432" t="s">
        <v>258</v>
      </c>
      <c r="M20" s="489" t="s">
        <v>26</v>
      </c>
      <c r="N20" s="453"/>
      <c r="O20" s="453"/>
      <c r="P20" s="453"/>
      <c r="Q20" s="453"/>
      <c r="R20" s="453"/>
      <c r="S20" s="418">
        <f t="shared" si="1"/>
        <v>0</v>
      </c>
    </row>
    <row r="21" spans="1:19" ht="15.75" customHeight="1">
      <c r="A21" s="18"/>
      <c r="B21" s="463" t="s">
        <v>98</v>
      </c>
      <c r="C21" s="7" t="e">
        <f>LOOKUP(A21,Name!A$1:B1312)</f>
        <v>#N/A</v>
      </c>
      <c r="D21" s="472"/>
      <c r="E21" s="472"/>
      <c r="F21" s="471"/>
      <c r="G21" s="471"/>
      <c r="H21" s="471"/>
      <c r="I21" s="567">
        <f t="shared" si="0"/>
        <v>0</v>
      </c>
      <c r="K21" s="356" t="s">
        <v>19</v>
      </c>
      <c r="L21" s="432" t="s">
        <v>258</v>
      </c>
      <c r="M21" s="489" t="s">
        <v>29</v>
      </c>
      <c r="N21" s="453"/>
      <c r="O21" s="453"/>
      <c r="P21" s="453"/>
      <c r="Q21" s="453"/>
      <c r="R21" s="453"/>
      <c r="S21" s="418">
        <f t="shared" si="1"/>
        <v>0</v>
      </c>
    </row>
    <row r="22" spans="1:19" ht="15.75" customHeight="1">
      <c r="A22" s="18"/>
      <c r="B22" s="463" t="s">
        <v>98</v>
      </c>
      <c r="C22" s="7" t="e">
        <f>LOOKUP(A22,Name!A$1:B1315)</f>
        <v>#N/A</v>
      </c>
      <c r="D22" s="471"/>
      <c r="E22" s="470"/>
      <c r="F22" s="470"/>
      <c r="G22" s="581"/>
      <c r="H22" s="470"/>
      <c r="I22" s="567">
        <f t="shared" si="0"/>
        <v>0</v>
      </c>
      <c r="K22" s="426" t="s">
        <v>15</v>
      </c>
      <c r="L22" s="432" t="s">
        <v>258</v>
      </c>
      <c r="M22" s="489" t="s">
        <v>25</v>
      </c>
      <c r="N22" s="453"/>
      <c r="O22" s="453"/>
      <c r="P22" s="453"/>
      <c r="Q22" s="453"/>
      <c r="R22" s="453"/>
      <c r="S22" s="418">
        <f t="shared" si="1"/>
        <v>0</v>
      </c>
    </row>
    <row r="23" spans="1:19" ht="15.75" customHeight="1">
      <c r="A23" s="18"/>
      <c r="B23" s="463" t="s">
        <v>98</v>
      </c>
      <c r="C23" s="7" t="e">
        <f>LOOKUP(A23,Name!A$1:B1311)</f>
        <v>#N/A</v>
      </c>
      <c r="D23" s="471"/>
      <c r="E23" s="470"/>
      <c r="F23" s="469"/>
      <c r="G23" s="470"/>
      <c r="H23" s="470"/>
      <c r="I23" s="332">
        <f t="shared" si="0"/>
        <v>0</v>
      </c>
      <c r="K23" s="357" t="s">
        <v>18</v>
      </c>
      <c r="L23" s="432" t="s">
        <v>258</v>
      </c>
      <c r="M23" s="489" t="s">
        <v>28</v>
      </c>
      <c r="N23" s="453"/>
      <c r="O23" s="453"/>
      <c r="P23" s="453"/>
      <c r="Q23" s="453"/>
      <c r="R23" s="453"/>
      <c r="S23" s="418">
        <f t="shared" si="1"/>
        <v>0</v>
      </c>
    </row>
    <row r="24" spans="1:19" ht="15.75">
      <c r="A24" s="18"/>
      <c r="B24" s="463" t="s">
        <v>98</v>
      </c>
      <c r="C24" s="7" t="e">
        <f>LOOKUP(A24,Name!A$1:B1309)</f>
        <v>#N/A</v>
      </c>
      <c r="D24" s="471"/>
      <c r="E24" s="470"/>
      <c r="F24" s="470"/>
      <c r="G24" s="470"/>
      <c r="H24" s="470"/>
      <c r="I24" s="332">
        <f t="shared" si="0"/>
        <v>0</v>
      </c>
      <c r="K24" s="426" t="s">
        <v>256</v>
      </c>
      <c r="L24" s="432" t="s">
        <v>258</v>
      </c>
      <c r="M24" s="489" t="s">
        <v>30</v>
      </c>
      <c r="N24" s="451"/>
      <c r="O24" s="453"/>
      <c r="P24" s="453"/>
      <c r="Q24" s="453"/>
      <c r="R24" s="453"/>
      <c r="S24" s="418">
        <f t="shared" si="1"/>
        <v>0</v>
      </c>
    </row>
    <row r="25" spans="1:19" ht="15.75" customHeight="1">
      <c r="A25" s="18"/>
      <c r="B25" s="463" t="s">
        <v>98</v>
      </c>
      <c r="C25" s="7" t="e">
        <f>LOOKUP(A25,Name!A$1:B1308)</f>
        <v>#N/A</v>
      </c>
      <c r="D25" s="471"/>
      <c r="E25" s="470"/>
      <c r="F25" s="470"/>
      <c r="G25" s="470"/>
      <c r="H25" s="470"/>
      <c r="I25" s="332">
        <f t="shared" si="0"/>
        <v>0</v>
      </c>
      <c r="K25" s="357" t="s">
        <v>23</v>
      </c>
      <c r="L25" s="432" t="s">
        <v>258</v>
      </c>
      <c r="M25" s="489" t="s">
        <v>33</v>
      </c>
      <c r="N25" s="453"/>
      <c r="O25" s="453"/>
      <c r="P25" s="453"/>
      <c r="Q25" s="453"/>
      <c r="R25" s="453"/>
      <c r="S25" s="418">
        <f t="shared" si="1"/>
        <v>0</v>
      </c>
    </row>
    <row r="26" spans="1:19" ht="16.5" thickBot="1">
      <c r="A26" s="18"/>
      <c r="B26" s="463" t="s">
        <v>98</v>
      </c>
      <c r="C26" s="7" t="e">
        <f>LOOKUP(A26,Name!A$1:B1307)</f>
        <v>#N/A</v>
      </c>
      <c r="D26" s="471"/>
      <c r="E26" s="470"/>
      <c r="F26" s="470"/>
      <c r="G26" s="470"/>
      <c r="H26" s="470"/>
      <c r="I26" s="332">
        <f t="shared" si="0"/>
        <v>0</v>
      </c>
      <c r="K26" s="358" t="s">
        <v>17</v>
      </c>
      <c r="L26" s="433" t="s">
        <v>258</v>
      </c>
      <c r="M26" s="490" t="s">
        <v>27</v>
      </c>
      <c r="N26" s="454"/>
      <c r="O26" s="454"/>
      <c r="P26" s="454"/>
      <c r="Q26" s="454"/>
      <c r="R26" s="454"/>
      <c r="S26" s="419">
        <f t="shared" si="1"/>
        <v>0</v>
      </c>
    </row>
    <row r="27" spans="1:19" ht="15.75">
      <c r="A27" s="18"/>
      <c r="B27" s="463" t="s">
        <v>98</v>
      </c>
      <c r="C27" s="7" t="e">
        <f>LOOKUP(A27,Name!A$1:B1306)</f>
        <v>#N/A</v>
      </c>
      <c r="D27" s="471"/>
      <c r="E27" s="470"/>
      <c r="F27" s="470"/>
      <c r="G27" s="470"/>
      <c r="H27" s="470"/>
      <c r="I27" s="332">
        <f t="shared" si="0"/>
        <v>0</v>
      </c>
      <c r="K27" s="347">
        <v>4</v>
      </c>
      <c r="L27" s="434" t="s">
        <v>259</v>
      </c>
      <c r="M27" s="504" t="s">
        <v>9</v>
      </c>
      <c r="N27" s="446"/>
      <c r="O27" s="446"/>
      <c r="P27" s="446"/>
      <c r="Q27" s="446"/>
      <c r="R27" s="446"/>
      <c r="S27" s="505">
        <f t="shared" si="1"/>
        <v>0</v>
      </c>
    </row>
    <row r="28" spans="1:19" ht="15.75">
      <c r="A28" s="18"/>
      <c r="B28" s="463" t="s">
        <v>98</v>
      </c>
      <c r="C28" s="7" t="e">
        <f>LOOKUP(A28,Name!A$1:B1310)</f>
        <v>#N/A</v>
      </c>
      <c r="D28" s="471"/>
      <c r="E28" s="470"/>
      <c r="F28" s="470"/>
      <c r="G28" s="470"/>
      <c r="H28" s="470"/>
      <c r="I28" s="332">
        <f t="shared" si="0"/>
        <v>0</v>
      </c>
      <c r="K28" s="351">
        <v>6</v>
      </c>
      <c r="L28" s="435" t="s">
        <v>259</v>
      </c>
      <c r="M28" s="506" t="s">
        <v>7</v>
      </c>
      <c r="N28" s="448"/>
      <c r="O28" s="448"/>
      <c r="P28" s="448"/>
      <c r="Q28" s="448"/>
      <c r="R28" s="453"/>
      <c r="S28" s="564">
        <f t="shared" si="1"/>
        <v>0</v>
      </c>
    </row>
    <row r="29" spans="1:19" ht="15.75">
      <c r="A29" s="18"/>
      <c r="B29" s="463" t="s">
        <v>98</v>
      </c>
      <c r="C29" s="7" t="e">
        <f>LOOKUP(A29,Name!A$1:B1316)</f>
        <v>#N/A</v>
      </c>
      <c r="D29" s="471"/>
      <c r="E29" s="470"/>
      <c r="F29" s="470"/>
      <c r="G29" s="470"/>
      <c r="H29" s="470"/>
      <c r="I29" s="332">
        <f t="shared" si="0"/>
        <v>0</v>
      </c>
      <c r="K29" s="154">
        <v>5</v>
      </c>
      <c r="L29" s="435" t="s">
        <v>259</v>
      </c>
      <c r="M29" s="506" t="s">
        <v>8</v>
      </c>
      <c r="N29" s="453"/>
      <c r="O29" s="453"/>
      <c r="P29" s="453"/>
      <c r="Q29" s="453"/>
      <c r="R29" s="453"/>
      <c r="S29" s="507">
        <f t="shared" si="1"/>
        <v>0</v>
      </c>
    </row>
    <row r="30" spans="1:19" ht="15.75">
      <c r="A30" s="18"/>
      <c r="B30" s="463" t="s">
        <v>98</v>
      </c>
      <c r="C30" s="7" t="e">
        <f>LOOKUP(A30,Name!A$1:B1308)</f>
        <v>#N/A</v>
      </c>
      <c r="D30" s="470"/>
      <c r="E30" s="470"/>
      <c r="F30" s="470"/>
      <c r="G30" s="470"/>
      <c r="H30" s="470"/>
      <c r="I30" s="332">
        <f t="shared" si="0"/>
        <v>0</v>
      </c>
      <c r="K30" s="141">
        <v>3</v>
      </c>
      <c r="L30" s="435" t="s">
        <v>259</v>
      </c>
      <c r="M30" s="506" t="s">
        <v>6</v>
      </c>
      <c r="N30" s="453"/>
      <c r="O30" s="453"/>
      <c r="P30" s="453"/>
      <c r="Q30" s="453"/>
      <c r="R30" s="453"/>
      <c r="S30" s="507">
        <f t="shared" si="1"/>
        <v>0</v>
      </c>
    </row>
    <row r="31" spans="1:19" ht="16.5" thickBot="1">
      <c r="A31" s="18"/>
      <c r="B31" s="463" t="s">
        <v>98</v>
      </c>
      <c r="C31" s="7" t="e">
        <f>LOOKUP(A31,Name!A$1:B1316)</f>
        <v>#N/A</v>
      </c>
      <c r="D31" s="470"/>
      <c r="E31" s="470"/>
      <c r="F31" s="470"/>
      <c r="G31" s="470"/>
      <c r="H31" s="470"/>
      <c r="I31" s="332">
        <f t="shared" si="0"/>
        <v>0</v>
      </c>
      <c r="K31" s="349">
        <v>1</v>
      </c>
      <c r="L31" s="436" t="s">
        <v>259</v>
      </c>
      <c r="M31" s="508" t="s">
        <v>10</v>
      </c>
      <c r="N31" s="454"/>
      <c r="O31" s="454"/>
      <c r="P31" s="454"/>
      <c r="Q31" s="454"/>
      <c r="R31" s="454"/>
      <c r="S31" s="509">
        <f t="shared" si="1"/>
        <v>0</v>
      </c>
    </row>
    <row r="32" spans="1:19" ht="15.75">
      <c r="A32" s="18"/>
      <c r="B32" s="463" t="s">
        <v>98</v>
      </c>
      <c r="C32" s="7" t="e">
        <f>LOOKUP(A32,Name!A$1:B1308)</f>
        <v>#N/A</v>
      </c>
      <c r="D32" s="470"/>
      <c r="E32" s="470"/>
      <c r="F32" s="470"/>
      <c r="G32" s="470"/>
      <c r="H32" s="470"/>
      <c r="I32" s="332">
        <f t="shared" si="0"/>
        <v>0</v>
      </c>
      <c r="K32" s="138">
        <v>3</v>
      </c>
      <c r="L32" s="437" t="s">
        <v>257</v>
      </c>
      <c r="M32" s="485" t="s">
        <v>7</v>
      </c>
      <c r="N32" s="512"/>
      <c r="O32" s="512"/>
      <c r="P32" s="512"/>
      <c r="Q32" s="512"/>
      <c r="R32" s="446"/>
      <c r="S32" s="586">
        <f t="shared" si="1"/>
        <v>0</v>
      </c>
    </row>
    <row r="33" spans="1:19" ht="15.75">
      <c r="A33" s="18"/>
      <c r="B33" s="463" t="s">
        <v>98</v>
      </c>
      <c r="C33" s="7" t="e">
        <f>LOOKUP(A33,Name!A$1:B1316)</f>
        <v>#N/A</v>
      </c>
      <c r="D33" s="470"/>
      <c r="E33" s="470"/>
      <c r="F33" s="470"/>
      <c r="G33" s="470"/>
      <c r="H33" s="470"/>
      <c r="I33" s="332">
        <f t="shared" si="0"/>
        <v>0</v>
      </c>
      <c r="K33" s="141">
        <v>6</v>
      </c>
      <c r="L33" s="438" t="s">
        <v>257</v>
      </c>
      <c r="M33" s="486" t="s">
        <v>6</v>
      </c>
      <c r="N33" s="453"/>
      <c r="O33" s="453"/>
      <c r="P33" s="453"/>
      <c r="Q33" s="453"/>
      <c r="R33" s="453"/>
      <c r="S33" s="587">
        <f t="shared" si="1"/>
        <v>0</v>
      </c>
    </row>
    <row r="34" spans="1:19" ht="15.75">
      <c r="A34" s="328"/>
      <c r="B34" s="463" t="s">
        <v>98</v>
      </c>
      <c r="C34" s="66" t="e">
        <f>LOOKUP(A34,Name!A$1:B1314)</f>
        <v>#N/A</v>
      </c>
      <c r="D34" s="470"/>
      <c r="E34" s="470"/>
      <c r="F34" s="470"/>
      <c r="G34" s="470"/>
      <c r="H34" s="470"/>
      <c r="I34" s="332">
        <f aca="true" t="shared" si="2" ref="I34:I65">MAX(D34:H34)</f>
        <v>0</v>
      </c>
      <c r="K34" s="154">
        <v>5</v>
      </c>
      <c r="L34" s="438" t="s">
        <v>257</v>
      </c>
      <c r="M34" s="486" t="s">
        <v>8</v>
      </c>
      <c r="N34" s="453"/>
      <c r="O34" s="453"/>
      <c r="P34" s="453"/>
      <c r="Q34" s="453"/>
      <c r="R34" s="453"/>
      <c r="S34" s="587">
        <f t="shared" si="1"/>
        <v>0</v>
      </c>
    </row>
    <row r="35" spans="1:19" ht="15.75">
      <c r="A35" s="18"/>
      <c r="B35" s="463" t="s">
        <v>98</v>
      </c>
      <c r="C35" s="7" t="e">
        <f>LOOKUP(A35,Name!A$1:B1309)</f>
        <v>#N/A</v>
      </c>
      <c r="D35" s="470"/>
      <c r="E35" s="470"/>
      <c r="F35" s="470"/>
      <c r="G35" s="470"/>
      <c r="H35" s="470"/>
      <c r="I35" s="332">
        <f t="shared" si="2"/>
        <v>0</v>
      </c>
      <c r="K35" s="350">
        <v>4</v>
      </c>
      <c r="L35" s="438" t="s">
        <v>257</v>
      </c>
      <c r="M35" s="486" t="s">
        <v>9</v>
      </c>
      <c r="N35" s="66"/>
      <c r="O35" s="453"/>
      <c r="P35" s="453"/>
      <c r="Q35" s="453"/>
      <c r="R35" s="453"/>
      <c r="S35" s="587">
        <f t="shared" si="1"/>
        <v>0</v>
      </c>
    </row>
    <row r="36" spans="1:19" ht="16.5" thickBot="1">
      <c r="A36" s="328"/>
      <c r="B36" s="463" t="s">
        <v>98</v>
      </c>
      <c r="C36" s="371" t="e">
        <f>LOOKUP(A36,Name!A$1:B1315)</f>
        <v>#N/A</v>
      </c>
      <c r="D36" s="470"/>
      <c r="E36" s="470"/>
      <c r="F36" s="470"/>
      <c r="G36" s="470"/>
      <c r="H36" s="470"/>
      <c r="I36" s="332">
        <f t="shared" si="2"/>
        <v>0</v>
      </c>
      <c r="K36" s="349">
        <v>1</v>
      </c>
      <c r="L36" s="439" t="s">
        <v>257</v>
      </c>
      <c r="M36" s="487" t="s">
        <v>10</v>
      </c>
      <c r="N36" s="458"/>
      <c r="O36" s="454"/>
      <c r="P36" s="454"/>
      <c r="Q36" s="454"/>
      <c r="R36" s="454"/>
      <c r="S36" s="588">
        <f t="shared" si="1"/>
        <v>0</v>
      </c>
    </row>
    <row r="37" spans="1:19" ht="15.75">
      <c r="A37" s="18"/>
      <c r="B37" s="463" t="s">
        <v>98</v>
      </c>
      <c r="C37" s="7" t="e">
        <f>LOOKUP(A37,Name!A$1:B1307)</f>
        <v>#N/A</v>
      </c>
      <c r="D37" s="470"/>
      <c r="E37" s="470"/>
      <c r="F37" s="470"/>
      <c r="G37" s="470"/>
      <c r="H37" s="470"/>
      <c r="I37" s="332">
        <f t="shared" si="2"/>
        <v>0</v>
      </c>
      <c r="K37" s="347">
        <v>4</v>
      </c>
      <c r="L37" s="440" t="s">
        <v>251</v>
      </c>
      <c r="M37" s="585" t="s">
        <v>7</v>
      </c>
      <c r="N37" s="537"/>
      <c r="O37" s="537"/>
      <c r="P37" s="537"/>
      <c r="Q37" s="537"/>
      <c r="R37" s="459"/>
      <c r="S37" s="584">
        <f t="shared" si="1"/>
        <v>0</v>
      </c>
    </row>
    <row r="38" spans="1:19" s="394" customFormat="1" ht="15.75">
      <c r="A38" s="18"/>
      <c r="B38" s="463" t="s">
        <v>98</v>
      </c>
      <c r="C38" s="7" t="e">
        <f>LOOKUP(A38,Name!A$1:B1310)</f>
        <v>#N/A</v>
      </c>
      <c r="D38" s="470"/>
      <c r="E38" s="470"/>
      <c r="F38" s="471"/>
      <c r="G38" s="470"/>
      <c r="H38" s="470"/>
      <c r="I38" s="332">
        <f t="shared" si="2"/>
        <v>0</v>
      </c>
      <c r="K38" s="348">
        <v>6</v>
      </c>
      <c r="L38" s="441" t="s">
        <v>251</v>
      </c>
      <c r="M38" s="491" t="s">
        <v>6</v>
      </c>
      <c r="N38" s="453"/>
      <c r="O38" s="453"/>
      <c r="P38" s="453"/>
      <c r="Q38" s="453"/>
      <c r="R38" s="453"/>
      <c r="S38" s="337">
        <f t="shared" si="1"/>
        <v>0</v>
      </c>
    </row>
    <row r="39" spans="1:19" ht="15.75">
      <c r="A39" s="18"/>
      <c r="B39" s="463" t="s">
        <v>98</v>
      </c>
      <c r="C39" s="7" t="e">
        <f>LOOKUP(A39,Name!A$1:B1316)</f>
        <v>#N/A</v>
      </c>
      <c r="D39" s="470"/>
      <c r="E39" s="470"/>
      <c r="F39" s="470"/>
      <c r="G39" s="470"/>
      <c r="H39" s="470"/>
      <c r="I39" s="332">
        <f t="shared" si="2"/>
        <v>0</v>
      </c>
      <c r="K39" s="141">
        <v>3</v>
      </c>
      <c r="L39" s="441" t="s">
        <v>251</v>
      </c>
      <c r="M39" s="491" t="s">
        <v>8</v>
      </c>
      <c r="N39" s="453"/>
      <c r="O39" s="453"/>
      <c r="P39" s="453"/>
      <c r="Q39" s="453"/>
      <c r="R39" s="453"/>
      <c r="S39" s="337">
        <f t="shared" si="1"/>
        <v>0</v>
      </c>
    </row>
    <row r="40" spans="1:19" ht="15.75">
      <c r="A40" s="328"/>
      <c r="B40" s="463" t="s">
        <v>98</v>
      </c>
      <c r="C40" s="7" t="e">
        <f>LOOKUP(A40,Name!A$1:B1305)</f>
        <v>#N/A</v>
      </c>
      <c r="D40" s="470"/>
      <c r="E40" s="470"/>
      <c r="F40" s="470"/>
      <c r="G40" s="470"/>
      <c r="H40" s="470"/>
      <c r="I40" s="332">
        <f t="shared" si="2"/>
        <v>0</v>
      </c>
      <c r="K40" s="154">
        <v>5</v>
      </c>
      <c r="L40" s="441" t="s">
        <v>251</v>
      </c>
      <c r="M40" s="491" t="s">
        <v>10</v>
      </c>
      <c r="N40" s="453"/>
      <c r="O40" s="453"/>
      <c r="P40" s="453"/>
      <c r="Q40" s="453"/>
      <c r="R40" s="453"/>
      <c r="S40" s="337">
        <f t="shared" si="1"/>
        <v>0</v>
      </c>
    </row>
    <row r="41" spans="1:19" ht="16.5" thickBot="1">
      <c r="A41" s="18"/>
      <c r="B41" s="463" t="s">
        <v>98</v>
      </c>
      <c r="C41" s="7" t="e">
        <f>LOOKUP(A41,Name!A$1:B1315)</f>
        <v>#N/A</v>
      </c>
      <c r="D41" s="470"/>
      <c r="E41" s="470"/>
      <c r="F41" s="470"/>
      <c r="G41" s="470"/>
      <c r="H41" s="470"/>
      <c r="I41" s="332">
        <f t="shared" si="2"/>
        <v>0</v>
      </c>
      <c r="K41" s="362">
        <v>1</v>
      </c>
      <c r="L41" s="442" t="s">
        <v>251</v>
      </c>
      <c r="M41" s="492" t="s">
        <v>9</v>
      </c>
      <c r="N41" s="460"/>
      <c r="O41" s="460"/>
      <c r="P41" s="460"/>
      <c r="Q41" s="460"/>
      <c r="R41" s="460"/>
      <c r="S41" s="363">
        <f t="shared" si="1"/>
        <v>0</v>
      </c>
    </row>
    <row r="42" spans="1:19" ht="16.5" thickBot="1">
      <c r="A42" s="18"/>
      <c r="B42" s="463" t="s">
        <v>98</v>
      </c>
      <c r="C42" s="7" t="e">
        <f>LOOKUP(A42,Name!A$1:B1316)</f>
        <v>#N/A</v>
      </c>
      <c r="D42" s="470"/>
      <c r="E42" s="470"/>
      <c r="F42" s="470"/>
      <c r="G42" s="470"/>
      <c r="H42" s="470"/>
      <c r="I42" s="332">
        <f t="shared" si="2"/>
        <v>0</v>
      </c>
      <c r="K42" s="364" t="s">
        <v>0</v>
      </c>
      <c r="L42" s="365" t="s">
        <v>250</v>
      </c>
      <c r="M42" s="366" t="s">
        <v>253</v>
      </c>
      <c r="N42" s="367" t="s">
        <v>54</v>
      </c>
      <c r="O42" s="367" t="s">
        <v>1</v>
      </c>
      <c r="P42" s="367" t="s">
        <v>2</v>
      </c>
      <c r="Q42" s="367" t="s">
        <v>3</v>
      </c>
      <c r="R42" s="368" t="s">
        <v>4</v>
      </c>
      <c r="S42" s="369" t="s">
        <v>11</v>
      </c>
    </row>
    <row r="43" spans="1:9" ht="15.75">
      <c r="A43" s="18"/>
      <c r="B43" s="464" t="s">
        <v>100</v>
      </c>
      <c r="C43" s="331" t="e">
        <f>LOOKUP(A43,Name!A$1:B937)</f>
        <v>#N/A</v>
      </c>
      <c r="D43" s="473"/>
      <c r="E43" s="473"/>
      <c r="F43" s="473"/>
      <c r="G43" s="582"/>
      <c r="H43" s="474"/>
      <c r="I43" s="13">
        <f t="shared" si="2"/>
        <v>0</v>
      </c>
    </row>
    <row r="44" spans="1:19" ht="15.75">
      <c r="A44" s="18"/>
      <c r="B44" s="464" t="s">
        <v>100</v>
      </c>
      <c r="C44" s="7" t="e">
        <f>LOOKUP(A44,Name!A$1:B936)</f>
        <v>#N/A</v>
      </c>
      <c r="D44" s="475"/>
      <c r="E44" s="476"/>
      <c r="F44" s="476"/>
      <c r="G44" s="476"/>
      <c r="H44" s="476"/>
      <c r="I44" s="425">
        <f t="shared" si="2"/>
        <v>0</v>
      </c>
      <c r="K44" s="18"/>
      <c r="L44" s="467" t="s">
        <v>101</v>
      </c>
      <c r="M44" s="480" t="e">
        <f>LOOKUP(K44,Name!A$1:B1298)</f>
        <v>#N/A</v>
      </c>
      <c r="N44" s="523"/>
      <c r="O44" s="570"/>
      <c r="P44" s="570"/>
      <c r="Q44" s="570"/>
      <c r="R44" s="523"/>
      <c r="S44" s="565">
        <f aca="true" t="shared" si="3" ref="S44:S62">MAX(N44:R44)</f>
        <v>0</v>
      </c>
    </row>
    <row r="45" spans="1:19" ht="15.75">
      <c r="A45" s="18"/>
      <c r="B45" s="464" t="s">
        <v>100</v>
      </c>
      <c r="C45" s="7" t="e">
        <f>LOOKUP(A45,Name!A$1:B933)</f>
        <v>#N/A</v>
      </c>
      <c r="D45" s="476"/>
      <c r="E45" s="475"/>
      <c r="F45" s="475"/>
      <c r="G45" s="475"/>
      <c r="H45" s="475"/>
      <c r="I45" s="425">
        <f t="shared" si="2"/>
        <v>0</v>
      </c>
      <c r="K45" s="18"/>
      <c r="L45" s="467" t="s">
        <v>101</v>
      </c>
      <c r="M45" s="480" t="e">
        <f>LOOKUP(K45,Name!A$1:B1292)</f>
        <v>#N/A</v>
      </c>
      <c r="N45" s="479"/>
      <c r="O45" s="476"/>
      <c r="P45" s="476"/>
      <c r="Q45" s="476"/>
      <c r="R45" s="476"/>
      <c r="S45" s="13">
        <f t="shared" si="3"/>
        <v>0</v>
      </c>
    </row>
    <row r="46" spans="1:19" ht="15.75">
      <c r="A46" s="18"/>
      <c r="B46" s="464" t="s">
        <v>100</v>
      </c>
      <c r="C46" s="7" t="e">
        <f>LOOKUP(A46,Name!A$1:B931)</f>
        <v>#N/A</v>
      </c>
      <c r="D46" s="476"/>
      <c r="E46" s="476"/>
      <c r="F46" s="476"/>
      <c r="G46" s="476"/>
      <c r="H46" s="476"/>
      <c r="I46" s="425">
        <f t="shared" si="2"/>
        <v>0</v>
      </c>
      <c r="K46" s="18"/>
      <c r="L46" s="467" t="s">
        <v>101</v>
      </c>
      <c r="M46" s="480" t="e">
        <f>LOOKUP(K46,Name!A$1:B1292)</f>
        <v>#N/A</v>
      </c>
      <c r="N46" s="476"/>
      <c r="O46" s="476"/>
      <c r="P46" s="476"/>
      <c r="Q46" s="476"/>
      <c r="R46" s="476"/>
      <c r="S46" s="13">
        <f t="shared" si="3"/>
        <v>0</v>
      </c>
    </row>
    <row r="47" spans="1:19" ht="15.75">
      <c r="A47" s="18"/>
      <c r="B47" s="464" t="s">
        <v>100</v>
      </c>
      <c r="C47" s="7" t="e">
        <f>LOOKUP(A47,Name!A$1:B942)</f>
        <v>#N/A</v>
      </c>
      <c r="D47" s="476"/>
      <c r="E47" s="475"/>
      <c r="F47" s="475"/>
      <c r="G47" s="475"/>
      <c r="H47" s="475"/>
      <c r="I47" s="425">
        <f t="shared" si="2"/>
        <v>0</v>
      </c>
      <c r="K47" s="18"/>
      <c r="L47" s="467" t="s">
        <v>101</v>
      </c>
      <c r="M47" s="480" t="e">
        <f>LOOKUP(K47,Name!A$1:B1299)</f>
        <v>#N/A</v>
      </c>
      <c r="N47" s="476"/>
      <c r="O47" s="476"/>
      <c r="P47" s="476"/>
      <c r="Q47" s="476"/>
      <c r="R47" s="476"/>
      <c r="S47" s="13">
        <f t="shared" si="3"/>
        <v>0</v>
      </c>
    </row>
    <row r="48" spans="1:19" ht="15.75">
      <c r="A48" s="29"/>
      <c r="B48" s="464" t="s">
        <v>100</v>
      </c>
      <c r="C48" s="7" t="e">
        <f>LOOKUP(A48,Name!A$1:B934)</f>
        <v>#N/A</v>
      </c>
      <c r="D48" s="475"/>
      <c r="E48" s="476"/>
      <c r="F48" s="476"/>
      <c r="G48" s="476"/>
      <c r="H48" s="476"/>
      <c r="I48" s="425">
        <f t="shared" si="2"/>
        <v>0</v>
      </c>
      <c r="K48" s="18"/>
      <c r="L48" s="467" t="s">
        <v>101</v>
      </c>
      <c r="M48" s="480" t="e">
        <f>LOOKUP(K48,Name!A$1:B1294)</f>
        <v>#N/A</v>
      </c>
      <c r="N48" s="476"/>
      <c r="O48" s="476"/>
      <c r="P48" s="476"/>
      <c r="Q48" s="476"/>
      <c r="R48" s="476"/>
      <c r="S48" s="13">
        <f t="shared" si="3"/>
        <v>0</v>
      </c>
    </row>
    <row r="49" spans="1:19" ht="15.75">
      <c r="A49" s="29"/>
      <c r="B49" s="464" t="s">
        <v>100</v>
      </c>
      <c r="C49" s="7" t="e">
        <f>LOOKUP(A49,Name!A$1:B935)</f>
        <v>#N/A</v>
      </c>
      <c r="D49" s="475"/>
      <c r="E49" s="476"/>
      <c r="F49" s="476"/>
      <c r="G49" s="476"/>
      <c r="H49" s="476"/>
      <c r="I49" s="425">
        <f t="shared" si="2"/>
        <v>0</v>
      </c>
      <c r="K49" s="18"/>
      <c r="L49" s="467" t="s">
        <v>101</v>
      </c>
      <c r="M49" s="480" t="e">
        <f>LOOKUP(K49,Name!A$1:B1296)</f>
        <v>#N/A</v>
      </c>
      <c r="N49" s="476"/>
      <c r="O49" s="476"/>
      <c r="P49" s="476"/>
      <c r="Q49" s="476"/>
      <c r="R49" s="476"/>
      <c r="S49" s="13">
        <f t="shared" si="3"/>
        <v>0</v>
      </c>
    </row>
    <row r="50" spans="1:19" ht="15.75">
      <c r="A50" s="29"/>
      <c r="B50" s="464" t="s">
        <v>100</v>
      </c>
      <c r="C50" s="7" t="e">
        <f>LOOKUP(A50,Name!A$1:B939)</f>
        <v>#N/A</v>
      </c>
      <c r="D50" s="476"/>
      <c r="E50" s="476"/>
      <c r="F50" s="476"/>
      <c r="G50" s="470"/>
      <c r="H50" s="470"/>
      <c r="I50" s="425">
        <f t="shared" si="2"/>
        <v>0</v>
      </c>
      <c r="K50" s="328"/>
      <c r="L50" s="467" t="s">
        <v>101</v>
      </c>
      <c r="M50" s="480" t="e">
        <f>LOOKUP(K50,Name!A$1:B1299)</f>
        <v>#N/A</v>
      </c>
      <c r="N50" s="476"/>
      <c r="O50" s="476"/>
      <c r="P50" s="476"/>
      <c r="Q50" s="476"/>
      <c r="R50" s="476"/>
      <c r="S50" s="13">
        <f t="shared" si="3"/>
        <v>0</v>
      </c>
    </row>
    <row r="51" spans="1:19" ht="15.75">
      <c r="A51" s="18"/>
      <c r="B51" s="464" t="s">
        <v>100</v>
      </c>
      <c r="C51" s="7" t="e">
        <f>LOOKUP(A51,Name!A$1:B930)</f>
        <v>#N/A</v>
      </c>
      <c r="D51" s="476"/>
      <c r="E51" s="476"/>
      <c r="F51" s="476"/>
      <c r="G51" s="476"/>
      <c r="H51" s="476"/>
      <c r="I51" s="425">
        <f t="shared" si="2"/>
        <v>0</v>
      </c>
      <c r="K51" s="18"/>
      <c r="L51" s="467" t="s">
        <v>101</v>
      </c>
      <c r="M51" s="480" t="e">
        <f>LOOKUP(K51,Name!A$1:B1285)</f>
        <v>#N/A</v>
      </c>
      <c r="N51" s="476"/>
      <c r="O51" s="476"/>
      <c r="P51" s="476"/>
      <c r="Q51" s="476"/>
      <c r="R51" s="476"/>
      <c r="S51" s="13">
        <f t="shared" si="3"/>
        <v>0</v>
      </c>
    </row>
    <row r="52" spans="1:19" ht="15.75">
      <c r="A52" s="18"/>
      <c r="B52" s="464" t="s">
        <v>100</v>
      </c>
      <c r="C52" s="7" t="e">
        <f>LOOKUP(A52,Name!A$1:B941)</f>
        <v>#N/A</v>
      </c>
      <c r="D52" s="476"/>
      <c r="E52" s="476"/>
      <c r="F52" s="476"/>
      <c r="G52" s="476"/>
      <c r="H52" s="476"/>
      <c r="I52" s="425">
        <f t="shared" si="2"/>
        <v>0</v>
      </c>
      <c r="K52" s="18"/>
      <c r="L52" s="467" t="s">
        <v>101</v>
      </c>
      <c r="M52" s="480" t="e">
        <f>LOOKUP(K52,Name!A$1:B1297)</f>
        <v>#N/A</v>
      </c>
      <c r="N52" s="476"/>
      <c r="O52" s="476"/>
      <c r="P52" s="476"/>
      <c r="Q52" s="476"/>
      <c r="R52" s="476"/>
      <c r="S52" s="13">
        <f t="shared" si="3"/>
        <v>0</v>
      </c>
    </row>
    <row r="53" spans="1:19" ht="15.75">
      <c r="A53" s="18"/>
      <c r="B53" s="464" t="s">
        <v>100</v>
      </c>
      <c r="C53" s="7" t="e">
        <f>LOOKUP(A53,Name!A$1:B939)</f>
        <v>#N/A</v>
      </c>
      <c r="D53" s="476"/>
      <c r="E53" s="476"/>
      <c r="F53" s="470"/>
      <c r="G53" s="470"/>
      <c r="H53" s="470"/>
      <c r="I53" s="425">
        <f t="shared" si="2"/>
        <v>0</v>
      </c>
      <c r="K53" s="18"/>
      <c r="L53" s="467" t="s">
        <v>101</v>
      </c>
      <c r="M53" s="480" t="e">
        <f>LOOKUP(K53,Name!A$1:B1286)</f>
        <v>#N/A</v>
      </c>
      <c r="N53" s="476"/>
      <c r="O53" s="476"/>
      <c r="P53" s="476"/>
      <c r="Q53" s="476"/>
      <c r="R53" s="476"/>
      <c r="S53" s="13">
        <f t="shared" si="3"/>
        <v>0</v>
      </c>
    </row>
    <row r="54" spans="1:19" ht="15.75">
      <c r="A54" s="18"/>
      <c r="B54" s="464" t="s">
        <v>100</v>
      </c>
      <c r="C54" s="331" t="e">
        <f>LOOKUP(A54,Name!A$1:B940)</f>
        <v>#N/A</v>
      </c>
      <c r="D54" s="474"/>
      <c r="E54" s="474"/>
      <c r="F54" s="474"/>
      <c r="G54" s="474"/>
      <c r="H54" s="474"/>
      <c r="I54" s="425">
        <f t="shared" si="2"/>
        <v>0</v>
      </c>
      <c r="K54" s="18"/>
      <c r="L54" s="467" t="s">
        <v>101</v>
      </c>
      <c r="M54" s="480" t="e">
        <f>LOOKUP(K54,Name!A$1:B1293)</f>
        <v>#N/A</v>
      </c>
      <c r="N54" s="476"/>
      <c r="O54" s="476"/>
      <c r="P54" s="476"/>
      <c r="Q54" s="476"/>
      <c r="R54" s="476"/>
      <c r="S54" s="13">
        <f t="shared" si="3"/>
        <v>0</v>
      </c>
    </row>
    <row r="55" spans="1:19" ht="15.75">
      <c r="A55" s="18"/>
      <c r="B55" s="464" t="s">
        <v>100</v>
      </c>
      <c r="C55" s="7" t="e">
        <f>LOOKUP(A55,Name!A$1:B932)</f>
        <v>#N/A</v>
      </c>
      <c r="D55" s="474"/>
      <c r="E55" s="474"/>
      <c r="F55" s="474"/>
      <c r="G55" s="476"/>
      <c r="H55" s="474"/>
      <c r="I55" s="425">
        <f t="shared" si="2"/>
        <v>0</v>
      </c>
      <c r="K55" s="18"/>
      <c r="L55" s="467" t="s">
        <v>101</v>
      </c>
      <c r="M55" s="480" t="e">
        <f>LOOKUP(K55,Name!A$1:B1294)</f>
        <v>#N/A</v>
      </c>
      <c r="N55" s="476"/>
      <c r="O55" s="476"/>
      <c r="P55" s="476"/>
      <c r="Q55" s="476"/>
      <c r="R55" s="476"/>
      <c r="S55" s="13">
        <f t="shared" si="3"/>
        <v>0</v>
      </c>
    </row>
    <row r="56" spans="1:19" ht="15.75">
      <c r="A56" s="18"/>
      <c r="B56" s="464" t="s">
        <v>100</v>
      </c>
      <c r="C56" s="7" t="e">
        <f>LOOKUP(A56,Name!A$1:B935)</f>
        <v>#N/A</v>
      </c>
      <c r="D56" s="476"/>
      <c r="E56" s="476"/>
      <c r="F56" s="476"/>
      <c r="G56" s="476"/>
      <c r="H56" s="476"/>
      <c r="I56" s="425">
        <f t="shared" si="2"/>
        <v>0</v>
      </c>
      <c r="K56" s="18"/>
      <c r="L56" s="467" t="s">
        <v>101</v>
      </c>
      <c r="M56" s="480" t="e">
        <f>LOOKUP(K56,Name!A$1:B1295)</f>
        <v>#N/A</v>
      </c>
      <c r="N56" s="476"/>
      <c r="O56" s="476"/>
      <c r="P56" s="476"/>
      <c r="Q56" s="476"/>
      <c r="R56" s="476"/>
      <c r="S56" s="13">
        <f t="shared" si="3"/>
        <v>0</v>
      </c>
    </row>
    <row r="57" spans="1:19" ht="15.75">
      <c r="A57" s="18"/>
      <c r="B57" s="464" t="s">
        <v>100</v>
      </c>
      <c r="C57" s="7" t="e">
        <f>LOOKUP(A57,Name!A$1:B938)</f>
        <v>#N/A</v>
      </c>
      <c r="D57" s="476"/>
      <c r="E57" s="476"/>
      <c r="F57" s="470"/>
      <c r="G57" s="470"/>
      <c r="H57" s="470"/>
      <c r="I57" s="425">
        <f t="shared" si="2"/>
        <v>0</v>
      </c>
      <c r="K57" s="18"/>
      <c r="L57" s="467" t="s">
        <v>101</v>
      </c>
      <c r="M57" s="480" t="e">
        <f>LOOKUP(K57,Name!A$1:B1287)</f>
        <v>#N/A</v>
      </c>
      <c r="N57" s="476"/>
      <c r="O57" s="476"/>
      <c r="P57" s="476"/>
      <c r="Q57" s="476"/>
      <c r="R57" s="476"/>
      <c r="S57" s="13">
        <f t="shared" si="3"/>
        <v>0</v>
      </c>
    </row>
    <row r="58" spans="1:19" ht="15.75">
      <c r="A58" s="18"/>
      <c r="B58" s="464" t="s">
        <v>100</v>
      </c>
      <c r="C58" s="7" t="e">
        <f>LOOKUP(A58,Name!A$1:B932)</f>
        <v>#N/A</v>
      </c>
      <c r="D58" s="476"/>
      <c r="E58" s="476"/>
      <c r="F58" s="476"/>
      <c r="G58" s="476"/>
      <c r="H58" s="476"/>
      <c r="I58" s="425">
        <f t="shared" si="2"/>
        <v>0</v>
      </c>
      <c r="K58" s="18"/>
      <c r="L58" s="467" t="s">
        <v>101</v>
      </c>
      <c r="M58" s="480" t="e">
        <f>LOOKUP(K58,Name!A$1:B1293)</f>
        <v>#N/A</v>
      </c>
      <c r="N58" s="476"/>
      <c r="O58" s="476"/>
      <c r="P58" s="476"/>
      <c r="Q58" s="476"/>
      <c r="R58" s="476"/>
      <c r="S58" s="13">
        <f t="shared" si="3"/>
        <v>0</v>
      </c>
    </row>
    <row r="59" spans="1:19" ht="15.75">
      <c r="A59" s="391"/>
      <c r="B59" s="465" t="s">
        <v>110</v>
      </c>
      <c r="C59" s="481" t="e">
        <f>LOOKUP(A59,Name!A$1:B1325)</f>
        <v>#N/A</v>
      </c>
      <c r="D59" s="477"/>
      <c r="E59" s="477"/>
      <c r="F59" s="477"/>
      <c r="G59" s="477"/>
      <c r="H59" s="478"/>
      <c r="I59" s="566">
        <f t="shared" si="2"/>
        <v>0</v>
      </c>
      <c r="K59" s="18"/>
      <c r="L59" s="467" t="s">
        <v>101</v>
      </c>
      <c r="M59" s="480" t="e">
        <f>LOOKUP(K59,Name!A$1:B1296)</f>
        <v>#N/A</v>
      </c>
      <c r="N59" s="476"/>
      <c r="O59" s="476"/>
      <c r="P59" s="476"/>
      <c r="Q59" s="476"/>
      <c r="R59" s="476"/>
      <c r="S59" s="13">
        <f t="shared" si="3"/>
        <v>0</v>
      </c>
    </row>
    <row r="60" spans="1:19" ht="15.75">
      <c r="A60" s="18"/>
      <c r="B60" s="466" t="s">
        <v>110</v>
      </c>
      <c r="C60" s="266" t="e">
        <f>LOOKUP(A60,Name!A$1:B1328)</f>
        <v>#N/A</v>
      </c>
      <c r="D60" s="470"/>
      <c r="E60" s="470"/>
      <c r="F60" s="470"/>
      <c r="G60" s="470"/>
      <c r="H60" s="470"/>
      <c r="I60" s="333">
        <f t="shared" si="2"/>
        <v>0</v>
      </c>
      <c r="K60" s="18"/>
      <c r="L60" s="467" t="s">
        <v>101</v>
      </c>
      <c r="M60" s="480" t="e">
        <f>LOOKUP(K60,Name!A$1:B1297)</f>
        <v>#N/A</v>
      </c>
      <c r="N60" s="476"/>
      <c r="O60" s="476"/>
      <c r="P60" s="476"/>
      <c r="Q60" s="476"/>
      <c r="R60" s="476"/>
      <c r="S60" s="13">
        <f t="shared" si="3"/>
        <v>0</v>
      </c>
    </row>
    <row r="61" spans="1:19" ht="15.75">
      <c r="A61" s="18"/>
      <c r="B61" s="466" t="s">
        <v>110</v>
      </c>
      <c r="C61" s="266" t="e">
        <f>LOOKUP(A61,Name!A$1:B1322)</f>
        <v>#N/A</v>
      </c>
      <c r="D61" s="470"/>
      <c r="E61" s="470"/>
      <c r="F61" s="470"/>
      <c r="G61" s="470"/>
      <c r="H61" s="470"/>
      <c r="I61" s="333">
        <f t="shared" si="2"/>
        <v>0</v>
      </c>
      <c r="K61" s="18"/>
      <c r="L61" s="467" t="s">
        <v>101</v>
      </c>
      <c r="M61" s="480" t="e">
        <f>LOOKUP(K61,Name!A$1:B1298)</f>
        <v>#N/A</v>
      </c>
      <c r="N61" s="476"/>
      <c r="O61" s="476"/>
      <c r="P61" s="476"/>
      <c r="Q61" s="476"/>
      <c r="R61" s="476"/>
      <c r="S61" s="13">
        <f t="shared" si="3"/>
        <v>0</v>
      </c>
    </row>
    <row r="62" spans="1:19" ht="15.75">
      <c r="A62" s="18"/>
      <c r="B62" s="466" t="s">
        <v>110</v>
      </c>
      <c r="C62" s="266" t="e">
        <f>LOOKUP(A62,Name!A$1:B1323)</f>
        <v>#N/A</v>
      </c>
      <c r="D62" s="470"/>
      <c r="E62" s="470"/>
      <c r="F62" s="470"/>
      <c r="G62" s="470"/>
      <c r="H62" s="470"/>
      <c r="I62" s="333">
        <f t="shared" si="2"/>
        <v>0</v>
      </c>
      <c r="K62" s="18"/>
      <c r="L62" s="467" t="s">
        <v>101</v>
      </c>
      <c r="M62" s="480" t="e">
        <f>LOOKUP(K62,Name!A$1:B1284)</f>
        <v>#N/A</v>
      </c>
      <c r="N62" s="476"/>
      <c r="O62" s="476"/>
      <c r="P62" s="476"/>
      <c r="Q62" s="476"/>
      <c r="R62" s="476"/>
      <c r="S62" s="13">
        <f t="shared" si="3"/>
        <v>0</v>
      </c>
    </row>
    <row r="63" spans="1:19" ht="15.75">
      <c r="A63" s="18"/>
      <c r="B63" s="466" t="s">
        <v>110</v>
      </c>
      <c r="C63" s="266" t="e">
        <f>LOOKUP(A63,Name!A$1:B1319)</f>
        <v>#N/A</v>
      </c>
      <c r="D63" s="470"/>
      <c r="E63" s="470"/>
      <c r="F63" s="470"/>
      <c r="G63" s="470"/>
      <c r="H63" s="470"/>
      <c r="I63" s="333">
        <f t="shared" si="2"/>
        <v>0</v>
      </c>
      <c r="K63" s="36" t="s">
        <v>0</v>
      </c>
      <c r="L63" s="407" t="s">
        <v>250</v>
      </c>
      <c r="M63" s="37" t="s">
        <v>35</v>
      </c>
      <c r="N63" s="483" t="s">
        <v>54</v>
      </c>
      <c r="O63" s="483" t="s">
        <v>1</v>
      </c>
      <c r="P63" s="483" t="s">
        <v>2</v>
      </c>
      <c r="Q63" s="483" t="s">
        <v>3</v>
      </c>
      <c r="R63" s="484" t="s">
        <v>4</v>
      </c>
      <c r="S63" s="493" t="s">
        <v>267</v>
      </c>
    </row>
    <row r="64" spans="1:9" ht="15.75">
      <c r="A64" s="18"/>
      <c r="B64" s="466" t="s">
        <v>110</v>
      </c>
      <c r="C64" s="266" t="e">
        <f>LOOKUP(A64,Name!A$1:B1335)</f>
        <v>#N/A</v>
      </c>
      <c r="D64" s="470"/>
      <c r="E64" s="470"/>
      <c r="F64" s="470"/>
      <c r="G64" s="470"/>
      <c r="H64" s="470"/>
      <c r="I64" s="333">
        <f t="shared" si="2"/>
        <v>0</v>
      </c>
    </row>
    <row r="65" spans="1:9" ht="15.75">
      <c r="A65" s="18"/>
      <c r="B65" s="466" t="s">
        <v>110</v>
      </c>
      <c r="C65" s="266" t="e">
        <f>LOOKUP(A65,Name!A$1:B1329)</f>
        <v>#N/A</v>
      </c>
      <c r="D65" s="470"/>
      <c r="E65" s="470"/>
      <c r="F65" s="470"/>
      <c r="G65" s="470"/>
      <c r="H65" s="470"/>
      <c r="I65" s="333">
        <f t="shared" si="2"/>
        <v>0</v>
      </c>
    </row>
    <row r="66" spans="1:9" ht="15.75">
      <c r="A66" s="18"/>
      <c r="B66" s="466" t="s">
        <v>110</v>
      </c>
      <c r="C66" s="266" t="e">
        <f>LOOKUP(A66,Name!A$1:B1321)</f>
        <v>#N/A</v>
      </c>
      <c r="D66" s="470"/>
      <c r="E66" s="470"/>
      <c r="F66" s="470"/>
      <c r="G66" s="470"/>
      <c r="H66" s="470"/>
      <c r="I66" s="333">
        <f aca="true" t="shared" si="4" ref="I66:I76">MAX(D66:H66)</f>
        <v>0</v>
      </c>
    </row>
    <row r="67" spans="1:9" ht="15.75">
      <c r="A67" s="18"/>
      <c r="B67" s="466" t="s">
        <v>110</v>
      </c>
      <c r="C67" s="266" t="e">
        <f>LOOKUP(A67,Name!A$1:B1333)</f>
        <v>#N/A</v>
      </c>
      <c r="D67" s="470"/>
      <c r="E67" s="470"/>
      <c r="F67" s="470"/>
      <c r="G67" s="470"/>
      <c r="H67" s="470"/>
      <c r="I67" s="333">
        <f t="shared" si="4"/>
        <v>0</v>
      </c>
    </row>
    <row r="68" spans="1:9" ht="15.75">
      <c r="A68" s="18"/>
      <c r="B68" s="466" t="s">
        <v>110</v>
      </c>
      <c r="C68" s="266" t="e">
        <f>LOOKUP(A68,Name!A$1:B1328)</f>
        <v>#N/A</v>
      </c>
      <c r="D68" s="470"/>
      <c r="E68" s="470"/>
      <c r="F68" s="470"/>
      <c r="G68" s="470"/>
      <c r="H68" s="470"/>
      <c r="I68" s="333">
        <f t="shared" si="4"/>
        <v>0</v>
      </c>
    </row>
    <row r="69" spans="1:9" ht="15.75">
      <c r="A69" s="18"/>
      <c r="B69" s="466" t="s">
        <v>110</v>
      </c>
      <c r="C69" s="266" t="e">
        <f>LOOKUP(A69,Name!A$1:B1327)</f>
        <v>#N/A</v>
      </c>
      <c r="D69" s="470"/>
      <c r="E69" s="470"/>
      <c r="F69" s="470"/>
      <c r="G69" s="470"/>
      <c r="H69" s="470"/>
      <c r="I69" s="333">
        <f t="shared" si="4"/>
        <v>0</v>
      </c>
    </row>
    <row r="70" spans="1:9" ht="15.75">
      <c r="A70" s="18"/>
      <c r="B70" s="466" t="s">
        <v>110</v>
      </c>
      <c r="C70" s="266" t="e">
        <f>LOOKUP(A70,Name!A$1:B1320)</f>
        <v>#N/A</v>
      </c>
      <c r="D70" s="470"/>
      <c r="E70" s="470"/>
      <c r="F70" s="470"/>
      <c r="G70" s="470"/>
      <c r="H70" s="470"/>
      <c r="I70" s="333">
        <f t="shared" si="4"/>
        <v>0</v>
      </c>
    </row>
    <row r="71" spans="1:9" ht="15.75">
      <c r="A71" s="18"/>
      <c r="B71" s="466" t="s">
        <v>110</v>
      </c>
      <c r="C71" s="266" t="e">
        <f>LOOKUP(A71,Name!A$1:B1329)</f>
        <v>#N/A</v>
      </c>
      <c r="D71" s="470"/>
      <c r="E71" s="470"/>
      <c r="F71" s="470"/>
      <c r="G71" s="470"/>
      <c r="H71" s="470"/>
      <c r="I71" s="333">
        <f t="shared" si="4"/>
        <v>0</v>
      </c>
    </row>
    <row r="72" spans="1:9" ht="15.75">
      <c r="A72" s="18"/>
      <c r="B72" s="466" t="s">
        <v>110</v>
      </c>
      <c r="C72" s="266" t="e">
        <f>LOOKUP(A72,Name!A$1:B1334)</f>
        <v>#N/A</v>
      </c>
      <c r="D72" s="470"/>
      <c r="E72" s="470"/>
      <c r="F72" s="470"/>
      <c r="G72" s="470"/>
      <c r="H72" s="470"/>
      <c r="I72" s="333">
        <f t="shared" si="4"/>
        <v>0</v>
      </c>
    </row>
    <row r="73" spans="1:9" ht="15.75">
      <c r="A73" s="18"/>
      <c r="B73" s="466" t="s">
        <v>110</v>
      </c>
      <c r="C73" s="482" t="e">
        <f>LOOKUP(A73,Name!A$1:B1321)</f>
        <v>#N/A</v>
      </c>
      <c r="D73" s="471"/>
      <c r="E73" s="471"/>
      <c r="F73" s="471"/>
      <c r="G73" s="471"/>
      <c r="H73" s="471"/>
      <c r="I73" s="333">
        <f t="shared" si="4"/>
        <v>0</v>
      </c>
    </row>
    <row r="74" spans="1:9" ht="15.75">
      <c r="A74" s="18"/>
      <c r="B74" s="466" t="s">
        <v>110</v>
      </c>
      <c r="C74" s="583" t="e">
        <f>LOOKUP(A74,Name!A$1:B1320)</f>
        <v>#N/A</v>
      </c>
      <c r="D74" s="470"/>
      <c r="E74" s="470"/>
      <c r="F74" s="470"/>
      <c r="G74" s="470"/>
      <c r="H74" s="470"/>
      <c r="I74" s="333">
        <f t="shared" si="4"/>
        <v>0</v>
      </c>
    </row>
    <row r="75" spans="1:9" ht="15.75">
      <c r="A75" s="18"/>
      <c r="B75" s="466" t="s">
        <v>110</v>
      </c>
      <c r="C75" s="482" t="e">
        <f>LOOKUP(A75,Name!A$1:B1335)</f>
        <v>#N/A</v>
      </c>
      <c r="D75" s="470"/>
      <c r="E75" s="470"/>
      <c r="F75" s="470"/>
      <c r="G75" s="470"/>
      <c r="H75" s="470"/>
      <c r="I75" s="333">
        <f t="shared" si="4"/>
        <v>0</v>
      </c>
    </row>
    <row r="76" spans="1:9" ht="15.75">
      <c r="A76" s="18"/>
      <c r="B76" s="466" t="s">
        <v>110</v>
      </c>
      <c r="C76" s="266" t="e">
        <f>LOOKUP(A76,Name!A$1:B1330)</f>
        <v>#N/A</v>
      </c>
      <c r="D76" s="470"/>
      <c r="E76" s="470"/>
      <c r="F76" s="470"/>
      <c r="G76" s="470"/>
      <c r="H76" s="470"/>
      <c r="I76" s="333">
        <f t="shared" si="4"/>
        <v>0</v>
      </c>
    </row>
  </sheetData>
  <sheetProtection/>
  <conditionalFormatting sqref="A93:B65536 A1:B1 A2:A42 A54:A72">
    <cfRule type="cellIs" priority="37" dxfId="150" operator="between" stopIfTrue="1">
      <formula>500</formula>
      <formula>599</formula>
    </cfRule>
    <cfRule type="cellIs" priority="38" dxfId="149" operator="between" stopIfTrue="1">
      <formula>600</formula>
      <formula>699</formula>
    </cfRule>
    <cfRule type="cellIs" priority="39" dxfId="148" operator="between" stopIfTrue="1">
      <formula>300</formula>
      <formula>399</formula>
    </cfRule>
  </conditionalFormatting>
  <conditionalFormatting sqref="A51:A53 A43:B50 L62 K62:K63 B21:B42 A73:B76 B51:B72 K44:L61">
    <cfRule type="cellIs" priority="40" dxfId="8" operator="between" stopIfTrue="1">
      <formula>300</formula>
      <formula>399</formula>
    </cfRule>
    <cfRule type="cellIs" priority="41" dxfId="7" operator="between" stopIfTrue="1">
      <formula>600</formula>
      <formula>699</formula>
    </cfRule>
    <cfRule type="cellIs" priority="42" dxfId="6" operator="between" stopIfTrue="1">
      <formula>500</formula>
      <formula>599</formula>
    </cfRule>
  </conditionalFormatting>
  <conditionalFormatting sqref="A1:B1 B58 A43:B57 A2:A42 A58:A76 K44:K63">
    <cfRule type="cellIs" priority="36" dxfId="91" operator="between">
      <formula>100</formula>
      <formula>199</formula>
    </cfRule>
  </conditionalFormatting>
  <conditionalFormatting sqref="A1:B1 A93:B65536 B58 A43:B57 A2:A42 A58:A76 K44:K63">
    <cfRule type="cellIs" priority="35" dxfId="182" operator="between">
      <formula>400</formula>
      <formula>499</formula>
    </cfRule>
  </conditionalFormatting>
  <conditionalFormatting sqref="B2:B20">
    <cfRule type="cellIs" priority="26" dxfId="96" operator="between" stopIfTrue="1">
      <formula>300</formula>
      <formula>399</formula>
    </cfRule>
    <cfRule type="cellIs" priority="27" dxfId="95" operator="between" stopIfTrue="1">
      <formula>600</formula>
      <formula>699</formula>
    </cfRule>
    <cfRule type="cellIs" priority="28" dxfId="6" operator="between" stopIfTrue="1">
      <formula>500</formula>
      <formula>599</formula>
    </cfRule>
  </conditionalFormatting>
  <conditionalFormatting sqref="L63">
    <cfRule type="cellIs" priority="14" dxfId="150" operator="between" stopIfTrue="1">
      <formula>500</formula>
      <formula>599</formula>
    </cfRule>
    <cfRule type="cellIs" priority="15" dxfId="149" operator="between" stopIfTrue="1">
      <formula>600</formula>
      <formula>699</formula>
    </cfRule>
    <cfRule type="cellIs" priority="16" dxfId="148" operator="between" stopIfTrue="1">
      <formula>300</formula>
      <formula>399</formula>
    </cfRule>
  </conditionalFormatting>
  <conditionalFormatting sqref="L63">
    <cfRule type="cellIs" priority="13" dxfId="91" operator="between">
      <formula>100</formula>
      <formula>199</formula>
    </cfRule>
  </conditionalFormatting>
  <conditionalFormatting sqref="L63">
    <cfRule type="cellIs" priority="12" dxfId="182" operator="between">
      <formula>400</formula>
      <formula>499</formula>
    </cfRule>
  </conditionalFormatting>
  <conditionalFormatting sqref="K29:L36">
    <cfRule type="cellIs" priority="9" dxfId="150" operator="between" stopIfTrue="1">
      <formula>500</formula>
      <formula>599</formula>
    </cfRule>
    <cfRule type="cellIs" priority="10" dxfId="149" operator="between" stopIfTrue="1">
      <formula>600</formula>
      <formula>699</formula>
    </cfRule>
    <cfRule type="cellIs" priority="11" dxfId="148" operator="between" stopIfTrue="1">
      <formula>300</formula>
      <formula>399</formula>
    </cfRule>
  </conditionalFormatting>
  <conditionalFormatting sqref="K1:K42">
    <cfRule type="cellIs" priority="5" dxfId="93" operator="between">
      <formula>600</formula>
      <formula>700</formula>
    </cfRule>
    <cfRule type="cellIs" priority="6" dxfId="92" operator="between">
      <formula>299</formula>
      <formula>399</formula>
    </cfRule>
    <cfRule type="cellIs" priority="7" dxfId="91" operator="between">
      <formula>99</formula>
      <formula>200</formula>
    </cfRule>
    <cfRule type="cellIs" priority="8" dxfId="90" operator="between">
      <formula>400</formula>
      <formula>499</formula>
    </cfRule>
  </conditionalFormatting>
  <conditionalFormatting sqref="K10">
    <cfRule type="cellIs" priority="4" dxfId="174" operator="between">
      <formula>500</formula>
      <formula>599</formula>
    </cfRule>
  </conditionalFormatting>
  <conditionalFormatting sqref="A56:A57">
    <cfRule type="cellIs" priority="1" dxfId="8" operator="between" stopIfTrue="1">
      <formula>300</formula>
      <formula>399</formula>
    </cfRule>
    <cfRule type="cellIs" priority="2" dxfId="7" operator="between" stopIfTrue="1">
      <formula>600</formula>
      <formula>699</formula>
    </cfRule>
    <cfRule type="cellIs" priority="3" dxfId="6" operator="between" stopIfTrue="1">
      <formula>500</formula>
      <formula>599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49">
      <selection activeCell="F15" sqref="F15"/>
    </sheetView>
  </sheetViews>
  <sheetFormatPr defaultColWidth="9.140625" defaultRowHeight="12.75"/>
  <cols>
    <col min="1" max="1" width="5.57421875" style="55" customWidth="1"/>
    <col min="2" max="2" width="21.7109375" style="3" customWidth="1"/>
    <col min="3" max="3" width="6.8515625" style="55" customWidth="1"/>
    <col min="4" max="4" width="7.00390625" style="55" customWidth="1"/>
    <col min="5" max="5" width="6.7109375" style="55" customWidth="1"/>
    <col min="6" max="7" width="7.00390625" style="55" customWidth="1"/>
    <col min="8" max="8" width="7.421875" style="55" customWidth="1"/>
    <col min="9" max="9" width="3.7109375" style="55" customWidth="1"/>
    <col min="10" max="10" width="5.57421875" style="3" customWidth="1"/>
    <col min="11" max="11" width="7.140625" style="3" customWidth="1"/>
    <col min="12" max="12" width="21.00390625" style="3" customWidth="1"/>
    <col min="13" max="15" width="4.421875" style="1" customWidth="1"/>
    <col min="16" max="16" width="4.57421875" style="1" customWidth="1"/>
    <col min="17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38" t="s">
        <v>0</v>
      </c>
      <c r="B1" s="39" t="s">
        <v>269</v>
      </c>
      <c r="C1" s="40" t="s">
        <v>54</v>
      </c>
      <c r="D1" s="40" t="s">
        <v>1</v>
      </c>
      <c r="E1" s="40" t="s">
        <v>2</v>
      </c>
      <c r="F1" s="40" t="s">
        <v>3</v>
      </c>
      <c r="G1" s="40" t="s">
        <v>4</v>
      </c>
      <c r="H1" s="41" t="s">
        <v>11</v>
      </c>
      <c r="I1" s="3"/>
      <c r="J1" s="38" t="s">
        <v>0</v>
      </c>
      <c r="K1" s="39" t="s">
        <v>144</v>
      </c>
      <c r="L1" s="39" t="s">
        <v>280</v>
      </c>
      <c r="M1" s="516" t="s">
        <v>54</v>
      </c>
      <c r="N1" s="516" t="s">
        <v>1</v>
      </c>
      <c r="O1" s="516" t="s">
        <v>2</v>
      </c>
      <c r="P1" s="516" t="s">
        <v>3</v>
      </c>
      <c r="Q1" s="517" t="s">
        <v>4</v>
      </c>
      <c r="R1" s="70" t="s">
        <v>267</v>
      </c>
    </row>
    <row r="2" spans="1:18" ht="15.75">
      <c r="A2" s="379">
        <v>6</v>
      </c>
      <c r="B2" s="56" t="s">
        <v>268</v>
      </c>
      <c r="C2" s="65">
        <v>92.4</v>
      </c>
      <c r="D2" s="65">
        <v>92.7</v>
      </c>
      <c r="E2" s="65">
        <v>89.9</v>
      </c>
      <c r="F2" s="65">
        <v>93.1</v>
      </c>
      <c r="G2" s="16"/>
      <c r="H2" s="564">
        <f>MIN(C2:G2)</f>
        <v>89.9</v>
      </c>
      <c r="I2" s="3"/>
      <c r="J2" s="42">
        <v>102</v>
      </c>
      <c r="K2" s="462" t="s">
        <v>261</v>
      </c>
      <c r="L2" s="7" t="str">
        <f>LOOKUP(J2,Name!A$1:B1335)</f>
        <v>Tyrique Grant-Fagan</v>
      </c>
      <c r="M2" s="469">
        <v>7.25</v>
      </c>
      <c r="N2" s="469">
        <v>8.5</v>
      </c>
      <c r="O2" s="470"/>
      <c r="P2" s="469">
        <v>7.5</v>
      </c>
      <c r="Q2" s="471"/>
      <c r="R2" s="563">
        <f aca="true" t="shared" si="0" ref="R2:R33">MAX(M2:Q2)</f>
        <v>8.5</v>
      </c>
    </row>
    <row r="3" spans="1:18" ht="15.75">
      <c r="A3" s="132">
        <v>1</v>
      </c>
      <c r="B3" s="52" t="s">
        <v>10</v>
      </c>
      <c r="C3" s="16">
        <v>96.2</v>
      </c>
      <c r="D3" s="16">
        <v>95.1</v>
      </c>
      <c r="E3" s="16">
        <v>94.8</v>
      </c>
      <c r="F3" s="16">
        <v>98.9</v>
      </c>
      <c r="G3" s="16"/>
      <c r="H3" s="53">
        <f>MIN(C3:G3)</f>
        <v>94.8</v>
      </c>
      <c r="I3" s="3"/>
      <c r="J3" s="427">
        <v>465</v>
      </c>
      <c r="K3" s="462" t="s">
        <v>261</v>
      </c>
      <c r="L3" s="7" t="str">
        <f>LOOKUP(J3,Name!A$1:B1331)</f>
        <v>Ellie England</v>
      </c>
      <c r="M3" s="470"/>
      <c r="N3" s="470">
        <v>6.5</v>
      </c>
      <c r="O3" s="470"/>
      <c r="P3" s="470">
        <v>7</v>
      </c>
      <c r="Q3" s="470"/>
      <c r="R3" s="73">
        <f t="shared" si="0"/>
        <v>7</v>
      </c>
    </row>
    <row r="4" spans="1:18" ht="15.75">
      <c r="A4" s="141">
        <v>3</v>
      </c>
      <c r="B4" s="52" t="s">
        <v>6</v>
      </c>
      <c r="C4" s="16">
        <v>94.5</v>
      </c>
      <c r="D4" s="16">
        <v>96.1</v>
      </c>
      <c r="E4" s="16"/>
      <c r="F4" s="16">
        <v>98.7</v>
      </c>
      <c r="G4" s="16"/>
      <c r="H4" s="53">
        <f>MIN(C4:G4)</f>
        <v>94.5</v>
      </c>
      <c r="I4" s="3"/>
      <c r="J4" s="42">
        <v>342</v>
      </c>
      <c r="K4" s="462" t="s">
        <v>261</v>
      </c>
      <c r="L4" s="7">
        <f>LOOKUP(J4,Name!A$1:B1337)</f>
        <v>0</v>
      </c>
      <c r="M4" s="470"/>
      <c r="N4" s="470"/>
      <c r="O4" s="470"/>
      <c r="P4" s="470">
        <v>6.75</v>
      </c>
      <c r="Q4" s="470"/>
      <c r="R4" s="73">
        <f t="shared" si="0"/>
        <v>6.75</v>
      </c>
    </row>
    <row r="5" spans="1:18" ht="15.75">
      <c r="A5" s="522">
        <v>4</v>
      </c>
      <c r="B5" s="52" t="s">
        <v>9</v>
      </c>
      <c r="C5" s="16"/>
      <c r="D5" s="16">
        <v>97.9</v>
      </c>
      <c r="E5" s="16">
        <v>98.3</v>
      </c>
      <c r="F5" s="16">
        <v>98.7</v>
      </c>
      <c r="G5" s="16"/>
      <c r="H5" s="53">
        <f>MIN(C5:G5)</f>
        <v>97.9</v>
      </c>
      <c r="I5" s="3"/>
      <c r="J5" s="63">
        <v>310</v>
      </c>
      <c r="K5" s="462" t="s">
        <v>261</v>
      </c>
      <c r="L5" s="7" t="str">
        <f>LOOKUP(J5,Name!A$1:B1348)</f>
        <v>LYDIA COOKE</v>
      </c>
      <c r="M5" s="470">
        <v>6.25</v>
      </c>
      <c r="N5" s="470"/>
      <c r="O5" s="471"/>
      <c r="P5" s="470"/>
      <c r="Q5" s="470"/>
      <c r="R5" s="73">
        <f t="shared" si="0"/>
        <v>6.25</v>
      </c>
    </row>
    <row r="6" spans="1:18" ht="16.5" thickBot="1">
      <c r="A6" s="155">
        <v>5</v>
      </c>
      <c r="B6" s="57" t="s">
        <v>8</v>
      </c>
      <c r="C6" s="69">
        <v>107.3</v>
      </c>
      <c r="D6" s="69">
        <v>100.4</v>
      </c>
      <c r="E6" s="69">
        <v>102.9</v>
      </c>
      <c r="F6" s="69">
        <v>104.5</v>
      </c>
      <c r="G6" s="69"/>
      <c r="H6" s="54">
        <f>MIN(C6:G6)</f>
        <v>100.4</v>
      </c>
      <c r="I6" s="3"/>
      <c r="J6" s="42">
        <v>327</v>
      </c>
      <c r="K6" s="462" t="s">
        <v>261</v>
      </c>
      <c r="L6" s="7" t="str">
        <f>LOOKUP(J6,Name!A$1:B1338)</f>
        <v>Donatella DaSilva</v>
      </c>
      <c r="M6" s="470"/>
      <c r="N6" s="470"/>
      <c r="O6" s="470"/>
      <c r="P6" s="470">
        <v>6.25</v>
      </c>
      <c r="Q6" s="470"/>
      <c r="R6" s="73">
        <f t="shared" si="0"/>
        <v>6.25</v>
      </c>
    </row>
    <row r="7" spans="10:18" ht="16.5" thickBot="1">
      <c r="J7" s="63">
        <v>101</v>
      </c>
      <c r="K7" s="462" t="s">
        <v>261</v>
      </c>
      <c r="L7" s="7" t="str">
        <f>LOOKUP(J7,Name!A$1:B1346)</f>
        <v>Tobias Martin-Clarke</v>
      </c>
      <c r="M7" s="470">
        <v>6</v>
      </c>
      <c r="N7" s="470">
        <v>6</v>
      </c>
      <c r="O7" s="470">
        <v>5.25</v>
      </c>
      <c r="P7" s="470">
        <v>6</v>
      </c>
      <c r="Q7" s="470"/>
      <c r="R7" s="73">
        <f t="shared" si="0"/>
        <v>6</v>
      </c>
    </row>
    <row r="8" spans="1:18" ht="16.5" thickBot="1">
      <c r="A8" s="594" t="s">
        <v>0</v>
      </c>
      <c r="B8" s="39" t="s">
        <v>40</v>
      </c>
      <c r="C8" s="40" t="s">
        <v>54</v>
      </c>
      <c r="D8" s="40" t="s">
        <v>1</v>
      </c>
      <c r="E8" s="40" t="s">
        <v>2</v>
      </c>
      <c r="F8" s="40" t="s">
        <v>3</v>
      </c>
      <c r="G8" s="40" t="s">
        <v>4</v>
      </c>
      <c r="H8" s="41" t="s">
        <v>267</v>
      </c>
      <c r="I8" s="3"/>
      <c r="J8" s="42">
        <v>507</v>
      </c>
      <c r="K8" s="462" t="s">
        <v>261</v>
      </c>
      <c r="L8" s="7">
        <f>LOOKUP(J8,Name!A$1:B1341)</f>
        <v>0</v>
      </c>
      <c r="M8" s="518"/>
      <c r="N8" s="470"/>
      <c r="O8" s="469">
        <v>6</v>
      </c>
      <c r="P8" s="470"/>
      <c r="Q8" s="470"/>
      <c r="R8" s="73">
        <f t="shared" si="0"/>
        <v>6</v>
      </c>
    </row>
    <row r="9" spans="1:18" ht="15.75">
      <c r="A9" s="595">
        <v>6</v>
      </c>
      <c r="B9" s="56" t="s">
        <v>268</v>
      </c>
      <c r="C9" s="65">
        <v>29.5</v>
      </c>
      <c r="D9" s="65">
        <v>29.1</v>
      </c>
      <c r="E9" s="65">
        <v>28.1</v>
      </c>
      <c r="F9" s="16">
        <v>29.1</v>
      </c>
      <c r="G9" s="16"/>
      <c r="H9" s="564">
        <f>MIN(C9:G9)</f>
        <v>28.1</v>
      </c>
      <c r="I9" s="3"/>
      <c r="J9" s="63">
        <v>511</v>
      </c>
      <c r="K9" s="462" t="s">
        <v>261</v>
      </c>
      <c r="L9" s="7">
        <f>LOOKUP(J9,Name!A$1:B1345)</f>
        <v>0</v>
      </c>
      <c r="M9" s="470">
        <v>5.75</v>
      </c>
      <c r="N9" s="470">
        <v>5.5</v>
      </c>
      <c r="O9" s="470"/>
      <c r="P9" s="470"/>
      <c r="Q9" s="470"/>
      <c r="R9" s="73">
        <f t="shared" si="0"/>
        <v>5.75</v>
      </c>
    </row>
    <row r="10" spans="1:18" ht="15.75">
      <c r="A10" s="381">
        <v>5</v>
      </c>
      <c r="B10" s="52" t="s">
        <v>8</v>
      </c>
      <c r="C10" s="7">
        <v>30.1</v>
      </c>
      <c r="D10" s="16">
        <v>30.6</v>
      </c>
      <c r="E10" s="16">
        <v>28.6</v>
      </c>
      <c r="F10" s="65">
        <v>28.3</v>
      </c>
      <c r="G10" s="16"/>
      <c r="H10" s="53">
        <f>MIN(C10:G10)</f>
        <v>28.3</v>
      </c>
      <c r="I10" s="3"/>
      <c r="J10" s="42">
        <v>687</v>
      </c>
      <c r="K10" s="462" t="s">
        <v>261</v>
      </c>
      <c r="L10" s="7" t="str">
        <f>LOOKUP(J10,Name!A$1:B1342)</f>
        <v>Eve Wynne-Jones</v>
      </c>
      <c r="M10" s="518"/>
      <c r="N10" s="470"/>
      <c r="O10" s="470">
        <v>5.75</v>
      </c>
      <c r="P10" s="470"/>
      <c r="Q10" s="470"/>
      <c r="R10" s="73">
        <f t="shared" si="0"/>
        <v>5.75</v>
      </c>
    </row>
    <row r="11" spans="1:18" ht="15.75">
      <c r="A11" s="383">
        <v>3</v>
      </c>
      <c r="B11" s="52" t="s">
        <v>6</v>
      </c>
      <c r="C11" s="16">
        <v>30.6</v>
      </c>
      <c r="D11" s="16"/>
      <c r="E11" s="16">
        <v>28.8</v>
      </c>
      <c r="F11" s="16">
        <v>31.5</v>
      </c>
      <c r="G11" s="16"/>
      <c r="H11" s="53">
        <f>MIN(C11:G11)</f>
        <v>28.8</v>
      </c>
      <c r="I11" s="3"/>
      <c r="J11" s="63">
        <v>513</v>
      </c>
      <c r="K11" s="462" t="s">
        <v>261</v>
      </c>
      <c r="L11" s="7">
        <f>LOOKUP(J11,Name!A$1:B1346)</f>
        <v>0</v>
      </c>
      <c r="M11" s="470"/>
      <c r="N11" s="470">
        <v>5.5</v>
      </c>
      <c r="O11" s="470"/>
      <c r="P11" s="470"/>
      <c r="Q11" s="470"/>
      <c r="R11" s="73">
        <f t="shared" si="0"/>
        <v>5.5</v>
      </c>
    </row>
    <row r="12" spans="1:18" ht="15.75">
      <c r="A12" s="384">
        <v>1</v>
      </c>
      <c r="B12" s="52" t="s">
        <v>10</v>
      </c>
      <c r="C12" s="7">
        <v>31.1</v>
      </c>
      <c r="D12" s="16">
        <v>31</v>
      </c>
      <c r="E12" s="16">
        <v>30.8</v>
      </c>
      <c r="F12" s="16">
        <v>28.8</v>
      </c>
      <c r="G12" s="16"/>
      <c r="H12" s="53">
        <f>MIN(C12:G12)</f>
        <v>28.8</v>
      </c>
      <c r="I12" s="3"/>
      <c r="J12" s="63">
        <v>692</v>
      </c>
      <c r="K12" s="462" t="s">
        <v>261</v>
      </c>
      <c r="L12" s="7" t="str">
        <f>LOOKUP(J12,Name!A$1:B1347)</f>
        <v>Ella McGrath</v>
      </c>
      <c r="M12" s="470">
        <v>5.5</v>
      </c>
      <c r="N12" s="470">
        <v>5.5</v>
      </c>
      <c r="O12" s="470">
        <v>5.25</v>
      </c>
      <c r="P12" s="470"/>
      <c r="Q12" s="470"/>
      <c r="R12" s="73">
        <f t="shared" si="0"/>
        <v>5.5</v>
      </c>
    </row>
    <row r="13" spans="1:18" ht="16.5" thickBot="1">
      <c r="A13" s="596">
        <v>4</v>
      </c>
      <c r="B13" s="57" t="s">
        <v>9</v>
      </c>
      <c r="C13" s="69"/>
      <c r="D13" s="69">
        <v>29.7</v>
      </c>
      <c r="E13" s="69">
        <v>30.3</v>
      </c>
      <c r="F13" s="69">
        <v>30.5</v>
      </c>
      <c r="G13" s="69"/>
      <c r="H13" s="54">
        <f>MIN(C13:G13)</f>
        <v>29.7</v>
      </c>
      <c r="I13" s="3"/>
      <c r="J13" s="63">
        <v>691</v>
      </c>
      <c r="K13" s="462" t="s">
        <v>261</v>
      </c>
      <c r="L13" s="7" t="str">
        <f>LOOKUP(J13,Name!A$1:B1349)</f>
        <v>Olivia McLoughlin</v>
      </c>
      <c r="M13" s="470"/>
      <c r="N13" s="470"/>
      <c r="O13" s="470"/>
      <c r="P13" s="470">
        <v>5.5</v>
      </c>
      <c r="Q13" s="470"/>
      <c r="R13" s="73">
        <f t="shared" si="0"/>
        <v>5.5</v>
      </c>
    </row>
    <row r="14" spans="4:18" ht="16.5" thickBot="1">
      <c r="D14" s="22"/>
      <c r="E14" s="22"/>
      <c r="F14" s="22"/>
      <c r="G14" s="22"/>
      <c r="I14" s="3"/>
      <c r="J14" s="63">
        <v>514</v>
      </c>
      <c r="K14" s="462" t="s">
        <v>261</v>
      </c>
      <c r="L14" s="7">
        <f>LOOKUP(J14,Name!A$1:B1347)</f>
        <v>0</v>
      </c>
      <c r="M14" s="470"/>
      <c r="N14" s="470"/>
      <c r="O14" s="470"/>
      <c r="P14" s="470">
        <v>5</v>
      </c>
      <c r="Q14" s="470"/>
      <c r="R14" s="73">
        <f t="shared" si="0"/>
        <v>5</v>
      </c>
    </row>
    <row r="15" spans="1:18" ht="15.75">
      <c r="A15" s="38" t="s">
        <v>0</v>
      </c>
      <c r="B15" s="39" t="s">
        <v>41</v>
      </c>
      <c r="C15" s="40" t="s">
        <v>54</v>
      </c>
      <c r="D15" s="40" t="s">
        <v>1</v>
      </c>
      <c r="E15" s="40" t="s">
        <v>2</v>
      </c>
      <c r="F15" s="40" t="s">
        <v>3</v>
      </c>
      <c r="G15" s="68" t="s">
        <v>4</v>
      </c>
      <c r="H15" s="41" t="s">
        <v>267</v>
      </c>
      <c r="I15" s="3"/>
      <c r="J15" s="63">
        <v>693</v>
      </c>
      <c r="K15" s="462" t="s">
        <v>261</v>
      </c>
      <c r="L15" s="7" t="str">
        <f>LOOKUP(J15,Name!A$1:B1348)</f>
        <v>Poppy Koumblis</v>
      </c>
      <c r="M15" s="470"/>
      <c r="N15" s="470"/>
      <c r="O15" s="470"/>
      <c r="P15" s="470">
        <v>5</v>
      </c>
      <c r="Q15" s="470"/>
      <c r="R15" s="73">
        <f t="shared" si="0"/>
        <v>5</v>
      </c>
    </row>
    <row r="16" spans="1:18" ht="15.75">
      <c r="A16" s="154">
        <v>5</v>
      </c>
      <c r="B16" s="52" t="s">
        <v>8</v>
      </c>
      <c r="C16" s="16">
        <v>99.2</v>
      </c>
      <c r="D16" s="65">
        <v>89.3</v>
      </c>
      <c r="E16" s="16">
        <v>98.4</v>
      </c>
      <c r="F16" s="65">
        <v>88.1</v>
      </c>
      <c r="G16" s="16"/>
      <c r="H16" s="564">
        <f>MIN(C16:G16)</f>
        <v>88.1</v>
      </c>
      <c r="I16" s="3"/>
      <c r="J16" s="427">
        <v>468</v>
      </c>
      <c r="K16" s="462" t="s">
        <v>261</v>
      </c>
      <c r="L16" s="7" t="str">
        <f>LOOKUP(J16,Name!A$1:B1333)</f>
        <v>Jade Lediard</v>
      </c>
      <c r="M16" s="470"/>
      <c r="N16" s="470"/>
      <c r="O16" s="470"/>
      <c r="P16" s="470">
        <v>5</v>
      </c>
      <c r="Q16" s="470"/>
      <c r="R16" s="73">
        <f t="shared" si="0"/>
        <v>5</v>
      </c>
    </row>
    <row r="17" spans="1:18" ht="16.5" thickBot="1">
      <c r="A17" s="528">
        <v>6</v>
      </c>
      <c r="B17" s="56" t="s">
        <v>268</v>
      </c>
      <c r="C17" s="65">
        <v>91</v>
      </c>
      <c r="D17" s="16">
        <v>90.5</v>
      </c>
      <c r="E17" s="65">
        <v>89.9</v>
      </c>
      <c r="F17" s="16">
        <v>88.7</v>
      </c>
      <c r="G17" s="16"/>
      <c r="H17" s="53">
        <f>MIN(C17:G17)</f>
        <v>88.7</v>
      </c>
      <c r="I17" s="3"/>
      <c r="J17" s="42">
        <v>689</v>
      </c>
      <c r="K17" s="462" t="s">
        <v>261</v>
      </c>
      <c r="L17" s="7" t="str">
        <f>LOOKUP(J17,Name!A$1:B1338)</f>
        <v>Olivia Rogers</v>
      </c>
      <c r="M17" s="470">
        <v>4.75</v>
      </c>
      <c r="N17" s="470"/>
      <c r="O17" s="470"/>
      <c r="P17" s="470"/>
      <c r="Q17" s="470"/>
      <c r="R17" s="73">
        <f t="shared" si="0"/>
        <v>4.75</v>
      </c>
    </row>
    <row r="18" spans="1:18" ht="15.75">
      <c r="A18" s="132">
        <v>1</v>
      </c>
      <c r="B18" s="52" t="s">
        <v>10</v>
      </c>
      <c r="C18" s="7">
        <v>93.1</v>
      </c>
      <c r="D18" s="16">
        <v>93.5</v>
      </c>
      <c r="E18" s="16">
        <v>92</v>
      </c>
      <c r="F18" s="16">
        <v>89.7</v>
      </c>
      <c r="G18" s="16"/>
      <c r="H18" s="53">
        <f>MIN(C18:G18)</f>
        <v>89.7</v>
      </c>
      <c r="I18" s="3"/>
      <c r="J18" s="63">
        <v>694</v>
      </c>
      <c r="K18" s="462" t="s">
        <v>261</v>
      </c>
      <c r="L18" s="7" t="str">
        <f>LOOKUP(J18,Name!A$1:B1348)</f>
        <v>Grace Golinski</v>
      </c>
      <c r="M18" s="470"/>
      <c r="N18" s="470">
        <v>4.75</v>
      </c>
      <c r="O18" s="470"/>
      <c r="P18" s="470"/>
      <c r="Q18" s="470"/>
      <c r="R18" s="73">
        <f t="shared" si="0"/>
        <v>4.75</v>
      </c>
    </row>
    <row r="19" spans="1:18" ht="15.75">
      <c r="A19" s="141">
        <v>3</v>
      </c>
      <c r="B19" s="52" t="s">
        <v>6</v>
      </c>
      <c r="C19" s="16"/>
      <c r="D19" s="16">
        <v>92.8</v>
      </c>
      <c r="E19" s="16"/>
      <c r="F19" s="16">
        <v>90.1</v>
      </c>
      <c r="G19" s="16"/>
      <c r="H19" s="53">
        <f>MIN(C19:G19)</f>
        <v>90.1</v>
      </c>
      <c r="I19" s="3"/>
      <c r="J19" s="42">
        <v>512</v>
      </c>
      <c r="K19" s="462" t="s">
        <v>261</v>
      </c>
      <c r="L19" s="7">
        <f>LOOKUP(J19,Name!A$1:B1345)</f>
        <v>0</v>
      </c>
      <c r="M19" s="518"/>
      <c r="N19" s="470"/>
      <c r="O19" s="470">
        <v>4.5</v>
      </c>
      <c r="P19" s="470"/>
      <c r="Q19" s="470"/>
      <c r="R19" s="73">
        <f t="shared" si="0"/>
        <v>4.5</v>
      </c>
    </row>
    <row r="20" spans="1:18" ht="16.5" thickBot="1">
      <c r="A20" s="524">
        <v>4</v>
      </c>
      <c r="B20" s="57" t="s">
        <v>9</v>
      </c>
      <c r="C20" s="45"/>
      <c r="D20" s="69"/>
      <c r="E20" s="69"/>
      <c r="F20" s="69"/>
      <c r="G20" s="69"/>
      <c r="H20" s="54">
        <f>MIN(C20:G20)</f>
        <v>0</v>
      </c>
      <c r="I20" s="3"/>
      <c r="J20" s="63">
        <v>515</v>
      </c>
      <c r="K20" s="462" t="s">
        <v>261</v>
      </c>
      <c r="L20" s="7">
        <f>LOOKUP(J20,Name!A$1:B1348)</f>
        <v>0</v>
      </c>
      <c r="M20" s="470"/>
      <c r="N20" s="470"/>
      <c r="O20" s="470"/>
      <c r="P20" s="470">
        <v>4.25</v>
      </c>
      <c r="Q20" s="470"/>
      <c r="R20" s="73">
        <f t="shared" si="0"/>
        <v>4.25</v>
      </c>
    </row>
    <row r="21" spans="4:18" ht="16.5" thickBot="1">
      <c r="D21" s="22"/>
      <c r="E21" s="22"/>
      <c r="F21" s="22"/>
      <c r="G21" s="22"/>
      <c r="H21" s="22"/>
      <c r="J21" s="63">
        <v>106</v>
      </c>
      <c r="K21" s="462" t="s">
        <v>261</v>
      </c>
      <c r="L21" s="7" t="str">
        <f>LOOKUP(J21,Name!A$1:B1347)</f>
        <v>Oliver Keenan</v>
      </c>
      <c r="M21" s="470"/>
      <c r="N21" s="470"/>
      <c r="O21" s="470">
        <v>4.25</v>
      </c>
      <c r="P21" s="470"/>
      <c r="Q21" s="470"/>
      <c r="R21" s="73">
        <f t="shared" si="0"/>
        <v>4.25</v>
      </c>
    </row>
    <row r="22" spans="1:18" ht="15.75">
      <c r="A22" s="38" t="s">
        <v>0</v>
      </c>
      <c r="B22" s="39" t="s">
        <v>42</v>
      </c>
      <c r="C22" s="40" t="s">
        <v>54</v>
      </c>
      <c r="D22" s="40" t="s">
        <v>1</v>
      </c>
      <c r="E22" s="40" t="s">
        <v>2</v>
      </c>
      <c r="F22" s="40" t="s">
        <v>3</v>
      </c>
      <c r="G22" s="68" t="s">
        <v>4</v>
      </c>
      <c r="H22" s="41" t="s">
        <v>267</v>
      </c>
      <c r="I22" s="3"/>
      <c r="J22" s="42">
        <v>333</v>
      </c>
      <c r="K22" s="462" t="s">
        <v>261</v>
      </c>
      <c r="L22" s="7">
        <f>LOOKUP(J22,Name!A$1:B1337)</f>
        <v>0</v>
      </c>
      <c r="M22" s="470"/>
      <c r="N22" s="470">
        <v>4.25</v>
      </c>
      <c r="O22" s="470"/>
      <c r="P22" s="470"/>
      <c r="Q22" s="470"/>
      <c r="R22" s="73">
        <f t="shared" si="0"/>
        <v>4.25</v>
      </c>
    </row>
    <row r="23" spans="1:18" ht="15.75">
      <c r="A23" s="379" t="s">
        <v>14</v>
      </c>
      <c r="B23" s="56" t="s">
        <v>24</v>
      </c>
      <c r="C23" s="65">
        <v>58.5</v>
      </c>
      <c r="D23" s="16">
        <v>59.5</v>
      </c>
      <c r="E23" s="65">
        <v>58.7</v>
      </c>
      <c r="F23" s="16">
        <v>59.9</v>
      </c>
      <c r="G23" s="16"/>
      <c r="H23" s="564">
        <f aca="true" t="shared" si="1" ref="H23:H32">MIN(C23:G23)</f>
        <v>58.5</v>
      </c>
      <c r="I23" s="3"/>
      <c r="J23" s="427">
        <v>466</v>
      </c>
      <c r="K23" s="462" t="s">
        <v>261</v>
      </c>
      <c r="L23" s="7" t="str">
        <f>LOOKUP(J23,Name!A$1:B1332)</f>
        <v>Emily Fitzpatrick</v>
      </c>
      <c r="M23" s="470"/>
      <c r="N23" s="470">
        <v>4.25</v>
      </c>
      <c r="O23" s="470"/>
      <c r="P23" s="470"/>
      <c r="Q23" s="470"/>
      <c r="R23" s="73">
        <f t="shared" si="0"/>
        <v>4.25</v>
      </c>
    </row>
    <row r="24" spans="1:18" ht="15.75">
      <c r="A24" s="154" t="s">
        <v>15</v>
      </c>
      <c r="B24" s="52" t="s">
        <v>25</v>
      </c>
      <c r="C24" s="16">
        <v>64.3</v>
      </c>
      <c r="D24" s="65">
        <v>59</v>
      </c>
      <c r="E24" s="16">
        <v>61.3</v>
      </c>
      <c r="F24" s="65">
        <v>58.9</v>
      </c>
      <c r="G24" s="16"/>
      <c r="H24" s="53">
        <f t="shared" si="1"/>
        <v>58.9</v>
      </c>
      <c r="I24" s="3"/>
      <c r="J24" s="42">
        <v>508</v>
      </c>
      <c r="K24" s="462" t="s">
        <v>261</v>
      </c>
      <c r="L24" s="7">
        <f>LOOKUP(J24,Name!A$1:B1337)</f>
        <v>0</v>
      </c>
      <c r="M24" s="470">
        <v>4.25</v>
      </c>
      <c r="N24" s="470"/>
      <c r="O24" s="470"/>
      <c r="P24" s="470"/>
      <c r="Q24" s="470"/>
      <c r="R24" s="73">
        <f t="shared" si="0"/>
        <v>4.25</v>
      </c>
    </row>
    <row r="25" spans="1:18" ht="15.75">
      <c r="A25" s="132" t="s">
        <v>23</v>
      </c>
      <c r="B25" s="52" t="s">
        <v>33</v>
      </c>
      <c r="C25" s="16">
        <v>61</v>
      </c>
      <c r="D25" s="16">
        <v>60.4</v>
      </c>
      <c r="E25" s="16">
        <v>59.9</v>
      </c>
      <c r="F25" s="16">
        <v>65.5</v>
      </c>
      <c r="G25" s="16"/>
      <c r="H25" s="53">
        <f t="shared" si="1"/>
        <v>59.9</v>
      </c>
      <c r="I25" s="3"/>
      <c r="J25" s="42">
        <v>512</v>
      </c>
      <c r="K25" s="463" t="s">
        <v>98</v>
      </c>
      <c r="L25" s="514">
        <f>LOOKUP(J25,Name!A$1:B1313)</f>
        <v>0</v>
      </c>
      <c r="M25" s="470"/>
      <c r="N25" s="470"/>
      <c r="O25" s="470"/>
      <c r="P25" s="581">
        <v>1.84</v>
      </c>
      <c r="Q25" s="470"/>
      <c r="R25" s="598">
        <f t="shared" si="0"/>
        <v>1.84</v>
      </c>
    </row>
    <row r="26" spans="1:18" ht="15.75">
      <c r="A26" s="519" t="s">
        <v>17</v>
      </c>
      <c r="B26" s="52" t="s">
        <v>27</v>
      </c>
      <c r="C26" s="16"/>
      <c r="D26" s="16">
        <v>60</v>
      </c>
      <c r="E26" s="16">
        <v>61.1</v>
      </c>
      <c r="F26" s="16">
        <v>60.7</v>
      </c>
      <c r="G26" s="16"/>
      <c r="H26" s="53">
        <f t="shared" si="1"/>
        <v>60</v>
      </c>
      <c r="I26" s="3"/>
      <c r="J26" s="63">
        <v>104</v>
      </c>
      <c r="K26" s="463" t="s">
        <v>98</v>
      </c>
      <c r="L26" s="514" t="str">
        <f>LOOKUP(J26,Name!A$1:B1309)</f>
        <v>Jacob Thomas</v>
      </c>
      <c r="M26" s="469">
        <v>1.82</v>
      </c>
      <c r="N26" s="470"/>
      <c r="O26" s="470"/>
      <c r="P26" s="470">
        <v>1.72</v>
      </c>
      <c r="Q26" s="470"/>
      <c r="R26" s="73">
        <f t="shared" si="0"/>
        <v>1.82</v>
      </c>
    </row>
    <row r="27" spans="1:18" ht="15.75">
      <c r="A27" s="132" t="s">
        <v>18</v>
      </c>
      <c r="B27" s="52" t="s">
        <v>28</v>
      </c>
      <c r="C27" s="16">
        <v>61.8</v>
      </c>
      <c r="D27" s="16">
        <v>60</v>
      </c>
      <c r="E27" s="16">
        <v>60.8</v>
      </c>
      <c r="F27" s="16">
        <v>60.4</v>
      </c>
      <c r="G27" s="16"/>
      <c r="H27" s="53">
        <f t="shared" si="1"/>
        <v>60</v>
      </c>
      <c r="I27" s="3"/>
      <c r="J27" s="42">
        <v>109</v>
      </c>
      <c r="K27" s="463" t="s">
        <v>98</v>
      </c>
      <c r="L27" s="514" t="str">
        <f>LOOKUP(J27,Name!A$1:B1305)</f>
        <v>Daniel Pitt</v>
      </c>
      <c r="M27" s="470"/>
      <c r="N27" s="469">
        <v>1.75</v>
      </c>
      <c r="O27" s="470">
        <v>1.66</v>
      </c>
      <c r="P27" s="470"/>
      <c r="Q27" s="470"/>
      <c r="R27" s="73">
        <f t="shared" si="0"/>
        <v>1.75</v>
      </c>
    </row>
    <row r="28" spans="1:18" ht="15.75">
      <c r="A28" s="379" t="s">
        <v>19</v>
      </c>
      <c r="B28" s="56" t="s">
        <v>29</v>
      </c>
      <c r="C28" s="16">
        <v>62.1</v>
      </c>
      <c r="D28" s="16">
        <v>62.2</v>
      </c>
      <c r="E28" s="16">
        <v>61.2</v>
      </c>
      <c r="F28" s="16">
        <v>60.8</v>
      </c>
      <c r="G28" s="16"/>
      <c r="H28" s="53">
        <f t="shared" si="1"/>
        <v>60.8</v>
      </c>
      <c r="I28" s="3"/>
      <c r="J28" s="42">
        <v>694</v>
      </c>
      <c r="K28" s="463" t="s">
        <v>98</v>
      </c>
      <c r="L28" s="514" t="str">
        <f>LOOKUP(J28,Name!A$1:B1316)</f>
        <v>Grace Golinski</v>
      </c>
      <c r="M28" s="470">
        <v>1.74</v>
      </c>
      <c r="N28" s="470"/>
      <c r="O28" s="469">
        <v>1.73</v>
      </c>
      <c r="P28" s="470">
        <v>1.72</v>
      </c>
      <c r="Q28" s="470"/>
      <c r="R28" s="73">
        <f t="shared" si="0"/>
        <v>1.74</v>
      </c>
    </row>
    <row r="29" spans="1:18" ht="15.75">
      <c r="A29" s="141" t="s">
        <v>16</v>
      </c>
      <c r="B29" s="52" t="s">
        <v>26</v>
      </c>
      <c r="C29" s="16">
        <v>63</v>
      </c>
      <c r="D29" s="16"/>
      <c r="E29" s="16">
        <v>62.8</v>
      </c>
      <c r="F29" s="16">
        <v>62</v>
      </c>
      <c r="G29" s="16"/>
      <c r="H29" s="53">
        <f t="shared" si="1"/>
        <v>62</v>
      </c>
      <c r="I29" s="3"/>
      <c r="J29" s="592">
        <v>467</v>
      </c>
      <c r="K29" s="463" t="s">
        <v>98</v>
      </c>
      <c r="L29" s="514" t="str">
        <f>LOOKUP(J29,Name!A$1:B1314)</f>
        <v>Abbie Gilbert</v>
      </c>
      <c r="M29" s="470"/>
      <c r="N29" s="470">
        <v>1.65</v>
      </c>
      <c r="O29" s="470"/>
      <c r="P29" s="470">
        <v>1.73</v>
      </c>
      <c r="Q29" s="470"/>
      <c r="R29" s="73">
        <f t="shared" si="0"/>
        <v>1.73</v>
      </c>
    </row>
    <row r="30" spans="1:18" ht="15.75">
      <c r="A30" s="141" t="s">
        <v>21</v>
      </c>
      <c r="B30" s="52" t="s">
        <v>31</v>
      </c>
      <c r="C30" s="16">
        <v>62.2</v>
      </c>
      <c r="D30" s="16"/>
      <c r="E30" s="16"/>
      <c r="F30" s="16">
        <v>64.7</v>
      </c>
      <c r="G30" s="16"/>
      <c r="H30" s="53">
        <f t="shared" si="1"/>
        <v>62.2</v>
      </c>
      <c r="I30" s="3"/>
      <c r="J30" s="42">
        <v>688</v>
      </c>
      <c r="K30" s="463" t="s">
        <v>98</v>
      </c>
      <c r="L30" s="514" t="str">
        <f>LOOKUP(J30,Name!A$1:B1317)</f>
        <v>Sophie Williams</v>
      </c>
      <c r="M30" s="470"/>
      <c r="N30" s="470">
        <v>1.7</v>
      </c>
      <c r="O30" s="470">
        <v>1.67</v>
      </c>
      <c r="P30" s="470"/>
      <c r="Q30" s="470"/>
      <c r="R30" s="73">
        <f t="shared" si="0"/>
        <v>1.7</v>
      </c>
    </row>
    <row r="31" spans="1:18" ht="15.75">
      <c r="A31" s="154" t="s">
        <v>20</v>
      </c>
      <c r="B31" s="52" t="s">
        <v>30</v>
      </c>
      <c r="C31" s="6">
        <v>65.5</v>
      </c>
      <c r="D31" s="16">
        <v>65</v>
      </c>
      <c r="E31" s="16">
        <v>66</v>
      </c>
      <c r="F31" s="16" t="s">
        <v>283</v>
      </c>
      <c r="G31" s="16"/>
      <c r="H31" s="53">
        <f t="shared" si="1"/>
        <v>65</v>
      </c>
      <c r="I31" s="3"/>
      <c r="J31" s="42">
        <v>693</v>
      </c>
      <c r="K31" s="463" t="s">
        <v>98</v>
      </c>
      <c r="L31" s="515" t="str">
        <f>LOOKUP(J31,Name!A$1:B1311)</f>
        <v>Poppy Koumblis</v>
      </c>
      <c r="M31" s="470">
        <v>1.69</v>
      </c>
      <c r="N31" s="470">
        <v>1.63</v>
      </c>
      <c r="O31" s="470"/>
      <c r="P31" s="470"/>
      <c r="Q31" s="470"/>
      <c r="R31" s="73">
        <f t="shared" si="0"/>
        <v>1.69</v>
      </c>
    </row>
    <row r="32" spans="1:18" ht="16.5" thickBot="1">
      <c r="A32" s="520" t="s">
        <v>22</v>
      </c>
      <c r="B32" s="57" t="s">
        <v>32</v>
      </c>
      <c r="C32" s="75"/>
      <c r="D32" s="69"/>
      <c r="E32" s="69"/>
      <c r="F32" s="69"/>
      <c r="G32" s="69"/>
      <c r="H32" s="54">
        <f t="shared" si="1"/>
        <v>0</v>
      </c>
      <c r="I32" s="3"/>
      <c r="J32" s="42">
        <v>306</v>
      </c>
      <c r="K32" s="463" t="s">
        <v>98</v>
      </c>
      <c r="L32" s="514" t="str">
        <f>LOOKUP(J32,Name!A$1:B1318)</f>
        <v>CAITLIN CASEY</v>
      </c>
      <c r="M32" s="471"/>
      <c r="N32" s="471">
        <v>1.68</v>
      </c>
      <c r="O32" s="471"/>
      <c r="P32" s="471">
        <v>1.66</v>
      </c>
      <c r="Q32" s="471"/>
      <c r="R32" s="73">
        <f t="shared" si="0"/>
        <v>1.68</v>
      </c>
    </row>
    <row r="33" spans="4:18" ht="16.5" thickBot="1">
      <c r="D33" s="22"/>
      <c r="E33" s="22"/>
      <c r="F33" s="22"/>
      <c r="G33" s="22"/>
      <c r="H33" s="22"/>
      <c r="J33" s="42">
        <v>692</v>
      </c>
      <c r="K33" s="463" t="s">
        <v>98</v>
      </c>
      <c r="L33" s="515" t="str">
        <f>LOOKUP(J33,Name!A$1:B1310)</f>
        <v>Ella McGrath</v>
      </c>
      <c r="M33" s="471"/>
      <c r="N33" s="470"/>
      <c r="O33" s="471"/>
      <c r="P33" s="470">
        <v>1.67</v>
      </c>
      <c r="Q33" s="470"/>
      <c r="R33" s="73">
        <f t="shared" si="0"/>
        <v>1.67</v>
      </c>
    </row>
    <row r="34" spans="1:18" ht="15.75">
      <c r="A34" s="38" t="s">
        <v>0</v>
      </c>
      <c r="B34" s="39" t="s">
        <v>43</v>
      </c>
      <c r="C34" s="40" t="s">
        <v>54</v>
      </c>
      <c r="D34" s="40" t="s">
        <v>1</v>
      </c>
      <c r="E34" s="40" t="s">
        <v>2</v>
      </c>
      <c r="F34" s="40" t="s">
        <v>3</v>
      </c>
      <c r="G34" s="40" t="s">
        <v>4</v>
      </c>
      <c r="H34" s="41" t="s">
        <v>267</v>
      </c>
      <c r="I34" s="3"/>
      <c r="J34" s="42">
        <v>513</v>
      </c>
      <c r="K34" s="463" t="s">
        <v>98</v>
      </c>
      <c r="L34" s="514">
        <f>LOOKUP(J34,Name!A$1:B1312)</f>
        <v>0</v>
      </c>
      <c r="M34" s="471"/>
      <c r="N34" s="470"/>
      <c r="O34" s="470">
        <v>1.67</v>
      </c>
      <c r="P34" s="470"/>
      <c r="Q34" s="470"/>
      <c r="R34" s="73">
        <f aca="true" t="shared" si="2" ref="R34:R65">MAX(M34:Q34)</f>
        <v>1.67</v>
      </c>
    </row>
    <row r="35" spans="1:18" ht="15.75">
      <c r="A35" s="42">
        <v>501</v>
      </c>
      <c r="B35" s="7" t="str">
        <f>LOOKUP(A35,Name!A$1:B927)</f>
        <v>JAMES STRETTON</v>
      </c>
      <c r="C35" s="16"/>
      <c r="D35" s="20"/>
      <c r="E35" s="525">
        <v>14.5</v>
      </c>
      <c r="F35" s="525">
        <v>13.6</v>
      </c>
      <c r="G35" s="8"/>
      <c r="H35" s="43">
        <f aca="true" t="shared" si="3" ref="H35:H48">MIN(C35:G35)</f>
        <v>13.6</v>
      </c>
      <c r="I35" s="3"/>
      <c r="J35" s="592">
        <v>463</v>
      </c>
      <c r="K35" s="463" t="s">
        <v>98</v>
      </c>
      <c r="L35" s="514">
        <f>LOOKUP(J35,Name!A$1:B1316)</f>
        <v>0</v>
      </c>
      <c r="M35" s="471"/>
      <c r="N35" s="470">
        <v>1.67</v>
      </c>
      <c r="O35" s="470"/>
      <c r="P35" s="470"/>
      <c r="Q35" s="470"/>
      <c r="R35" s="73">
        <f t="shared" si="2"/>
        <v>1.67</v>
      </c>
    </row>
    <row r="36" spans="1:18" ht="15.75">
      <c r="A36" s="42">
        <v>306</v>
      </c>
      <c r="B36" s="7" t="str">
        <f>LOOKUP(A36,Name!A$1:B924)</f>
        <v>CAITLIN CASEY</v>
      </c>
      <c r="C36" s="525">
        <v>14</v>
      </c>
      <c r="D36" s="10"/>
      <c r="E36" s="10"/>
      <c r="F36" s="20">
        <v>13.8</v>
      </c>
      <c r="G36" s="8"/>
      <c r="H36" s="43">
        <f t="shared" si="3"/>
        <v>13.8</v>
      </c>
      <c r="I36" s="3"/>
      <c r="J36" s="64">
        <v>301</v>
      </c>
      <c r="K36" s="463" t="s">
        <v>98</v>
      </c>
      <c r="L36" s="514" t="str">
        <f>LOOKUP(J36,Name!A$1:B1309)</f>
        <v>IZZY THOMPSON</v>
      </c>
      <c r="M36" s="471">
        <v>1.6</v>
      </c>
      <c r="N36" s="470"/>
      <c r="O36" s="470"/>
      <c r="P36" s="470">
        <v>1.65</v>
      </c>
      <c r="Q36" s="470"/>
      <c r="R36" s="73">
        <f t="shared" si="2"/>
        <v>1.65</v>
      </c>
    </row>
    <row r="37" spans="1:18" ht="15.75">
      <c r="A37" s="63">
        <v>690</v>
      </c>
      <c r="B37" s="7" t="str">
        <f>LOOKUP(A37,Name!A$1:B928)</f>
        <v>Millie Murphy</v>
      </c>
      <c r="C37" s="16"/>
      <c r="D37" s="14">
        <v>14.5</v>
      </c>
      <c r="E37" s="8"/>
      <c r="F37" s="8">
        <v>14</v>
      </c>
      <c r="G37" s="8"/>
      <c r="H37" s="43">
        <f t="shared" si="3"/>
        <v>14</v>
      </c>
      <c r="I37" s="3"/>
      <c r="J37" s="42">
        <v>108</v>
      </c>
      <c r="K37" s="463" t="s">
        <v>98</v>
      </c>
      <c r="L37" s="514" t="str">
        <f>LOOKUP(J37,Name!A$1:B1306)</f>
        <v>Cameron Taye Harris</v>
      </c>
      <c r="M37" s="471"/>
      <c r="N37" s="470"/>
      <c r="O37" s="470">
        <v>1.63</v>
      </c>
      <c r="P37" s="470"/>
      <c r="Q37" s="470"/>
      <c r="R37" s="73">
        <f t="shared" si="2"/>
        <v>1.63</v>
      </c>
    </row>
    <row r="38" spans="1:18" ht="15.75">
      <c r="A38" s="338">
        <v>102</v>
      </c>
      <c r="B38" s="7" t="str">
        <f>LOOKUP(A38,Name!A$1:B923)</f>
        <v>Tyrique Grant-Fagan</v>
      </c>
      <c r="C38" s="16">
        <v>14.2</v>
      </c>
      <c r="D38" s="20"/>
      <c r="E38" s="8"/>
      <c r="F38" s="8"/>
      <c r="G38" s="8"/>
      <c r="H38" s="43">
        <f t="shared" si="3"/>
        <v>14.2</v>
      </c>
      <c r="I38" s="3"/>
      <c r="J38" s="592">
        <v>466</v>
      </c>
      <c r="K38" s="463" t="s">
        <v>98</v>
      </c>
      <c r="L38" s="514" t="str">
        <f>LOOKUP(J38,Name!A$1:B1317)</f>
        <v>Emily Fitzpatrick</v>
      </c>
      <c r="M38" s="470"/>
      <c r="N38" s="470"/>
      <c r="O38" s="470"/>
      <c r="P38" s="470">
        <v>1.56</v>
      </c>
      <c r="Q38" s="470"/>
      <c r="R38" s="73">
        <f t="shared" si="2"/>
        <v>1.56</v>
      </c>
    </row>
    <row r="39" spans="1:18" ht="15.75">
      <c r="A39" s="338">
        <v>107</v>
      </c>
      <c r="B39" s="7" t="str">
        <f>LOOKUP(A39,Name!A$1:B931)</f>
        <v>Tao Thompson</v>
      </c>
      <c r="C39" s="6"/>
      <c r="D39" s="593">
        <v>15</v>
      </c>
      <c r="E39" s="593"/>
      <c r="F39" s="5">
        <v>14.4</v>
      </c>
      <c r="G39" s="5"/>
      <c r="H39" s="43">
        <f t="shared" si="3"/>
        <v>14.4</v>
      </c>
      <c r="I39" s="3"/>
      <c r="J39" s="63">
        <v>105</v>
      </c>
      <c r="K39" s="463" t="s">
        <v>98</v>
      </c>
      <c r="L39" s="514" t="str">
        <f>LOOKUP(J39,Name!A$1:B1310)</f>
        <v>Harry Darrock</v>
      </c>
      <c r="M39" s="470"/>
      <c r="N39" s="470"/>
      <c r="O39" s="470"/>
      <c r="P39" s="470">
        <v>1.54</v>
      </c>
      <c r="Q39" s="470"/>
      <c r="R39" s="73">
        <f t="shared" si="2"/>
        <v>1.54</v>
      </c>
    </row>
    <row r="40" spans="1:18" ht="15.75">
      <c r="A40" s="63">
        <v>691</v>
      </c>
      <c r="B40" s="7" t="str">
        <f>LOOKUP(A40,Name!A$1:B929)</f>
        <v>Olivia McLoughlin</v>
      </c>
      <c r="C40" s="16"/>
      <c r="D40" s="8"/>
      <c r="E40" s="8">
        <v>14.5</v>
      </c>
      <c r="F40" s="8"/>
      <c r="G40" s="8"/>
      <c r="H40" s="43">
        <f t="shared" si="3"/>
        <v>14.5</v>
      </c>
      <c r="I40" s="3"/>
      <c r="J40" s="592">
        <v>468</v>
      </c>
      <c r="K40" s="463" t="s">
        <v>98</v>
      </c>
      <c r="L40" s="514" t="str">
        <f>LOOKUP(J40,Name!A$1:B1315)</f>
        <v>Jade Lediard</v>
      </c>
      <c r="M40" s="470"/>
      <c r="N40" s="470"/>
      <c r="O40" s="470">
        <v>1.54</v>
      </c>
      <c r="P40" s="470"/>
      <c r="Q40" s="470"/>
      <c r="R40" s="73">
        <f t="shared" si="2"/>
        <v>1.54</v>
      </c>
    </row>
    <row r="41" spans="1:18" ht="15.75">
      <c r="A41" s="427">
        <v>463</v>
      </c>
      <c r="B41" s="7">
        <f>LOOKUP(A41,Name!A$1:B925)</f>
        <v>0</v>
      </c>
      <c r="C41" s="16">
        <v>14.6</v>
      </c>
      <c r="D41" s="8"/>
      <c r="E41" s="8"/>
      <c r="F41" s="8"/>
      <c r="G41" s="8"/>
      <c r="H41" s="43">
        <f t="shared" si="3"/>
        <v>14.6</v>
      </c>
      <c r="I41" s="3"/>
      <c r="J41" s="42">
        <v>308</v>
      </c>
      <c r="K41" s="463" t="s">
        <v>98</v>
      </c>
      <c r="L41" s="514" t="str">
        <f>LOOKUP(J41,Name!A$1:B1310)</f>
        <v>ELLIE MAY CLARK</v>
      </c>
      <c r="M41" s="470">
        <v>1.51</v>
      </c>
      <c r="N41" s="470">
        <v>1.52</v>
      </c>
      <c r="O41" s="470"/>
      <c r="P41" s="470"/>
      <c r="Q41" s="470"/>
      <c r="R41" s="73">
        <f t="shared" si="2"/>
        <v>1.52</v>
      </c>
    </row>
    <row r="42" spans="1:18" ht="15.75">
      <c r="A42" s="338">
        <v>104</v>
      </c>
      <c r="B42" s="7" t="str">
        <f>LOOKUP(A42,Name!A$1:B930)</f>
        <v>Jacob Thomas</v>
      </c>
      <c r="C42" s="6"/>
      <c r="D42" s="5"/>
      <c r="E42" s="5">
        <v>14.7</v>
      </c>
      <c r="F42" s="5"/>
      <c r="G42" s="5"/>
      <c r="H42" s="43">
        <f t="shared" si="3"/>
        <v>14.7</v>
      </c>
      <c r="I42" s="3"/>
      <c r="J42" s="42">
        <v>305</v>
      </c>
      <c r="K42" s="463" t="s">
        <v>98</v>
      </c>
      <c r="L42" s="514" t="str">
        <f>LOOKUP(J42,Name!A$1:B1317)</f>
        <v>MAYA WHITEHOUSE</v>
      </c>
      <c r="M42" s="470"/>
      <c r="N42" s="470"/>
      <c r="O42" s="470">
        <v>1.52</v>
      </c>
      <c r="P42" s="470"/>
      <c r="Q42" s="470"/>
      <c r="R42" s="73">
        <f t="shared" si="2"/>
        <v>1.52</v>
      </c>
    </row>
    <row r="43" spans="1:18" ht="15.75">
      <c r="A43" s="42">
        <v>513</v>
      </c>
      <c r="B43" s="7">
        <f>LOOKUP(A43,Name!A$1:B932)</f>
        <v>0</v>
      </c>
      <c r="C43" s="8"/>
      <c r="D43" s="8">
        <v>14.7</v>
      </c>
      <c r="E43" s="8"/>
      <c r="F43" s="8"/>
      <c r="G43" s="8"/>
      <c r="H43" s="43">
        <f t="shared" si="3"/>
        <v>14.7</v>
      </c>
      <c r="I43" s="3"/>
      <c r="J43" s="338">
        <v>102</v>
      </c>
      <c r="K43" s="463" t="s">
        <v>98</v>
      </c>
      <c r="L43" s="514" t="str">
        <f>LOOKUP(J43,Name!A$1:B1308)</f>
        <v>Tyrique Grant-Fagan</v>
      </c>
      <c r="M43" s="470">
        <v>1.51</v>
      </c>
      <c r="N43" s="470"/>
      <c r="O43" s="470"/>
      <c r="P43" s="470"/>
      <c r="Q43" s="470"/>
      <c r="R43" s="73">
        <f t="shared" si="2"/>
        <v>1.51</v>
      </c>
    </row>
    <row r="44" spans="1:18" ht="15.75">
      <c r="A44" s="427">
        <v>467</v>
      </c>
      <c r="B44" s="7" t="str">
        <f>LOOKUP(A44,Name!A$1:B926)</f>
        <v>Abbie Gilbert</v>
      </c>
      <c r="C44" s="16"/>
      <c r="D44" s="8">
        <v>15.2</v>
      </c>
      <c r="E44" s="8"/>
      <c r="F44" s="8">
        <v>14.7</v>
      </c>
      <c r="G44" s="8"/>
      <c r="H44" s="43">
        <f t="shared" si="3"/>
        <v>14.7</v>
      </c>
      <c r="I44" s="3"/>
      <c r="J44" s="42">
        <v>503</v>
      </c>
      <c r="K44" s="463" t="s">
        <v>98</v>
      </c>
      <c r="L44" s="514" t="str">
        <f>LOOKUP(J44,Name!A$1:B1313)</f>
        <v>DANIEL ASTON</v>
      </c>
      <c r="M44" s="470">
        <v>1.4</v>
      </c>
      <c r="N44" s="470">
        <v>1.5</v>
      </c>
      <c r="O44" s="470"/>
      <c r="P44" s="470"/>
      <c r="Q44" s="470"/>
      <c r="R44" s="73">
        <f t="shared" si="2"/>
        <v>1.5</v>
      </c>
    </row>
    <row r="45" spans="1:18" ht="15.75">
      <c r="A45" s="42">
        <v>687</v>
      </c>
      <c r="B45" s="7" t="str">
        <f>LOOKUP(A45,Name!A$1:B926)</f>
        <v>Eve Wynne-Jones</v>
      </c>
      <c r="C45" s="16">
        <v>14.8</v>
      </c>
      <c r="D45" s="8"/>
      <c r="E45" s="8"/>
      <c r="F45" s="8"/>
      <c r="G45" s="8"/>
      <c r="H45" s="43">
        <f t="shared" si="3"/>
        <v>14.8</v>
      </c>
      <c r="I45" s="3"/>
      <c r="J45" s="42">
        <v>514</v>
      </c>
      <c r="K45" s="463" t="s">
        <v>98</v>
      </c>
      <c r="L45" s="514">
        <f>LOOKUP(J45,Name!A$1:B1311)</f>
        <v>0</v>
      </c>
      <c r="M45" s="470"/>
      <c r="N45" s="470"/>
      <c r="O45" s="470">
        <v>1.43</v>
      </c>
      <c r="P45" s="470"/>
      <c r="Q45" s="470"/>
      <c r="R45" s="73">
        <f t="shared" si="2"/>
        <v>1.43</v>
      </c>
    </row>
    <row r="46" spans="1:18" ht="15.75">
      <c r="A46" s="42">
        <v>512</v>
      </c>
      <c r="B46" s="7">
        <f>LOOKUP(A46,Name!A$1:B931)</f>
        <v>0</v>
      </c>
      <c r="C46" s="8"/>
      <c r="D46" s="8"/>
      <c r="E46" s="8">
        <v>14.9</v>
      </c>
      <c r="F46" s="8"/>
      <c r="G46" s="8"/>
      <c r="H46" s="43">
        <f t="shared" si="3"/>
        <v>14.9</v>
      </c>
      <c r="I46" s="3"/>
      <c r="J46" s="42">
        <v>333</v>
      </c>
      <c r="K46" s="463" t="s">
        <v>98</v>
      </c>
      <c r="L46" s="514">
        <f>LOOKUP(J46,Name!A$1:B1311)</f>
        <v>0</v>
      </c>
      <c r="M46" s="470"/>
      <c r="N46" s="470"/>
      <c r="O46" s="470">
        <v>1.4</v>
      </c>
      <c r="P46" s="470"/>
      <c r="Q46" s="470"/>
      <c r="R46" s="73">
        <f t="shared" si="2"/>
        <v>1.4</v>
      </c>
    </row>
    <row r="47" spans="1:18" ht="15.75">
      <c r="A47" s="42">
        <v>326</v>
      </c>
      <c r="B47" s="7" t="str">
        <f>LOOKUP(A47,Name!A$1:B925)</f>
        <v>Abigail Hazel</v>
      </c>
      <c r="C47" s="527"/>
      <c r="D47" s="526">
        <v>15.6</v>
      </c>
      <c r="E47" s="527"/>
      <c r="F47" s="527"/>
      <c r="G47" s="526"/>
      <c r="H47" s="43">
        <f t="shared" si="3"/>
        <v>15.6</v>
      </c>
      <c r="I47" s="3"/>
      <c r="J47" s="42">
        <v>508</v>
      </c>
      <c r="K47" s="463" t="s">
        <v>98</v>
      </c>
      <c r="L47" s="514">
        <f>LOOKUP(J47,Name!A$1:B1312)</f>
        <v>0</v>
      </c>
      <c r="M47" s="470"/>
      <c r="N47" s="470"/>
      <c r="O47" s="470"/>
      <c r="P47" s="470">
        <v>1.32</v>
      </c>
      <c r="Q47" s="470"/>
      <c r="R47" s="73">
        <f t="shared" si="2"/>
        <v>1.32</v>
      </c>
    </row>
    <row r="48" spans="1:18" ht="16.5" thickBot="1">
      <c r="A48" s="44">
        <v>333</v>
      </c>
      <c r="B48" s="45">
        <f>LOOKUP(A48,Name!A$1:B927)</f>
        <v>0</v>
      </c>
      <c r="C48" s="69"/>
      <c r="D48" s="46"/>
      <c r="E48" s="46">
        <v>16.2</v>
      </c>
      <c r="F48" s="46"/>
      <c r="G48" s="46"/>
      <c r="H48" s="47">
        <f t="shared" si="3"/>
        <v>16.2</v>
      </c>
      <c r="I48" s="3"/>
      <c r="J48" s="42">
        <v>506</v>
      </c>
      <c r="K48" s="463" t="s">
        <v>98</v>
      </c>
      <c r="L48" s="514">
        <f>LOOKUP(J48,Name!A$1:B1310)</f>
        <v>0</v>
      </c>
      <c r="M48" s="470">
        <v>1.29</v>
      </c>
      <c r="N48" s="470"/>
      <c r="O48" s="470"/>
      <c r="P48" s="470"/>
      <c r="Q48" s="470"/>
      <c r="R48" s="73">
        <f t="shared" si="2"/>
        <v>1.29</v>
      </c>
    </row>
    <row r="49" spans="1:18" ht="16.5" thickBot="1">
      <c r="A49" s="30"/>
      <c r="B49" s="31"/>
      <c r="C49" s="32"/>
      <c r="D49" s="32"/>
      <c r="E49" s="32"/>
      <c r="F49" s="32"/>
      <c r="G49" s="32"/>
      <c r="H49" s="32"/>
      <c r="I49" s="3"/>
      <c r="J49" s="338">
        <v>101</v>
      </c>
      <c r="K49" s="463" t="s">
        <v>98</v>
      </c>
      <c r="L49" s="514" t="str">
        <f>LOOKUP(J49,Name!A$1:B1307)</f>
        <v>Tobias Martin-Clarke</v>
      </c>
      <c r="M49" s="470"/>
      <c r="N49" s="470">
        <v>1.24</v>
      </c>
      <c r="O49" s="470"/>
      <c r="P49" s="470"/>
      <c r="Q49" s="470"/>
      <c r="R49" s="73">
        <f t="shared" si="2"/>
        <v>1.24</v>
      </c>
    </row>
    <row r="50" spans="1:18" ht="15.75">
      <c r="A50" s="38" t="s">
        <v>0</v>
      </c>
      <c r="B50" s="39" t="s">
        <v>44</v>
      </c>
      <c r="C50" s="40" t="s">
        <v>54</v>
      </c>
      <c r="D50" s="40" t="s">
        <v>1</v>
      </c>
      <c r="E50" s="40" t="s">
        <v>2</v>
      </c>
      <c r="F50" s="40" t="s">
        <v>3</v>
      </c>
      <c r="G50" s="40" t="s">
        <v>4</v>
      </c>
      <c r="H50" s="41" t="s">
        <v>11</v>
      </c>
      <c r="I50" s="3"/>
      <c r="J50" s="42">
        <v>309</v>
      </c>
      <c r="K50" s="465" t="s">
        <v>110</v>
      </c>
      <c r="L50" s="266" t="str">
        <f>LOOKUP(J50,Name!A$1:B1326)</f>
        <v>EMMELINE GRACE</v>
      </c>
      <c r="M50" s="470"/>
      <c r="N50" s="469">
        <v>5.5</v>
      </c>
      <c r="O50" s="469">
        <v>5.6</v>
      </c>
      <c r="P50" s="469">
        <v>5.32</v>
      </c>
      <c r="Q50" s="470"/>
      <c r="R50" s="563">
        <f t="shared" si="2"/>
        <v>5.6</v>
      </c>
    </row>
    <row r="51" spans="1:18" ht="15.75">
      <c r="A51" s="154">
        <v>5</v>
      </c>
      <c r="B51" s="52" t="s">
        <v>8</v>
      </c>
      <c r="C51" s="16">
        <v>59.1</v>
      </c>
      <c r="D51" s="65">
        <v>57.2</v>
      </c>
      <c r="E51" s="65">
        <v>58.1</v>
      </c>
      <c r="F51" s="65">
        <v>57.2</v>
      </c>
      <c r="G51" s="16"/>
      <c r="H51" s="564">
        <f>MIN(C51:G51)</f>
        <v>57.2</v>
      </c>
      <c r="J51" s="42">
        <v>103</v>
      </c>
      <c r="K51" s="465" t="s">
        <v>110</v>
      </c>
      <c r="L51" s="266" t="str">
        <f>LOOKUP(J51,Name!A$1:B1319)</f>
        <v>Zak O'Byrne</v>
      </c>
      <c r="M51" s="469">
        <v>5.32</v>
      </c>
      <c r="N51" s="470">
        <v>4.94</v>
      </c>
      <c r="O51" s="470"/>
      <c r="P51" s="470">
        <v>4.88</v>
      </c>
      <c r="Q51" s="470"/>
      <c r="R51" s="73">
        <f t="shared" si="2"/>
        <v>5.32</v>
      </c>
    </row>
    <row r="52" spans="1:18" ht="15.75">
      <c r="A52" s="379">
        <v>6</v>
      </c>
      <c r="B52" s="56" t="s">
        <v>7</v>
      </c>
      <c r="C52" s="16">
        <v>58.5</v>
      </c>
      <c r="D52" s="16">
        <v>57.3</v>
      </c>
      <c r="E52" s="16">
        <v>58.2</v>
      </c>
      <c r="F52" s="16">
        <v>57.2</v>
      </c>
      <c r="G52" s="16"/>
      <c r="H52" s="53">
        <f>MIN(C52:G52)</f>
        <v>57.2</v>
      </c>
      <c r="J52" s="42">
        <v>687</v>
      </c>
      <c r="K52" s="465" t="s">
        <v>110</v>
      </c>
      <c r="L52" s="266" t="str">
        <f>LOOKUP(J52,Name!A$1:B1334)</f>
        <v>Eve Wynne-Jones</v>
      </c>
      <c r="M52" s="470"/>
      <c r="N52" s="470">
        <v>5</v>
      </c>
      <c r="O52" s="470"/>
      <c r="P52" s="470">
        <v>5.32</v>
      </c>
      <c r="Q52" s="470"/>
      <c r="R52" s="73">
        <f t="shared" si="2"/>
        <v>5.32</v>
      </c>
    </row>
    <row r="53" spans="1:18" ht="15.75">
      <c r="A53" s="132">
        <v>1</v>
      </c>
      <c r="B53" s="52" t="s">
        <v>10</v>
      </c>
      <c r="C53" s="65">
        <v>57.8</v>
      </c>
      <c r="D53" s="16">
        <v>58.4</v>
      </c>
      <c r="E53" s="16">
        <v>59.4</v>
      </c>
      <c r="F53" s="16">
        <v>58.3</v>
      </c>
      <c r="G53" s="16"/>
      <c r="H53" s="53">
        <f>MIN(C53:G53)</f>
        <v>57.8</v>
      </c>
      <c r="J53" s="42">
        <v>104</v>
      </c>
      <c r="K53" s="465" t="s">
        <v>110</v>
      </c>
      <c r="L53" s="266" t="str">
        <f>LOOKUP(J53,Name!A$1:B1322)</f>
        <v>Jacob Thomas</v>
      </c>
      <c r="M53" s="470">
        <v>5</v>
      </c>
      <c r="N53" s="470">
        <v>4.96</v>
      </c>
      <c r="O53" s="470">
        <v>5.08</v>
      </c>
      <c r="P53" s="470"/>
      <c r="Q53" s="470"/>
      <c r="R53" s="73">
        <f t="shared" si="2"/>
        <v>5.08</v>
      </c>
    </row>
    <row r="54" spans="1:18" ht="16.5" thickBot="1">
      <c r="A54" s="142">
        <v>3</v>
      </c>
      <c r="B54" s="52" t="s">
        <v>6</v>
      </c>
      <c r="C54" s="16">
        <v>59.8</v>
      </c>
      <c r="D54" s="16">
        <v>59.3</v>
      </c>
      <c r="E54" s="16"/>
      <c r="F54" s="16">
        <v>57.3</v>
      </c>
      <c r="G54" s="16"/>
      <c r="H54" s="53">
        <f>MIN(C54:G54)</f>
        <v>57.3</v>
      </c>
      <c r="J54" s="42">
        <v>691</v>
      </c>
      <c r="K54" s="465" t="s">
        <v>110</v>
      </c>
      <c r="L54" s="266" t="str">
        <f>LOOKUP(J54,Name!A$1:B1329)</f>
        <v>Olivia McLoughlin</v>
      </c>
      <c r="M54" s="470">
        <v>4.64</v>
      </c>
      <c r="N54" s="470">
        <v>4.7</v>
      </c>
      <c r="O54" s="470">
        <v>5.02</v>
      </c>
      <c r="P54" s="470">
        <v>5.02</v>
      </c>
      <c r="Q54" s="470"/>
      <c r="R54" s="73">
        <f t="shared" si="2"/>
        <v>5.02</v>
      </c>
    </row>
    <row r="55" spans="1:18" ht="16.5" thickBot="1">
      <c r="A55" s="524">
        <v>4</v>
      </c>
      <c r="B55" s="57" t="s">
        <v>9</v>
      </c>
      <c r="C55" s="69"/>
      <c r="D55" s="69"/>
      <c r="E55" s="69"/>
      <c r="F55" s="69">
        <v>59.4</v>
      </c>
      <c r="G55" s="69"/>
      <c r="H55" s="54">
        <f>MIN(C55:G55)</f>
        <v>59.4</v>
      </c>
      <c r="J55" s="42">
        <v>507</v>
      </c>
      <c r="K55" s="465" t="s">
        <v>110</v>
      </c>
      <c r="L55" s="266">
        <f>LOOKUP(J55,Name!A$1:B1329)</f>
        <v>0</v>
      </c>
      <c r="M55" s="470"/>
      <c r="N55" s="470">
        <v>4.9</v>
      </c>
      <c r="O55" s="470"/>
      <c r="P55" s="470"/>
      <c r="Q55" s="470"/>
      <c r="R55" s="73">
        <f t="shared" si="2"/>
        <v>4.9</v>
      </c>
    </row>
    <row r="56" spans="10:18" ht="16.5" thickBot="1">
      <c r="J56" s="427">
        <v>463</v>
      </c>
      <c r="K56" s="465" t="s">
        <v>110</v>
      </c>
      <c r="L56" s="266">
        <f>LOOKUP(J56,Name!A$1:B1323)</f>
        <v>0</v>
      </c>
      <c r="M56" s="470" t="s">
        <v>12</v>
      </c>
      <c r="N56" s="470">
        <v>4.52</v>
      </c>
      <c r="O56" s="470">
        <v>4.82</v>
      </c>
      <c r="P56" s="470">
        <v>4.82</v>
      </c>
      <c r="Q56" s="470"/>
      <c r="R56" s="73">
        <f t="shared" si="2"/>
        <v>4.82</v>
      </c>
    </row>
    <row r="57" spans="1:18" ht="15.75">
      <c r="A57" s="72" t="s">
        <v>0</v>
      </c>
      <c r="B57" s="34" t="s">
        <v>270</v>
      </c>
      <c r="C57" s="40" t="s">
        <v>54</v>
      </c>
      <c r="D57" s="40" t="s">
        <v>1</v>
      </c>
      <c r="E57" s="40" t="s">
        <v>2</v>
      </c>
      <c r="F57" s="40" t="s">
        <v>3</v>
      </c>
      <c r="G57" s="35" t="s">
        <v>4</v>
      </c>
      <c r="H57" s="74" t="s">
        <v>267</v>
      </c>
      <c r="J57" s="42">
        <v>333</v>
      </c>
      <c r="K57" s="465" t="s">
        <v>110</v>
      </c>
      <c r="L57" s="266">
        <f>LOOKUP(J57,Name!A$1:B1320)</f>
        <v>0</v>
      </c>
      <c r="M57" s="470">
        <v>4.76</v>
      </c>
      <c r="N57" s="470"/>
      <c r="O57" s="470">
        <v>4.72</v>
      </c>
      <c r="P57" s="470"/>
      <c r="Q57" s="470"/>
      <c r="R57" s="73">
        <f t="shared" si="2"/>
        <v>4.76</v>
      </c>
    </row>
    <row r="58" spans="1:18" ht="15.75">
      <c r="A58" s="42">
        <v>687</v>
      </c>
      <c r="B58" s="7" t="str">
        <f>LOOKUP(A58,Name!A$1:B932)</f>
        <v>Eve Wynne-Jones</v>
      </c>
      <c r="C58" s="11">
        <v>48</v>
      </c>
      <c r="D58" s="62">
        <v>54</v>
      </c>
      <c r="E58" s="11"/>
      <c r="F58" s="11"/>
      <c r="G58" s="11"/>
      <c r="H58" s="562">
        <f aca="true" t="shared" si="4" ref="H58:H78">MAX(C58:G58)</f>
        <v>54</v>
      </c>
      <c r="J58" s="427">
        <v>468</v>
      </c>
      <c r="K58" s="465" t="s">
        <v>110</v>
      </c>
      <c r="L58" s="266" t="str">
        <f>LOOKUP(J58,Name!A$1:B1330)</f>
        <v>Jade Lediard</v>
      </c>
      <c r="M58" s="470"/>
      <c r="N58" s="470"/>
      <c r="O58" s="470">
        <v>4.7</v>
      </c>
      <c r="P58" s="470"/>
      <c r="Q58" s="470"/>
      <c r="R58" s="73">
        <f t="shared" si="2"/>
        <v>4.7</v>
      </c>
    </row>
    <row r="59" spans="1:18" ht="15.75">
      <c r="A59" s="42">
        <v>688</v>
      </c>
      <c r="B59" s="7" t="str">
        <f>LOOKUP(A59,Name!A$1:B936)</f>
        <v>Sophie Williams</v>
      </c>
      <c r="C59" s="11"/>
      <c r="D59" s="11"/>
      <c r="E59" s="62">
        <v>53</v>
      </c>
      <c r="F59" s="11"/>
      <c r="G59" s="11"/>
      <c r="H59" s="71">
        <f t="shared" si="4"/>
        <v>53</v>
      </c>
      <c r="J59" s="42">
        <v>693</v>
      </c>
      <c r="K59" s="465" t="s">
        <v>110</v>
      </c>
      <c r="L59" s="494" t="str">
        <f>LOOKUP(J59,Name!A$1:B1324)</f>
        <v>Poppy Koumblis</v>
      </c>
      <c r="M59" s="518"/>
      <c r="N59" s="470"/>
      <c r="O59" s="470">
        <v>4.66</v>
      </c>
      <c r="P59" s="470"/>
      <c r="Q59" s="470"/>
      <c r="R59" s="73">
        <f t="shared" si="2"/>
        <v>4.66</v>
      </c>
    </row>
    <row r="60" spans="1:18" ht="15.75">
      <c r="A60" s="42">
        <v>690</v>
      </c>
      <c r="B60" s="7" t="str">
        <f>LOOKUP(A60,Name!A$1:B931)</f>
        <v>Millie Murphy</v>
      </c>
      <c r="C60" s="11">
        <v>49</v>
      </c>
      <c r="D60" s="11">
        <v>49</v>
      </c>
      <c r="E60" s="11">
        <v>51</v>
      </c>
      <c r="F60" s="62">
        <v>52</v>
      </c>
      <c r="G60" s="11"/>
      <c r="H60" s="71">
        <f t="shared" si="4"/>
        <v>52</v>
      </c>
      <c r="J60" s="42">
        <v>513</v>
      </c>
      <c r="K60" s="465" t="s">
        <v>110</v>
      </c>
      <c r="L60" s="266">
        <f>LOOKUP(J60,Name!A$1:B1330)</f>
        <v>0</v>
      </c>
      <c r="M60" s="470"/>
      <c r="N60" s="470"/>
      <c r="O60" s="470"/>
      <c r="P60" s="470">
        <v>4.64</v>
      </c>
      <c r="Q60" s="470"/>
      <c r="R60" s="73">
        <f t="shared" si="2"/>
        <v>4.64</v>
      </c>
    </row>
    <row r="61" spans="1:18" ht="15.75">
      <c r="A61" s="42">
        <v>507</v>
      </c>
      <c r="B61" s="7">
        <f>LOOKUP(A61,Name!A$1:B937)</f>
        <v>0</v>
      </c>
      <c r="C61" s="11">
        <v>42</v>
      </c>
      <c r="D61" s="15">
        <v>49</v>
      </c>
      <c r="E61" s="15">
        <v>50</v>
      </c>
      <c r="F61" s="15">
        <v>51</v>
      </c>
      <c r="G61" s="15"/>
      <c r="H61" s="71">
        <f t="shared" si="4"/>
        <v>51</v>
      </c>
      <c r="J61" s="42">
        <v>690</v>
      </c>
      <c r="K61" s="465" t="s">
        <v>110</v>
      </c>
      <c r="L61" s="266" t="str">
        <f>LOOKUP(J61,Name!A$1:B1333)</f>
        <v>Millie Murphy</v>
      </c>
      <c r="M61" s="470">
        <v>4.54</v>
      </c>
      <c r="N61" s="470"/>
      <c r="O61" s="470"/>
      <c r="P61" s="470"/>
      <c r="Q61" s="470"/>
      <c r="R61" s="73">
        <f t="shared" si="2"/>
        <v>4.54</v>
      </c>
    </row>
    <row r="62" spans="1:18" ht="15.75">
      <c r="A62" s="42">
        <v>689</v>
      </c>
      <c r="B62" s="7" t="str">
        <f>LOOKUP(A62,Name!A$1:B937)</f>
        <v>Olivia Rogers</v>
      </c>
      <c r="C62" s="11"/>
      <c r="D62" s="11"/>
      <c r="E62" s="11"/>
      <c r="F62" s="11">
        <v>50</v>
      </c>
      <c r="G62" s="11"/>
      <c r="H62" s="71">
        <f t="shared" si="4"/>
        <v>50</v>
      </c>
      <c r="J62" s="42">
        <v>109</v>
      </c>
      <c r="K62" s="465" t="s">
        <v>110</v>
      </c>
      <c r="L62" s="266" t="str">
        <f>LOOKUP(J62,Name!A$1:B1323)</f>
        <v>Daniel Pitt</v>
      </c>
      <c r="M62" s="470"/>
      <c r="N62" s="470"/>
      <c r="O62" s="470">
        <v>4.52</v>
      </c>
      <c r="P62" s="470">
        <v>4.4</v>
      </c>
      <c r="Q62" s="470"/>
      <c r="R62" s="73">
        <f t="shared" si="2"/>
        <v>4.52</v>
      </c>
    </row>
    <row r="63" spans="1:18" ht="15.75">
      <c r="A63" s="42">
        <v>511</v>
      </c>
      <c r="B63" s="7">
        <f>LOOKUP(A63,Name!A$1:B938)</f>
        <v>0</v>
      </c>
      <c r="C63" s="11">
        <v>48</v>
      </c>
      <c r="D63" s="11">
        <v>46</v>
      </c>
      <c r="E63" s="11">
        <v>47</v>
      </c>
      <c r="F63" s="11">
        <v>50</v>
      </c>
      <c r="G63" s="11"/>
      <c r="H63" s="71">
        <f t="shared" si="4"/>
        <v>50</v>
      </c>
      <c r="J63" s="42">
        <v>502</v>
      </c>
      <c r="K63" s="465" t="s">
        <v>110</v>
      </c>
      <c r="L63" s="266" t="str">
        <f>LOOKUP(J63,Name!A$1:B1327)</f>
        <v>KAI BUCKLEY</v>
      </c>
      <c r="M63" s="470"/>
      <c r="N63" s="470">
        <v>4.4</v>
      </c>
      <c r="O63" s="470"/>
      <c r="P63" s="470"/>
      <c r="Q63" s="470"/>
      <c r="R63" s="73">
        <f t="shared" si="2"/>
        <v>4.4</v>
      </c>
    </row>
    <row r="64" spans="1:18" ht="15.75">
      <c r="A64" s="427">
        <v>463</v>
      </c>
      <c r="B64" s="7">
        <f>LOOKUP(A64,Name!A$1:B939)</f>
        <v>0</v>
      </c>
      <c r="C64" s="11"/>
      <c r="D64" s="11"/>
      <c r="E64" s="11">
        <v>48</v>
      </c>
      <c r="F64" s="11"/>
      <c r="G64" s="11"/>
      <c r="H64" s="71">
        <f t="shared" si="4"/>
        <v>48</v>
      </c>
      <c r="J64" s="42">
        <v>326</v>
      </c>
      <c r="K64" s="465" t="s">
        <v>110</v>
      </c>
      <c r="L64" s="266" t="str">
        <f>LOOKUP(J64,Name!A$1:B1321)</f>
        <v>Abigail Hazel</v>
      </c>
      <c r="M64" s="470"/>
      <c r="N64" s="470"/>
      <c r="O64" s="470"/>
      <c r="P64" s="470">
        <v>4.3</v>
      </c>
      <c r="Q64" s="470"/>
      <c r="R64" s="73">
        <f t="shared" si="2"/>
        <v>4.3</v>
      </c>
    </row>
    <row r="65" spans="1:18" ht="15.75">
      <c r="A65" s="42">
        <v>306</v>
      </c>
      <c r="B65" s="7" t="str">
        <f>LOOKUP(A65,Name!A$1:B936)</f>
        <v>CAITLIN CASEY</v>
      </c>
      <c r="C65" s="11"/>
      <c r="D65" s="11"/>
      <c r="E65" s="11"/>
      <c r="F65" s="11">
        <v>45</v>
      </c>
      <c r="G65" s="11"/>
      <c r="H65" s="71">
        <f t="shared" si="4"/>
        <v>45</v>
      </c>
      <c r="J65" s="63">
        <v>510</v>
      </c>
      <c r="K65" s="465" t="s">
        <v>110</v>
      </c>
      <c r="L65" s="266">
        <f>LOOKUP(J65,Name!A$1:B1331)</f>
        <v>0</v>
      </c>
      <c r="M65" s="470">
        <v>4.2</v>
      </c>
      <c r="N65" s="470"/>
      <c r="O65" s="470"/>
      <c r="P65" s="470"/>
      <c r="Q65" s="470"/>
      <c r="R65" s="73">
        <f t="shared" si="2"/>
        <v>4.2</v>
      </c>
    </row>
    <row r="66" spans="1:18" ht="15.75">
      <c r="A66" s="64">
        <v>108</v>
      </c>
      <c r="B66" s="7" t="str">
        <f>LOOKUP(A66,Name!A$1:B932)</f>
        <v>Cameron Taye Harris</v>
      </c>
      <c r="C66" s="11"/>
      <c r="D66" s="11">
        <v>44</v>
      </c>
      <c r="E66" s="11"/>
      <c r="F66" s="11"/>
      <c r="G66" s="11"/>
      <c r="H66" s="71">
        <f t="shared" si="4"/>
        <v>44</v>
      </c>
      <c r="J66" s="42">
        <v>331</v>
      </c>
      <c r="K66" s="465" t="s">
        <v>110</v>
      </c>
      <c r="L66" s="266">
        <f>LOOKUP(J66,Name!A$1:B1321)</f>
        <v>0</v>
      </c>
      <c r="M66" s="470">
        <v>3.94</v>
      </c>
      <c r="N66" s="470"/>
      <c r="O66" s="470"/>
      <c r="P66" s="470"/>
      <c r="Q66" s="470"/>
      <c r="R66" s="73">
        <f aca="true" t="shared" si="5" ref="R66:R93">MAX(M66:Q66)</f>
        <v>3.94</v>
      </c>
    </row>
    <row r="67" spans="1:18" ht="15.75">
      <c r="A67" s="42">
        <v>305</v>
      </c>
      <c r="B67" s="7" t="str">
        <f>LOOKUP(A67,Name!A$1:B935)</f>
        <v>MAYA WHITEHOUSE</v>
      </c>
      <c r="C67" s="62">
        <v>44</v>
      </c>
      <c r="D67" s="11"/>
      <c r="E67" s="11"/>
      <c r="F67" s="11"/>
      <c r="G67" s="11"/>
      <c r="H67" s="71">
        <f t="shared" si="4"/>
        <v>44</v>
      </c>
      <c r="J67" s="42">
        <v>503</v>
      </c>
      <c r="K67" s="465" t="s">
        <v>110</v>
      </c>
      <c r="L67" s="266" t="str">
        <f>LOOKUP(J67,Name!A$1:B1328)</f>
        <v>DANIEL ASTON</v>
      </c>
      <c r="M67" s="470">
        <v>3.5</v>
      </c>
      <c r="N67" s="470"/>
      <c r="O67" s="470"/>
      <c r="P67" s="470"/>
      <c r="Q67" s="470"/>
      <c r="R67" s="73">
        <f t="shared" si="5"/>
        <v>3.5</v>
      </c>
    </row>
    <row r="68" spans="1:18" ht="15.75">
      <c r="A68" s="42">
        <v>333</v>
      </c>
      <c r="B68" s="7">
        <f>LOOKUP(A68,Name!A$1:B937)</f>
        <v>0</v>
      </c>
      <c r="C68" s="11"/>
      <c r="D68" s="11"/>
      <c r="E68" s="11"/>
      <c r="F68" s="11">
        <v>44</v>
      </c>
      <c r="G68" s="11"/>
      <c r="H68" s="71">
        <f t="shared" si="4"/>
        <v>44</v>
      </c>
      <c r="J68" s="42">
        <v>504</v>
      </c>
      <c r="K68" s="465" t="s">
        <v>110</v>
      </c>
      <c r="L68" s="266">
        <f>LOOKUP(J68,Name!A$1:B1329)</f>
        <v>0</v>
      </c>
      <c r="M68" s="470"/>
      <c r="N68" s="470"/>
      <c r="O68" s="470"/>
      <c r="P68" s="470">
        <v>3.5</v>
      </c>
      <c r="Q68" s="470"/>
      <c r="R68" s="73">
        <f t="shared" si="5"/>
        <v>3.5</v>
      </c>
    </row>
    <row r="69" spans="1:18" ht="15.75">
      <c r="A69" s="42">
        <v>103</v>
      </c>
      <c r="B69" s="7" t="str">
        <f>LOOKUP(A69,Name!A$1:B941)</f>
        <v>Zak O'Byrne</v>
      </c>
      <c r="C69" s="11"/>
      <c r="D69" s="11"/>
      <c r="E69" s="11">
        <v>43</v>
      </c>
      <c r="F69" s="11"/>
      <c r="G69" s="11"/>
      <c r="H69" s="71">
        <f t="shared" si="4"/>
        <v>43</v>
      </c>
      <c r="J69" s="427">
        <v>464</v>
      </c>
      <c r="K69" s="465" t="s">
        <v>110</v>
      </c>
      <c r="L69" s="266">
        <f>LOOKUP(J69,Name!A$1:B1324)</f>
        <v>0</v>
      </c>
      <c r="M69" s="470"/>
      <c r="N69" s="470"/>
      <c r="O69" s="470"/>
      <c r="P69" s="470">
        <v>3</v>
      </c>
      <c r="Q69" s="470"/>
      <c r="R69" s="73">
        <f t="shared" si="5"/>
        <v>3</v>
      </c>
    </row>
    <row r="70" spans="1:18" ht="15.75">
      <c r="A70" s="42">
        <v>102</v>
      </c>
      <c r="B70" s="7" t="str">
        <f>LOOKUP(A70,Name!A$1:B940)</f>
        <v>Tyrique Grant-Fagan</v>
      </c>
      <c r="C70" s="11"/>
      <c r="D70" s="11">
        <v>42</v>
      </c>
      <c r="E70" s="11"/>
      <c r="F70" s="11"/>
      <c r="G70" s="11"/>
      <c r="H70" s="71">
        <f t="shared" si="4"/>
        <v>42</v>
      </c>
      <c r="J70" s="42">
        <v>692</v>
      </c>
      <c r="K70" s="467" t="s">
        <v>101</v>
      </c>
      <c r="L70" s="480" t="str">
        <f>LOOKUP(J70,Name!A$1:B1294)</f>
        <v>Ella McGrath</v>
      </c>
      <c r="M70" s="476"/>
      <c r="N70" s="476"/>
      <c r="O70" s="476">
        <v>45</v>
      </c>
      <c r="P70" s="597">
        <v>56</v>
      </c>
      <c r="Q70" s="476"/>
      <c r="R70" s="562">
        <f t="shared" si="5"/>
        <v>56</v>
      </c>
    </row>
    <row r="71" spans="1:18" ht="15.75">
      <c r="A71" s="42">
        <v>106</v>
      </c>
      <c r="B71" s="7" t="str">
        <f>LOOKUP(A71,Name!A$1:B942)</f>
        <v>Oliver Keenan</v>
      </c>
      <c r="C71" s="11"/>
      <c r="D71" s="11"/>
      <c r="E71" s="11">
        <v>42</v>
      </c>
      <c r="F71" s="11"/>
      <c r="G71" s="11"/>
      <c r="H71" s="71">
        <f t="shared" si="4"/>
        <v>42</v>
      </c>
      <c r="J71" s="63">
        <v>109</v>
      </c>
      <c r="K71" s="467" t="s">
        <v>101</v>
      </c>
      <c r="L71" s="480" t="str">
        <f>LOOKUP(J71,Name!A$1:B1292)</f>
        <v>Daniel Pitt</v>
      </c>
      <c r="M71" s="523"/>
      <c r="N71" s="476">
        <v>43</v>
      </c>
      <c r="O71" s="476">
        <v>43</v>
      </c>
      <c r="P71" s="476">
        <v>51</v>
      </c>
      <c r="Q71" s="470"/>
      <c r="R71" s="71">
        <f t="shared" si="5"/>
        <v>51</v>
      </c>
    </row>
    <row r="72" spans="1:18" ht="15.75">
      <c r="A72" s="427">
        <v>466</v>
      </c>
      <c r="B72" s="7" t="str">
        <f>LOOKUP(A72,Name!A$1:B940)</f>
        <v>Emily Fitzpatrick</v>
      </c>
      <c r="C72" s="11"/>
      <c r="D72" s="11"/>
      <c r="E72" s="11"/>
      <c r="F72" s="11">
        <v>41</v>
      </c>
      <c r="G72" s="11"/>
      <c r="H72" s="71">
        <f t="shared" si="4"/>
        <v>41</v>
      </c>
      <c r="J72" s="42">
        <v>501</v>
      </c>
      <c r="K72" s="467" t="s">
        <v>101</v>
      </c>
      <c r="L72" s="480" t="str">
        <f>LOOKUP(J72,Name!A$1:B1299)</f>
        <v>JAMES STRETTON</v>
      </c>
      <c r="M72" s="476"/>
      <c r="N72" s="479">
        <v>44</v>
      </c>
      <c r="O72" s="476"/>
      <c r="P72" s="476">
        <v>49</v>
      </c>
      <c r="Q72" s="476"/>
      <c r="R72" s="71">
        <f t="shared" si="5"/>
        <v>49</v>
      </c>
    </row>
    <row r="73" spans="1:18" ht="15.75">
      <c r="A73" s="64">
        <v>109</v>
      </c>
      <c r="B73" s="7" t="str">
        <f>LOOKUP(A73,Name!A$1:B933)</f>
        <v>Daniel Pitt</v>
      </c>
      <c r="C73" s="15">
        <v>41</v>
      </c>
      <c r="D73" s="11"/>
      <c r="E73" s="11"/>
      <c r="F73" s="11"/>
      <c r="G73" s="11"/>
      <c r="H73" s="71">
        <f t="shared" si="4"/>
        <v>41</v>
      </c>
      <c r="J73" s="592">
        <v>465</v>
      </c>
      <c r="K73" s="467" t="s">
        <v>101</v>
      </c>
      <c r="L73" s="480" t="str">
        <f>LOOKUP(J73,Name!A$1:B1293)</f>
        <v>Ellie England</v>
      </c>
      <c r="M73" s="476"/>
      <c r="N73" s="476">
        <v>34</v>
      </c>
      <c r="O73" s="476">
        <v>43</v>
      </c>
      <c r="P73" s="476">
        <v>48</v>
      </c>
      <c r="Q73" s="476"/>
      <c r="R73" s="71">
        <f t="shared" si="5"/>
        <v>48</v>
      </c>
    </row>
    <row r="74" spans="1:18" ht="15.75">
      <c r="A74" s="42">
        <v>302</v>
      </c>
      <c r="B74" s="7" t="str">
        <f>LOOKUP(A74,Name!A$1:B934)</f>
        <v>ABBY SIMPSON</v>
      </c>
      <c r="C74" s="15"/>
      <c r="D74" s="11">
        <v>41</v>
      </c>
      <c r="E74" s="11"/>
      <c r="F74" s="11"/>
      <c r="G74" s="11"/>
      <c r="H74" s="71">
        <f t="shared" si="4"/>
        <v>41</v>
      </c>
      <c r="J74" s="42">
        <v>309</v>
      </c>
      <c r="K74" s="467" t="s">
        <v>101</v>
      </c>
      <c r="L74" s="480" t="str">
        <f>LOOKUP(J74,Name!A$1:B1285)</f>
        <v>EMMELINE GRACE</v>
      </c>
      <c r="M74" s="476"/>
      <c r="N74" s="476"/>
      <c r="O74" s="479">
        <v>46</v>
      </c>
      <c r="P74" s="476"/>
      <c r="Q74" s="476"/>
      <c r="R74" s="71">
        <f t="shared" si="5"/>
        <v>46</v>
      </c>
    </row>
    <row r="75" spans="1:18" ht="15.75">
      <c r="A75" s="42">
        <v>326</v>
      </c>
      <c r="B75" s="7" t="str">
        <f>LOOKUP(A75,Name!A$1:B936)</f>
        <v>Abigail Hazel</v>
      </c>
      <c r="C75" s="11"/>
      <c r="D75" s="11">
        <v>39</v>
      </c>
      <c r="E75" s="11"/>
      <c r="F75" s="11"/>
      <c r="G75" s="11"/>
      <c r="H75" s="71">
        <f t="shared" si="4"/>
        <v>39</v>
      </c>
      <c r="J75" s="42">
        <v>108</v>
      </c>
      <c r="K75" s="467" t="s">
        <v>101</v>
      </c>
      <c r="L75" s="480" t="str">
        <f>LOOKUP(J75,Name!A$1:B1295)</f>
        <v>Cameron Taye Harris</v>
      </c>
      <c r="M75" s="474">
        <v>39</v>
      </c>
      <c r="N75" s="474">
        <v>42</v>
      </c>
      <c r="O75" s="474"/>
      <c r="P75" s="476">
        <v>46</v>
      </c>
      <c r="Q75" s="474"/>
      <c r="R75" s="71">
        <f t="shared" si="5"/>
        <v>46</v>
      </c>
    </row>
    <row r="76" spans="1:18" ht="15.75">
      <c r="A76" s="427">
        <v>464</v>
      </c>
      <c r="B76" s="7">
        <f>LOOKUP(A76,Name!A$1:B938)</f>
        <v>0</v>
      </c>
      <c r="C76" s="11"/>
      <c r="D76" s="11"/>
      <c r="E76" s="11">
        <v>36</v>
      </c>
      <c r="F76" s="11">
        <v>38</v>
      </c>
      <c r="G76" s="11"/>
      <c r="H76" s="71">
        <f t="shared" si="4"/>
        <v>38</v>
      </c>
      <c r="J76" s="64">
        <v>691</v>
      </c>
      <c r="K76" s="467" t="s">
        <v>101</v>
      </c>
      <c r="L76" s="480" t="str">
        <f>LOOKUP(J76,Name!A$1:B1298)</f>
        <v>Olivia McLoughlin</v>
      </c>
      <c r="M76" s="479">
        <v>40</v>
      </c>
      <c r="N76" s="476">
        <v>42</v>
      </c>
      <c r="O76" s="476">
        <v>42</v>
      </c>
      <c r="P76" s="476"/>
      <c r="Q76" s="476"/>
      <c r="R76" s="71">
        <f t="shared" si="5"/>
        <v>42</v>
      </c>
    </row>
    <row r="77" spans="1:18" ht="15.75">
      <c r="A77" s="42">
        <v>105</v>
      </c>
      <c r="B77" s="7" t="str">
        <f>LOOKUP(A77,Name!A$1:B940)</f>
        <v>Harry Darrock</v>
      </c>
      <c r="C77" s="11">
        <v>32</v>
      </c>
      <c r="D77" s="11"/>
      <c r="E77" s="11"/>
      <c r="F77" s="11">
        <v>36</v>
      </c>
      <c r="G77" s="11"/>
      <c r="H77" s="71">
        <f t="shared" si="4"/>
        <v>36</v>
      </c>
      <c r="J77" s="42">
        <v>694</v>
      </c>
      <c r="K77" s="467" t="s">
        <v>101</v>
      </c>
      <c r="L77" s="480" t="str">
        <f>LOOKUP(J77,Name!A$1:B1286)</f>
        <v>Grace Golinski</v>
      </c>
      <c r="M77" s="476">
        <v>39</v>
      </c>
      <c r="N77" s="476">
        <v>38</v>
      </c>
      <c r="O77" s="476"/>
      <c r="P77" s="476">
        <v>42</v>
      </c>
      <c r="Q77" s="476"/>
      <c r="R77" s="71">
        <f t="shared" si="5"/>
        <v>42</v>
      </c>
    </row>
    <row r="78" spans="1:18" ht="15.75">
      <c r="A78" s="427">
        <v>112</v>
      </c>
      <c r="B78" s="7" t="str">
        <f>LOOKUP(A78,Name!A$1:B939)</f>
        <v>Aaron Bannister</v>
      </c>
      <c r="C78" s="11"/>
      <c r="D78" s="11"/>
      <c r="E78" s="11"/>
      <c r="F78" s="11">
        <v>25</v>
      </c>
      <c r="G78" s="11"/>
      <c r="H78" s="71">
        <f t="shared" si="4"/>
        <v>25</v>
      </c>
      <c r="J78" s="42">
        <v>512</v>
      </c>
      <c r="K78" s="467" t="s">
        <v>101</v>
      </c>
      <c r="L78" s="480">
        <f>LOOKUP(J78,Name!A$1:B1299)</f>
        <v>0</v>
      </c>
      <c r="M78" s="476"/>
      <c r="N78" s="476">
        <v>41</v>
      </c>
      <c r="O78" s="476"/>
      <c r="P78" s="476"/>
      <c r="Q78" s="476"/>
      <c r="R78" s="71">
        <f t="shared" si="5"/>
        <v>41</v>
      </c>
    </row>
    <row r="79" spans="10:18" ht="15.75">
      <c r="J79" s="42">
        <v>301</v>
      </c>
      <c r="K79" s="467" t="s">
        <v>101</v>
      </c>
      <c r="L79" s="480" t="str">
        <f>LOOKUP(J79,Name!A$1:B1294)</f>
        <v>IZZY THOMPSON</v>
      </c>
      <c r="M79" s="476"/>
      <c r="N79" s="476"/>
      <c r="O79" s="476"/>
      <c r="P79" s="476">
        <v>37</v>
      </c>
      <c r="Q79" s="476"/>
      <c r="R79" s="71">
        <f t="shared" si="5"/>
        <v>37</v>
      </c>
    </row>
    <row r="80" spans="10:18" ht="15.75">
      <c r="J80" s="42">
        <v>304</v>
      </c>
      <c r="K80" s="467" t="s">
        <v>101</v>
      </c>
      <c r="L80" s="480" t="str">
        <f>LOOKUP(J80,Name!A$1:B1292)</f>
        <v>HOPE KENDALL</v>
      </c>
      <c r="M80" s="476">
        <v>36</v>
      </c>
      <c r="N80" s="476"/>
      <c r="O80" s="476"/>
      <c r="P80" s="476"/>
      <c r="Q80" s="476"/>
      <c r="R80" s="71">
        <f t="shared" si="5"/>
        <v>36</v>
      </c>
    </row>
    <row r="81" spans="10:18" ht="15.75">
      <c r="J81" s="592">
        <v>466</v>
      </c>
      <c r="K81" s="467" t="s">
        <v>101</v>
      </c>
      <c r="L81" s="480" t="str">
        <f>LOOKUP(J81,Name!A$1:B1294)</f>
        <v>Emily Fitzpatrick</v>
      </c>
      <c r="M81" s="476"/>
      <c r="N81" s="476">
        <v>32</v>
      </c>
      <c r="O81" s="476"/>
      <c r="P81" s="476">
        <v>36</v>
      </c>
      <c r="Q81" s="476"/>
      <c r="R81" s="71">
        <f t="shared" si="5"/>
        <v>36</v>
      </c>
    </row>
    <row r="82" spans="10:18" ht="15.75">
      <c r="J82" s="42">
        <v>305</v>
      </c>
      <c r="K82" s="467" t="s">
        <v>101</v>
      </c>
      <c r="L82" s="480" t="str">
        <f>LOOKUP(J82,Name!A$1:B1297)</f>
        <v>MAYA WHITEHOUSE</v>
      </c>
      <c r="M82" s="476"/>
      <c r="N82" s="476"/>
      <c r="O82" s="476">
        <v>35</v>
      </c>
      <c r="P82" s="476"/>
      <c r="Q82" s="476"/>
      <c r="R82" s="71">
        <f t="shared" si="5"/>
        <v>35</v>
      </c>
    </row>
    <row r="83" spans="10:18" ht="15.75">
      <c r="J83" s="42">
        <v>509</v>
      </c>
      <c r="K83" s="467" t="s">
        <v>101</v>
      </c>
      <c r="L83" s="480">
        <f>LOOKUP(J83,Name!A$1:B1298)</f>
        <v>0</v>
      </c>
      <c r="M83" s="476"/>
      <c r="N83" s="476"/>
      <c r="O83" s="476">
        <v>33</v>
      </c>
      <c r="P83" s="476">
        <v>35</v>
      </c>
      <c r="Q83" s="476"/>
      <c r="R83" s="71">
        <f t="shared" si="5"/>
        <v>35</v>
      </c>
    </row>
    <row r="84" spans="10:18" ht="15.75">
      <c r="J84" s="42">
        <v>507</v>
      </c>
      <c r="K84" s="467" t="s">
        <v>101</v>
      </c>
      <c r="L84" s="480">
        <f>LOOKUP(J84,Name!A$1:B1297)</f>
        <v>0</v>
      </c>
      <c r="M84" s="476">
        <v>34</v>
      </c>
      <c r="N84" s="476"/>
      <c r="O84" s="476"/>
      <c r="P84" s="476"/>
      <c r="Q84" s="476"/>
      <c r="R84" s="71">
        <f t="shared" si="5"/>
        <v>34</v>
      </c>
    </row>
    <row r="85" spans="10:18" ht="15.75">
      <c r="J85" s="63">
        <v>103</v>
      </c>
      <c r="K85" s="467" t="s">
        <v>101</v>
      </c>
      <c r="L85" s="480" t="str">
        <f>LOOKUP(J85,Name!A$1:B1291)</f>
        <v>Zak O'Byrne</v>
      </c>
      <c r="M85" s="476">
        <v>33</v>
      </c>
      <c r="N85" s="476"/>
      <c r="O85" s="476"/>
      <c r="P85" s="470"/>
      <c r="Q85" s="470"/>
      <c r="R85" s="71">
        <f t="shared" si="5"/>
        <v>33</v>
      </c>
    </row>
    <row r="86" spans="10:18" ht="15.75">
      <c r="J86" s="42">
        <v>310</v>
      </c>
      <c r="K86" s="467" t="s">
        <v>101</v>
      </c>
      <c r="L86" s="480" t="str">
        <f>LOOKUP(J86,Name!A$1:B1286)</f>
        <v>LYDIA COOKE</v>
      </c>
      <c r="M86" s="476"/>
      <c r="N86" s="476">
        <v>33</v>
      </c>
      <c r="O86" s="476"/>
      <c r="P86" s="476"/>
      <c r="Q86" s="476"/>
      <c r="R86" s="71">
        <f t="shared" si="5"/>
        <v>33</v>
      </c>
    </row>
    <row r="87" spans="10:18" ht="15.75">
      <c r="J87" s="42">
        <v>343</v>
      </c>
      <c r="K87" s="467" t="s">
        <v>101</v>
      </c>
      <c r="L87" s="480">
        <f>LOOKUP(J87,Name!A$1:B1293)</f>
        <v>0</v>
      </c>
      <c r="M87" s="476"/>
      <c r="N87" s="476"/>
      <c r="O87" s="476"/>
      <c r="P87" s="476">
        <v>32</v>
      </c>
      <c r="Q87" s="476"/>
      <c r="R87" s="71">
        <f t="shared" si="5"/>
        <v>32</v>
      </c>
    </row>
    <row r="88" spans="10:18" ht="15.75">
      <c r="J88" s="42">
        <v>326</v>
      </c>
      <c r="K88" s="467" t="s">
        <v>101</v>
      </c>
      <c r="L88" s="480" t="str">
        <f>LOOKUP(J88,Name!A$1:B1293)</f>
        <v>Abigail Hazel</v>
      </c>
      <c r="M88" s="476"/>
      <c r="N88" s="476">
        <v>32</v>
      </c>
      <c r="O88" s="476"/>
      <c r="P88" s="476"/>
      <c r="Q88" s="476"/>
      <c r="R88" s="71">
        <f t="shared" si="5"/>
        <v>32</v>
      </c>
    </row>
    <row r="89" spans="10:18" ht="15.75">
      <c r="J89" s="42">
        <v>502</v>
      </c>
      <c r="K89" s="467" t="s">
        <v>101</v>
      </c>
      <c r="L89" s="480" t="str">
        <f>LOOKUP(J89,Name!A$1:B1294)</f>
        <v>KAI BUCKLEY</v>
      </c>
      <c r="M89" s="476">
        <v>30</v>
      </c>
      <c r="N89" s="476"/>
      <c r="O89" s="476"/>
      <c r="P89" s="476"/>
      <c r="Q89" s="476"/>
      <c r="R89" s="71">
        <f t="shared" si="5"/>
        <v>30</v>
      </c>
    </row>
    <row r="90" spans="10:18" ht="15.75">
      <c r="J90" s="42">
        <v>301</v>
      </c>
      <c r="K90" s="467" t="s">
        <v>101</v>
      </c>
      <c r="L90" s="480" t="str">
        <f>LOOKUP(J90,Name!A$1:B1296)</f>
        <v>IZZY THOMPSON</v>
      </c>
      <c r="M90" s="476">
        <v>28</v>
      </c>
      <c r="N90" s="476"/>
      <c r="O90" s="470"/>
      <c r="P90" s="476"/>
      <c r="Q90" s="476"/>
      <c r="R90" s="71">
        <f t="shared" si="5"/>
        <v>28</v>
      </c>
    </row>
    <row r="91" spans="10:18" ht="15.75">
      <c r="J91" s="42">
        <v>508</v>
      </c>
      <c r="K91" s="467" t="s">
        <v>101</v>
      </c>
      <c r="L91" s="480">
        <f>LOOKUP(J91,Name!A$1:B1298)</f>
        <v>0</v>
      </c>
      <c r="M91" s="476"/>
      <c r="N91" s="476"/>
      <c r="O91" s="476">
        <v>27</v>
      </c>
      <c r="P91" s="476"/>
      <c r="Q91" s="476"/>
      <c r="R91" s="71">
        <f t="shared" si="5"/>
        <v>27</v>
      </c>
    </row>
    <row r="92" spans="10:18" ht="15.75">
      <c r="J92" s="63">
        <v>101</v>
      </c>
      <c r="K92" s="467" t="s">
        <v>101</v>
      </c>
      <c r="L92" s="480" t="str">
        <f>LOOKUP(J92,Name!A$1:B1292)</f>
        <v>Tobias Martin-Clarke</v>
      </c>
      <c r="M92" s="476"/>
      <c r="N92" s="476"/>
      <c r="O92" s="476">
        <v>26</v>
      </c>
      <c r="P92" s="470"/>
      <c r="Q92" s="470"/>
      <c r="R92" s="71">
        <f t="shared" si="5"/>
        <v>26</v>
      </c>
    </row>
    <row r="93" spans="10:18" ht="15.75">
      <c r="J93" s="521">
        <v>464</v>
      </c>
      <c r="K93" s="467" t="s">
        <v>101</v>
      </c>
      <c r="L93" s="480">
        <f>LOOKUP(J93,Name!A$1:B1292)</f>
        <v>0</v>
      </c>
      <c r="M93" s="476"/>
      <c r="N93" s="476"/>
      <c r="O93" s="476">
        <v>26</v>
      </c>
      <c r="P93" s="476"/>
      <c r="Q93" s="476"/>
      <c r="R93" s="71">
        <f t="shared" si="5"/>
        <v>26</v>
      </c>
    </row>
  </sheetData>
  <sheetProtection/>
  <conditionalFormatting sqref="J1:K1 J85:J93 A34:A49 J2:J54 A76:A78 J75:J82">
    <cfRule type="cellIs" priority="36" dxfId="150" operator="between" stopIfTrue="1">
      <formula>500</formula>
      <formula>599</formula>
    </cfRule>
    <cfRule type="cellIs" priority="37" dxfId="149" operator="between" stopIfTrue="1">
      <formula>600</formula>
      <formula>699</formula>
    </cfRule>
    <cfRule type="cellIs" priority="38" dxfId="148" operator="between" stopIfTrue="1">
      <formula>300</formula>
      <formula>399</formula>
    </cfRule>
  </conditionalFormatting>
  <conditionalFormatting sqref="A57:A78 J55:J56 K2:K56 J57:K74">
    <cfRule type="cellIs" priority="33" dxfId="8" operator="between" stopIfTrue="1">
      <formula>300</formula>
      <formula>399</formula>
    </cfRule>
    <cfRule type="cellIs" priority="34" dxfId="7" operator="between" stopIfTrue="1">
      <formula>600</formula>
      <formula>699</formula>
    </cfRule>
    <cfRule type="cellIs" priority="35" dxfId="6" operator="between" stopIfTrue="1">
      <formula>500</formula>
      <formula>599</formula>
    </cfRule>
  </conditionalFormatting>
  <conditionalFormatting sqref="J1:K1 J107:K65536 J85:J93 A57:A78 J2:J82">
    <cfRule type="cellIs" priority="29" dxfId="0" operator="between">
      <formula>99</formula>
      <formula>199.3</formula>
    </cfRule>
  </conditionalFormatting>
  <conditionalFormatting sqref="J72">
    <cfRule type="cellIs" priority="26" dxfId="150" operator="between" stopIfTrue="1">
      <formula>500</formula>
      <formula>599</formula>
    </cfRule>
    <cfRule type="cellIs" priority="27" dxfId="149" operator="between" stopIfTrue="1">
      <formula>600</formula>
      <formula>699</formula>
    </cfRule>
    <cfRule type="cellIs" priority="28" dxfId="148" operator="between" stopIfTrue="1">
      <formula>300</formula>
      <formula>399</formula>
    </cfRule>
  </conditionalFormatting>
  <conditionalFormatting sqref="J73">
    <cfRule type="cellIs" priority="23" dxfId="150" operator="between" stopIfTrue="1">
      <formula>500</formula>
      <formula>599</formula>
    </cfRule>
    <cfRule type="cellIs" priority="24" dxfId="149" operator="between" stopIfTrue="1">
      <formula>600</formula>
      <formula>699</formula>
    </cfRule>
    <cfRule type="cellIs" priority="25" dxfId="148" operator="between" stopIfTrue="1">
      <formula>300</formula>
      <formula>399</formula>
    </cfRule>
  </conditionalFormatting>
  <conditionalFormatting sqref="K75:K93">
    <cfRule type="cellIs" priority="8" dxfId="96" operator="between" stopIfTrue="1">
      <formula>300</formula>
      <formula>399</formula>
    </cfRule>
    <cfRule type="cellIs" priority="9" dxfId="95" operator="between" stopIfTrue="1">
      <formula>600</formula>
      <formula>699</formula>
    </cfRule>
    <cfRule type="cellIs" priority="10" dxfId="6" operator="between" stopIfTrue="1">
      <formula>500</formula>
      <formula>599</formula>
    </cfRule>
  </conditionalFormatting>
  <conditionalFormatting sqref="J83:J84">
    <cfRule type="cellIs" priority="5" dxfId="8" operator="between" stopIfTrue="1">
      <formula>300</formula>
      <formula>399</formula>
    </cfRule>
    <cfRule type="cellIs" priority="6" dxfId="7" operator="between" stopIfTrue="1">
      <formula>600</formula>
      <formula>699</formula>
    </cfRule>
    <cfRule type="cellIs" priority="7" dxfId="6" operator="between" stopIfTrue="1">
      <formula>500</formula>
      <formula>599</formula>
    </cfRule>
  </conditionalFormatting>
  <conditionalFormatting sqref="J83:J84">
    <cfRule type="cellIs" priority="4" dxfId="0" operator="between">
      <formula>99</formula>
      <formula>199.3</formula>
    </cfRule>
  </conditionalFormatting>
  <conditionalFormatting sqref="J83:J84">
    <cfRule type="cellIs" priority="1" dxfId="150" operator="between" stopIfTrue="1">
      <formula>500</formula>
      <formula>599</formula>
    </cfRule>
    <cfRule type="cellIs" priority="2" dxfId="149" operator="between" stopIfTrue="1">
      <formula>600</formula>
      <formula>699</formula>
    </cfRule>
    <cfRule type="cellIs" priority="3" dxfId="148" operator="between" stopIfTrue="1">
      <formula>300</formula>
      <formula>399</formula>
    </cfRule>
  </conditionalFormatting>
  <printOptions horizont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50" r:id="rId1"/>
  <headerFooter alignWithMargins="0">
    <oddHeader>&amp;L&amp;14Sportshall Athletics League&amp;C&amp;14Birmingham Division&amp;R&amp;16 2012 to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B1">
      <selection activeCell="C3" sqref="C3"/>
    </sheetView>
  </sheetViews>
  <sheetFormatPr defaultColWidth="9.140625" defaultRowHeight="12.75"/>
  <cols>
    <col min="1" max="1" width="5.28125" style="19" customWidth="1"/>
    <col min="2" max="2" width="7.140625" style="19" customWidth="1"/>
    <col min="3" max="3" width="22.7109375" style="600" customWidth="1"/>
    <col min="4" max="8" width="5.57421875" style="22" customWidth="1"/>
    <col min="9" max="9" width="5.8515625" style="22" customWidth="1"/>
    <col min="10" max="10" width="2.7109375" style="3" customWidth="1"/>
    <col min="11" max="11" width="5.28125" style="3" customWidth="1"/>
    <col min="12" max="12" width="6.8515625" style="3" customWidth="1"/>
    <col min="13" max="13" width="23.57421875" style="3" bestFit="1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3" t="s">
        <v>0</v>
      </c>
      <c r="B1" s="34" t="s">
        <v>170</v>
      </c>
      <c r="C1" s="34" t="s">
        <v>290</v>
      </c>
      <c r="D1" s="40" t="s">
        <v>54</v>
      </c>
      <c r="E1" s="40" t="s">
        <v>1</v>
      </c>
      <c r="F1" s="40" t="s">
        <v>2</v>
      </c>
      <c r="G1" s="40" t="s">
        <v>3</v>
      </c>
      <c r="H1" s="40" t="s">
        <v>4</v>
      </c>
      <c r="I1" s="535" t="s">
        <v>267</v>
      </c>
      <c r="K1" s="725" t="s">
        <v>0</v>
      </c>
      <c r="L1" s="726" t="s">
        <v>189</v>
      </c>
      <c r="M1" s="727" t="s">
        <v>618</v>
      </c>
      <c r="N1" s="40" t="s">
        <v>54</v>
      </c>
      <c r="O1" s="40" t="s">
        <v>1</v>
      </c>
      <c r="P1" s="40" t="s">
        <v>2</v>
      </c>
      <c r="Q1" s="40" t="s">
        <v>3</v>
      </c>
      <c r="R1" s="40" t="s">
        <v>4</v>
      </c>
      <c r="S1" s="35" t="s">
        <v>267</v>
      </c>
    </row>
    <row r="2" spans="1:19" s="9" customFormat="1" ht="16.5" customHeight="1">
      <c r="A2" s="18"/>
      <c r="B2" s="126" t="s">
        <v>96</v>
      </c>
      <c r="C2" s="599" t="e">
        <f>LOOKUP(A2,Name!A$1:B1749)</f>
        <v>#N/A</v>
      </c>
      <c r="D2" s="443"/>
      <c r="E2" s="443"/>
      <c r="F2" s="443"/>
      <c r="G2" s="443"/>
      <c r="H2" s="659"/>
      <c r="I2" s="14"/>
      <c r="K2" s="18"/>
      <c r="L2" s="126" t="s">
        <v>96</v>
      </c>
      <c r="M2" s="7" t="e">
        <f>LOOKUP(K2,Name!A$1:B1986)</f>
        <v>#N/A</v>
      </c>
      <c r="N2" s="532"/>
      <c r="O2" s="532"/>
      <c r="P2" s="532"/>
      <c r="Q2" s="532"/>
      <c r="R2" s="532"/>
      <c r="S2" s="333">
        <f>MAX(N2:R2)</f>
        <v>0</v>
      </c>
    </row>
    <row r="3" spans="1:19" ht="16.5" customHeight="1">
      <c r="A3" s="18"/>
      <c r="B3" s="530" t="s">
        <v>97</v>
      </c>
      <c r="C3" s="599" t="e">
        <f>LOOKUP(A3,Name!A$1:B1750)</f>
        <v>#N/A</v>
      </c>
      <c r="D3" s="443"/>
      <c r="E3" s="443"/>
      <c r="F3" s="443"/>
      <c r="G3" s="443"/>
      <c r="H3" s="659"/>
      <c r="I3" s="14"/>
      <c r="K3" s="18"/>
      <c r="L3" s="530" t="s">
        <v>97</v>
      </c>
      <c r="M3" s="7" t="e">
        <f>LOOKUP(K3,Name!A$1:B1987)</f>
        <v>#N/A</v>
      </c>
      <c r="N3" s="532"/>
      <c r="O3" s="532"/>
      <c r="P3" s="532"/>
      <c r="Q3" s="532"/>
      <c r="R3" s="532"/>
      <c r="S3" s="12"/>
    </row>
    <row r="4" spans="1:19" ht="16.5" customHeight="1">
      <c r="A4" s="18"/>
      <c r="B4" s="728" t="s">
        <v>77</v>
      </c>
      <c r="C4" s="599" t="e">
        <f>LOOKUP(A4,Name!A$1:B1751)</f>
        <v>#N/A</v>
      </c>
      <c r="D4" s="444"/>
      <c r="E4" s="443"/>
      <c r="F4" s="444"/>
      <c r="G4" s="443"/>
      <c r="H4" s="444"/>
      <c r="I4" s="14"/>
      <c r="K4" s="18"/>
      <c r="L4" s="728" t="s">
        <v>77</v>
      </c>
      <c r="M4" s="7" t="e">
        <f>LOOKUP(K4,Name!A$1:B1988)</f>
        <v>#N/A</v>
      </c>
      <c r="N4" s="532"/>
      <c r="O4" s="532"/>
      <c r="P4" s="532"/>
      <c r="Q4" s="532"/>
      <c r="R4" s="532"/>
      <c r="S4" s="618"/>
    </row>
    <row r="5" spans="1:19" ht="16.5" customHeight="1">
      <c r="A5" s="18"/>
      <c r="B5" s="329" t="s">
        <v>98</v>
      </c>
      <c r="C5" s="599" t="e">
        <f>LOOKUP(A5,Name!A$1:B1752)</f>
        <v>#N/A</v>
      </c>
      <c r="D5" s="444"/>
      <c r="E5" s="444"/>
      <c r="F5" s="444"/>
      <c r="G5" s="443"/>
      <c r="H5" s="444"/>
      <c r="I5" s="14"/>
      <c r="K5" s="18"/>
      <c r="L5" s="329" t="s">
        <v>98</v>
      </c>
      <c r="M5" s="7" t="e">
        <f>LOOKUP(K5,Name!A$1:B1989)</f>
        <v>#N/A</v>
      </c>
      <c r="N5" s="532"/>
      <c r="O5" s="532"/>
      <c r="P5" s="532"/>
      <c r="Q5" s="532"/>
      <c r="R5" s="532"/>
      <c r="S5" s="12"/>
    </row>
    <row r="6" spans="1:19" s="394" customFormat="1" ht="16.5" customHeight="1">
      <c r="A6" s="18"/>
      <c r="B6" s="461" t="s">
        <v>101</v>
      </c>
      <c r="C6" s="599" t="e">
        <f>LOOKUP(A6,Name!A$1:B1753)</f>
        <v>#N/A</v>
      </c>
      <c r="D6" s="443"/>
      <c r="E6" s="443"/>
      <c r="F6" s="443"/>
      <c r="G6" s="443"/>
      <c r="H6" s="443"/>
      <c r="I6" s="14"/>
      <c r="K6" s="18"/>
      <c r="L6" s="461" t="s">
        <v>101</v>
      </c>
      <c r="M6" s="7" t="e">
        <f>LOOKUP(K6,Name!A$1:B1990)</f>
        <v>#N/A</v>
      </c>
      <c r="N6" s="532"/>
      <c r="O6" s="532"/>
      <c r="P6" s="532"/>
      <c r="Q6" s="532"/>
      <c r="R6" s="532"/>
      <c r="S6" s="12"/>
    </row>
    <row r="7" spans="1:19" ht="16.5" customHeight="1" thickBot="1">
      <c r="A7" s="18"/>
      <c r="B7" s="330" t="s">
        <v>99</v>
      </c>
      <c r="C7" s="599" t="e">
        <f>LOOKUP(A7,Name!A$1:B1754)</f>
        <v>#N/A</v>
      </c>
      <c r="D7" s="443"/>
      <c r="E7" s="443"/>
      <c r="F7" s="443"/>
      <c r="G7" s="443"/>
      <c r="H7" s="443"/>
      <c r="I7" s="14"/>
      <c r="K7" s="18"/>
      <c r="L7" s="330" t="s">
        <v>99</v>
      </c>
      <c r="M7" s="7" t="e">
        <f>LOOKUP(K7,Name!A$1:B1991)</f>
        <v>#N/A</v>
      </c>
      <c r="N7" s="532"/>
      <c r="O7" s="532"/>
      <c r="P7" s="532"/>
      <c r="Q7" s="532"/>
      <c r="R7" s="532"/>
      <c r="S7" s="12"/>
    </row>
    <row r="8" spans="1:19" ht="16.5" customHeight="1">
      <c r="A8" s="391"/>
      <c r="B8" s="534" t="s">
        <v>274</v>
      </c>
      <c r="C8" s="599" t="e">
        <f>LOOKUP(A8,Name!A$1:B1755)</f>
        <v>#N/A</v>
      </c>
      <c r="D8" s="533"/>
      <c r="E8" s="533"/>
      <c r="F8" s="533"/>
      <c r="G8" s="533"/>
      <c r="H8" s="533"/>
      <c r="I8" s="393"/>
      <c r="K8" s="18"/>
      <c r="L8" s="534" t="s">
        <v>274</v>
      </c>
      <c r="M8" s="7" t="e">
        <f>LOOKUP(K8,Name!A$1:B1992)</f>
        <v>#N/A</v>
      </c>
      <c r="N8" s="532"/>
      <c r="O8" s="532"/>
      <c r="P8" s="532"/>
      <c r="Q8" s="532"/>
      <c r="R8" s="532"/>
      <c r="S8" s="12"/>
    </row>
    <row r="9" spans="1:19" ht="15.75">
      <c r="A9" s="769"/>
      <c r="B9" s="126" t="s">
        <v>110</v>
      </c>
      <c r="C9" s="599" t="e">
        <f>LOOKUP(A9,Name!A$1:B1756)</f>
        <v>#N/A</v>
      </c>
      <c r="D9" s="444"/>
      <c r="E9" s="444"/>
      <c r="F9" s="444"/>
      <c r="G9" s="444"/>
      <c r="H9" s="444"/>
      <c r="I9" s="14"/>
      <c r="K9" s="18"/>
      <c r="L9" s="126" t="s">
        <v>110</v>
      </c>
      <c r="M9" s="7" t="e">
        <f>LOOKUP(K9,Name!A$1:B1993)</f>
        <v>#N/A</v>
      </c>
      <c r="N9" s="768"/>
      <c r="O9" s="768"/>
      <c r="P9" s="768"/>
      <c r="Q9" s="768"/>
      <c r="R9" s="768"/>
      <c r="S9" s="783"/>
    </row>
    <row r="10" spans="1:19" s="52" customFormat="1" ht="16.5" thickBot="1">
      <c r="A10" s="30"/>
      <c r="B10" s="31"/>
      <c r="C10" s="615"/>
      <c r="D10" s="770"/>
      <c r="E10" s="770"/>
      <c r="F10" s="770"/>
      <c r="G10" s="770"/>
      <c r="H10" s="770"/>
      <c r="I10" s="770"/>
      <c r="K10" s="30"/>
      <c r="L10" s="31"/>
      <c r="M10" s="31"/>
      <c r="N10" s="767"/>
      <c r="O10" s="767"/>
      <c r="P10" s="767"/>
      <c r="Q10" s="767"/>
      <c r="R10" s="767"/>
      <c r="S10" s="782"/>
    </row>
    <row r="11" spans="1:19" ht="15.75">
      <c r="A11" s="608">
        <v>3</v>
      </c>
      <c r="B11" s="612" t="s">
        <v>287</v>
      </c>
      <c r="C11" s="614" t="s">
        <v>6</v>
      </c>
      <c r="D11" s="448"/>
      <c r="E11" s="448"/>
      <c r="F11" s="448"/>
      <c r="G11" s="448"/>
      <c r="H11" s="448"/>
      <c r="I11" s="616">
        <f aca="true" t="shared" si="0" ref="I11:I20">MIN(D11:H11)</f>
        <v>0</v>
      </c>
      <c r="K11" s="775">
        <v>3</v>
      </c>
      <c r="L11" s="776" t="s">
        <v>287</v>
      </c>
      <c r="M11" s="757" t="s">
        <v>6</v>
      </c>
      <c r="N11" s="750"/>
      <c r="O11" s="750"/>
      <c r="P11" s="750"/>
      <c r="Q11" s="750"/>
      <c r="R11" s="751"/>
      <c r="S11" s="777">
        <f aca="true" t="shared" si="1" ref="S11:S20">MIN(N11:R11)</f>
        <v>0</v>
      </c>
    </row>
    <row r="12" spans="1:19" ht="15.75">
      <c r="A12" s="609">
        <v>6</v>
      </c>
      <c r="B12" s="612" t="s">
        <v>287</v>
      </c>
      <c r="C12" s="614" t="s">
        <v>7</v>
      </c>
      <c r="D12" s="453"/>
      <c r="E12" s="453"/>
      <c r="F12" s="453"/>
      <c r="G12" s="453"/>
      <c r="H12" s="453"/>
      <c r="I12" s="617">
        <f t="shared" si="0"/>
        <v>0</v>
      </c>
      <c r="K12" s="778">
        <v>6</v>
      </c>
      <c r="L12" s="756" t="s">
        <v>287</v>
      </c>
      <c r="M12" s="752" t="s">
        <v>7</v>
      </c>
      <c r="N12" s="11"/>
      <c r="O12" s="11"/>
      <c r="P12" s="11"/>
      <c r="Q12" s="11"/>
      <c r="R12" s="739"/>
      <c r="S12" s="747">
        <f t="shared" si="1"/>
        <v>0</v>
      </c>
    </row>
    <row r="13" spans="1:19" ht="18.75" customHeight="1">
      <c r="A13" s="610">
        <v>5</v>
      </c>
      <c r="B13" s="612" t="s">
        <v>287</v>
      </c>
      <c r="C13" s="613" t="s">
        <v>8</v>
      </c>
      <c r="D13" s="453"/>
      <c r="E13" s="453"/>
      <c r="F13" s="453"/>
      <c r="G13" s="453"/>
      <c r="H13" s="453"/>
      <c r="I13" s="617">
        <f t="shared" si="0"/>
        <v>0</v>
      </c>
      <c r="K13" s="779">
        <v>5</v>
      </c>
      <c r="L13" s="756" t="s">
        <v>287</v>
      </c>
      <c r="M13" s="738" t="s">
        <v>8</v>
      </c>
      <c r="N13" s="11"/>
      <c r="O13" s="11"/>
      <c r="P13" s="11"/>
      <c r="Q13" s="11"/>
      <c r="R13" s="739"/>
      <c r="S13" s="747">
        <f t="shared" si="1"/>
        <v>0</v>
      </c>
    </row>
    <row r="14" spans="1:19" ht="18.75" customHeight="1">
      <c r="A14" s="611">
        <v>1</v>
      </c>
      <c r="B14" s="612" t="s">
        <v>287</v>
      </c>
      <c r="C14" s="613" t="s">
        <v>10</v>
      </c>
      <c r="D14" s="453"/>
      <c r="E14" s="453"/>
      <c r="F14" s="453"/>
      <c r="G14" s="453"/>
      <c r="H14" s="453"/>
      <c r="I14" s="617">
        <f t="shared" si="0"/>
        <v>0</v>
      </c>
      <c r="K14" s="338">
        <v>1</v>
      </c>
      <c r="L14" s="756" t="s">
        <v>287</v>
      </c>
      <c r="M14" s="738" t="s">
        <v>10</v>
      </c>
      <c r="N14" s="395"/>
      <c r="O14" s="395"/>
      <c r="P14" s="395"/>
      <c r="Q14" s="395"/>
      <c r="R14" s="758"/>
      <c r="S14" s="747">
        <f t="shared" si="1"/>
        <v>0</v>
      </c>
    </row>
    <row r="15" spans="1:19" ht="16.5" thickBot="1">
      <c r="A15" s="774">
        <v>4</v>
      </c>
      <c r="B15" s="612" t="s">
        <v>287</v>
      </c>
      <c r="C15" s="613" t="s">
        <v>9</v>
      </c>
      <c r="D15" s="453"/>
      <c r="E15" s="453"/>
      <c r="F15" s="453"/>
      <c r="G15" s="453"/>
      <c r="H15" s="453"/>
      <c r="I15" s="617">
        <f t="shared" si="0"/>
        <v>0</v>
      </c>
      <c r="K15" s="780">
        <v>4</v>
      </c>
      <c r="L15" s="781" t="s">
        <v>287</v>
      </c>
      <c r="M15" s="753" t="s">
        <v>9</v>
      </c>
      <c r="N15" s="754"/>
      <c r="O15" s="754"/>
      <c r="P15" s="754"/>
      <c r="Q15" s="754"/>
      <c r="R15" s="755"/>
      <c r="S15" s="748">
        <f t="shared" si="1"/>
        <v>0</v>
      </c>
    </row>
    <row r="16" spans="1:19" ht="17.25" customHeight="1">
      <c r="A16" s="132">
        <v>1</v>
      </c>
      <c r="B16" s="729" t="s">
        <v>288</v>
      </c>
      <c r="C16" s="771" t="s">
        <v>10</v>
      </c>
      <c r="D16" s="459"/>
      <c r="E16" s="459"/>
      <c r="F16" s="459"/>
      <c r="G16" s="459"/>
      <c r="H16" s="772"/>
      <c r="I16" s="773">
        <f t="shared" si="0"/>
        <v>0</v>
      </c>
      <c r="K16" s="127">
        <v>1</v>
      </c>
      <c r="L16" s="604" t="s">
        <v>288</v>
      </c>
      <c r="M16" s="749" t="s">
        <v>10</v>
      </c>
      <c r="N16" s="750"/>
      <c r="O16" s="750"/>
      <c r="P16" s="750"/>
      <c r="Q16" s="750"/>
      <c r="R16" s="751"/>
      <c r="S16" s="744">
        <f t="shared" si="1"/>
        <v>0</v>
      </c>
    </row>
    <row r="17" spans="1:19" ht="15.75">
      <c r="A17" s="522">
        <v>4</v>
      </c>
      <c r="B17" s="729" t="s">
        <v>288</v>
      </c>
      <c r="C17" s="738" t="s">
        <v>9</v>
      </c>
      <c r="D17" s="453"/>
      <c r="E17" s="453"/>
      <c r="F17" s="453"/>
      <c r="G17" s="453"/>
      <c r="H17" s="759"/>
      <c r="I17" s="765">
        <f t="shared" si="0"/>
        <v>0</v>
      </c>
      <c r="K17" s="522">
        <v>4</v>
      </c>
      <c r="L17" s="605" t="s">
        <v>288</v>
      </c>
      <c r="M17" s="738" t="s">
        <v>9</v>
      </c>
      <c r="N17" s="11"/>
      <c r="O17" s="11"/>
      <c r="P17" s="11"/>
      <c r="Q17" s="11"/>
      <c r="R17" s="739"/>
      <c r="S17" s="745">
        <f t="shared" si="1"/>
        <v>0</v>
      </c>
    </row>
    <row r="18" spans="1:19" ht="15.75">
      <c r="A18" s="154">
        <v>5</v>
      </c>
      <c r="B18" s="729" t="s">
        <v>288</v>
      </c>
      <c r="C18" s="752" t="s">
        <v>8</v>
      </c>
      <c r="D18" s="453"/>
      <c r="E18" s="453"/>
      <c r="F18" s="453"/>
      <c r="G18" s="453"/>
      <c r="H18" s="759"/>
      <c r="I18" s="765">
        <f t="shared" si="0"/>
        <v>0</v>
      </c>
      <c r="K18" s="154">
        <v>5</v>
      </c>
      <c r="L18" s="605" t="s">
        <v>288</v>
      </c>
      <c r="M18" s="752" t="s">
        <v>8</v>
      </c>
      <c r="N18" s="11"/>
      <c r="O18" s="11"/>
      <c r="P18" s="11"/>
      <c r="Q18" s="11"/>
      <c r="R18" s="739"/>
      <c r="S18" s="746">
        <f t="shared" si="1"/>
        <v>0</v>
      </c>
    </row>
    <row r="19" spans="1:19" ht="15.75">
      <c r="A19" s="379">
        <v>6</v>
      </c>
      <c r="B19" s="729" t="s">
        <v>288</v>
      </c>
      <c r="C19" s="752" t="s">
        <v>7</v>
      </c>
      <c r="D19" s="453"/>
      <c r="E19" s="453"/>
      <c r="F19" s="453"/>
      <c r="G19" s="453"/>
      <c r="H19" s="759"/>
      <c r="I19" s="765">
        <f t="shared" si="0"/>
        <v>0</v>
      </c>
      <c r="K19" s="379">
        <v>6</v>
      </c>
      <c r="L19" s="605" t="s">
        <v>288</v>
      </c>
      <c r="M19" s="752" t="s">
        <v>7</v>
      </c>
      <c r="N19" s="11"/>
      <c r="O19" s="11"/>
      <c r="P19" s="11"/>
      <c r="Q19" s="11"/>
      <c r="R19" s="739"/>
      <c r="S19" s="747">
        <f t="shared" si="1"/>
        <v>0</v>
      </c>
    </row>
    <row r="20" spans="1:19" ht="16.5" thickBot="1">
      <c r="A20" s="142">
        <v>3</v>
      </c>
      <c r="B20" s="730" t="s">
        <v>288</v>
      </c>
      <c r="C20" s="753" t="s">
        <v>6</v>
      </c>
      <c r="D20" s="454"/>
      <c r="E20" s="454"/>
      <c r="F20" s="454"/>
      <c r="G20" s="454"/>
      <c r="H20" s="760"/>
      <c r="I20" s="766">
        <f t="shared" si="0"/>
        <v>0</v>
      </c>
      <c r="K20" s="142">
        <v>3</v>
      </c>
      <c r="L20" s="606" t="s">
        <v>288</v>
      </c>
      <c r="M20" s="753" t="s">
        <v>6</v>
      </c>
      <c r="N20" s="754"/>
      <c r="O20" s="754"/>
      <c r="P20" s="754"/>
      <c r="Q20" s="754"/>
      <c r="R20" s="755"/>
      <c r="S20" s="748">
        <f t="shared" si="1"/>
        <v>0</v>
      </c>
    </row>
    <row r="21" spans="1:19" ht="15.75">
      <c r="A21" s="379">
        <v>6</v>
      </c>
      <c r="B21" s="731" t="s">
        <v>289</v>
      </c>
      <c r="C21" s="757" t="s">
        <v>7</v>
      </c>
      <c r="D21" s="761"/>
      <c r="E21" s="761"/>
      <c r="F21" s="761"/>
      <c r="G21" s="761"/>
      <c r="H21" s="762"/>
      <c r="I21" s="734">
        <f>MIN(D21:H21)</f>
        <v>0</v>
      </c>
      <c r="K21" s="379">
        <v>6</v>
      </c>
      <c r="L21" s="601" t="s">
        <v>289</v>
      </c>
      <c r="M21" s="757" t="s">
        <v>7</v>
      </c>
      <c r="N21" s="539"/>
      <c r="O21" s="539"/>
      <c r="P21" s="539"/>
      <c r="Q21" s="539"/>
      <c r="R21" s="737"/>
      <c r="S21" s="734">
        <f>MIN(N21:R21)</f>
        <v>0</v>
      </c>
    </row>
    <row r="22" spans="1:19" ht="15.75">
      <c r="A22" s="522">
        <v>4</v>
      </c>
      <c r="B22" s="732" t="s">
        <v>289</v>
      </c>
      <c r="C22" s="738" t="s">
        <v>9</v>
      </c>
      <c r="D22" s="444"/>
      <c r="E22" s="444"/>
      <c r="F22" s="444"/>
      <c r="G22" s="444"/>
      <c r="H22" s="763"/>
      <c r="I22" s="735">
        <f>MIN(D22:H22)</f>
        <v>0</v>
      </c>
      <c r="K22" s="522">
        <v>4</v>
      </c>
      <c r="L22" s="602" t="s">
        <v>289</v>
      </c>
      <c r="M22" s="738" t="s">
        <v>9</v>
      </c>
      <c r="N22" s="11"/>
      <c r="O22" s="11"/>
      <c r="P22" s="11"/>
      <c r="Q22" s="11"/>
      <c r="R22" s="739"/>
      <c r="S22" s="735">
        <f>MIN(N22:R22)</f>
        <v>0</v>
      </c>
    </row>
    <row r="23" spans="1:19" ht="15.75">
      <c r="A23" s="154">
        <v>5</v>
      </c>
      <c r="B23" s="732" t="s">
        <v>289</v>
      </c>
      <c r="C23" s="738" t="s">
        <v>8</v>
      </c>
      <c r="D23" s="444"/>
      <c r="E23" s="444"/>
      <c r="F23" s="444"/>
      <c r="G23" s="444"/>
      <c r="H23" s="763"/>
      <c r="I23" s="735">
        <f>MIN(D23:H23)</f>
        <v>0</v>
      </c>
      <c r="K23" s="154">
        <v>5</v>
      </c>
      <c r="L23" s="602" t="s">
        <v>289</v>
      </c>
      <c r="M23" s="738" t="s">
        <v>8</v>
      </c>
      <c r="N23" s="15"/>
      <c r="O23" s="15"/>
      <c r="P23" s="15"/>
      <c r="Q23" s="15"/>
      <c r="R23" s="740"/>
      <c r="S23" s="735">
        <f>MIN(N23:R23)</f>
        <v>0</v>
      </c>
    </row>
    <row r="24" spans="1:19" ht="15.75">
      <c r="A24" s="141">
        <v>3</v>
      </c>
      <c r="B24" s="732" t="s">
        <v>289</v>
      </c>
      <c r="C24" s="738" t="s">
        <v>6</v>
      </c>
      <c r="D24" s="444"/>
      <c r="E24" s="444"/>
      <c r="F24" s="444"/>
      <c r="G24" s="444"/>
      <c r="H24" s="763"/>
      <c r="I24" s="735">
        <f>MIN(D24:H24)</f>
        <v>0</v>
      </c>
      <c r="K24" s="141">
        <v>3</v>
      </c>
      <c r="L24" s="602" t="s">
        <v>289</v>
      </c>
      <c r="M24" s="738" t="s">
        <v>6</v>
      </c>
      <c r="N24" s="11"/>
      <c r="O24" s="11"/>
      <c r="P24" s="11"/>
      <c r="Q24" s="11"/>
      <c r="R24" s="741"/>
      <c r="S24" s="735">
        <f>MIN(N24:R24)</f>
        <v>0</v>
      </c>
    </row>
    <row r="25" spans="1:19" ht="16.5" thickBot="1">
      <c r="A25" s="135">
        <v>1</v>
      </c>
      <c r="B25" s="733" t="s">
        <v>289</v>
      </c>
      <c r="C25" s="742" t="s">
        <v>10</v>
      </c>
      <c r="D25" s="445"/>
      <c r="E25" s="445"/>
      <c r="F25" s="445"/>
      <c r="G25" s="445"/>
      <c r="H25" s="764"/>
      <c r="I25" s="736">
        <f>MIN(D25:H25)</f>
        <v>0</v>
      </c>
      <c r="K25" s="135">
        <v>1</v>
      </c>
      <c r="L25" s="603" t="s">
        <v>289</v>
      </c>
      <c r="M25" s="742" t="s">
        <v>10</v>
      </c>
      <c r="N25" s="538"/>
      <c r="O25" s="538"/>
      <c r="P25" s="538"/>
      <c r="Q25" s="538"/>
      <c r="R25" s="743"/>
      <c r="S25" s="736">
        <f>MIN(N25:R25)</f>
        <v>0</v>
      </c>
    </row>
  </sheetData>
  <sheetProtection/>
  <conditionalFormatting sqref="A1:B1 A2:A15 A16:B65536">
    <cfRule type="cellIs" priority="63" dxfId="1" operator="between">
      <formula>399.3</formula>
      <formula>499.6</formula>
    </cfRule>
    <cfRule type="cellIs" priority="64" dxfId="0" operator="between">
      <formula>99</formula>
      <formula>199.3</formula>
    </cfRule>
    <cfRule type="cellIs" priority="73" dxfId="8" operator="between" stopIfTrue="1">
      <formula>300</formula>
      <formula>399</formula>
    </cfRule>
    <cfRule type="cellIs" priority="74" dxfId="7" operator="between" stopIfTrue="1">
      <formula>600</formula>
      <formula>699</formula>
    </cfRule>
    <cfRule type="cellIs" priority="75" dxfId="6" operator="between" stopIfTrue="1">
      <formula>500</formula>
      <formula>599</formula>
    </cfRule>
  </conditionalFormatting>
  <conditionalFormatting sqref="K1:L1 B3 B11:B15 B6:B7 K2:K10">
    <cfRule type="cellIs" priority="67" dxfId="8" operator="between" stopIfTrue="1">
      <formula>300</formula>
      <formula>399</formula>
    </cfRule>
    <cfRule type="cellIs" priority="68" dxfId="7" operator="between" stopIfTrue="1">
      <formula>600</formula>
      <formula>699</formula>
    </cfRule>
    <cfRule type="cellIs" priority="69" dxfId="6" operator="between" stopIfTrue="1">
      <formula>500</formula>
      <formula>599</formula>
    </cfRule>
  </conditionalFormatting>
  <conditionalFormatting sqref="K1:L1 K29:L65536 K2:K10">
    <cfRule type="cellIs" priority="65" dxfId="1" operator="between">
      <formula>399.8</formula>
      <formula>499.3</formula>
    </cfRule>
    <cfRule type="cellIs" priority="66" dxfId="0" operator="between">
      <formula>99</formula>
      <formula>199.5</formula>
    </cfRule>
  </conditionalFormatting>
  <conditionalFormatting sqref="B2">
    <cfRule type="cellIs" priority="45" dxfId="8" operator="between" stopIfTrue="1">
      <formula>300</formula>
      <formula>399</formula>
    </cfRule>
    <cfRule type="cellIs" priority="46" dxfId="7" operator="between" stopIfTrue="1">
      <formula>600</formula>
      <formula>699</formula>
    </cfRule>
    <cfRule type="cellIs" priority="47" dxfId="6" operator="between" stopIfTrue="1">
      <formula>500</formula>
      <formula>599</formula>
    </cfRule>
  </conditionalFormatting>
  <conditionalFormatting sqref="B4">
    <cfRule type="cellIs" priority="42" dxfId="8" operator="between" stopIfTrue="1">
      <formula>300</formula>
      <formula>399</formula>
    </cfRule>
    <cfRule type="cellIs" priority="43" dxfId="7" operator="between" stopIfTrue="1">
      <formula>600</formula>
      <formula>699</formula>
    </cfRule>
    <cfRule type="cellIs" priority="44" dxfId="6" operator="between" stopIfTrue="1">
      <formula>500</formula>
      <formula>599</formula>
    </cfRule>
  </conditionalFormatting>
  <conditionalFormatting sqref="B8">
    <cfRule type="cellIs" priority="33" dxfId="96" operator="between" stopIfTrue="1">
      <formula>300</formula>
      <formula>399</formula>
    </cfRule>
    <cfRule type="cellIs" priority="34" dxfId="95" operator="between" stopIfTrue="1">
      <formula>600</formula>
      <formula>699</formula>
    </cfRule>
    <cfRule type="cellIs" priority="35" dxfId="6" operator="between" stopIfTrue="1">
      <formula>500</formula>
      <formula>599</formula>
    </cfRule>
  </conditionalFormatting>
  <conditionalFormatting sqref="B9:B10">
    <cfRule type="cellIs" priority="30" dxfId="96" operator="between" stopIfTrue="1">
      <formula>300</formula>
      <formula>399</formula>
    </cfRule>
    <cfRule type="cellIs" priority="31" dxfId="95" operator="between" stopIfTrue="1">
      <formula>600</formula>
      <formula>699</formula>
    </cfRule>
    <cfRule type="cellIs" priority="32" dxfId="6" operator="between" stopIfTrue="1">
      <formula>500</formula>
      <formula>599</formula>
    </cfRule>
  </conditionalFormatting>
  <conditionalFormatting sqref="B5">
    <cfRule type="cellIs" priority="27" dxfId="96" operator="between" stopIfTrue="1">
      <formula>300</formula>
      <formula>399</formula>
    </cfRule>
    <cfRule type="cellIs" priority="28" dxfId="95" operator="between" stopIfTrue="1">
      <formula>600</formula>
      <formula>699</formula>
    </cfRule>
    <cfRule type="cellIs" priority="29" dxfId="6" operator="between" stopIfTrue="1">
      <formula>500</formula>
      <formula>599</formula>
    </cfRule>
  </conditionalFormatting>
  <conditionalFormatting sqref="K11:K15 K16:L25">
    <cfRule type="cellIs" priority="19" dxfId="1" operator="between">
      <formula>399.3</formula>
      <formula>499.6</formula>
    </cfRule>
    <cfRule type="cellIs" priority="20" dxfId="0" operator="between">
      <formula>99</formula>
      <formula>199.3</formula>
    </cfRule>
    <cfRule type="cellIs" priority="24" dxfId="8" operator="between" stopIfTrue="1">
      <formula>300</formula>
      <formula>399</formula>
    </cfRule>
    <cfRule type="cellIs" priority="25" dxfId="7" operator="between" stopIfTrue="1">
      <formula>600</formula>
      <formula>699</formula>
    </cfRule>
    <cfRule type="cellIs" priority="26" dxfId="6" operator="between" stopIfTrue="1">
      <formula>500</formula>
      <formula>599</formula>
    </cfRule>
  </conditionalFormatting>
  <conditionalFormatting sqref="L11:L15">
    <cfRule type="cellIs" priority="21" dxfId="8" operator="between" stopIfTrue="1">
      <formula>300</formula>
      <formula>399</formula>
    </cfRule>
    <cfRule type="cellIs" priority="22" dxfId="7" operator="between" stopIfTrue="1">
      <formula>600</formula>
      <formula>699</formula>
    </cfRule>
    <cfRule type="cellIs" priority="23" dxfId="6" operator="between" stopIfTrue="1">
      <formula>500</formula>
      <formula>599</formula>
    </cfRule>
  </conditionalFormatting>
  <conditionalFormatting sqref="L3 L6:L7">
    <cfRule type="cellIs" priority="16" dxfId="8" operator="between" stopIfTrue="1">
      <formula>300</formula>
      <formula>399</formula>
    </cfRule>
    <cfRule type="cellIs" priority="17" dxfId="7" operator="between" stopIfTrue="1">
      <formula>600</formula>
      <formula>699</formula>
    </cfRule>
    <cfRule type="cellIs" priority="18" dxfId="6" operator="between" stopIfTrue="1">
      <formula>500</formula>
      <formula>599</formula>
    </cfRule>
  </conditionalFormatting>
  <conditionalFormatting sqref="L2">
    <cfRule type="cellIs" priority="13" dxfId="8" operator="between" stopIfTrue="1">
      <formula>300</formula>
      <formula>399</formula>
    </cfRule>
    <cfRule type="cellIs" priority="14" dxfId="7" operator="between" stopIfTrue="1">
      <formula>600</formula>
      <formula>699</formula>
    </cfRule>
    <cfRule type="cellIs" priority="15" dxfId="6" operator="between" stopIfTrue="1">
      <formula>500</formula>
      <formula>599</formula>
    </cfRule>
  </conditionalFormatting>
  <conditionalFormatting sqref="L4">
    <cfRule type="cellIs" priority="10" dxfId="8" operator="between" stopIfTrue="1">
      <formula>300</formula>
      <formula>399</formula>
    </cfRule>
    <cfRule type="cellIs" priority="11" dxfId="7" operator="between" stopIfTrue="1">
      <formula>600</formula>
      <formula>699</formula>
    </cfRule>
    <cfRule type="cellIs" priority="12" dxfId="6" operator="between" stopIfTrue="1">
      <formula>500</formula>
      <formula>599</formula>
    </cfRule>
  </conditionalFormatting>
  <conditionalFormatting sqref="L8">
    <cfRule type="cellIs" priority="7" dxfId="96" operator="between" stopIfTrue="1">
      <formula>300</formula>
      <formula>399</formula>
    </cfRule>
    <cfRule type="cellIs" priority="8" dxfId="95" operator="between" stopIfTrue="1">
      <formula>600</formula>
      <formula>699</formula>
    </cfRule>
    <cfRule type="cellIs" priority="9" dxfId="6" operator="between" stopIfTrue="1">
      <formula>500</formula>
      <formula>599</formula>
    </cfRule>
  </conditionalFormatting>
  <conditionalFormatting sqref="L9:L10">
    <cfRule type="cellIs" priority="4" dxfId="96" operator="between" stopIfTrue="1">
      <formula>300</formula>
      <formula>399</formula>
    </cfRule>
    <cfRule type="cellIs" priority="5" dxfId="95" operator="between" stopIfTrue="1">
      <formula>600</formula>
      <formula>699</formula>
    </cfRule>
    <cfRule type="cellIs" priority="6" dxfId="6" operator="between" stopIfTrue="1">
      <formula>500</formula>
      <formula>599</formula>
    </cfRule>
  </conditionalFormatting>
  <conditionalFormatting sqref="L5">
    <cfRule type="cellIs" priority="1" dxfId="96" operator="between" stopIfTrue="1">
      <formula>300</formula>
      <formula>399</formula>
    </cfRule>
    <cfRule type="cellIs" priority="2" dxfId="95" operator="between" stopIfTrue="1">
      <formula>600</formula>
      <formula>699</formula>
    </cfRule>
    <cfRule type="cellIs" priority="3" dxfId="6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landscape" paperSize="9" scale="93" r:id="rId1"/>
  <headerFooter alignWithMargins="0">
    <oddHeader>&amp;L&amp;14Sportshall Athletics League&amp;C&amp;14BIrmingham Division&amp;R&amp;16 2015 to 2016</oddHeader>
    <oddFooter>&amp;L&amp;N&amp;R&amp;A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H48" sqref="H47:H48"/>
    </sheetView>
  </sheetViews>
  <sheetFormatPr defaultColWidth="9.140625" defaultRowHeight="12.75"/>
  <cols>
    <col min="1" max="1" width="5.57421875" style="334" customWidth="1"/>
    <col min="2" max="2" width="23.5742187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406" customWidth="1"/>
    <col min="11" max="11" width="5.7109375" style="2" customWidth="1"/>
    <col min="12" max="12" width="23.57421875" style="0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399" t="s">
        <v>0</v>
      </c>
      <c r="B1" s="400" t="s">
        <v>271</v>
      </c>
      <c r="C1" s="401" t="s">
        <v>54</v>
      </c>
      <c r="D1" s="401" t="s">
        <v>1</v>
      </c>
      <c r="E1" s="401" t="s">
        <v>2</v>
      </c>
      <c r="F1" s="401" t="s">
        <v>3</v>
      </c>
      <c r="G1" s="401" t="s">
        <v>4</v>
      </c>
      <c r="H1" s="403" t="s">
        <v>11</v>
      </c>
      <c r="I1" s="403"/>
      <c r="J1" s="529"/>
      <c r="K1" s="37" t="s">
        <v>0</v>
      </c>
      <c r="L1" s="37" t="s">
        <v>272</v>
      </c>
      <c r="M1" s="50" t="s">
        <v>54</v>
      </c>
      <c r="N1" s="50" t="s">
        <v>1</v>
      </c>
      <c r="O1" s="50" t="s">
        <v>2</v>
      </c>
      <c r="P1" s="50" t="s">
        <v>3</v>
      </c>
      <c r="Q1" s="50" t="s">
        <v>4</v>
      </c>
      <c r="R1" s="402" t="s">
        <v>11</v>
      </c>
      <c r="S1" s="620"/>
    </row>
    <row r="2" spans="1:19" ht="15.75">
      <c r="A2" s="18">
        <v>581</v>
      </c>
      <c r="B2" s="578">
        <f>LOOKUP(A2,Name!A$1:B747)</f>
        <v>0</v>
      </c>
      <c r="C2" s="374">
        <v>112</v>
      </c>
      <c r="D2" s="374">
        <v>112</v>
      </c>
      <c r="E2" s="373">
        <v>116</v>
      </c>
      <c r="F2" s="576">
        <v>116</v>
      </c>
      <c r="G2" s="374">
        <v>114</v>
      </c>
      <c r="H2" s="577">
        <f aca="true" t="shared" si="0" ref="H2:H43">SUM(C2:G2)</f>
        <v>570</v>
      </c>
      <c r="I2" s="619"/>
      <c r="J2" s="406">
        <v>1</v>
      </c>
      <c r="K2" s="405">
        <v>621</v>
      </c>
      <c r="L2" s="262" t="str">
        <f>LOOKUP(K2,Name!A$1:B1759)</f>
        <v>Tom O'Hanlon</v>
      </c>
      <c r="M2" s="373">
        <v>114</v>
      </c>
      <c r="N2" s="373">
        <v>113</v>
      </c>
      <c r="O2" s="373">
        <v>116</v>
      </c>
      <c r="P2" s="576">
        <v>116</v>
      </c>
      <c r="Q2" s="374">
        <v>113</v>
      </c>
      <c r="R2" s="561">
        <f aca="true" t="shared" si="1" ref="R2:R26">SUM(M2:Q2)</f>
        <v>572</v>
      </c>
      <c r="S2" s="374"/>
    </row>
    <row r="3" spans="1:19" ht="15.75">
      <c r="A3" s="18">
        <v>457</v>
      </c>
      <c r="B3" s="579" t="str">
        <f>LOOKUP(A3,Name!A$1:B750)</f>
        <v>Isabella Powell</v>
      </c>
      <c r="C3" s="373">
        <v>116</v>
      </c>
      <c r="D3" s="373">
        <v>113</v>
      </c>
      <c r="E3" s="374">
        <v>114</v>
      </c>
      <c r="F3" s="374">
        <v>110</v>
      </c>
      <c r="G3" s="576">
        <v>116</v>
      </c>
      <c r="H3" s="580">
        <f t="shared" si="0"/>
        <v>569</v>
      </c>
      <c r="I3" s="619"/>
      <c r="J3" s="406">
        <v>2</v>
      </c>
      <c r="K3" s="405">
        <v>620</v>
      </c>
      <c r="L3" s="7" t="str">
        <f>LOOKUP(K3,Name!A$1:B1757)</f>
        <v>Henry Thorneywork</v>
      </c>
      <c r="M3" s="374">
        <v>110</v>
      </c>
      <c r="N3" s="374">
        <v>106</v>
      </c>
      <c r="O3" s="374">
        <v>112</v>
      </c>
      <c r="P3" s="374">
        <v>108</v>
      </c>
      <c r="Q3" s="374">
        <v>110</v>
      </c>
      <c r="R3" s="373">
        <f t="shared" si="1"/>
        <v>546</v>
      </c>
      <c r="S3" s="374"/>
    </row>
    <row r="4" spans="1:19" ht="15.75">
      <c r="A4" s="18">
        <v>673</v>
      </c>
      <c r="B4" s="7" t="str">
        <f>LOOKUP(A4,Name!A$1:B755)</f>
        <v>Ellen Crockett</v>
      </c>
      <c r="C4" s="374">
        <v>115</v>
      </c>
      <c r="D4" s="374">
        <v>112</v>
      </c>
      <c r="E4" s="374">
        <v>103</v>
      </c>
      <c r="F4" s="374">
        <v>108</v>
      </c>
      <c r="G4" s="374">
        <v>114</v>
      </c>
      <c r="H4" s="404">
        <f t="shared" si="0"/>
        <v>552</v>
      </c>
      <c r="I4" s="619"/>
      <c r="J4" s="406">
        <v>3</v>
      </c>
      <c r="K4" s="405">
        <v>622</v>
      </c>
      <c r="L4" s="7" t="str">
        <f>LOOKUP(K4,Name!A$1:B1760)</f>
        <v>Will Edwards</v>
      </c>
      <c r="M4" s="374">
        <v>108</v>
      </c>
      <c r="N4" s="374">
        <v>102</v>
      </c>
      <c r="O4" s="374">
        <v>102</v>
      </c>
      <c r="P4" s="374">
        <v>106</v>
      </c>
      <c r="Q4" s="374">
        <v>100</v>
      </c>
      <c r="R4" s="373">
        <f t="shared" si="1"/>
        <v>518</v>
      </c>
      <c r="S4" s="374"/>
    </row>
    <row r="5" spans="1:19" ht="15.75">
      <c r="A5" s="18">
        <v>671</v>
      </c>
      <c r="B5" s="7" t="str">
        <f>LOOKUP(A5,Name!A$1:B753)</f>
        <v>Tea Tullah</v>
      </c>
      <c r="C5" s="374">
        <v>112</v>
      </c>
      <c r="D5" s="374">
        <v>109</v>
      </c>
      <c r="E5" s="374">
        <v>106</v>
      </c>
      <c r="F5" s="374">
        <v>104</v>
      </c>
      <c r="G5" s="374">
        <v>109</v>
      </c>
      <c r="H5" s="404">
        <f t="shared" si="0"/>
        <v>540</v>
      </c>
      <c r="I5" s="619"/>
      <c r="J5" s="406">
        <v>4</v>
      </c>
      <c r="K5" s="405">
        <v>592</v>
      </c>
      <c r="L5" s="7">
        <f>LOOKUP(K5,Name!A$1:B1753)</f>
        <v>0</v>
      </c>
      <c r="M5" s="374">
        <v>110</v>
      </c>
      <c r="N5" s="374">
        <v>111</v>
      </c>
      <c r="O5" s="374">
        <v>112</v>
      </c>
      <c r="P5" s="374">
        <v>72</v>
      </c>
      <c r="Q5" s="374">
        <v>108</v>
      </c>
      <c r="R5" s="373">
        <f t="shared" si="1"/>
        <v>513</v>
      </c>
      <c r="S5" s="374"/>
    </row>
    <row r="6" spans="1:19" ht="15.75">
      <c r="A6" s="18">
        <v>320</v>
      </c>
      <c r="B6" s="7" t="str">
        <f>LOOKUP(A6,Name!A$1:B749)</f>
        <v>CHENEE TAYLOR</v>
      </c>
      <c r="C6" s="374">
        <v>108</v>
      </c>
      <c r="D6" s="374">
        <v>106</v>
      </c>
      <c r="E6" s="374">
        <v>97</v>
      </c>
      <c r="F6" s="374">
        <v>106</v>
      </c>
      <c r="G6" s="374">
        <v>110</v>
      </c>
      <c r="H6" s="404">
        <f t="shared" si="0"/>
        <v>527</v>
      </c>
      <c r="I6" s="619"/>
      <c r="J6" s="406">
        <v>5</v>
      </c>
      <c r="K6" s="405">
        <v>591</v>
      </c>
      <c r="L6" s="7">
        <f>LOOKUP(K6,Name!A$1:B1758)</f>
        <v>0</v>
      </c>
      <c r="M6" s="374">
        <v>95</v>
      </c>
      <c r="N6" s="374">
        <v>106</v>
      </c>
      <c r="O6" s="374">
        <v>106</v>
      </c>
      <c r="P6" s="374">
        <v>104</v>
      </c>
      <c r="Q6" s="374">
        <v>100</v>
      </c>
      <c r="R6" s="373">
        <f t="shared" si="1"/>
        <v>511</v>
      </c>
      <c r="S6" s="374"/>
    </row>
    <row r="7" spans="1:19" ht="15.75">
      <c r="A7" s="18">
        <v>670</v>
      </c>
      <c r="B7" s="7" t="str">
        <f>LOOKUP(A7,Name!A$1:B752)</f>
        <v>Ashleigh Bailey</v>
      </c>
      <c r="C7" s="374">
        <v>103</v>
      </c>
      <c r="D7" s="374">
        <v>102</v>
      </c>
      <c r="E7" s="374">
        <v>102</v>
      </c>
      <c r="F7" s="374">
        <v>102</v>
      </c>
      <c r="G7" s="374">
        <v>101</v>
      </c>
      <c r="H7" s="404">
        <f t="shared" si="0"/>
        <v>510</v>
      </c>
      <c r="I7" s="619"/>
      <c r="J7" s="406">
        <v>6</v>
      </c>
      <c r="K7" s="405">
        <v>627</v>
      </c>
      <c r="L7" s="7" t="str">
        <f>LOOKUP(K7,Name!A$1:B1761)</f>
        <v>Chris Perry </v>
      </c>
      <c r="M7" s="374">
        <v>81</v>
      </c>
      <c r="N7" s="374">
        <v>102</v>
      </c>
      <c r="O7" s="374">
        <v>102</v>
      </c>
      <c r="P7" s="374">
        <v>94</v>
      </c>
      <c r="Q7" s="374">
        <v>103</v>
      </c>
      <c r="R7" s="373">
        <f t="shared" si="1"/>
        <v>482</v>
      </c>
      <c r="S7" s="374"/>
    </row>
    <row r="8" spans="1:19" ht="15.75">
      <c r="A8" s="18">
        <v>456</v>
      </c>
      <c r="B8" s="7" t="str">
        <f>LOOKUP(A8,Name!A$1:B754)</f>
        <v>Freya Morris</v>
      </c>
      <c r="C8" s="374">
        <v>82</v>
      </c>
      <c r="D8" s="374">
        <v>104</v>
      </c>
      <c r="E8" s="374">
        <v>101</v>
      </c>
      <c r="F8" s="374">
        <v>97</v>
      </c>
      <c r="G8" s="374">
        <v>100</v>
      </c>
      <c r="H8" s="404">
        <f t="shared" si="0"/>
        <v>484</v>
      </c>
      <c r="I8" s="619"/>
      <c r="J8" s="406">
        <f>J7+1</f>
        <v>7</v>
      </c>
      <c r="K8" s="405">
        <v>625</v>
      </c>
      <c r="L8" s="7" t="str">
        <f>LOOKUP(K8,Name!A$1:B1765)</f>
        <v>Adam Mohamed</v>
      </c>
      <c r="M8" s="374">
        <v>88</v>
      </c>
      <c r="N8" s="374">
        <v>92</v>
      </c>
      <c r="O8" s="374">
        <v>106</v>
      </c>
      <c r="P8" s="374">
        <v>92</v>
      </c>
      <c r="Q8" s="374">
        <v>98</v>
      </c>
      <c r="R8" s="373">
        <f t="shared" si="1"/>
        <v>476</v>
      </c>
      <c r="S8" s="374"/>
    </row>
    <row r="9" spans="1:19" ht="15.75">
      <c r="A9" s="18">
        <v>165</v>
      </c>
      <c r="B9" s="7">
        <f>LOOKUP(A9,Name!A$1:B739)</f>
        <v>0</v>
      </c>
      <c r="C9" s="374">
        <v>106</v>
      </c>
      <c r="D9" s="374">
        <v>108</v>
      </c>
      <c r="E9" s="374">
        <v>104</v>
      </c>
      <c r="F9" s="375">
        <v>105</v>
      </c>
      <c r="G9" s="375">
        <v>36</v>
      </c>
      <c r="H9" s="404">
        <f t="shared" si="0"/>
        <v>459</v>
      </c>
      <c r="I9" s="619"/>
      <c r="J9" s="406">
        <f aca="true" t="shared" si="2" ref="J9:J43">J8+1</f>
        <v>8</v>
      </c>
      <c r="K9" s="405">
        <v>624</v>
      </c>
      <c r="L9" s="7" t="str">
        <f>LOOKUP(K9,Name!A$1:B1754)</f>
        <v>Max Vernon</v>
      </c>
      <c r="M9" s="375">
        <v>94</v>
      </c>
      <c r="N9" s="375">
        <v>86</v>
      </c>
      <c r="O9" s="375">
        <v>100</v>
      </c>
      <c r="P9" s="375">
        <v>86</v>
      </c>
      <c r="Q9" s="375">
        <v>94</v>
      </c>
      <c r="R9" s="373">
        <f t="shared" si="1"/>
        <v>460</v>
      </c>
      <c r="S9" s="374"/>
    </row>
    <row r="10" spans="1:19" s="1" customFormat="1" ht="15.75">
      <c r="A10" s="18">
        <v>322</v>
      </c>
      <c r="B10" s="7" t="str">
        <f>LOOKUP(A10,Name!A$1:B742)</f>
        <v>Beth Lloyd</v>
      </c>
      <c r="C10" s="374">
        <v>80</v>
      </c>
      <c r="D10" s="374">
        <v>98</v>
      </c>
      <c r="E10" s="374">
        <v>87</v>
      </c>
      <c r="F10" s="374">
        <v>92</v>
      </c>
      <c r="G10" s="374">
        <v>92</v>
      </c>
      <c r="H10" s="404">
        <f t="shared" si="0"/>
        <v>449</v>
      </c>
      <c r="I10" s="619"/>
      <c r="J10" s="406">
        <f t="shared" si="2"/>
        <v>9</v>
      </c>
      <c r="K10" s="405">
        <v>366</v>
      </c>
      <c r="L10" s="66" t="str">
        <f>LOOKUP(K10,Name!A$1:B1746)</f>
        <v>Zac Elliott</v>
      </c>
      <c r="M10" s="374">
        <v>108</v>
      </c>
      <c r="N10" s="374">
        <v>108</v>
      </c>
      <c r="O10" s="374"/>
      <c r="P10" s="374">
        <v>114</v>
      </c>
      <c r="Q10" s="374">
        <v>114</v>
      </c>
      <c r="R10" s="373">
        <f t="shared" si="1"/>
        <v>444</v>
      </c>
      <c r="S10" s="374"/>
    </row>
    <row r="11" spans="1:19" ht="15.75">
      <c r="A11" s="18">
        <v>674</v>
      </c>
      <c r="B11" s="7" t="str">
        <f>LOOKUP(A11,Name!A$1:B756)</f>
        <v>Katie Lund</v>
      </c>
      <c r="C11" s="374">
        <v>83</v>
      </c>
      <c r="D11" s="374">
        <v>84</v>
      </c>
      <c r="E11" s="374">
        <v>96</v>
      </c>
      <c r="F11" s="374">
        <v>88</v>
      </c>
      <c r="G11" s="374">
        <v>92</v>
      </c>
      <c r="H11" s="404">
        <f t="shared" si="0"/>
        <v>443</v>
      </c>
      <c r="I11" s="619"/>
      <c r="J11" s="406">
        <f t="shared" si="2"/>
        <v>10</v>
      </c>
      <c r="K11" s="405">
        <v>594</v>
      </c>
      <c r="L11" s="7">
        <f>LOOKUP(K11,Name!A$1:B1755)</f>
        <v>0</v>
      </c>
      <c r="M11" s="374">
        <v>86</v>
      </c>
      <c r="N11" s="374">
        <v>96</v>
      </c>
      <c r="O11" s="374">
        <v>100</v>
      </c>
      <c r="P11" s="374">
        <v>96</v>
      </c>
      <c r="Q11" s="374"/>
      <c r="R11" s="373">
        <f t="shared" si="1"/>
        <v>378</v>
      </c>
      <c r="S11" s="374"/>
    </row>
    <row r="12" spans="1:19" ht="15.75">
      <c r="A12" s="18">
        <v>677</v>
      </c>
      <c r="B12" s="7" t="str">
        <f>LOOKUP(A12,Name!A$1:B754)</f>
        <v>Kaili Woodward</v>
      </c>
      <c r="C12" s="374">
        <v>83</v>
      </c>
      <c r="D12" s="374">
        <v>50</v>
      </c>
      <c r="E12" s="374">
        <v>89</v>
      </c>
      <c r="F12" s="374">
        <v>74</v>
      </c>
      <c r="G12" s="374">
        <v>90</v>
      </c>
      <c r="H12" s="404">
        <f t="shared" si="0"/>
        <v>386</v>
      </c>
      <c r="I12" s="619"/>
      <c r="J12" s="406">
        <f t="shared" si="2"/>
        <v>11</v>
      </c>
      <c r="K12" s="405">
        <v>486</v>
      </c>
      <c r="L12" s="7" t="str">
        <f>LOOKUP(K12,Name!A$1:B1755)</f>
        <v>Ava Shilvock</v>
      </c>
      <c r="M12" s="375"/>
      <c r="N12" s="375">
        <v>76</v>
      </c>
      <c r="O12" s="375">
        <v>110</v>
      </c>
      <c r="P12" s="375">
        <v>70</v>
      </c>
      <c r="Q12" s="375">
        <v>106</v>
      </c>
      <c r="R12" s="373">
        <f t="shared" si="1"/>
        <v>362</v>
      </c>
      <c r="S12" s="374"/>
    </row>
    <row r="13" spans="1:19" ht="15.75">
      <c r="A13" s="18">
        <v>582</v>
      </c>
      <c r="B13" s="7">
        <f>LOOKUP(A13,Name!A$1:B748)</f>
        <v>0</v>
      </c>
      <c r="C13" s="374">
        <v>88</v>
      </c>
      <c r="D13" s="374">
        <v>85</v>
      </c>
      <c r="E13" s="374">
        <v>78</v>
      </c>
      <c r="F13" s="374">
        <v>60</v>
      </c>
      <c r="G13" s="374">
        <v>59</v>
      </c>
      <c r="H13" s="404">
        <f t="shared" si="0"/>
        <v>370</v>
      </c>
      <c r="I13" s="619"/>
      <c r="J13" s="406">
        <f t="shared" si="2"/>
        <v>12</v>
      </c>
      <c r="K13" s="405">
        <v>365</v>
      </c>
      <c r="L13" s="7" t="str">
        <f>LOOKUP(K13,Name!A$1:B1747)</f>
        <v>ISAAC BURT</v>
      </c>
      <c r="M13" s="375">
        <v>98</v>
      </c>
      <c r="N13" s="375">
        <v>85</v>
      </c>
      <c r="O13" s="375">
        <v>90</v>
      </c>
      <c r="P13" s="374">
        <v>60</v>
      </c>
      <c r="Q13" s="375"/>
      <c r="R13" s="373">
        <f t="shared" si="1"/>
        <v>333</v>
      </c>
      <c r="S13" s="374"/>
    </row>
    <row r="14" spans="1:19" ht="15.75">
      <c r="A14" s="18">
        <v>330</v>
      </c>
      <c r="B14" s="7">
        <f>LOOKUP(A14,Name!A$1:B752)</f>
        <v>0</v>
      </c>
      <c r="C14" s="374">
        <v>68</v>
      </c>
      <c r="D14" s="374">
        <v>70</v>
      </c>
      <c r="E14" s="374">
        <v>67</v>
      </c>
      <c r="F14" s="374">
        <v>73</v>
      </c>
      <c r="G14" s="374">
        <v>78</v>
      </c>
      <c r="H14" s="404">
        <f t="shared" si="0"/>
        <v>356</v>
      </c>
      <c r="I14" s="619"/>
      <c r="J14" s="406">
        <f t="shared" si="2"/>
        <v>13</v>
      </c>
      <c r="K14" s="405">
        <v>593</v>
      </c>
      <c r="L14" s="7">
        <f>LOOKUP(K14,Name!A$1:B1749)</f>
        <v>0</v>
      </c>
      <c r="M14" s="375">
        <v>92</v>
      </c>
      <c r="N14" s="375">
        <v>64</v>
      </c>
      <c r="O14" s="375"/>
      <c r="P14" s="374">
        <v>74</v>
      </c>
      <c r="Q14" s="375">
        <v>94</v>
      </c>
      <c r="R14" s="373">
        <f t="shared" si="1"/>
        <v>324</v>
      </c>
      <c r="S14" s="374"/>
    </row>
    <row r="15" spans="1:19" ht="15.75">
      <c r="A15" s="18">
        <v>460</v>
      </c>
      <c r="B15" s="7">
        <f>LOOKUP(A15,Name!A$1:B745)</f>
        <v>0</v>
      </c>
      <c r="C15" s="374">
        <v>70</v>
      </c>
      <c r="D15" s="374">
        <v>71</v>
      </c>
      <c r="E15" s="374">
        <v>79</v>
      </c>
      <c r="F15" s="374">
        <v>45</v>
      </c>
      <c r="G15" s="374">
        <v>83</v>
      </c>
      <c r="H15" s="404">
        <f t="shared" si="0"/>
        <v>348</v>
      </c>
      <c r="I15" s="619"/>
      <c r="J15" s="406">
        <f t="shared" si="2"/>
        <v>14</v>
      </c>
      <c r="K15" s="405">
        <v>369</v>
      </c>
      <c r="L15" s="371">
        <f>LOOKUP(K15,Name!A$1:B1764)</f>
        <v>0</v>
      </c>
      <c r="M15" s="374"/>
      <c r="N15" s="374">
        <v>88</v>
      </c>
      <c r="O15" s="374"/>
      <c r="P15" s="576">
        <v>116</v>
      </c>
      <c r="Q15" s="576">
        <v>118</v>
      </c>
      <c r="R15" s="373">
        <f t="shared" si="1"/>
        <v>322</v>
      </c>
      <c r="S15" s="374"/>
    </row>
    <row r="16" spans="1:19" ht="15.75">
      <c r="A16" s="18">
        <v>166</v>
      </c>
      <c r="B16" s="7">
        <f>LOOKUP(A16,Name!A$1:B753)</f>
        <v>0</v>
      </c>
      <c r="C16" s="374">
        <v>77</v>
      </c>
      <c r="D16" s="374">
        <v>67</v>
      </c>
      <c r="E16" s="374">
        <v>77</v>
      </c>
      <c r="F16" s="374">
        <v>60</v>
      </c>
      <c r="G16" s="374">
        <v>62</v>
      </c>
      <c r="H16" s="404">
        <f t="shared" si="0"/>
        <v>343</v>
      </c>
      <c r="I16" s="619"/>
      <c r="J16" s="406">
        <f t="shared" si="2"/>
        <v>15</v>
      </c>
      <c r="K16" s="405">
        <v>367</v>
      </c>
      <c r="L16" s="7" t="str">
        <f>LOOKUP(K16,Name!A$1:B1763)</f>
        <v>Jordan Ricketts</v>
      </c>
      <c r="M16" s="374"/>
      <c r="N16" s="374">
        <v>88</v>
      </c>
      <c r="O16" s="374">
        <v>96</v>
      </c>
      <c r="P16" s="374">
        <v>94</v>
      </c>
      <c r="Q16" s="374"/>
      <c r="R16" s="373">
        <f t="shared" si="1"/>
        <v>278</v>
      </c>
      <c r="S16" s="374"/>
    </row>
    <row r="17" spans="1:19" ht="15.75">
      <c r="A17" s="18">
        <v>583</v>
      </c>
      <c r="B17" s="7">
        <f>LOOKUP(A17,Name!A$1:B749)</f>
        <v>0</v>
      </c>
      <c r="C17" s="374">
        <v>65</v>
      </c>
      <c r="D17" s="374">
        <v>68</v>
      </c>
      <c r="E17" s="374">
        <v>76</v>
      </c>
      <c r="F17" s="374">
        <v>60</v>
      </c>
      <c r="G17" s="374">
        <v>70</v>
      </c>
      <c r="H17" s="404">
        <f t="shared" si="0"/>
        <v>339</v>
      </c>
      <c r="I17" s="619"/>
      <c r="J17" s="406">
        <f t="shared" si="2"/>
        <v>16</v>
      </c>
      <c r="K17" s="405">
        <v>182</v>
      </c>
      <c r="L17" s="7" t="str">
        <f>LOOKUP(K17,Name!A$1:B1750)</f>
        <v>Evelyne Maidment</v>
      </c>
      <c r="M17" s="374">
        <v>65</v>
      </c>
      <c r="N17" s="374">
        <v>80</v>
      </c>
      <c r="O17" s="374"/>
      <c r="P17" s="375">
        <v>88</v>
      </c>
      <c r="Q17" s="374"/>
      <c r="R17" s="373">
        <f t="shared" si="1"/>
        <v>233</v>
      </c>
      <c r="S17" s="374"/>
    </row>
    <row r="18" spans="1:19" ht="15.75">
      <c r="A18" s="18">
        <v>675</v>
      </c>
      <c r="B18" s="7" t="str">
        <f>LOOKUP(A18,Name!A$1:B758)</f>
        <v>Sarah Russell</v>
      </c>
      <c r="C18" s="374">
        <v>70</v>
      </c>
      <c r="D18" s="374">
        <v>71</v>
      </c>
      <c r="E18" s="374"/>
      <c r="F18" s="374">
        <v>81</v>
      </c>
      <c r="G18" s="374">
        <v>82</v>
      </c>
      <c r="H18" s="404">
        <f t="shared" si="0"/>
        <v>304</v>
      </c>
      <c r="I18" s="619"/>
      <c r="J18" s="406">
        <f t="shared" si="2"/>
        <v>17</v>
      </c>
      <c r="K18" s="405">
        <v>626</v>
      </c>
      <c r="L18" s="7" t="str">
        <f>LOOKUP(K18,Name!A$1:B1759)</f>
        <v>Arif Mohamed</v>
      </c>
      <c r="M18" s="374">
        <v>86</v>
      </c>
      <c r="N18" s="374">
        <v>100</v>
      </c>
      <c r="O18" s="374"/>
      <c r="P18" s="374"/>
      <c r="Q18" s="374"/>
      <c r="R18" s="373">
        <f t="shared" si="1"/>
        <v>186</v>
      </c>
      <c r="S18" s="374"/>
    </row>
    <row r="19" spans="1:19" ht="15.75">
      <c r="A19" s="18">
        <v>340</v>
      </c>
      <c r="B19" s="7">
        <f>LOOKUP(A19,Name!A$1:B760)</f>
        <v>0</v>
      </c>
      <c r="C19" s="374"/>
      <c r="D19" s="374">
        <v>92</v>
      </c>
      <c r="E19" s="374">
        <v>102</v>
      </c>
      <c r="F19" s="374">
        <v>86</v>
      </c>
      <c r="G19" s="374"/>
      <c r="H19" s="404">
        <f t="shared" si="0"/>
        <v>280</v>
      </c>
      <c r="I19" s="619"/>
      <c r="J19" s="406">
        <f t="shared" si="2"/>
        <v>18</v>
      </c>
      <c r="K19" s="405">
        <v>181</v>
      </c>
      <c r="L19" s="7" t="str">
        <f>LOOKUP(K19,Name!A$1:B1751)</f>
        <v>Lily Rayson</v>
      </c>
      <c r="M19" s="374">
        <v>77</v>
      </c>
      <c r="N19" s="374">
        <v>74</v>
      </c>
      <c r="O19" s="374"/>
      <c r="P19" s="375"/>
      <c r="Q19" s="375"/>
      <c r="R19" s="373">
        <f t="shared" si="1"/>
        <v>151</v>
      </c>
      <c r="S19" s="374"/>
    </row>
    <row r="20" spans="1:19" ht="15.75">
      <c r="A20" s="18">
        <v>171</v>
      </c>
      <c r="B20" s="7" t="str">
        <f>LOOKUP(A20,Name!A$1:B744)</f>
        <v>Charlotte Gibson</v>
      </c>
      <c r="C20" s="374">
        <v>48</v>
      </c>
      <c r="D20" s="374">
        <v>54</v>
      </c>
      <c r="E20" s="374">
        <v>58</v>
      </c>
      <c r="F20" s="374">
        <v>57</v>
      </c>
      <c r="G20" s="374">
        <v>62</v>
      </c>
      <c r="H20" s="404">
        <f t="shared" si="0"/>
        <v>279</v>
      </c>
      <c r="I20" s="619"/>
      <c r="J20" s="406">
        <f t="shared" si="2"/>
        <v>19</v>
      </c>
      <c r="K20" s="405">
        <v>628</v>
      </c>
      <c r="L20" s="7">
        <f>LOOKUP(K20,Name!A$1:B1762)</f>
        <v>0</v>
      </c>
      <c r="M20" s="374"/>
      <c r="N20" s="374">
        <v>93</v>
      </c>
      <c r="O20" s="374"/>
      <c r="P20" s="374"/>
      <c r="Q20" s="374"/>
      <c r="R20" s="373">
        <f t="shared" si="1"/>
        <v>93</v>
      </c>
      <c r="S20" s="374"/>
    </row>
    <row r="21" spans="1:19" ht="15.75">
      <c r="A21" s="18">
        <v>676</v>
      </c>
      <c r="B21" s="7" t="str">
        <f>LOOKUP(A21,Name!A$1:B757)</f>
        <v>Mary Takwoingi</v>
      </c>
      <c r="C21" s="374">
        <v>85</v>
      </c>
      <c r="D21" s="374">
        <v>82</v>
      </c>
      <c r="E21" s="374"/>
      <c r="F21" s="374"/>
      <c r="G21" s="374">
        <v>83</v>
      </c>
      <c r="H21" s="404">
        <f t="shared" si="0"/>
        <v>250</v>
      </c>
      <c r="I21" s="619"/>
      <c r="J21" s="406">
        <f t="shared" si="2"/>
        <v>20</v>
      </c>
      <c r="K21" s="405">
        <v>370</v>
      </c>
      <c r="L21" s="7">
        <f>LOOKUP(K21,Name!A$1:B1752)</f>
        <v>0</v>
      </c>
      <c r="M21" s="375"/>
      <c r="N21" s="375">
        <v>80</v>
      </c>
      <c r="O21" s="375"/>
      <c r="P21" s="375"/>
      <c r="Q21" s="375"/>
      <c r="R21" s="373">
        <f t="shared" si="1"/>
        <v>80</v>
      </c>
      <c r="S21" s="374"/>
    </row>
    <row r="22" spans="1:19" ht="15.75">
      <c r="A22" s="18">
        <v>168</v>
      </c>
      <c r="B22" s="7">
        <f>LOOKUP(A22,Name!A$1:B761)</f>
        <v>0</v>
      </c>
      <c r="C22" s="374">
        <v>22</v>
      </c>
      <c r="D22" s="374">
        <v>53</v>
      </c>
      <c r="E22" s="374">
        <v>63</v>
      </c>
      <c r="F22" s="374">
        <v>40</v>
      </c>
      <c r="G22" s="374">
        <v>65</v>
      </c>
      <c r="H22" s="404">
        <f t="shared" si="0"/>
        <v>243</v>
      </c>
      <c r="I22" s="619"/>
      <c r="J22" s="406">
        <f t="shared" si="2"/>
        <v>21</v>
      </c>
      <c r="K22" s="405">
        <v>183</v>
      </c>
      <c r="L22" s="7">
        <f>LOOKUP(K22,Name!A$1:B1745)</f>
        <v>0</v>
      </c>
      <c r="M22" s="374"/>
      <c r="N22" s="374">
        <v>58</v>
      </c>
      <c r="O22" s="374"/>
      <c r="P22" s="374"/>
      <c r="Q22" s="374"/>
      <c r="R22" s="373">
        <f t="shared" si="1"/>
        <v>58</v>
      </c>
      <c r="S22" s="374"/>
    </row>
    <row r="23" spans="1:19" s="3" customFormat="1" ht="15.75">
      <c r="A23" s="18">
        <v>672</v>
      </c>
      <c r="B23" s="7" t="str">
        <f>LOOKUP(A23,Name!A$1:B759)</f>
        <v>Grace Dowse</v>
      </c>
      <c r="C23" s="374">
        <v>69</v>
      </c>
      <c r="D23" s="374">
        <v>68</v>
      </c>
      <c r="E23" s="374"/>
      <c r="F23" s="374">
        <v>68</v>
      </c>
      <c r="G23" s="374"/>
      <c r="H23" s="404">
        <f t="shared" si="0"/>
        <v>205</v>
      </c>
      <c r="I23" s="619"/>
      <c r="J23" s="406">
        <f t="shared" si="2"/>
        <v>22</v>
      </c>
      <c r="K23" s="405">
        <v>368</v>
      </c>
      <c r="L23" s="7">
        <f>LOOKUP(K23,Name!A$1:B1748)</f>
        <v>0</v>
      </c>
      <c r="M23" s="374"/>
      <c r="N23" s="374">
        <v>34</v>
      </c>
      <c r="O23" s="374"/>
      <c r="P23" s="374"/>
      <c r="Q23" s="374"/>
      <c r="R23" s="373">
        <f t="shared" si="1"/>
        <v>34</v>
      </c>
      <c r="S23" s="374"/>
    </row>
    <row r="24" spans="1:19" s="3" customFormat="1" ht="15.75">
      <c r="A24" s="18">
        <v>459</v>
      </c>
      <c r="B24" s="7" t="str">
        <f>LOOKUP(A24,Name!A$1:B767)</f>
        <v>Olivia Waldron-Love</v>
      </c>
      <c r="C24" s="374">
        <v>69</v>
      </c>
      <c r="D24" s="374"/>
      <c r="E24" s="374">
        <v>60</v>
      </c>
      <c r="F24" s="374">
        <v>42</v>
      </c>
      <c r="G24" s="374"/>
      <c r="H24" s="404">
        <f t="shared" si="0"/>
        <v>171</v>
      </c>
      <c r="I24" s="619"/>
      <c r="J24" s="406">
        <f t="shared" si="2"/>
        <v>23</v>
      </c>
      <c r="K24" s="405"/>
      <c r="L24" s="7" t="e">
        <f>LOOKUP(K24,Name!A$1:B1766)</f>
        <v>#N/A</v>
      </c>
      <c r="M24" s="374"/>
      <c r="N24" s="374"/>
      <c r="O24" s="374"/>
      <c r="P24" s="374"/>
      <c r="Q24" s="374"/>
      <c r="R24" s="373">
        <f t="shared" si="1"/>
        <v>0</v>
      </c>
      <c r="S24" s="374"/>
    </row>
    <row r="25" spans="1:19" s="3" customFormat="1" ht="15.75">
      <c r="A25" s="18">
        <v>167</v>
      </c>
      <c r="B25" s="7">
        <f>LOOKUP(A25,Name!A$1:B740)</f>
        <v>0</v>
      </c>
      <c r="C25" s="374">
        <v>29</v>
      </c>
      <c r="D25" s="374">
        <v>0</v>
      </c>
      <c r="E25" s="374">
        <v>54</v>
      </c>
      <c r="F25" s="374">
        <v>35</v>
      </c>
      <c r="G25" s="374">
        <v>47</v>
      </c>
      <c r="H25" s="404">
        <f t="shared" si="0"/>
        <v>165</v>
      </c>
      <c r="I25" s="619"/>
      <c r="J25" s="406">
        <f t="shared" si="2"/>
        <v>24</v>
      </c>
      <c r="K25" s="405"/>
      <c r="L25" s="7" t="e">
        <f>LOOKUP(K25,Name!A$1:B1767)</f>
        <v>#N/A</v>
      </c>
      <c r="M25" s="374"/>
      <c r="N25" s="374"/>
      <c r="O25" s="374"/>
      <c r="P25" s="374"/>
      <c r="Q25" s="374"/>
      <c r="R25" s="373">
        <f t="shared" si="1"/>
        <v>0</v>
      </c>
      <c r="S25" s="374"/>
    </row>
    <row r="26" spans="1:19" s="3" customFormat="1" ht="15.75">
      <c r="A26" s="18">
        <v>170</v>
      </c>
      <c r="B26" s="371" t="str">
        <f>LOOKUP(A26,Name!A$1:B753)</f>
        <v>Niamh Bevan</v>
      </c>
      <c r="C26" s="374">
        <v>38</v>
      </c>
      <c r="D26" s="374">
        <v>58</v>
      </c>
      <c r="E26" s="374"/>
      <c r="F26" s="374"/>
      <c r="G26" s="374">
        <v>66</v>
      </c>
      <c r="H26" s="404">
        <f t="shared" si="0"/>
        <v>162</v>
      </c>
      <c r="I26" s="619"/>
      <c r="J26" s="406">
        <f t="shared" si="2"/>
        <v>25</v>
      </c>
      <c r="K26" s="405"/>
      <c r="L26" s="7" t="e">
        <f>LOOKUP(K26,Name!A$1:B1768)</f>
        <v>#N/A</v>
      </c>
      <c r="M26" s="374"/>
      <c r="N26" s="374"/>
      <c r="O26" s="374"/>
      <c r="P26" s="374"/>
      <c r="Q26" s="374"/>
      <c r="R26" s="373">
        <f t="shared" si="1"/>
        <v>0</v>
      </c>
      <c r="S26" s="374"/>
    </row>
    <row r="27" spans="1:10" s="3" customFormat="1" ht="15.75">
      <c r="A27" s="18">
        <v>681</v>
      </c>
      <c r="B27" s="7" t="str">
        <f>LOOKUP(A27,Name!A$1:B772)</f>
        <v>Amy Burton</v>
      </c>
      <c r="C27" s="374"/>
      <c r="D27" s="374"/>
      <c r="E27" s="374">
        <v>65</v>
      </c>
      <c r="F27" s="374">
        <v>69</v>
      </c>
      <c r="G27" s="374"/>
      <c r="H27" s="404">
        <f t="shared" si="0"/>
        <v>134</v>
      </c>
      <c r="I27" s="619"/>
      <c r="J27" s="406">
        <f t="shared" si="2"/>
        <v>26</v>
      </c>
    </row>
    <row r="28" spans="1:10" s="3" customFormat="1" ht="15.75">
      <c r="A28" s="18">
        <v>585</v>
      </c>
      <c r="B28" s="7" t="str">
        <f>LOOKUP(A28,Name!A$1:B750)</f>
        <v>IONA CRAMERI</v>
      </c>
      <c r="C28" s="374">
        <v>32</v>
      </c>
      <c r="D28" s="374">
        <v>43</v>
      </c>
      <c r="E28" s="374">
        <v>56</v>
      </c>
      <c r="F28" s="374"/>
      <c r="G28" s="374"/>
      <c r="H28" s="404">
        <f t="shared" si="0"/>
        <v>131</v>
      </c>
      <c r="I28" s="619"/>
      <c r="J28" s="406">
        <f t="shared" si="2"/>
        <v>27</v>
      </c>
    </row>
    <row r="29" spans="1:10" s="3" customFormat="1" ht="15.75">
      <c r="A29" s="18">
        <v>680</v>
      </c>
      <c r="B29" s="7" t="str">
        <f>LOOKUP(A29,Name!A$1:B771)</f>
        <v>Riona Gahan</v>
      </c>
      <c r="C29" s="374"/>
      <c r="D29" s="374"/>
      <c r="E29" s="374">
        <v>58</v>
      </c>
      <c r="F29" s="374">
        <v>73</v>
      </c>
      <c r="G29" s="374"/>
      <c r="H29" s="404">
        <f t="shared" si="0"/>
        <v>131</v>
      </c>
      <c r="I29" s="619"/>
      <c r="J29" s="406">
        <f t="shared" si="2"/>
        <v>28</v>
      </c>
    </row>
    <row r="30" spans="1:10" s="3" customFormat="1" ht="15.75">
      <c r="A30" s="18">
        <v>173</v>
      </c>
      <c r="B30" s="7" t="str">
        <f>LOOKUP(A30,Name!A$1:B743)</f>
        <v>Elsa Buchanan</v>
      </c>
      <c r="C30" s="374">
        <v>31</v>
      </c>
      <c r="D30" s="374">
        <v>54</v>
      </c>
      <c r="E30" s="374"/>
      <c r="F30" s="374"/>
      <c r="G30" s="374">
        <v>46</v>
      </c>
      <c r="H30" s="404">
        <f t="shared" si="0"/>
        <v>131</v>
      </c>
      <c r="I30" s="619"/>
      <c r="J30" s="406">
        <f t="shared" si="2"/>
        <v>29</v>
      </c>
    </row>
    <row r="31" spans="1:10" s="3" customFormat="1" ht="15.75">
      <c r="A31" s="18">
        <v>328</v>
      </c>
      <c r="B31" s="7">
        <f>LOOKUP(A31,Name!A$1:B746)</f>
        <v>0</v>
      </c>
      <c r="C31" s="374">
        <v>32</v>
      </c>
      <c r="D31" s="374">
        <v>58</v>
      </c>
      <c r="E31" s="374"/>
      <c r="F31" s="374">
        <v>40</v>
      </c>
      <c r="G31" s="374"/>
      <c r="H31" s="404">
        <f t="shared" si="0"/>
        <v>130</v>
      </c>
      <c r="I31" s="619"/>
      <c r="J31" s="406">
        <f t="shared" si="2"/>
        <v>30</v>
      </c>
    </row>
    <row r="32" spans="1:10" s="3" customFormat="1" ht="15.75">
      <c r="A32" s="18">
        <v>586</v>
      </c>
      <c r="B32" s="7" t="str">
        <f>LOOKUP(A32,Name!A$1:B751)</f>
        <v>EVE CLAWLEY</v>
      </c>
      <c r="C32" s="374">
        <v>26</v>
      </c>
      <c r="D32" s="374">
        <v>38</v>
      </c>
      <c r="E32" s="374"/>
      <c r="F32" s="374"/>
      <c r="G32" s="374">
        <v>61</v>
      </c>
      <c r="H32" s="404">
        <f t="shared" si="0"/>
        <v>125</v>
      </c>
      <c r="I32" s="619"/>
      <c r="J32" s="406">
        <f t="shared" si="2"/>
        <v>31</v>
      </c>
    </row>
    <row r="33" spans="1:10" s="3" customFormat="1" ht="15.75">
      <c r="A33" s="18">
        <v>329</v>
      </c>
      <c r="B33" s="7">
        <f>LOOKUP(A33,Name!A$1:B751)</f>
        <v>0</v>
      </c>
      <c r="C33" s="374">
        <v>63</v>
      </c>
      <c r="D33" s="374">
        <v>49</v>
      </c>
      <c r="E33" s="374"/>
      <c r="F33" s="374"/>
      <c r="G33" s="374"/>
      <c r="H33" s="404">
        <f t="shared" si="0"/>
        <v>112</v>
      </c>
      <c r="I33" s="619"/>
      <c r="J33" s="406">
        <f t="shared" si="2"/>
        <v>32</v>
      </c>
    </row>
    <row r="34" spans="1:10" s="3" customFormat="1" ht="15.75">
      <c r="A34" s="18">
        <v>332</v>
      </c>
      <c r="B34" s="7">
        <f>LOOKUP(A34,Name!A$1:B766)</f>
        <v>0</v>
      </c>
      <c r="C34" s="374">
        <v>93</v>
      </c>
      <c r="D34" s="374"/>
      <c r="E34" s="374"/>
      <c r="F34" s="374"/>
      <c r="G34" s="374"/>
      <c r="H34" s="404">
        <f t="shared" si="0"/>
        <v>93</v>
      </c>
      <c r="I34" s="619"/>
      <c r="J34" s="406">
        <f t="shared" si="2"/>
        <v>33</v>
      </c>
    </row>
    <row r="35" spans="1:10" s="3" customFormat="1" ht="15.75">
      <c r="A35" s="18">
        <v>169</v>
      </c>
      <c r="B35" s="7" t="str">
        <f>LOOKUP(A35,Name!A$1:B770)</f>
        <v>Emily Greenhough</v>
      </c>
      <c r="C35" s="374"/>
      <c r="D35" s="374"/>
      <c r="E35" s="374"/>
      <c r="F35" s="374">
        <v>77</v>
      </c>
      <c r="G35" s="374"/>
      <c r="H35" s="404">
        <f t="shared" si="0"/>
        <v>77</v>
      </c>
      <c r="I35" s="619"/>
      <c r="J35" s="406">
        <f t="shared" si="2"/>
        <v>34</v>
      </c>
    </row>
    <row r="36" spans="1:10" s="3" customFormat="1" ht="15.75">
      <c r="A36" s="18">
        <v>303</v>
      </c>
      <c r="B36" s="7" t="str">
        <f>LOOKUP(A36,Name!A$1:B765)</f>
        <v>VIVI INCE</v>
      </c>
      <c r="C36" s="374">
        <v>76</v>
      </c>
      <c r="D36" s="374"/>
      <c r="E36" s="374"/>
      <c r="F36" s="374"/>
      <c r="G36" s="374"/>
      <c r="H36" s="404">
        <f t="shared" si="0"/>
        <v>76</v>
      </c>
      <c r="I36" s="619"/>
      <c r="J36" s="406">
        <f t="shared" si="2"/>
        <v>35</v>
      </c>
    </row>
    <row r="37" spans="1:10" s="3" customFormat="1" ht="15.75">
      <c r="A37" s="18">
        <v>338</v>
      </c>
      <c r="B37" s="7">
        <f>LOOKUP(A37,Name!A$1:B749)</f>
        <v>0</v>
      </c>
      <c r="C37" s="374"/>
      <c r="D37" s="374">
        <v>72</v>
      </c>
      <c r="E37" s="374"/>
      <c r="F37" s="374"/>
      <c r="G37" s="374"/>
      <c r="H37" s="404">
        <f t="shared" si="0"/>
        <v>72</v>
      </c>
      <c r="I37" s="619"/>
      <c r="J37" s="406">
        <f t="shared" si="2"/>
        <v>36</v>
      </c>
    </row>
    <row r="38" spans="1:11" ht="15.75">
      <c r="A38" s="18">
        <v>679</v>
      </c>
      <c r="B38" s="66" t="str">
        <f>LOOKUP(A38,Name!A$1:B770)</f>
        <v>Emma Crampton</v>
      </c>
      <c r="C38" s="374"/>
      <c r="D38" s="374"/>
      <c r="E38" s="374">
        <v>70</v>
      </c>
      <c r="F38" s="374"/>
      <c r="G38" s="374"/>
      <c r="H38" s="404">
        <f t="shared" si="0"/>
        <v>70</v>
      </c>
      <c r="I38" s="619"/>
      <c r="J38" s="406">
        <f t="shared" si="2"/>
        <v>37</v>
      </c>
      <c r="K38"/>
    </row>
    <row r="39" spans="1:11" ht="15.75">
      <c r="A39" s="18">
        <v>175</v>
      </c>
      <c r="B39" s="7" t="str">
        <f>LOOKUP(A39,Name!A$1:B762)</f>
        <v>Isobel Millington</v>
      </c>
      <c r="C39" s="374"/>
      <c r="D39" s="374">
        <v>51</v>
      </c>
      <c r="E39" s="374"/>
      <c r="F39" s="374"/>
      <c r="G39" s="374"/>
      <c r="H39" s="404">
        <f t="shared" si="0"/>
        <v>51</v>
      </c>
      <c r="I39" s="619"/>
      <c r="J39" s="406">
        <f t="shared" si="2"/>
        <v>38</v>
      </c>
      <c r="K39"/>
    </row>
    <row r="40" spans="1:10" ht="15.75">
      <c r="A40" s="18">
        <v>174</v>
      </c>
      <c r="B40" s="7" t="str">
        <f>LOOKUP(A40,Name!A$1:B763)</f>
        <v>Freya Liddington</v>
      </c>
      <c r="C40" s="374">
        <v>34</v>
      </c>
      <c r="D40" s="374"/>
      <c r="E40" s="374"/>
      <c r="F40" s="374"/>
      <c r="G40" s="374"/>
      <c r="H40" s="404">
        <f t="shared" si="0"/>
        <v>34</v>
      </c>
      <c r="I40" s="619"/>
      <c r="J40" s="406">
        <f t="shared" si="2"/>
        <v>39</v>
      </c>
    </row>
    <row r="41" spans="1:10" ht="15.75">
      <c r="A41" s="18">
        <v>584</v>
      </c>
      <c r="B41" s="7">
        <f>LOOKUP(A41,Name!A$1:B769)</f>
        <v>0</v>
      </c>
      <c r="C41" s="374">
        <v>29</v>
      </c>
      <c r="D41" s="374"/>
      <c r="E41" s="374"/>
      <c r="F41" s="374"/>
      <c r="G41" s="374"/>
      <c r="H41" s="404">
        <f t="shared" si="0"/>
        <v>29</v>
      </c>
      <c r="I41" s="619"/>
      <c r="J41" s="406">
        <f t="shared" si="2"/>
        <v>40</v>
      </c>
    </row>
    <row r="42" spans="1:10" ht="15.75">
      <c r="A42" s="18">
        <v>172</v>
      </c>
      <c r="B42" s="7" t="str">
        <f>LOOKUP(A42,Name!A$1:B764)</f>
        <v>Zoe Trevis</v>
      </c>
      <c r="C42" s="374">
        <v>12</v>
      </c>
      <c r="D42" s="374"/>
      <c r="E42" s="374"/>
      <c r="F42" s="374"/>
      <c r="G42" s="374"/>
      <c r="H42" s="404">
        <f t="shared" si="0"/>
        <v>12</v>
      </c>
      <c r="I42" s="619"/>
      <c r="J42" s="406">
        <f t="shared" si="2"/>
        <v>41</v>
      </c>
    </row>
    <row r="43" spans="1:10" ht="15.75">
      <c r="A43" s="18">
        <v>458</v>
      </c>
      <c r="B43" s="7" t="str">
        <f>LOOKUP(A43,Name!A$1:B768)</f>
        <v>Harriet Raybould</v>
      </c>
      <c r="C43" s="374">
        <v>0</v>
      </c>
      <c r="D43" s="374"/>
      <c r="E43" s="374"/>
      <c r="F43" s="374"/>
      <c r="G43" s="374"/>
      <c r="H43" s="404">
        <f t="shared" si="0"/>
        <v>0</v>
      </c>
      <c r="I43" s="619"/>
      <c r="J43" s="406">
        <f t="shared" si="2"/>
        <v>42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12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13" dxfId="93" operator="between">
      <formula>600</formula>
      <formula>700</formula>
    </cfRule>
    <cfRule type="cellIs" priority="14" dxfId="92" operator="between">
      <formula>299</formula>
      <formula>399</formula>
    </cfRule>
    <cfRule type="cellIs" priority="15" dxfId="91" operator="between">
      <formula>99</formula>
      <formula>200</formula>
    </cfRule>
    <cfRule type="cellIs" priority="16" dxfId="90" operator="between">
      <formula>400</formula>
      <formula>499</formula>
    </cfRule>
  </conditionalFormatting>
  <conditionalFormatting sqref="K1:K11 A1:A11 A13:A16 K13:K26">
    <cfRule type="cellIs" priority="9" dxfId="8" operator="between" stopIfTrue="1">
      <formula>300</formula>
      <formula>399</formula>
    </cfRule>
    <cfRule type="cellIs" priority="10" dxfId="7" operator="between" stopIfTrue="1">
      <formula>600</formula>
      <formula>699</formula>
    </cfRule>
    <cfRule type="cellIs" priority="11" dxfId="6" operator="between" stopIfTrue="1">
      <formula>500</formula>
      <formula>599</formula>
    </cfRule>
  </conditionalFormatting>
  <conditionalFormatting sqref="K12 A12">
    <cfRule type="cellIs" priority="6" dxfId="8" operator="between" stopIfTrue="1">
      <formula>300</formula>
      <formula>399</formula>
    </cfRule>
    <cfRule type="cellIs" priority="7" dxfId="7" operator="between" stopIfTrue="1">
      <formula>600</formula>
      <formula>699</formula>
    </cfRule>
    <cfRule type="cellIs" priority="8" dxfId="6" operator="between" stopIfTrue="1">
      <formula>500</formula>
      <formula>599</formula>
    </cfRule>
  </conditionalFormatting>
  <conditionalFormatting sqref="K17:K26 A17:A43">
    <cfRule type="cellIs" priority="3" dxfId="8" operator="between" stopIfTrue="1">
      <formula>300</formula>
      <formula>399</formula>
    </cfRule>
    <cfRule type="cellIs" priority="4" dxfId="7" operator="between" stopIfTrue="1">
      <formula>600</formula>
      <formula>699</formula>
    </cfRule>
    <cfRule type="cellIs" priority="5" dxfId="6" operator="between" stopIfTrue="1">
      <formula>500</formula>
      <formula>599</formula>
    </cfRule>
  </conditionalFormatting>
  <conditionalFormatting sqref="K1:K26 A1:A4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32">
      <selection activeCell="H47" sqref="H47"/>
    </sheetView>
  </sheetViews>
  <sheetFormatPr defaultColWidth="9.140625" defaultRowHeight="12.75"/>
  <cols>
    <col min="1" max="1" width="5.57421875" style="19" customWidth="1"/>
    <col min="2" max="2" width="21.57421875" style="3" customWidth="1"/>
    <col min="3" max="3" width="6.8515625" style="22" customWidth="1"/>
    <col min="4" max="4" width="6.7109375" style="22" customWidth="1"/>
    <col min="5" max="5" width="6.57421875" style="22" customWidth="1"/>
    <col min="6" max="7" width="6.421875" style="22" customWidth="1"/>
    <col min="8" max="8" width="7.00390625" style="22" bestFit="1" customWidth="1"/>
    <col min="9" max="9" width="3.00390625" style="3" customWidth="1"/>
    <col min="10" max="10" width="5.57421875" style="3" customWidth="1"/>
    <col min="11" max="11" width="20.8515625" style="55" customWidth="1"/>
    <col min="12" max="17" width="7.00390625" style="3" customWidth="1"/>
    <col min="18" max="16384" width="9.140625" style="3" customWidth="1"/>
  </cols>
  <sheetData>
    <row r="1" spans="1:17" ht="15.75">
      <c r="A1" s="278" t="s">
        <v>0</v>
      </c>
      <c r="B1" s="268" t="s">
        <v>242</v>
      </c>
      <c r="C1" s="269" t="s">
        <v>54</v>
      </c>
      <c r="D1" s="269" t="s">
        <v>1</v>
      </c>
      <c r="E1" s="269" t="s">
        <v>2</v>
      </c>
      <c r="F1" s="269" t="s">
        <v>3</v>
      </c>
      <c r="G1" s="269" t="s">
        <v>4</v>
      </c>
      <c r="H1" s="279" t="s">
        <v>273</v>
      </c>
      <c r="J1" s="278" t="s">
        <v>0</v>
      </c>
      <c r="K1" s="268" t="s">
        <v>241</v>
      </c>
      <c r="L1" s="269" t="s">
        <v>54</v>
      </c>
      <c r="M1" s="269" t="s">
        <v>1</v>
      </c>
      <c r="N1" s="269" t="s">
        <v>2</v>
      </c>
      <c r="O1" s="269" t="s">
        <v>3</v>
      </c>
      <c r="P1" s="269" t="s">
        <v>4</v>
      </c>
      <c r="Q1" s="279" t="s">
        <v>267</v>
      </c>
    </row>
    <row r="2" spans="1:17" s="9" customFormat="1" ht="16.5" customHeight="1">
      <c r="A2" s="42">
        <v>369</v>
      </c>
      <c r="B2" s="645">
        <f>LOOKUP(A2,Name!A$1:B747)</f>
        <v>0</v>
      </c>
      <c r="C2" s="8">
        <v>27</v>
      </c>
      <c r="D2" s="8"/>
      <c r="E2" s="8"/>
      <c r="F2" s="370">
        <v>22.9</v>
      </c>
      <c r="G2" s="370">
        <v>22.9</v>
      </c>
      <c r="H2" s="646">
        <f aca="true" t="shared" si="0" ref="H2:H21">MIN(C2:G2)</f>
        <v>22.9</v>
      </c>
      <c r="J2" s="42">
        <v>366</v>
      </c>
      <c r="K2" s="647" t="str">
        <f>LOOKUP(J2,Name!A$1:B1755)</f>
        <v>Zac Elliott</v>
      </c>
      <c r="L2" s="8"/>
      <c r="M2" s="8"/>
      <c r="N2" s="8"/>
      <c r="O2" s="370">
        <v>51.4</v>
      </c>
      <c r="P2" s="370">
        <v>51.1</v>
      </c>
      <c r="Q2" s="646">
        <f aca="true" t="shared" si="1" ref="Q2:Q11">MIN(L2:P2)</f>
        <v>51.1</v>
      </c>
    </row>
    <row r="3" spans="1:17" ht="16.5" customHeight="1">
      <c r="A3" s="42">
        <v>365</v>
      </c>
      <c r="B3" s="7" t="str">
        <f>LOOKUP(A3,Name!A$1:B741)</f>
        <v>ISAAC BURT</v>
      </c>
      <c r="C3" s="370">
        <v>23.1</v>
      </c>
      <c r="D3" s="8">
        <v>26.4</v>
      </c>
      <c r="E3" s="8">
        <v>26</v>
      </c>
      <c r="F3" s="8">
        <v>28.4</v>
      </c>
      <c r="G3" s="8"/>
      <c r="H3" s="628">
        <f t="shared" si="0"/>
        <v>23.1</v>
      </c>
      <c r="J3" s="42">
        <v>625</v>
      </c>
      <c r="K3" s="7" t="str">
        <f>LOOKUP(J3,Name!A$1:B1749)</f>
        <v>Adam Mohamed</v>
      </c>
      <c r="L3" s="370">
        <v>53.4</v>
      </c>
      <c r="M3" s="370">
        <v>53.3</v>
      </c>
      <c r="N3" s="370">
        <v>53.1</v>
      </c>
      <c r="O3" s="8">
        <v>51.9</v>
      </c>
      <c r="P3" s="8">
        <v>51.4</v>
      </c>
      <c r="Q3" s="628">
        <f t="shared" si="1"/>
        <v>51.4</v>
      </c>
    </row>
    <row r="4" spans="1:17" ht="16.5" customHeight="1">
      <c r="A4" s="42">
        <v>621</v>
      </c>
      <c r="B4" s="7" t="str">
        <f>LOOKUP(A4,Name!A$1:B739)</f>
        <v>Tom O'Hanlon</v>
      </c>
      <c r="C4" s="8">
        <v>23.4</v>
      </c>
      <c r="D4" s="370">
        <v>23.9</v>
      </c>
      <c r="E4" s="370">
        <v>23.6</v>
      </c>
      <c r="F4" s="16">
        <v>23.4</v>
      </c>
      <c r="G4" s="16">
        <v>23.1</v>
      </c>
      <c r="H4" s="628">
        <f t="shared" si="0"/>
        <v>23.1</v>
      </c>
      <c r="J4" s="42">
        <v>627</v>
      </c>
      <c r="K4" s="7" t="str">
        <f>LOOKUP(J4,Name!A$1:B1755)</f>
        <v>Chris Perry </v>
      </c>
      <c r="L4" s="8"/>
      <c r="M4" s="8">
        <v>55.8</v>
      </c>
      <c r="N4" s="8">
        <v>53.4</v>
      </c>
      <c r="O4" s="16">
        <v>52.1</v>
      </c>
      <c r="P4" s="16">
        <v>53.5</v>
      </c>
      <c r="Q4" s="628">
        <f t="shared" si="1"/>
        <v>52.1</v>
      </c>
    </row>
    <row r="5" spans="1:17" ht="16.5" customHeight="1">
      <c r="A5" s="42">
        <v>366</v>
      </c>
      <c r="B5" s="66" t="str">
        <f>LOOKUP(A5,Name!A$1:B740)</f>
        <v>Zac Elliott</v>
      </c>
      <c r="C5" s="8">
        <v>23.6</v>
      </c>
      <c r="D5" s="8">
        <v>23.8</v>
      </c>
      <c r="E5" s="8"/>
      <c r="F5" s="8"/>
      <c r="G5" s="8"/>
      <c r="H5" s="628">
        <f t="shared" si="0"/>
        <v>23.6</v>
      </c>
      <c r="J5" s="42">
        <v>592</v>
      </c>
      <c r="K5" s="7">
        <f>LOOKUP(J5,Name!A$1:B1754)</f>
        <v>0</v>
      </c>
      <c r="L5" s="16"/>
      <c r="M5" s="16"/>
      <c r="N5" s="16"/>
      <c r="O5" s="8"/>
      <c r="P5" s="16">
        <v>53.7</v>
      </c>
      <c r="Q5" s="628">
        <f t="shared" si="1"/>
        <v>53.7</v>
      </c>
    </row>
    <row r="6" spans="1:17" ht="16.5" customHeight="1">
      <c r="A6" s="42">
        <v>620</v>
      </c>
      <c r="B6" s="7" t="str">
        <f>LOOKUP(A6,Name!A$1:B748)</f>
        <v>Henry Thorneywork</v>
      </c>
      <c r="C6" s="8">
        <v>23.8</v>
      </c>
      <c r="D6" s="8">
        <v>24.4</v>
      </c>
      <c r="E6" s="8">
        <v>23.7</v>
      </c>
      <c r="F6" s="8">
        <v>23.7</v>
      </c>
      <c r="G6" s="8">
        <v>23.7</v>
      </c>
      <c r="H6" s="628">
        <f t="shared" si="0"/>
        <v>23.7</v>
      </c>
      <c r="J6" s="42">
        <v>591</v>
      </c>
      <c r="K6" s="7">
        <f>LOOKUP(J6,Name!A$1:B1753)</f>
        <v>0</v>
      </c>
      <c r="L6" s="16"/>
      <c r="M6" s="16">
        <v>56</v>
      </c>
      <c r="N6" s="16">
        <v>56.2</v>
      </c>
      <c r="O6" s="8">
        <v>55.9</v>
      </c>
      <c r="P6" s="16">
        <v>54</v>
      </c>
      <c r="Q6" s="628">
        <f t="shared" si="1"/>
        <v>54</v>
      </c>
    </row>
    <row r="7" spans="1:17" ht="16.5" customHeight="1">
      <c r="A7" s="42">
        <v>592</v>
      </c>
      <c r="B7" s="7">
        <f>LOOKUP(A7,Name!A$1:B744)</f>
        <v>0</v>
      </c>
      <c r="C7" s="8">
        <v>24.1</v>
      </c>
      <c r="D7" s="8">
        <v>24</v>
      </c>
      <c r="E7" s="8">
        <v>24.1</v>
      </c>
      <c r="F7" s="8">
        <v>24</v>
      </c>
      <c r="G7" s="8"/>
      <c r="H7" s="628">
        <f t="shared" si="0"/>
        <v>24</v>
      </c>
      <c r="J7" s="42">
        <v>622</v>
      </c>
      <c r="K7" s="7" t="str">
        <f>LOOKUP(J7,Name!A$1:B1756)</f>
        <v>Will Edwards</v>
      </c>
      <c r="L7" s="16">
        <v>59.1</v>
      </c>
      <c r="M7" s="16">
        <v>57.4</v>
      </c>
      <c r="N7" s="16"/>
      <c r="O7" s="16">
        <v>58.1</v>
      </c>
      <c r="P7" s="16">
        <v>56.5</v>
      </c>
      <c r="Q7" s="628">
        <f t="shared" si="1"/>
        <v>56.5</v>
      </c>
    </row>
    <row r="8" spans="1:17" ht="16.5" customHeight="1">
      <c r="A8" s="42">
        <v>626</v>
      </c>
      <c r="B8" s="7" t="str">
        <f>LOOKUP(A8,Name!A$1:B742)</f>
        <v>Arif Mohamed</v>
      </c>
      <c r="C8" s="8">
        <v>24.4</v>
      </c>
      <c r="D8" s="8">
        <v>24.3</v>
      </c>
      <c r="E8" s="8"/>
      <c r="F8" s="8"/>
      <c r="G8" s="8"/>
      <c r="H8" s="628">
        <f t="shared" si="0"/>
        <v>24.3</v>
      </c>
      <c r="J8" s="42">
        <v>368</v>
      </c>
      <c r="K8" s="7">
        <f>LOOKUP(J8,Name!A$1:B1754)</f>
        <v>0</v>
      </c>
      <c r="L8" s="8"/>
      <c r="M8" s="8">
        <v>57.2</v>
      </c>
      <c r="N8" s="8"/>
      <c r="O8" s="16"/>
      <c r="P8" s="8"/>
      <c r="Q8" s="628">
        <f t="shared" si="1"/>
        <v>57.2</v>
      </c>
    </row>
    <row r="9" spans="1:17" ht="16.5" customHeight="1">
      <c r="A9" s="427">
        <v>486</v>
      </c>
      <c r="B9" s="7" t="str">
        <f>LOOKUP(A9,Name!A$1:B745)</f>
        <v>Ava Shilvock</v>
      </c>
      <c r="C9" s="8"/>
      <c r="D9" s="8"/>
      <c r="E9" s="8">
        <v>24.5</v>
      </c>
      <c r="F9" s="8"/>
      <c r="G9" s="8">
        <v>24.7</v>
      </c>
      <c r="H9" s="628">
        <f t="shared" si="0"/>
        <v>24.5</v>
      </c>
      <c r="J9" s="42">
        <v>624</v>
      </c>
      <c r="K9" s="7" t="str">
        <f>LOOKUP(J9,Name!A$1:B1752)</f>
        <v>Max Vernon</v>
      </c>
      <c r="L9" s="8">
        <v>62.2</v>
      </c>
      <c r="M9" s="8">
        <v>60.6</v>
      </c>
      <c r="N9" s="8">
        <v>59.4</v>
      </c>
      <c r="O9" s="8"/>
      <c r="P9" s="8"/>
      <c r="Q9" s="628">
        <f t="shared" si="1"/>
        <v>59.4</v>
      </c>
    </row>
    <row r="10" spans="1:17" ht="16.5" customHeight="1">
      <c r="A10" s="42">
        <v>367</v>
      </c>
      <c r="B10" s="7" t="str">
        <f>LOOKUP(A10,Name!A$1:B751)</f>
        <v>Jordan Ricketts</v>
      </c>
      <c r="C10" s="8">
        <v>25.3</v>
      </c>
      <c r="D10" s="8"/>
      <c r="E10" s="8">
        <v>24.6</v>
      </c>
      <c r="F10" s="8">
        <v>25.9</v>
      </c>
      <c r="G10" s="8"/>
      <c r="H10" s="628">
        <f t="shared" si="0"/>
        <v>24.6</v>
      </c>
      <c r="J10" s="42">
        <v>370</v>
      </c>
      <c r="K10" s="7">
        <f>LOOKUP(J10,Name!A$1:B1757)</f>
        <v>0</v>
      </c>
      <c r="L10" s="8"/>
      <c r="M10" s="8">
        <v>61.3</v>
      </c>
      <c r="N10" s="8"/>
      <c r="O10" s="8"/>
      <c r="P10" s="8"/>
      <c r="Q10" s="628">
        <f t="shared" si="1"/>
        <v>61.3</v>
      </c>
    </row>
    <row r="11" spans="1:17" ht="15.75" customHeight="1" thickBot="1">
      <c r="A11" s="42">
        <v>182</v>
      </c>
      <c r="B11" s="7" t="str">
        <f>LOOKUP(A11,Name!A$1:B745)</f>
        <v>Evelyne Maidment</v>
      </c>
      <c r="C11" s="8">
        <v>25.3</v>
      </c>
      <c r="D11" s="8">
        <v>25.1</v>
      </c>
      <c r="E11" s="8"/>
      <c r="F11" s="8"/>
      <c r="G11" s="8"/>
      <c r="H11" s="628">
        <f t="shared" si="0"/>
        <v>25.1</v>
      </c>
      <c r="J11" s="44">
        <v>593</v>
      </c>
      <c r="K11" s="45">
        <f>LOOKUP(J11,Name!A$1:B1750)</f>
        <v>0</v>
      </c>
      <c r="L11" s="46">
        <v>66.7</v>
      </c>
      <c r="M11" s="46"/>
      <c r="N11" s="46"/>
      <c r="O11" s="46"/>
      <c r="P11" s="46"/>
      <c r="Q11" s="629">
        <f t="shared" si="1"/>
        <v>66.7</v>
      </c>
    </row>
    <row r="12" spans="1:8" ht="16.5" customHeight="1" thickBot="1">
      <c r="A12" s="42">
        <v>591</v>
      </c>
      <c r="B12" s="7">
        <f>LOOKUP(A12,Name!A$1:B749)</f>
        <v>0</v>
      </c>
      <c r="C12" s="8">
        <v>25.2</v>
      </c>
      <c r="D12" s="8"/>
      <c r="E12" s="8"/>
      <c r="F12" s="8"/>
      <c r="G12" s="8"/>
      <c r="H12" s="628">
        <f t="shared" si="0"/>
        <v>25.2</v>
      </c>
    </row>
    <row r="13" spans="1:17" ht="16.5" customHeight="1">
      <c r="A13" s="42">
        <v>627</v>
      </c>
      <c r="B13" s="7" t="str">
        <f>LOOKUP(A13,Name!A$1:B750)</f>
        <v>Chris Perry </v>
      </c>
      <c r="C13" s="8">
        <v>25.2</v>
      </c>
      <c r="D13" s="8"/>
      <c r="E13" s="8"/>
      <c r="F13" s="8"/>
      <c r="G13" s="8"/>
      <c r="H13" s="628">
        <f t="shared" si="0"/>
        <v>25.2</v>
      </c>
      <c r="J13" s="278" t="s">
        <v>0</v>
      </c>
      <c r="K13" s="631" t="s">
        <v>202</v>
      </c>
      <c r="L13" s="269" t="s">
        <v>54</v>
      </c>
      <c r="M13" s="269" t="s">
        <v>1</v>
      </c>
      <c r="N13" s="269" t="s">
        <v>2</v>
      </c>
      <c r="O13" s="269" t="s">
        <v>3</v>
      </c>
      <c r="P13" s="269" t="s">
        <v>4</v>
      </c>
      <c r="Q13" s="279" t="s">
        <v>267</v>
      </c>
    </row>
    <row r="14" spans="1:17" ht="15.75">
      <c r="A14" s="42">
        <v>594</v>
      </c>
      <c r="B14" s="7">
        <f>LOOKUP(A14,Name!A$1:B743)</f>
        <v>0</v>
      </c>
      <c r="C14" s="8">
        <v>25.8</v>
      </c>
      <c r="D14" s="8">
        <v>25.7</v>
      </c>
      <c r="E14" s="8">
        <v>25.6</v>
      </c>
      <c r="F14" s="8">
        <v>25.2</v>
      </c>
      <c r="G14" s="8"/>
      <c r="H14" s="628">
        <f t="shared" si="0"/>
        <v>25.2</v>
      </c>
      <c r="J14" s="42">
        <v>622</v>
      </c>
      <c r="K14" s="643" t="str">
        <f>LOOKUP(J14,Name!A$1:B1785)</f>
        <v>Will Edwards</v>
      </c>
      <c r="L14" s="377">
        <v>86</v>
      </c>
      <c r="M14" s="374"/>
      <c r="N14" s="377">
        <v>85</v>
      </c>
      <c r="O14" s="377">
        <v>86</v>
      </c>
      <c r="P14" s="377">
        <v>90</v>
      </c>
      <c r="Q14" s="651">
        <f aca="true" t="shared" si="2" ref="Q14:Q25">MAX(L14:P14)</f>
        <v>90</v>
      </c>
    </row>
    <row r="15" spans="1:17" ht="15.75">
      <c r="A15" s="42">
        <v>368</v>
      </c>
      <c r="B15" s="7">
        <f>LOOKUP(A15,Name!A$1:B752)</f>
        <v>0</v>
      </c>
      <c r="C15" s="8"/>
      <c r="D15" s="8">
        <v>25.7</v>
      </c>
      <c r="E15" s="8"/>
      <c r="F15" s="8"/>
      <c r="G15" s="8"/>
      <c r="H15" s="628">
        <f t="shared" si="0"/>
        <v>25.7</v>
      </c>
      <c r="J15" s="42">
        <v>592</v>
      </c>
      <c r="K15" s="7">
        <f>LOOKUP(J15,Name!A$1:B1787)</f>
        <v>0</v>
      </c>
      <c r="L15" s="374">
        <v>85</v>
      </c>
      <c r="M15" s="377">
        <v>80</v>
      </c>
      <c r="N15" s="374">
        <v>83</v>
      </c>
      <c r="O15" s="374"/>
      <c r="P15" s="374">
        <v>84</v>
      </c>
      <c r="Q15" s="632">
        <f t="shared" si="2"/>
        <v>85</v>
      </c>
    </row>
    <row r="16" spans="1:17" ht="15.75">
      <c r="A16" s="42">
        <v>622</v>
      </c>
      <c r="B16" s="7" t="str">
        <f>LOOKUP(A16,Name!A$1:B740)</f>
        <v>Will Edwards</v>
      </c>
      <c r="C16" s="8"/>
      <c r="D16" s="8"/>
      <c r="E16" s="8">
        <v>25.9</v>
      </c>
      <c r="F16" s="16"/>
      <c r="G16" s="16"/>
      <c r="H16" s="628">
        <f t="shared" si="0"/>
        <v>25.9</v>
      </c>
      <c r="J16" s="42">
        <v>621</v>
      </c>
      <c r="K16" s="7" t="str">
        <f>LOOKUP(J16,Name!A$1:B1790)</f>
        <v>Tom O'Hanlon</v>
      </c>
      <c r="L16" s="374">
        <v>80</v>
      </c>
      <c r="M16" s="374"/>
      <c r="N16" s="374">
        <v>82</v>
      </c>
      <c r="O16" s="374">
        <v>82</v>
      </c>
      <c r="P16" s="374">
        <v>80</v>
      </c>
      <c r="Q16" s="632">
        <f t="shared" si="2"/>
        <v>82</v>
      </c>
    </row>
    <row r="17" spans="1:17" ht="16.5" customHeight="1">
      <c r="A17" s="42">
        <v>181</v>
      </c>
      <c r="B17" s="7" t="str">
        <f>LOOKUP(A17,Name!A$1:B746)</f>
        <v>Lily Rayson</v>
      </c>
      <c r="C17" s="8">
        <v>26</v>
      </c>
      <c r="D17" s="8">
        <v>26.5</v>
      </c>
      <c r="E17" s="8"/>
      <c r="F17" s="8">
        <v>26.2</v>
      </c>
      <c r="G17" s="8"/>
      <c r="H17" s="628">
        <f t="shared" si="0"/>
        <v>26</v>
      </c>
      <c r="J17" s="42">
        <v>365</v>
      </c>
      <c r="K17" s="7" t="str">
        <f>LOOKUP(J17,Name!A$1:B1788)</f>
        <v>ISAAC BURT</v>
      </c>
      <c r="L17" s="374">
        <v>77</v>
      </c>
      <c r="M17" s="374"/>
      <c r="N17" s="374">
        <v>78</v>
      </c>
      <c r="O17" s="374">
        <v>80</v>
      </c>
      <c r="P17" s="374"/>
      <c r="Q17" s="632">
        <f t="shared" si="2"/>
        <v>80</v>
      </c>
    </row>
    <row r="18" spans="1:17" ht="16.5" customHeight="1">
      <c r="A18" s="42">
        <v>628</v>
      </c>
      <c r="B18" s="7">
        <f>LOOKUP(A18,Name!A$1:B753)</f>
        <v>0</v>
      </c>
      <c r="C18" s="8"/>
      <c r="D18" s="8">
        <v>26.4</v>
      </c>
      <c r="E18" s="8"/>
      <c r="F18" s="8"/>
      <c r="G18" s="8"/>
      <c r="H18" s="628">
        <f t="shared" si="0"/>
        <v>26.4</v>
      </c>
      <c r="J18" s="42">
        <v>367</v>
      </c>
      <c r="K18" s="7" t="str">
        <f>LOOKUP(J18,Name!A$1:B1786)</f>
        <v>Jordan Ricketts</v>
      </c>
      <c r="L18" s="374">
        <v>71</v>
      </c>
      <c r="M18" s="374"/>
      <c r="N18" s="374">
        <v>69</v>
      </c>
      <c r="O18" s="374">
        <v>74</v>
      </c>
      <c r="P18" s="374"/>
      <c r="Q18" s="632">
        <f t="shared" si="2"/>
        <v>74</v>
      </c>
    </row>
    <row r="19" spans="1:17" ht="16.5" customHeight="1">
      <c r="A19" s="42">
        <v>624</v>
      </c>
      <c r="B19" s="7" t="str">
        <f>LOOKUP(A19,Name!A$1:B741)</f>
        <v>Max Vernon</v>
      </c>
      <c r="C19" s="8"/>
      <c r="D19" s="8"/>
      <c r="E19" s="8"/>
      <c r="F19" s="16">
        <v>27</v>
      </c>
      <c r="G19" s="16">
        <v>26.4</v>
      </c>
      <c r="H19" s="628">
        <f t="shared" si="0"/>
        <v>26.4</v>
      </c>
      <c r="J19" s="42">
        <v>366</v>
      </c>
      <c r="K19" s="66" t="str">
        <f>LOOKUP(J19,Name!A$1:B1786)</f>
        <v>Zac Elliott</v>
      </c>
      <c r="L19" s="374"/>
      <c r="M19" s="374">
        <v>72</v>
      </c>
      <c r="N19" s="374"/>
      <c r="O19" s="374"/>
      <c r="P19" s="374"/>
      <c r="Q19" s="632">
        <f t="shared" si="2"/>
        <v>72</v>
      </c>
    </row>
    <row r="20" spans="1:17" ht="15.75">
      <c r="A20" s="42">
        <v>593</v>
      </c>
      <c r="B20" s="7">
        <f>LOOKUP(A20,Name!A$1:B752)</f>
        <v>0</v>
      </c>
      <c r="C20" s="8"/>
      <c r="D20" s="8">
        <v>28.4</v>
      </c>
      <c r="E20" s="8"/>
      <c r="F20" s="8">
        <v>28.8</v>
      </c>
      <c r="G20" s="8">
        <v>27.1</v>
      </c>
      <c r="H20" s="628">
        <f t="shared" si="0"/>
        <v>27.1</v>
      </c>
      <c r="J20" s="42">
        <v>181</v>
      </c>
      <c r="K20" s="7" t="str">
        <f>LOOKUP(J20,Name!A$1:B1782)</f>
        <v>Lily Rayson</v>
      </c>
      <c r="L20" s="374">
        <v>71</v>
      </c>
      <c r="M20" s="374">
        <v>66</v>
      </c>
      <c r="N20" s="374"/>
      <c r="O20" s="374">
        <v>72</v>
      </c>
      <c r="P20" s="374"/>
      <c r="Q20" s="632">
        <f t="shared" si="2"/>
        <v>72</v>
      </c>
    </row>
    <row r="21" spans="1:17" ht="16.5" thickBot="1">
      <c r="A21" s="44">
        <v>183</v>
      </c>
      <c r="B21" s="45">
        <f>LOOKUP(A21,Name!A$1:B752)</f>
        <v>0</v>
      </c>
      <c r="C21" s="46"/>
      <c r="D21" s="46">
        <v>27.8</v>
      </c>
      <c r="E21" s="46"/>
      <c r="F21" s="46"/>
      <c r="G21" s="46"/>
      <c r="H21" s="629">
        <f t="shared" si="0"/>
        <v>27.8</v>
      </c>
      <c r="J21" s="42">
        <v>594</v>
      </c>
      <c r="K21" s="7">
        <f>LOOKUP(J21,Name!A$1:B1783)</f>
        <v>0</v>
      </c>
      <c r="L21" s="375">
        <v>70</v>
      </c>
      <c r="M21" s="375">
        <v>70</v>
      </c>
      <c r="N21" s="375"/>
      <c r="O21" s="374">
        <v>71</v>
      </c>
      <c r="P21" s="374"/>
      <c r="Q21" s="632">
        <f t="shared" si="2"/>
        <v>71</v>
      </c>
    </row>
    <row r="22" spans="1:17" ht="16.5" thickBot="1">
      <c r="A22" s="3"/>
      <c r="C22" s="3"/>
      <c r="D22" s="3"/>
      <c r="E22" s="3"/>
      <c r="F22" s="3"/>
      <c r="G22" s="3"/>
      <c r="H22" s="3"/>
      <c r="J22" s="42">
        <v>624</v>
      </c>
      <c r="K22" s="7" t="str">
        <f>LOOKUP(J22,Name!A$1:B1791)</f>
        <v>Max Vernon</v>
      </c>
      <c r="L22" s="374">
        <v>67</v>
      </c>
      <c r="M22" s="374"/>
      <c r="N22" s="374">
        <v>68</v>
      </c>
      <c r="O22" s="374">
        <v>70</v>
      </c>
      <c r="P22" s="374"/>
      <c r="Q22" s="632">
        <f t="shared" si="2"/>
        <v>70</v>
      </c>
    </row>
    <row r="23" spans="1:17" ht="15.75">
      <c r="A23" s="278" t="s">
        <v>0</v>
      </c>
      <c r="B23" s="268" t="s">
        <v>206</v>
      </c>
      <c r="C23" s="269" t="s">
        <v>54</v>
      </c>
      <c r="D23" s="269" t="s">
        <v>1</v>
      </c>
      <c r="E23" s="269" t="s">
        <v>2</v>
      </c>
      <c r="F23" s="269" t="s">
        <v>3</v>
      </c>
      <c r="G23" s="269" t="s">
        <v>4</v>
      </c>
      <c r="H23" s="279" t="s">
        <v>267</v>
      </c>
      <c r="J23" s="42">
        <v>593</v>
      </c>
      <c r="K23" s="7">
        <f>LOOKUP(J23,Name!A$1:B1784)</f>
        <v>0</v>
      </c>
      <c r="L23" s="374">
        <v>68</v>
      </c>
      <c r="M23" s="374">
        <v>65</v>
      </c>
      <c r="N23" s="374"/>
      <c r="O23" s="374">
        <v>68</v>
      </c>
      <c r="P23" s="374">
        <v>68</v>
      </c>
      <c r="Q23" s="632">
        <f t="shared" si="2"/>
        <v>68</v>
      </c>
    </row>
    <row r="24" spans="1:17" ht="15.75">
      <c r="A24" s="42">
        <v>620</v>
      </c>
      <c r="B24" s="643" t="str">
        <f>LOOKUP(A24,Name!A$1:B1773)</f>
        <v>Henry Thorneywork</v>
      </c>
      <c r="C24" s="17"/>
      <c r="D24" s="17"/>
      <c r="E24" s="372">
        <v>2.72</v>
      </c>
      <c r="F24" s="372">
        <v>2.76</v>
      </c>
      <c r="G24" s="372">
        <v>2.73</v>
      </c>
      <c r="H24" s="650">
        <f aca="true" t="shared" si="3" ref="H24:H36">MAX(C24:G24)</f>
        <v>2.76</v>
      </c>
      <c r="J24" s="42">
        <v>182</v>
      </c>
      <c r="K24" s="7" t="str">
        <f>LOOKUP(J24,Name!A$1:B1781)</f>
        <v>Evelyne Maidment</v>
      </c>
      <c r="L24" s="374">
        <v>66</v>
      </c>
      <c r="M24" s="374">
        <v>63</v>
      </c>
      <c r="N24" s="374"/>
      <c r="O24" s="374"/>
      <c r="P24" s="374"/>
      <c r="Q24" s="632">
        <f t="shared" si="2"/>
        <v>66</v>
      </c>
    </row>
    <row r="25" spans="1:17" ht="16.5" thickBot="1">
      <c r="A25" s="42">
        <v>592</v>
      </c>
      <c r="B25" s="7">
        <f>LOOKUP(A25,Name!A$1:B1768)</f>
        <v>0</v>
      </c>
      <c r="C25" s="372">
        <v>2.57</v>
      </c>
      <c r="D25" s="372">
        <v>2.5</v>
      </c>
      <c r="E25" s="17">
        <v>2.64</v>
      </c>
      <c r="F25" s="17">
        <v>2.65</v>
      </c>
      <c r="G25" s="17">
        <v>2.57</v>
      </c>
      <c r="H25" s="390">
        <f t="shared" si="3"/>
        <v>2.65</v>
      </c>
      <c r="J25" s="44">
        <v>183</v>
      </c>
      <c r="K25" s="45">
        <f>LOOKUP(J25,Name!A$1:B1788)</f>
        <v>0</v>
      </c>
      <c r="L25" s="621"/>
      <c r="M25" s="621">
        <v>50</v>
      </c>
      <c r="N25" s="621"/>
      <c r="O25" s="621"/>
      <c r="P25" s="621"/>
      <c r="Q25" s="633">
        <f t="shared" si="2"/>
        <v>50</v>
      </c>
    </row>
    <row r="26" spans="1:8" ht="16.5" thickBot="1">
      <c r="A26" s="42">
        <v>369</v>
      </c>
      <c r="B26" s="66">
        <f>LOOKUP(A26,Name!A$1:B1771)</f>
        <v>0</v>
      </c>
      <c r="C26" s="17">
        <v>2.27</v>
      </c>
      <c r="D26" s="17"/>
      <c r="E26" s="17"/>
      <c r="F26" s="17">
        <v>2.56</v>
      </c>
      <c r="G26" s="17">
        <v>2.65</v>
      </c>
      <c r="H26" s="390">
        <f t="shared" si="3"/>
        <v>2.65</v>
      </c>
    </row>
    <row r="27" spans="1:17" ht="16.5" thickBot="1">
      <c r="A27" s="42">
        <v>594</v>
      </c>
      <c r="B27" s="7">
        <f>LOOKUP(A27,Name!A$1:B1774)</f>
        <v>0</v>
      </c>
      <c r="C27" s="17">
        <v>2.38</v>
      </c>
      <c r="D27" s="17">
        <v>2.32</v>
      </c>
      <c r="E27" s="17"/>
      <c r="F27" s="17">
        <v>2.38</v>
      </c>
      <c r="G27" s="17"/>
      <c r="H27" s="390">
        <f t="shared" si="3"/>
        <v>2.38</v>
      </c>
      <c r="J27" s="551" t="s">
        <v>0</v>
      </c>
      <c r="K27" s="552" t="s">
        <v>203</v>
      </c>
      <c r="L27" s="553" t="s">
        <v>54</v>
      </c>
      <c r="M27" s="553" t="s">
        <v>1</v>
      </c>
      <c r="N27" s="553" t="s">
        <v>2</v>
      </c>
      <c r="O27" s="553" t="s">
        <v>3</v>
      </c>
      <c r="P27" s="553" t="s">
        <v>4</v>
      </c>
      <c r="Q27" s="554" t="s">
        <v>267</v>
      </c>
    </row>
    <row r="28" spans="1:17" ht="15.75">
      <c r="A28" s="42">
        <v>366</v>
      </c>
      <c r="B28" s="66" t="str">
        <f>LOOKUP(A28,Name!A$1:B1772)</f>
        <v>Zac Elliott</v>
      </c>
      <c r="C28" s="17">
        <v>2.34</v>
      </c>
      <c r="D28" s="17"/>
      <c r="E28" s="17"/>
      <c r="F28" s="17"/>
      <c r="G28" s="17"/>
      <c r="H28" s="390">
        <f t="shared" si="3"/>
        <v>2.34</v>
      </c>
      <c r="J28" s="536">
        <v>369</v>
      </c>
      <c r="K28" s="648">
        <f>LOOKUP(J28,Name!A$1:B1783)</f>
        <v>0</v>
      </c>
      <c r="L28" s="549">
        <v>11.62</v>
      </c>
      <c r="M28" s="550"/>
      <c r="N28" s="550"/>
      <c r="O28" s="549">
        <v>12.17</v>
      </c>
      <c r="P28" s="549">
        <v>12.23</v>
      </c>
      <c r="Q28" s="649">
        <f aca="true" t="shared" si="4" ref="Q28:Q38">MAX(L28:P28)</f>
        <v>12.23</v>
      </c>
    </row>
    <row r="29" spans="1:17" ht="15.75">
      <c r="A29" s="42">
        <v>367</v>
      </c>
      <c r="B29" s="7" t="str">
        <f>LOOKUP(A29,Name!A$1:B1767)</f>
        <v>Jordan Ricketts</v>
      </c>
      <c r="C29" s="17">
        <v>2.32</v>
      </c>
      <c r="D29" s="315"/>
      <c r="E29" s="346">
        <v>2.04</v>
      </c>
      <c r="F29" s="17"/>
      <c r="G29" s="17"/>
      <c r="H29" s="390">
        <f t="shared" si="3"/>
        <v>2.32</v>
      </c>
      <c r="J29" s="42">
        <v>366</v>
      </c>
      <c r="K29" s="630" t="str">
        <f>LOOKUP(J29,Name!A$1:B1782)</f>
        <v>Zac Elliott</v>
      </c>
      <c r="L29" s="388">
        <v>11.62</v>
      </c>
      <c r="M29" s="316"/>
      <c r="N29" s="316"/>
      <c r="O29" s="316">
        <v>10.52</v>
      </c>
      <c r="P29" s="316">
        <v>10.69</v>
      </c>
      <c r="Q29" s="634">
        <f t="shared" si="4"/>
        <v>11.62</v>
      </c>
    </row>
    <row r="30" spans="1:17" ht="15.75">
      <c r="A30" s="427">
        <v>486</v>
      </c>
      <c r="B30" s="7" t="str">
        <f>LOOKUP(A30,Name!A$1:B1774)</f>
        <v>Ava Shilvock</v>
      </c>
      <c r="C30" s="17"/>
      <c r="D30" s="17">
        <v>2.25</v>
      </c>
      <c r="E30" s="17">
        <v>2.26</v>
      </c>
      <c r="F30" s="17">
        <v>2.22</v>
      </c>
      <c r="G30" s="17">
        <v>2.31</v>
      </c>
      <c r="H30" s="390">
        <f t="shared" si="3"/>
        <v>2.31</v>
      </c>
      <c r="J30" s="427">
        <v>486</v>
      </c>
      <c r="K30" s="7" t="str">
        <f>LOOKUP(J30,Name!A$1:B1791)</f>
        <v>Ava Shilvock</v>
      </c>
      <c r="L30" s="316"/>
      <c r="M30" s="388">
        <v>10.94</v>
      </c>
      <c r="N30" s="388">
        <v>11.23</v>
      </c>
      <c r="O30" s="316">
        <v>10.72</v>
      </c>
      <c r="P30" s="316">
        <v>11.49</v>
      </c>
      <c r="Q30" s="634">
        <f t="shared" si="4"/>
        <v>11.49</v>
      </c>
    </row>
    <row r="31" spans="1:17" ht="15.75">
      <c r="A31" s="42">
        <v>627</v>
      </c>
      <c r="B31" s="7" t="str">
        <f>LOOKUP(A31,Name!A$1:B1775)</f>
        <v>Chris Perry </v>
      </c>
      <c r="C31" s="17">
        <v>2.04</v>
      </c>
      <c r="D31" s="17"/>
      <c r="E31" s="17">
        <v>2.15</v>
      </c>
      <c r="F31" s="17">
        <v>2.04</v>
      </c>
      <c r="G31" s="17">
        <v>2.28</v>
      </c>
      <c r="H31" s="390">
        <f t="shared" si="3"/>
        <v>2.28</v>
      </c>
      <c r="J31" s="42">
        <v>620</v>
      </c>
      <c r="K31" s="7" t="str">
        <f>LOOKUP(J31,Name!A$1:B1785)</f>
        <v>Henry Thorneywork</v>
      </c>
      <c r="L31" s="316">
        <v>10.21</v>
      </c>
      <c r="M31" s="316">
        <v>9.65</v>
      </c>
      <c r="N31" s="316">
        <v>9.52</v>
      </c>
      <c r="O31" s="316">
        <v>9.74</v>
      </c>
      <c r="P31" s="316">
        <v>10.34</v>
      </c>
      <c r="Q31" s="634">
        <f t="shared" si="4"/>
        <v>10.34</v>
      </c>
    </row>
    <row r="32" spans="1:17" ht="15.75">
      <c r="A32" s="42">
        <v>626</v>
      </c>
      <c r="B32" s="7" t="str">
        <f>LOOKUP(A32,Name!A$1:B1772)</f>
        <v>Arif Mohamed</v>
      </c>
      <c r="C32" s="17">
        <v>1.93</v>
      </c>
      <c r="D32" s="17">
        <v>2.07</v>
      </c>
      <c r="E32" s="17"/>
      <c r="F32" s="17"/>
      <c r="G32" s="17"/>
      <c r="H32" s="390">
        <f t="shared" si="3"/>
        <v>2.07</v>
      </c>
      <c r="J32" s="42">
        <v>591</v>
      </c>
      <c r="K32" s="7">
        <f>LOOKUP(J32,Name!A$1:B1784)</f>
        <v>0</v>
      </c>
      <c r="L32" s="316">
        <v>9.52</v>
      </c>
      <c r="M32" s="316">
        <v>9.75</v>
      </c>
      <c r="N32" s="316">
        <v>9.98</v>
      </c>
      <c r="O32" s="316">
        <v>9.86</v>
      </c>
      <c r="P32" s="316">
        <v>8.59</v>
      </c>
      <c r="Q32" s="634">
        <f t="shared" si="4"/>
        <v>9.98</v>
      </c>
    </row>
    <row r="33" spans="1:17" ht="15.75">
      <c r="A33" s="42">
        <v>622</v>
      </c>
      <c r="B33" s="7" t="str">
        <f>LOOKUP(A33,Name!A$1:B1770)</f>
        <v>Will Edwards</v>
      </c>
      <c r="C33" s="17">
        <v>2.07</v>
      </c>
      <c r="D33" s="17">
        <v>2.05</v>
      </c>
      <c r="E33" s="17"/>
      <c r="F33" s="17"/>
      <c r="G33" s="17"/>
      <c r="H33" s="390">
        <f t="shared" si="3"/>
        <v>2.07</v>
      </c>
      <c r="J33" s="42">
        <v>625</v>
      </c>
      <c r="K33" s="7" t="str">
        <f>LOOKUP(J33,Name!A$1:B1788)</f>
        <v>Adam Mohamed</v>
      </c>
      <c r="L33" s="316">
        <v>8.21</v>
      </c>
      <c r="M33" s="316">
        <v>8.15</v>
      </c>
      <c r="N33" s="316">
        <v>9.9</v>
      </c>
      <c r="O33" s="316">
        <v>8.71</v>
      </c>
      <c r="P33" s="316">
        <v>8.46</v>
      </c>
      <c r="Q33" s="634">
        <f t="shared" si="4"/>
        <v>9.9</v>
      </c>
    </row>
    <row r="34" spans="1:17" ht="15.75">
      <c r="A34" s="42">
        <v>181</v>
      </c>
      <c r="B34" s="7" t="str">
        <f>LOOKUP(A34,Name!A$1:B1766)</f>
        <v>Lily Rayson</v>
      </c>
      <c r="C34" s="17">
        <v>2.05</v>
      </c>
      <c r="D34" s="17">
        <v>1.89</v>
      </c>
      <c r="E34" s="17"/>
      <c r="F34" s="17">
        <v>1.96</v>
      </c>
      <c r="G34" s="17"/>
      <c r="H34" s="390">
        <f t="shared" si="3"/>
        <v>2.05</v>
      </c>
      <c r="J34" s="42">
        <v>626</v>
      </c>
      <c r="K34" s="7" t="str">
        <f>LOOKUP(J34,Name!A$1:B1786)</f>
        <v>Arif Mohamed</v>
      </c>
      <c r="L34" s="316">
        <v>9.89</v>
      </c>
      <c r="M34" s="316">
        <v>9.65</v>
      </c>
      <c r="N34" s="316"/>
      <c r="O34" s="316"/>
      <c r="P34" s="316"/>
      <c r="Q34" s="634">
        <f t="shared" si="4"/>
        <v>9.89</v>
      </c>
    </row>
    <row r="35" spans="1:17" ht="15.75">
      <c r="A35" s="42">
        <v>182</v>
      </c>
      <c r="B35" s="7" t="str">
        <f>LOOKUP(A35,Name!A$1:B1765)</f>
        <v>Evelyne Maidment</v>
      </c>
      <c r="C35" s="17">
        <v>1.81</v>
      </c>
      <c r="D35" s="17">
        <v>2.04</v>
      </c>
      <c r="E35" s="17"/>
      <c r="F35" s="17"/>
      <c r="G35" s="17"/>
      <c r="H35" s="390">
        <f t="shared" si="3"/>
        <v>2.04</v>
      </c>
      <c r="J35" s="42">
        <v>594</v>
      </c>
      <c r="K35" s="7">
        <f>LOOKUP(J35,Name!A$1:B1792)</f>
        <v>0</v>
      </c>
      <c r="L35" s="316"/>
      <c r="M35" s="316"/>
      <c r="N35" s="316">
        <v>8.96</v>
      </c>
      <c r="O35" s="316"/>
      <c r="P35" s="316"/>
      <c r="Q35" s="634">
        <f t="shared" si="4"/>
        <v>8.96</v>
      </c>
    </row>
    <row r="36" spans="1:17" ht="15.75">
      <c r="A36" s="42">
        <v>365</v>
      </c>
      <c r="B36" s="7" t="str">
        <f>LOOKUP(A36,Name!A$1:B1770)</f>
        <v>ISAAC BURT</v>
      </c>
      <c r="C36" s="17">
        <v>1.94</v>
      </c>
      <c r="D36" s="17"/>
      <c r="E36" s="17"/>
      <c r="F36" s="17"/>
      <c r="G36" s="17"/>
      <c r="H36" s="390">
        <f t="shared" si="3"/>
        <v>1.94</v>
      </c>
      <c r="J36" s="42">
        <v>627</v>
      </c>
      <c r="K36" s="7" t="str">
        <f>LOOKUP(J36,Name!A$1:B1787)</f>
        <v>Chris Perry </v>
      </c>
      <c r="L36" s="317">
        <v>7.55</v>
      </c>
      <c r="M36" s="317">
        <v>7.46</v>
      </c>
      <c r="N36" s="317">
        <v>8.79</v>
      </c>
      <c r="O36" s="316">
        <v>7.72</v>
      </c>
      <c r="P36" s="316"/>
      <c r="Q36" s="634">
        <f t="shared" si="4"/>
        <v>8.79</v>
      </c>
    </row>
    <row r="37" spans="1:17" ht="15.75">
      <c r="A37" s="42">
        <v>370</v>
      </c>
      <c r="B37" s="7">
        <f>LOOKUP(A37,Name!A$1:B1776)</f>
        <v>0</v>
      </c>
      <c r="C37" s="17"/>
      <c r="D37" s="17">
        <v>1.88</v>
      </c>
      <c r="E37" s="17"/>
      <c r="F37" s="17"/>
      <c r="G37" s="17"/>
      <c r="H37" s="390">
        <f>MIN(C37:G37)</f>
        <v>1.88</v>
      </c>
      <c r="J37" s="42">
        <v>370</v>
      </c>
      <c r="K37" s="7">
        <f>LOOKUP(J37,Name!A$1:B1789)</f>
        <v>0</v>
      </c>
      <c r="L37" s="316"/>
      <c r="M37" s="316">
        <v>6.24</v>
      </c>
      <c r="N37" s="316"/>
      <c r="O37" s="316"/>
      <c r="P37" s="316"/>
      <c r="Q37" s="634">
        <f t="shared" si="4"/>
        <v>6.24</v>
      </c>
    </row>
    <row r="38" spans="1:17" ht="16.5" thickBot="1">
      <c r="A38" s="42">
        <v>625</v>
      </c>
      <c r="B38" s="7" t="str">
        <f>LOOKUP(A38,Name!A$1:B1769)</f>
        <v>Adam Mohamed</v>
      </c>
      <c r="C38" s="17">
        <v>1.61</v>
      </c>
      <c r="D38" s="17">
        <v>1.69</v>
      </c>
      <c r="E38" s="17">
        <v>1.87</v>
      </c>
      <c r="F38" s="17">
        <v>1.77</v>
      </c>
      <c r="G38" s="17">
        <v>1.87</v>
      </c>
      <c r="H38" s="390">
        <f>MAX(C38:G38)</f>
        <v>1.87</v>
      </c>
      <c r="J38" s="44">
        <v>365</v>
      </c>
      <c r="K38" s="45" t="str">
        <f>LOOKUP(J38,Name!A$1:B1790)</f>
        <v>ISAAC BURT</v>
      </c>
      <c r="L38" s="635"/>
      <c r="M38" s="635">
        <v>5.97</v>
      </c>
      <c r="N38" s="635"/>
      <c r="O38" s="635"/>
      <c r="P38" s="635"/>
      <c r="Q38" s="636">
        <f t="shared" si="4"/>
        <v>5.97</v>
      </c>
    </row>
    <row r="39" spans="1:8" ht="16.5" thickBot="1">
      <c r="A39" s="42">
        <v>593</v>
      </c>
      <c r="B39" s="7">
        <f>LOOKUP(A39,Name!A$1:B1775)</f>
        <v>0</v>
      </c>
      <c r="C39" s="17"/>
      <c r="D39" s="17">
        <v>1.75</v>
      </c>
      <c r="E39" s="17"/>
      <c r="F39" s="17">
        <v>1.78</v>
      </c>
      <c r="G39" s="17"/>
      <c r="H39" s="390">
        <f>MAX(C39:G39)</f>
        <v>1.78</v>
      </c>
    </row>
    <row r="40" spans="1:17" ht="16.5" thickBot="1">
      <c r="A40" s="44">
        <v>183</v>
      </c>
      <c r="B40" s="45">
        <f>LOOKUP(A40,Name!A$1:B1773)</f>
        <v>0</v>
      </c>
      <c r="C40" s="626"/>
      <c r="D40" s="626">
        <v>0.5</v>
      </c>
      <c r="E40" s="626"/>
      <c r="F40" s="626"/>
      <c r="G40" s="626"/>
      <c r="H40" s="637">
        <f>MAX(C40:G40)</f>
        <v>0.5</v>
      </c>
      <c r="J40" s="556" t="s">
        <v>0</v>
      </c>
      <c r="K40" s="552" t="s">
        <v>204</v>
      </c>
      <c r="L40" s="553" t="s">
        <v>54</v>
      </c>
      <c r="M40" s="553" t="s">
        <v>1</v>
      </c>
      <c r="N40" s="553" t="s">
        <v>2</v>
      </c>
      <c r="O40" s="553" t="s">
        <v>3</v>
      </c>
      <c r="P40" s="553" t="s">
        <v>4</v>
      </c>
      <c r="Q40" s="554" t="s">
        <v>38</v>
      </c>
    </row>
    <row r="41" spans="10:17" ht="16.5" thickBot="1">
      <c r="J41" s="382">
        <v>6</v>
      </c>
      <c r="K41" s="655" t="s">
        <v>199</v>
      </c>
      <c r="L41" s="555">
        <v>96.9</v>
      </c>
      <c r="M41" s="555">
        <v>103.7</v>
      </c>
      <c r="N41" s="555">
        <v>103.5</v>
      </c>
      <c r="O41" s="555">
        <v>100.3</v>
      </c>
      <c r="P41" s="555">
        <v>110.8</v>
      </c>
      <c r="Q41" s="654">
        <f>MIN(L41:P41)</f>
        <v>96.9</v>
      </c>
    </row>
    <row r="42" spans="1:17" ht="15.75">
      <c r="A42" s="278" t="s">
        <v>0</v>
      </c>
      <c r="B42" s="268" t="s">
        <v>244</v>
      </c>
      <c r="C42" s="269" t="s">
        <v>54</v>
      </c>
      <c r="D42" s="269" t="s">
        <v>1</v>
      </c>
      <c r="E42" s="269" t="s">
        <v>2</v>
      </c>
      <c r="F42" s="269" t="s">
        <v>3</v>
      </c>
      <c r="G42" s="269" t="s">
        <v>4</v>
      </c>
      <c r="H42" s="279" t="s">
        <v>267</v>
      </c>
      <c r="J42" s="383">
        <v>3</v>
      </c>
      <c r="K42" s="335" t="s">
        <v>6</v>
      </c>
      <c r="L42" s="16">
        <v>99.3</v>
      </c>
      <c r="M42" s="16">
        <v>107.1</v>
      </c>
      <c r="N42" s="16"/>
      <c r="O42" s="16"/>
      <c r="P42" s="16"/>
      <c r="Q42" s="276">
        <f>MIN(L42:P42)</f>
        <v>99.3</v>
      </c>
    </row>
    <row r="43" spans="1:17" ht="15.75">
      <c r="A43" s="42">
        <v>621</v>
      </c>
      <c r="B43" s="643" t="str">
        <f>LOOKUP(A43,Name!A$1:B1769)</f>
        <v>Tom O'Hanlon</v>
      </c>
      <c r="C43" s="372">
        <v>8.9</v>
      </c>
      <c r="D43" s="372">
        <v>7.84</v>
      </c>
      <c r="E43" s="372">
        <v>7.94</v>
      </c>
      <c r="F43" s="372">
        <v>8.24</v>
      </c>
      <c r="G43" s="372">
        <v>8.34</v>
      </c>
      <c r="H43" s="650">
        <f aca="true" t="shared" si="5" ref="H43:H53">MAX(C43:G43)</f>
        <v>8.9</v>
      </c>
      <c r="J43" s="381">
        <v>5</v>
      </c>
      <c r="K43" s="335" t="s">
        <v>8</v>
      </c>
      <c r="L43" s="16">
        <v>103.4</v>
      </c>
      <c r="M43" s="16"/>
      <c r="N43" s="16"/>
      <c r="O43" s="16">
        <v>102</v>
      </c>
      <c r="P43" s="16"/>
      <c r="Q43" s="276">
        <f>MIN(L43:P43)</f>
        <v>102</v>
      </c>
    </row>
    <row r="44" spans="1:17" ht="15.75">
      <c r="A44" s="42">
        <v>620</v>
      </c>
      <c r="B44" s="7" t="str">
        <f>LOOKUP(A44,Name!A$1:B1768)</f>
        <v>Henry Thorneywork</v>
      </c>
      <c r="C44" s="17">
        <v>8.86</v>
      </c>
      <c r="D44" s="17">
        <v>7.82</v>
      </c>
      <c r="E44" s="17"/>
      <c r="F44" s="17"/>
      <c r="G44" s="17"/>
      <c r="H44" s="390">
        <f t="shared" si="5"/>
        <v>8.86</v>
      </c>
      <c r="J44" s="384">
        <v>1</v>
      </c>
      <c r="K44" s="335" t="s">
        <v>10</v>
      </c>
      <c r="L44" s="16"/>
      <c r="M44" s="16">
        <v>117.7</v>
      </c>
      <c r="N44" s="16"/>
      <c r="O44" s="16"/>
      <c r="P44" s="16"/>
      <c r="Q44" s="276">
        <f>MIN(L44:P44)</f>
        <v>117.7</v>
      </c>
    </row>
    <row r="45" spans="1:17" ht="16.5" thickBot="1">
      <c r="A45" s="42">
        <v>366</v>
      </c>
      <c r="B45" s="66" t="str">
        <f>LOOKUP(A45,Name!A$1:B1772)</f>
        <v>Zac Elliott</v>
      </c>
      <c r="C45" s="17"/>
      <c r="D45" s="17">
        <v>7.66</v>
      </c>
      <c r="E45" s="17"/>
      <c r="F45" s="17">
        <v>7.5</v>
      </c>
      <c r="G45" s="17">
        <v>7.34</v>
      </c>
      <c r="H45" s="390">
        <f t="shared" si="5"/>
        <v>7.66</v>
      </c>
      <c r="J45" s="385">
        <v>4</v>
      </c>
      <c r="K45" s="336" t="s">
        <v>9</v>
      </c>
      <c r="L45" s="16"/>
      <c r="M45" s="16"/>
      <c r="N45" s="16"/>
      <c r="O45" s="16"/>
      <c r="P45" s="16"/>
      <c r="Q45" s="277">
        <f>MIN(L45:P45)</f>
        <v>0</v>
      </c>
    </row>
    <row r="46" spans="1:8" ht="16.5" thickBot="1">
      <c r="A46" s="42">
        <v>365</v>
      </c>
      <c r="B46" s="7" t="str">
        <f>LOOKUP(A46,Name!A$1:B1771)</f>
        <v>ISAAC BURT</v>
      </c>
      <c r="C46" s="315"/>
      <c r="D46" s="346">
        <v>6.9</v>
      </c>
      <c r="E46" s="346">
        <v>5.64</v>
      </c>
      <c r="F46" s="17"/>
      <c r="G46" s="17"/>
      <c r="H46" s="390">
        <f t="shared" si="5"/>
        <v>6.9</v>
      </c>
    </row>
    <row r="47" spans="1:17" ht="15.75">
      <c r="A47" s="42">
        <v>591</v>
      </c>
      <c r="B47" s="7">
        <f>LOOKUP(A47,Name!A$1:B1767)</f>
        <v>0</v>
      </c>
      <c r="C47" s="17">
        <v>6.6</v>
      </c>
      <c r="D47" s="17">
        <v>6.24</v>
      </c>
      <c r="E47" s="17">
        <v>6.2</v>
      </c>
      <c r="F47" s="17">
        <v>6.7</v>
      </c>
      <c r="G47" s="17">
        <v>6.42</v>
      </c>
      <c r="H47" s="390">
        <f t="shared" si="5"/>
        <v>6.7</v>
      </c>
      <c r="J47" s="389" t="s">
        <v>0</v>
      </c>
      <c r="K47" s="268" t="s">
        <v>205</v>
      </c>
      <c r="L47" s="269" t="s">
        <v>54</v>
      </c>
      <c r="M47" s="269" t="s">
        <v>1</v>
      </c>
      <c r="N47" s="269" t="s">
        <v>2</v>
      </c>
      <c r="O47" s="269" t="s">
        <v>3</v>
      </c>
      <c r="P47" s="269" t="s">
        <v>4</v>
      </c>
      <c r="Q47" s="279" t="s">
        <v>38</v>
      </c>
    </row>
    <row r="48" spans="1:17" ht="15.75">
      <c r="A48" s="42">
        <v>594</v>
      </c>
      <c r="B48" s="7">
        <f>LOOKUP(A48,Name!A$1:B1767)</f>
        <v>0</v>
      </c>
      <c r="C48" s="17"/>
      <c r="D48" s="17"/>
      <c r="E48" s="17">
        <v>6.56</v>
      </c>
      <c r="F48" s="17"/>
      <c r="G48" s="17"/>
      <c r="H48" s="390">
        <f t="shared" si="5"/>
        <v>6.56</v>
      </c>
      <c r="J48" s="383">
        <v>3</v>
      </c>
      <c r="K48" s="52" t="s">
        <v>6</v>
      </c>
      <c r="L48" s="16"/>
      <c r="M48" s="16"/>
      <c r="N48" s="16"/>
      <c r="O48" s="548">
        <v>102</v>
      </c>
      <c r="P48" s="16"/>
      <c r="Q48" s="276">
        <f>MIN(L48:P48)</f>
        <v>102</v>
      </c>
    </row>
    <row r="49" spans="1:17" ht="15.75">
      <c r="A49" s="42">
        <v>624</v>
      </c>
      <c r="B49" s="7" t="str">
        <f>LOOKUP(A49,Name!A$1:B1770)</f>
        <v>Max Vernon</v>
      </c>
      <c r="C49" s="17">
        <v>6.22</v>
      </c>
      <c r="D49" s="17">
        <v>6.04</v>
      </c>
      <c r="E49" s="17">
        <v>6.46</v>
      </c>
      <c r="F49" s="17">
        <v>6.16</v>
      </c>
      <c r="G49" s="17">
        <v>6.26</v>
      </c>
      <c r="H49" s="390">
        <f t="shared" si="5"/>
        <v>6.46</v>
      </c>
      <c r="J49" s="382">
        <v>6</v>
      </c>
      <c r="K49" s="653" t="s">
        <v>199</v>
      </c>
      <c r="L49" s="386">
        <v>107.1</v>
      </c>
      <c r="M49" s="386">
        <v>108.9</v>
      </c>
      <c r="N49" s="548">
        <v>106</v>
      </c>
      <c r="O49" s="16">
        <v>102.2</v>
      </c>
      <c r="P49" s="548">
        <v>107</v>
      </c>
      <c r="Q49" s="652">
        <f>MIN(L49:P49)</f>
        <v>102.2</v>
      </c>
    </row>
    <row r="50" spans="1:17" ht="15.75">
      <c r="A50" s="42">
        <v>622</v>
      </c>
      <c r="B50" s="7" t="str">
        <f>LOOKUP(A50,Name!A$1:B1770)</f>
        <v>Will Edwards</v>
      </c>
      <c r="C50" s="17"/>
      <c r="D50" s="17"/>
      <c r="E50" s="17">
        <v>6.28</v>
      </c>
      <c r="F50" s="17">
        <v>6.18</v>
      </c>
      <c r="G50" s="17">
        <v>5.98</v>
      </c>
      <c r="H50" s="390">
        <f t="shared" si="5"/>
        <v>6.28</v>
      </c>
      <c r="J50" s="381">
        <v>5</v>
      </c>
      <c r="K50" s="52" t="s">
        <v>8</v>
      </c>
      <c r="L50" s="16"/>
      <c r="M50" s="16"/>
      <c r="N50" s="16"/>
      <c r="O50" s="16"/>
      <c r="P50" s="16">
        <v>110.7</v>
      </c>
      <c r="Q50" s="276">
        <f>MIN(L50:P50)</f>
        <v>110.7</v>
      </c>
    </row>
    <row r="51" spans="1:17" ht="15.75">
      <c r="A51" s="42">
        <v>628</v>
      </c>
      <c r="B51" s="7">
        <f>LOOKUP(A51,Name!A$1:B1773)</f>
        <v>0</v>
      </c>
      <c r="C51" s="17"/>
      <c r="D51" s="17">
        <v>6.14</v>
      </c>
      <c r="E51" s="17"/>
      <c r="F51" s="17"/>
      <c r="G51" s="17"/>
      <c r="H51" s="390">
        <f t="shared" si="5"/>
        <v>6.14</v>
      </c>
      <c r="J51" s="384">
        <v>1</v>
      </c>
      <c r="K51" s="52" t="s">
        <v>10</v>
      </c>
      <c r="L51" s="16"/>
      <c r="M51" s="16">
        <v>111.1</v>
      </c>
      <c r="N51" s="16"/>
      <c r="O51" s="16"/>
      <c r="P51" s="16"/>
      <c r="Q51" s="276">
        <f>MIN(L51:P51)</f>
        <v>111.1</v>
      </c>
    </row>
    <row r="52" spans="1:17" ht="16.5" thickBot="1">
      <c r="A52" s="42">
        <v>593</v>
      </c>
      <c r="B52" s="7">
        <f>LOOKUP(A52,Name!A$1:B1766)</f>
        <v>0</v>
      </c>
      <c r="C52" s="17">
        <v>5.52</v>
      </c>
      <c r="D52" s="17"/>
      <c r="E52" s="17"/>
      <c r="F52" s="17"/>
      <c r="G52" s="17">
        <v>6</v>
      </c>
      <c r="H52" s="390">
        <f t="shared" si="5"/>
        <v>6</v>
      </c>
      <c r="J52" s="385">
        <v>4</v>
      </c>
      <c r="K52" s="57" t="s">
        <v>9</v>
      </c>
      <c r="L52" s="69"/>
      <c r="M52" s="69"/>
      <c r="N52" s="69"/>
      <c r="O52" s="69"/>
      <c r="P52" s="69"/>
      <c r="Q52" s="277">
        <f>MIN(L52:P52)</f>
        <v>0</v>
      </c>
    </row>
    <row r="53" spans="1:8" ht="16.5" thickBot="1">
      <c r="A53" s="44">
        <v>367</v>
      </c>
      <c r="B53" s="458" t="str">
        <f>LOOKUP(A53,Name!A$1:B1773)</f>
        <v>Jordan Ricketts</v>
      </c>
      <c r="C53" s="626"/>
      <c r="D53" s="626"/>
      <c r="E53" s="626"/>
      <c r="F53" s="626">
        <v>5.9</v>
      </c>
      <c r="G53" s="626"/>
      <c r="H53" s="637">
        <f t="shared" si="5"/>
        <v>5.9</v>
      </c>
    </row>
    <row r="54" spans="1:8" ht="15">
      <c r="A54" s="55"/>
      <c r="C54" s="55"/>
      <c r="D54" s="55"/>
      <c r="E54" s="55"/>
      <c r="F54" s="55"/>
      <c r="G54" s="55"/>
      <c r="H54" s="55"/>
    </row>
    <row r="61" spans="1:8" ht="15">
      <c r="A61" s="55"/>
      <c r="C61" s="55"/>
      <c r="D61" s="55"/>
      <c r="E61" s="55"/>
      <c r="F61" s="55"/>
      <c r="G61" s="55"/>
      <c r="H61" s="55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  <row r="66" spans="1:8" ht="15">
      <c r="A66" s="3"/>
      <c r="C66" s="3"/>
      <c r="D66" s="3"/>
      <c r="E66" s="3"/>
      <c r="F66" s="3"/>
      <c r="G66" s="3"/>
      <c r="H66" s="3"/>
    </row>
    <row r="67" spans="1:8" ht="15">
      <c r="A67" s="3"/>
      <c r="C67" s="3"/>
      <c r="D67" s="3"/>
      <c r="E67" s="3"/>
      <c r="F67" s="3"/>
      <c r="G67" s="3"/>
      <c r="H67" s="3"/>
    </row>
  </sheetData>
  <sheetProtection/>
  <conditionalFormatting sqref="J40:J45 A68:A65536 A1:A13 A61 J47:J52 A15:A21 A23:A54 J1:J11">
    <cfRule type="cellIs" priority="17" dxfId="8" operator="between" stopIfTrue="1">
      <formula>300</formula>
      <formula>399</formula>
    </cfRule>
    <cfRule type="cellIs" priority="18" dxfId="7" operator="between" stopIfTrue="1">
      <formula>600</formula>
      <formula>699</formula>
    </cfRule>
    <cfRule type="cellIs" priority="19" dxfId="6" operator="between" stopIfTrue="1">
      <formula>500</formula>
      <formula>599</formula>
    </cfRule>
  </conditionalFormatting>
  <conditionalFormatting sqref="J27:J38">
    <cfRule type="cellIs" priority="8" dxfId="8" operator="between" stopIfTrue="1">
      <formula>300</formula>
      <formula>399</formula>
    </cfRule>
    <cfRule type="cellIs" priority="9" dxfId="7" operator="between" stopIfTrue="1">
      <formula>600</formula>
      <formula>699</formula>
    </cfRule>
    <cfRule type="cellIs" priority="10" dxfId="6" operator="between" stopIfTrue="1">
      <formula>500</formula>
      <formula>599</formula>
    </cfRule>
  </conditionalFormatting>
  <conditionalFormatting sqref="J13:J25">
    <cfRule type="cellIs" priority="11" dxfId="8" operator="between" stopIfTrue="1">
      <formula>300</formula>
      <formula>399</formula>
    </cfRule>
    <cfRule type="cellIs" priority="12" dxfId="7" operator="between" stopIfTrue="1">
      <formula>600</formula>
      <formula>699</formula>
    </cfRule>
    <cfRule type="cellIs" priority="13" dxfId="6" operator="between" stopIfTrue="1">
      <formula>500</formula>
      <formula>599</formula>
    </cfRule>
  </conditionalFormatting>
  <conditionalFormatting sqref="A14">
    <cfRule type="cellIs" priority="2" dxfId="8" operator="between" stopIfTrue="1">
      <formula>300</formula>
      <formula>399</formula>
    </cfRule>
    <cfRule type="cellIs" priority="3" dxfId="7" operator="between" stopIfTrue="1">
      <formula>600</formula>
      <formula>699</formula>
    </cfRule>
    <cfRule type="cellIs" priority="4" dxfId="6" operator="between" stopIfTrue="1">
      <formula>500</formula>
      <formula>599</formula>
    </cfRule>
  </conditionalFormatting>
  <conditionalFormatting sqref="J13:J25 A54 A61:A65536 J47:J52 A1:A4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6.421875" style="19" customWidth="1"/>
    <col min="2" max="2" width="20.8515625" style="3" customWidth="1"/>
    <col min="3" max="3" width="7.00390625" style="22" bestFit="1" customWidth="1"/>
    <col min="4" max="4" width="7.140625" style="22" customWidth="1"/>
    <col min="5" max="7" width="6.57421875" style="22" customWidth="1"/>
    <col min="8" max="8" width="7.00390625" style="22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55" customWidth="1"/>
    <col min="17" max="17" width="7.00390625" style="3" customWidth="1"/>
    <col min="18" max="16384" width="9.140625" style="3" customWidth="1"/>
  </cols>
  <sheetData>
    <row r="1" spans="1:17" ht="31.5">
      <c r="A1" s="270" t="s">
        <v>0</v>
      </c>
      <c r="B1" s="271" t="s">
        <v>192</v>
      </c>
      <c r="C1" s="260" t="s">
        <v>54</v>
      </c>
      <c r="D1" s="260" t="s">
        <v>1</v>
      </c>
      <c r="E1" s="260" t="s">
        <v>2</v>
      </c>
      <c r="F1" s="260" t="s">
        <v>3</v>
      </c>
      <c r="G1" s="260" t="s">
        <v>4</v>
      </c>
      <c r="H1" s="272" t="s">
        <v>5</v>
      </c>
      <c r="J1" s="270" t="s">
        <v>0</v>
      </c>
      <c r="K1" s="271" t="s">
        <v>193</v>
      </c>
      <c r="L1" s="260" t="s">
        <v>54</v>
      </c>
      <c r="M1" s="260" t="s">
        <v>1</v>
      </c>
      <c r="N1" s="260" t="s">
        <v>2</v>
      </c>
      <c r="O1" s="260" t="s">
        <v>3</v>
      </c>
      <c r="P1" s="260" t="s">
        <v>4</v>
      </c>
      <c r="Q1" s="272" t="s">
        <v>5</v>
      </c>
    </row>
    <row r="2" spans="1:17" s="9" customFormat="1" ht="16.5" customHeight="1">
      <c r="A2" s="18">
        <v>457</v>
      </c>
      <c r="B2" s="643" t="str">
        <f>LOOKUP(A2,Name!A$1:B740)</f>
        <v>Isabella Powell</v>
      </c>
      <c r="C2" s="8">
        <v>25.4</v>
      </c>
      <c r="D2" s="8">
        <v>25.7</v>
      </c>
      <c r="E2" s="8">
        <v>25.2</v>
      </c>
      <c r="F2" s="370">
        <v>24.7</v>
      </c>
      <c r="G2" s="644">
        <v>24.8</v>
      </c>
      <c r="H2" s="607">
        <f aca="true" t="shared" si="0" ref="H2:H30">MIN(C2:G2)</f>
        <v>24.7</v>
      </c>
      <c r="J2" s="18">
        <v>581</v>
      </c>
      <c r="K2" s="643">
        <f>LOOKUP(J2,Name!A$1:B1750)</f>
        <v>0</v>
      </c>
      <c r="L2" s="370">
        <v>53.4</v>
      </c>
      <c r="M2" s="370">
        <v>54.3</v>
      </c>
      <c r="N2" s="370">
        <v>54.3</v>
      </c>
      <c r="O2" s="370">
        <v>54</v>
      </c>
      <c r="P2" s="370">
        <v>53.8</v>
      </c>
      <c r="Q2" s="644">
        <f aca="true" t="shared" si="1" ref="Q2:Q21">MIN(L2:P2)</f>
        <v>53.4</v>
      </c>
    </row>
    <row r="3" spans="1:17" ht="16.5" customHeight="1">
      <c r="A3" s="18">
        <v>320</v>
      </c>
      <c r="B3" s="371" t="str">
        <f>LOOKUP(A3,Name!A$1:B753)</f>
        <v>CHENEE TAYLOR</v>
      </c>
      <c r="C3" s="8"/>
      <c r="D3" s="8">
        <v>25.6</v>
      </c>
      <c r="E3" s="8">
        <v>25.9</v>
      </c>
      <c r="F3" s="8">
        <v>25.2</v>
      </c>
      <c r="G3" s="370">
        <v>24.7</v>
      </c>
      <c r="H3" s="14">
        <f t="shared" si="0"/>
        <v>24.7</v>
      </c>
      <c r="J3" s="18">
        <v>673</v>
      </c>
      <c r="K3" s="7" t="str">
        <f>LOOKUP(J3,Name!A$1:B1751)</f>
        <v>Ellen Crockett</v>
      </c>
      <c r="L3" s="8">
        <v>54.4</v>
      </c>
      <c r="M3" s="8">
        <v>55.8</v>
      </c>
      <c r="N3" s="8"/>
      <c r="O3" s="16">
        <v>56.4</v>
      </c>
      <c r="P3" s="16">
        <v>54.9</v>
      </c>
      <c r="Q3" s="14">
        <f t="shared" si="1"/>
        <v>54.4</v>
      </c>
    </row>
    <row r="4" spans="1:17" ht="16.5" customHeight="1">
      <c r="A4" s="18">
        <v>670</v>
      </c>
      <c r="B4" s="7" t="str">
        <f>LOOKUP(A4,Name!A$1:B753)</f>
        <v>Ashleigh Bailey</v>
      </c>
      <c r="C4" s="8"/>
      <c r="D4" s="370">
        <v>25.3</v>
      </c>
      <c r="E4" s="370">
        <v>25</v>
      </c>
      <c r="F4" s="8">
        <v>24.9</v>
      </c>
      <c r="G4" s="8">
        <v>25.2</v>
      </c>
      <c r="H4" s="14">
        <f t="shared" si="0"/>
        <v>24.9</v>
      </c>
      <c r="J4" s="18">
        <v>670</v>
      </c>
      <c r="K4" s="7" t="str">
        <f>LOOKUP(J4,Name!A$1:B1745)</f>
        <v>Ashleigh Bailey</v>
      </c>
      <c r="L4" s="8">
        <v>55.3</v>
      </c>
      <c r="M4" s="8"/>
      <c r="N4" s="8"/>
      <c r="O4" s="8"/>
      <c r="P4" s="8"/>
      <c r="Q4" s="14">
        <f t="shared" si="1"/>
        <v>55.3</v>
      </c>
    </row>
    <row r="5" spans="1:17" ht="16.5" customHeight="1">
      <c r="A5" s="18">
        <v>671</v>
      </c>
      <c r="B5" s="7" t="str">
        <f>LOOKUP(A5,Name!A$1:B739)</f>
        <v>Tea Tullah</v>
      </c>
      <c r="C5" s="370">
        <v>25.2</v>
      </c>
      <c r="D5" s="8">
        <v>25.7</v>
      </c>
      <c r="E5" s="8">
        <v>25.1</v>
      </c>
      <c r="F5" s="16">
        <v>25.4</v>
      </c>
      <c r="G5" s="16">
        <v>25.2</v>
      </c>
      <c r="H5" s="14">
        <f t="shared" si="0"/>
        <v>25.1</v>
      </c>
      <c r="J5" s="18">
        <v>460</v>
      </c>
      <c r="K5" s="7">
        <f>LOOKUP(J5,Name!A$1:B1746)</f>
        <v>0</v>
      </c>
      <c r="L5" s="8">
        <v>56.3</v>
      </c>
      <c r="M5" s="8">
        <v>56.8</v>
      </c>
      <c r="N5" s="8">
        <v>57.8</v>
      </c>
      <c r="O5" s="8">
        <v>64.8</v>
      </c>
      <c r="P5" s="8">
        <v>56.5</v>
      </c>
      <c r="Q5" s="14">
        <f t="shared" si="1"/>
        <v>56.3</v>
      </c>
    </row>
    <row r="6" spans="1:17" ht="16.5" customHeight="1">
      <c r="A6" s="18">
        <v>456</v>
      </c>
      <c r="B6" s="7" t="str">
        <f>LOOKUP(A6,Name!A$1:B743)</f>
        <v>Freya Morris</v>
      </c>
      <c r="C6" s="8">
        <v>26.3</v>
      </c>
      <c r="D6" s="8">
        <v>26.2</v>
      </c>
      <c r="E6" s="8">
        <v>25.9</v>
      </c>
      <c r="F6" s="8">
        <v>25.7</v>
      </c>
      <c r="G6" s="8">
        <v>25.7</v>
      </c>
      <c r="H6" s="14">
        <f t="shared" si="0"/>
        <v>25.7</v>
      </c>
      <c r="J6" s="18">
        <v>165</v>
      </c>
      <c r="K6" s="7">
        <f>LOOKUP(J6,Name!A$1:B1747)</f>
        <v>0</v>
      </c>
      <c r="L6" s="16">
        <v>56.9</v>
      </c>
      <c r="M6" s="16">
        <v>56.6</v>
      </c>
      <c r="N6" s="16"/>
      <c r="O6" s="8"/>
      <c r="P6" s="16"/>
      <c r="Q6" s="14">
        <f t="shared" si="1"/>
        <v>56.6</v>
      </c>
    </row>
    <row r="7" spans="1:17" ht="16.5" customHeight="1">
      <c r="A7" s="18">
        <v>165</v>
      </c>
      <c r="B7" s="7">
        <f>LOOKUP(A7,Name!A$1:B752)</f>
        <v>0</v>
      </c>
      <c r="C7" s="8"/>
      <c r="D7" s="8"/>
      <c r="E7" s="8">
        <v>26.2</v>
      </c>
      <c r="F7" s="8">
        <v>25.8</v>
      </c>
      <c r="G7" s="8"/>
      <c r="H7" s="14">
        <f t="shared" si="0"/>
        <v>25.8</v>
      </c>
      <c r="J7" s="18">
        <v>583</v>
      </c>
      <c r="K7" s="7">
        <f>LOOKUP(J7,Name!A$1:B1755)</f>
        <v>0</v>
      </c>
      <c r="L7" s="16">
        <v>57.3</v>
      </c>
      <c r="M7" s="16">
        <v>58.2</v>
      </c>
      <c r="N7" s="16">
        <v>57.1</v>
      </c>
      <c r="O7" s="16">
        <v>56.6</v>
      </c>
      <c r="P7" s="16">
        <v>56.6</v>
      </c>
      <c r="Q7" s="14">
        <f t="shared" si="1"/>
        <v>56.6</v>
      </c>
    </row>
    <row r="8" spans="1:17" ht="16.5" customHeight="1">
      <c r="A8" s="18">
        <v>673</v>
      </c>
      <c r="B8" s="7" t="str">
        <f>LOOKUP(A8,Name!A$1:B748)</f>
        <v>Ellen Crockett</v>
      </c>
      <c r="C8" s="8"/>
      <c r="D8" s="8"/>
      <c r="E8" s="8">
        <v>26</v>
      </c>
      <c r="F8" s="8"/>
      <c r="G8" s="8"/>
      <c r="H8" s="14">
        <f t="shared" si="0"/>
        <v>26</v>
      </c>
      <c r="J8" s="18">
        <v>582</v>
      </c>
      <c r="K8" s="7">
        <f>LOOKUP(J8,Name!A$1:B1748)</f>
        <v>0</v>
      </c>
      <c r="L8" s="8">
        <v>56.9</v>
      </c>
      <c r="M8" s="8"/>
      <c r="N8" s="8"/>
      <c r="O8" s="8"/>
      <c r="P8" s="8"/>
      <c r="Q8" s="14">
        <f t="shared" si="1"/>
        <v>56.9</v>
      </c>
    </row>
    <row r="9" spans="1:17" ht="16.5" customHeight="1">
      <c r="A9" s="18">
        <v>582</v>
      </c>
      <c r="B9" s="7">
        <f>LOOKUP(A9,Name!A$1:B751)</f>
        <v>0</v>
      </c>
      <c r="C9" s="8"/>
      <c r="D9" s="8">
        <v>26.8</v>
      </c>
      <c r="E9" s="8">
        <v>26.3</v>
      </c>
      <c r="F9" s="8">
        <v>26</v>
      </c>
      <c r="G9" s="8">
        <v>26.5</v>
      </c>
      <c r="H9" s="14">
        <f t="shared" si="0"/>
        <v>26</v>
      </c>
      <c r="J9" s="18">
        <v>672</v>
      </c>
      <c r="K9" s="7" t="str">
        <f>LOOKUP(J9,Name!A$1:B1752)</f>
        <v>Grace Dowse</v>
      </c>
      <c r="L9" s="16">
        <v>57.3</v>
      </c>
      <c r="M9" s="16">
        <v>57.2</v>
      </c>
      <c r="N9" s="16"/>
      <c r="O9" s="16">
        <v>57.3</v>
      </c>
      <c r="P9" s="16"/>
      <c r="Q9" s="14">
        <f t="shared" si="1"/>
        <v>57.2</v>
      </c>
    </row>
    <row r="10" spans="1:17" ht="16.5" customHeight="1">
      <c r="A10" s="18">
        <v>332</v>
      </c>
      <c r="B10" s="7">
        <f>LOOKUP(A10,Name!A$1:B744)</f>
        <v>0</v>
      </c>
      <c r="C10" s="8">
        <v>26.1</v>
      </c>
      <c r="D10" s="8"/>
      <c r="E10" s="8"/>
      <c r="F10" s="8"/>
      <c r="G10" s="8"/>
      <c r="H10" s="14">
        <f t="shared" si="0"/>
        <v>26.1</v>
      </c>
      <c r="J10" s="18">
        <v>674</v>
      </c>
      <c r="K10" s="7" t="str">
        <f>LOOKUP(J10,Name!A$1:B1758)</f>
        <v>Katie Lund</v>
      </c>
      <c r="L10" s="8"/>
      <c r="M10" s="8">
        <v>58.5</v>
      </c>
      <c r="N10" s="8">
        <v>58.8</v>
      </c>
      <c r="O10" s="8">
        <v>60.6</v>
      </c>
      <c r="P10" s="8">
        <v>60.9</v>
      </c>
      <c r="Q10" s="14">
        <f t="shared" si="1"/>
        <v>58.5</v>
      </c>
    </row>
    <row r="11" spans="1:17" ht="15.75" customHeight="1">
      <c r="A11" s="18">
        <v>676</v>
      </c>
      <c r="B11" s="7" t="str">
        <f>LOOKUP(A11,Name!A$1:B742)</f>
        <v>Mary Takwoingi</v>
      </c>
      <c r="C11" s="8">
        <v>26.3</v>
      </c>
      <c r="D11" s="8">
        <v>26.4</v>
      </c>
      <c r="E11" s="8"/>
      <c r="F11" s="8"/>
      <c r="G11" s="8">
        <v>26.5</v>
      </c>
      <c r="H11" s="14">
        <f t="shared" si="0"/>
        <v>26.3</v>
      </c>
      <c r="J11" s="18">
        <v>166</v>
      </c>
      <c r="K11" s="7">
        <f>LOOKUP(J11,Name!A$1:B1753)</f>
        <v>0</v>
      </c>
      <c r="L11" s="8">
        <v>58.8</v>
      </c>
      <c r="M11" s="8"/>
      <c r="N11" s="8">
        <v>59.2</v>
      </c>
      <c r="O11" s="8"/>
      <c r="P11" s="8"/>
      <c r="Q11" s="14">
        <f t="shared" si="1"/>
        <v>58.8</v>
      </c>
    </row>
    <row r="12" spans="1:17" ht="15.75" customHeight="1">
      <c r="A12" s="18">
        <v>322</v>
      </c>
      <c r="B12" s="7" t="str">
        <f>LOOKUP(A12,Name!A$1:B749)</f>
        <v>Beth Lloyd</v>
      </c>
      <c r="C12" s="8">
        <v>27.3</v>
      </c>
      <c r="D12" s="8">
        <v>26.9</v>
      </c>
      <c r="E12" s="8">
        <v>26.9</v>
      </c>
      <c r="F12" s="8">
        <v>26.9</v>
      </c>
      <c r="G12" s="8">
        <v>26.4</v>
      </c>
      <c r="H12" s="14">
        <f t="shared" si="0"/>
        <v>26.4</v>
      </c>
      <c r="J12" s="18">
        <v>329</v>
      </c>
      <c r="K12" s="7">
        <f>LOOKUP(J12,Name!A$1:B1749)</f>
        <v>0</v>
      </c>
      <c r="L12" s="16">
        <v>59.2</v>
      </c>
      <c r="M12" s="16">
        <v>60.6</v>
      </c>
      <c r="N12" s="16"/>
      <c r="O12" s="8"/>
      <c r="P12" s="16"/>
      <c r="Q12" s="14">
        <f t="shared" si="1"/>
        <v>59.2</v>
      </c>
    </row>
    <row r="13" spans="1:17" ht="16.5" customHeight="1">
      <c r="A13" s="18">
        <v>330</v>
      </c>
      <c r="B13" s="7">
        <f>LOOKUP(A13,Name!A$1:B746)</f>
        <v>0</v>
      </c>
      <c r="C13" s="8">
        <v>26.5</v>
      </c>
      <c r="D13" s="8"/>
      <c r="E13" s="8">
        <v>26.9</v>
      </c>
      <c r="F13" s="8">
        <v>27</v>
      </c>
      <c r="G13" s="8">
        <v>26.9</v>
      </c>
      <c r="H13" s="14">
        <f t="shared" si="0"/>
        <v>26.5</v>
      </c>
      <c r="J13" s="18">
        <v>675</v>
      </c>
      <c r="K13" s="7" t="str">
        <f>LOOKUP(J13,Name!A$1:B1755)</f>
        <v>Sarah Russell</v>
      </c>
      <c r="L13" s="8">
        <v>59.5</v>
      </c>
      <c r="M13" s="8">
        <v>60.6</v>
      </c>
      <c r="N13" s="8"/>
      <c r="O13" s="8">
        <v>61.8</v>
      </c>
      <c r="P13" s="8">
        <v>61.4</v>
      </c>
      <c r="Q13" s="14">
        <f t="shared" si="1"/>
        <v>59.5</v>
      </c>
    </row>
    <row r="14" spans="1:17" ht="16.5" customHeight="1">
      <c r="A14" s="18">
        <v>340</v>
      </c>
      <c r="B14" s="7">
        <f>LOOKUP(A14,Name!A$1:B754)</f>
        <v>0</v>
      </c>
      <c r="C14" s="8"/>
      <c r="D14" s="8">
        <v>27.8</v>
      </c>
      <c r="E14" s="8">
        <v>26.8</v>
      </c>
      <c r="F14" s="8">
        <v>28.1</v>
      </c>
      <c r="G14" s="8"/>
      <c r="H14" s="14">
        <f t="shared" si="0"/>
        <v>26.8</v>
      </c>
      <c r="J14" s="18">
        <v>328</v>
      </c>
      <c r="K14" s="7">
        <f>LOOKUP(J14,Name!A$1:B1757)</f>
        <v>0</v>
      </c>
      <c r="L14" s="8"/>
      <c r="M14" s="8">
        <v>59.7</v>
      </c>
      <c r="N14" s="8"/>
      <c r="O14" s="8"/>
      <c r="P14" s="8"/>
      <c r="Q14" s="14">
        <f t="shared" si="1"/>
        <v>59.7</v>
      </c>
    </row>
    <row r="15" spans="1:17" ht="15.75">
      <c r="A15" s="18">
        <v>674</v>
      </c>
      <c r="B15" s="7" t="str">
        <f>LOOKUP(A15,Name!A$1:B749)</f>
        <v>Katie Lund</v>
      </c>
      <c r="C15" s="8">
        <v>26.9</v>
      </c>
      <c r="D15" s="8"/>
      <c r="E15" s="8"/>
      <c r="F15" s="8"/>
      <c r="G15" s="8"/>
      <c r="H15" s="14">
        <f t="shared" si="0"/>
        <v>26.9</v>
      </c>
      <c r="J15" s="18">
        <v>677</v>
      </c>
      <c r="K15" s="7" t="str">
        <f>LOOKUP(J15,Name!A$1:B1759)</f>
        <v>Kaili Woodward</v>
      </c>
      <c r="L15" s="8"/>
      <c r="M15" s="8">
        <v>60</v>
      </c>
      <c r="N15" s="8">
        <v>60.3</v>
      </c>
      <c r="O15" s="8"/>
      <c r="P15" s="8">
        <v>61.7</v>
      </c>
      <c r="Q15" s="14">
        <f t="shared" si="1"/>
        <v>60</v>
      </c>
    </row>
    <row r="16" spans="1:17" ht="16.5" customHeight="1">
      <c r="A16" s="18">
        <v>680</v>
      </c>
      <c r="B16" s="7" t="str">
        <f>LOOKUP(A16,Name!A$1:B751)</f>
        <v>Riona Gahan</v>
      </c>
      <c r="C16" s="8"/>
      <c r="D16" s="8"/>
      <c r="E16" s="8"/>
      <c r="F16" s="8">
        <v>27</v>
      </c>
      <c r="G16" s="8"/>
      <c r="H16" s="14">
        <f t="shared" si="0"/>
        <v>27</v>
      </c>
      <c r="J16" s="18">
        <v>174</v>
      </c>
      <c r="K16" s="7" t="str">
        <f>LOOKUP(J16,Name!A$1:B1754)</f>
        <v>Freya Liddington</v>
      </c>
      <c r="L16" s="16">
        <v>60.7</v>
      </c>
      <c r="M16" s="16"/>
      <c r="N16" s="16"/>
      <c r="O16" s="16"/>
      <c r="P16" s="16"/>
      <c r="Q16" s="14">
        <f t="shared" si="1"/>
        <v>60.7</v>
      </c>
    </row>
    <row r="17" spans="1:17" ht="16.5" customHeight="1">
      <c r="A17" s="18">
        <v>166</v>
      </c>
      <c r="B17" s="7">
        <f>LOOKUP(A17,Name!A$1:B753)</f>
        <v>0</v>
      </c>
      <c r="C17" s="8"/>
      <c r="D17" s="8">
        <v>28</v>
      </c>
      <c r="E17" s="8"/>
      <c r="F17" s="8">
        <v>27.7</v>
      </c>
      <c r="G17" s="8">
        <v>27.2</v>
      </c>
      <c r="H17" s="14">
        <f t="shared" si="0"/>
        <v>27.2</v>
      </c>
      <c r="J17" s="18">
        <v>679</v>
      </c>
      <c r="K17" s="513" t="str">
        <f>LOOKUP(J17,Name!A$1:B1758)</f>
        <v>Emma Crampton</v>
      </c>
      <c r="L17" s="8"/>
      <c r="M17" s="8"/>
      <c r="N17" s="8">
        <v>60.8</v>
      </c>
      <c r="O17" s="8"/>
      <c r="P17" s="8"/>
      <c r="Q17" s="14">
        <f t="shared" si="1"/>
        <v>60.8</v>
      </c>
    </row>
    <row r="18" spans="1:17" ht="16.5" customHeight="1">
      <c r="A18" s="18">
        <v>459</v>
      </c>
      <c r="B18" s="7" t="str">
        <f>LOOKUP(A18,Name!A$1:B750)</f>
        <v>Olivia Waldron-Love</v>
      </c>
      <c r="C18" s="8">
        <v>27.8</v>
      </c>
      <c r="D18" s="8"/>
      <c r="E18" s="8">
        <v>27.3</v>
      </c>
      <c r="F18" s="8">
        <v>27.5</v>
      </c>
      <c r="G18" s="8"/>
      <c r="H18" s="14">
        <f t="shared" si="0"/>
        <v>27.3</v>
      </c>
      <c r="J18" s="18">
        <v>330</v>
      </c>
      <c r="K18" s="7">
        <f>LOOKUP(J18,Name!A$1:B1759)</f>
        <v>0</v>
      </c>
      <c r="L18" s="8"/>
      <c r="M18" s="8">
        <v>61.7</v>
      </c>
      <c r="N18" s="8"/>
      <c r="O18" s="8"/>
      <c r="P18" s="8"/>
      <c r="Q18" s="14">
        <f t="shared" si="1"/>
        <v>61.7</v>
      </c>
    </row>
    <row r="19" spans="1:17" ht="16.5" customHeight="1">
      <c r="A19" s="18">
        <v>681</v>
      </c>
      <c r="B19" s="7" t="str">
        <f>LOOKUP(A19,Name!A$1:B750)</f>
        <v>Amy Burton</v>
      </c>
      <c r="C19" s="8"/>
      <c r="D19" s="8"/>
      <c r="E19" s="8">
        <v>27.4</v>
      </c>
      <c r="F19" s="8">
        <v>27.4</v>
      </c>
      <c r="G19" s="8"/>
      <c r="H19" s="14">
        <f t="shared" si="0"/>
        <v>27.4</v>
      </c>
      <c r="J19" s="18">
        <v>168</v>
      </c>
      <c r="K19" s="7">
        <f>LOOKUP(J19,Name!A$1:B1759)</f>
        <v>0</v>
      </c>
      <c r="L19" s="8"/>
      <c r="M19" s="8"/>
      <c r="N19" s="8">
        <v>61.7</v>
      </c>
      <c r="O19" s="8"/>
      <c r="P19" s="8"/>
      <c r="Q19" s="14">
        <f t="shared" si="1"/>
        <v>61.7</v>
      </c>
    </row>
    <row r="20" spans="1:17" ht="16.5" customHeight="1">
      <c r="A20" s="18">
        <v>338</v>
      </c>
      <c r="B20" s="7">
        <f>LOOKUP(A20,Name!A$1:B752)</f>
        <v>0</v>
      </c>
      <c r="C20" s="8"/>
      <c r="D20" s="8">
        <v>27.6</v>
      </c>
      <c r="E20" s="8"/>
      <c r="F20" s="8"/>
      <c r="G20" s="8"/>
      <c r="H20" s="14">
        <f t="shared" si="0"/>
        <v>27.6</v>
      </c>
      <c r="J20" s="18">
        <v>171</v>
      </c>
      <c r="K20" s="7" t="str">
        <f>LOOKUP(J20,Name!A$1:B1756)</f>
        <v>Charlotte Gibson</v>
      </c>
      <c r="L20" s="8">
        <v>62.5</v>
      </c>
      <c r="M20" s="8">
        <v>63.6</v>
      </c>
      <c r="N20" s="8">
        <v>66.5</v>
      </c>
      <c r="O20" s="8">
        <v>64.8</v>
      </c>
      <c r="P20" s="8">
        <v>68.8</v>
      </c>
      <c r="Q20" s="14">
        <f t="shared" si="1"/>
        <v>62.5</v>
      </c>
    </row>
    <row r="21" spans="1:17" ht="16.5" customHeight="1">
      <c r="A21" s="18">
        <v>677</v>
      </c>
      <c r="B21" s="7" t="str">
        <f>LOOKUP(A21,Name!A$1:B743)</f>
        <v>Kaili Woodward</v>
      </c>
      <c r="C21" s="8"/>
      <c r="D21" s="8"/>
      <c r="E21" s="8"/>
      <c r="F21" s="8">
        <v>27.7</v>
      </c>
      <c r="G21" s="8"/>
      <c r="H21" s="14">
        <f t="shared" si="0"/>
        <v>27.7</v>
      </c>
      <c r="J21" s="18">
        <v>170</v>
      </c>
      <c r="K21" s="7" t="str">
        <f>LOOKUP(J21,Name!A$1:B1757)</f>
        <v>Niamh Bevan</v>
      </c>
      <c r="L21" s="16">
        <v>63.5</v>
      </c>
      <c r="M21" s="16"/>
      <c r="N21" s="16"/>
      <c r="O21" s="8"/>
      <c r="P21" s="8"/>
      <c r="Q21" s="14">
        <f t="shared" si="1"/>
        <v>63.5</v>
      </c>
    </row>
    <row r="22" spans="1:8" ht="16.5" customHeight="1" thickBot="1">
      <c r="A22" s="18">
        <v>172</v>
      </c>
      <c r="B22" s="7" t="str">
        <f>LOOKUP(A22,Name!A$1:B745)</f>
        <v>Zoe Trevis</v>
      </c>
      <c r="C22" s="8">
        <v>28</v>
      </c>
      <c r="D22" s="8"/>
      <c r="E22" s="8"/>
      <c r="F22" s="8"/>
      <c r="G22" s="8"/>
      <c r="H22" s="14">
        <f t="shared" si="0"/>
        <v>28</v>
      </c>
    </row>
    <row r="23" spans="1:17" ht="16.5" customHeight="1" thickBot="1">
      <c r="A23" s="18">
        <v>585</v>
      </c>
      <c r="B23" s="7" t="str">
        <f>LOOKUP(A23,Name!A$1:B747)</f>
        <v>IONA CRAMERI</v>
      </c>
      <c r="C23" s="8">
        <v>28</v>
      </c>
      <c r="D23" s="8">
        <v>28.5</v>
      </c>
      <c r="E23" s="8">
        <v>28.2</v>
      </c>
      <c r="F23" s="8"/>
      <c r="G23" s="8"/>
      <c r="H23" s="14">
        <f t="shared" si="0"/>
        <v>28</v>
      </c>
      <c r="J23" s="541" t="s">
        <v>0</v>
      </c>
      <c r="K23" s="542" t="s">
        <v>200</v>
      </c>
      <c r="L23" s="543" t="s">
        <v>54</v>
      </c>
      <c r="M23" s="543" t="s">
        <v>1</v>
      </c>
      <c r="N23" s="543" t="s">
        <v>2</v>
      </c>
      <c r="O23" s="543" t="s">
        <v>3</v>
      </c>
      <c r="P23" s="543" t="s">
        <v>4</v>
      </c>
      <c r="Q23" s="544" t="s">
        <v>267</v>
      </c>
    </row>
    <row r="24" spans="1:17" ht="16.5" customHeight="1">
      <c r="A24" s="18">
        <v>167</v>
      </c>
      <c r="B24" s="7">
        <f>LOOKUP(A24,Name!A$1:B751)</f>
        <v>0</v>
      </c>
      <c r="C24" s="8">
        <v>28.4</v>
      </c>
      <c r="D24" s="8"/>
      <c r="E24" s="8">
        <v>28.6</v>
      </c>
      <c r="F24" s="8">
        <v>28.5</v>
      </c>
      <c r="G24" s="8">
        <v>28.1</v>
      </c>
      <c r="H24" s="14">
        <f t="shared" si="0"/>
        <v>28.1</v>
      </c>
      <c r="J24" s="536">
        <v>581</v>
      </c>
      <c r="K24" s="642">
        <f>LOOKUP(J24,Name!A$1:B1785)</f>
        <v>0</v>
      </c>
      <c r="L24" s="540">
        <v>92</v>
      </c>
      <c r="M24" s="540">
        <v>89</v>
      </c>
      <c r="N24" s="540">
        <v>95</v>
      </c>
      <c r="O24" s="540">
        <v>86</v>
      </c>
      <c r="P24" s="540">
        <v>90</v>
      </c>
      <c r="Q24" s="656">
        <f aca="true" t="shared" si="2" ref="Q24:Q47">MAX(L24:P24)</f>
        <v>95</v>
      </c>
    </row>
    <row r="25" spans="1:17" ht="16.5" customHeight="1">
      <c r="A25" s="18">
        <v>168</v>
      </c>
      <c r="B25" s="7">
        <f>LOOKUP(A25,Name!A$1:B748)</f>
        <v>0</v>
      </c>
      <c r="C25" s="8">
        <v>28.5</v>
      </c>
      <c r="D25" s="8">
        <v>28.6</v>
      </c>
      <c r="E25" s="8"/>
      <c r="F25" s="8">
        <v>28.8</v>
      </c>
      <c r="G25" s="8">
        <v>28.1</v>
      </c>
      <c r="H25" s="14">
        <f t="shared" si="0"/>
        <v>28.1</v>
      </c>
      <c r="J25" s="42">
        <v>165</v>
      </c>
      <c r="K25" s="7">
        <f>LOOKUP(J25,Name!A$1:B1786)</f>
        <v>0</v>
      </c>
      <c r="L25" s="374">
        <v>79</v>
      </c>
      <c r="M25" s="374">
        <v>80</v>
      </c>
      <c r="N25" s="374">
        <v>89</v>
      </c>
      <c r="O25" s="374">
        <v>85</v>
      </c>
      <c r="P25" s="374"/>
      <c r="Q25" s="378">
        <f t="shared" si="2"/>
        <v>89</v>
      </c>
    </row>
    <row r="26" spans="1:17" ht="15.75">
      <c r="A26" s="18">
        <v>586</v>
      </c>
      <c r="B26" s="7" t="str">
        <f>LOOKUP(A26,Name!A$1:B752)</f>
        <v>EVE CLAWLEY</v>
      </c>
      <c r="C26" s="8">
        <v>28.6</v>
      </c>
      <c r="D26" s="8">
        <v>29.2</v>
      </c>
      <c r="E26" s="8"/>
      <c r="F26" s="8"/>
      <c r="G26" s="8">
        <v>28.1</v>
      </c>
      <c r="H26" s="14">
        <f t="shared" si="0"/>
        <v>28.1</v>
      </c>
      <c r="J26" s="42">
        <v>456</v>
      </c>
      <c r="K26" s="7" t="str">
        <f>LOOKUP(J26,Name!A$1:B1790)</f>
        <v>Freya Morris</v>
      </c>
      <c r="L26" s="374">
        <v>68</v>
      </c>
      <c r="M26" s="374">
        <v>81</v>
      </c>
      <c r="N26" s="374">
        <v>88</v>
      </c>
      <c r="O26" s="374">
        <v>85</v>
      </c>
      <c r="P26" s="374">
        <v>82</v>
      </c>
      <c r="Q26" s="378">
        <f t="shared" si="2"/>
        <v>88</v>
      </c>
    </row>
    <row r="27" spans="1:17" ht="15.75">
      <c r="A27" s="18">
        <v>584</v>
      </c>
      <c r="B27" s="7">
        <f>LOOKUP(A27,Name!A$1:B741)</f>
        <v>0</v>
      </c>
      <c r="C27" s="8">
        <v>28.4</v>
      </c>
      <c r="D27" s="8"/>
      <c r="E27" s="8"/>
      <c r="F27" s="8"/>
      <c r="G27" s="8"/>
      <c r="H27" s="14">
        <f t="shared" si="0"/>
        <v>28.4</v>
      </c>
      <c r="J27" s="42">
        <v>677</v>
      </c>
      <c r="K27" s="7" t="str">
        <f>LOOKUP(J27,Name!A$1:B1792)</f>
        <v>Kaili Woodward</v>
      </c>
      <c r="L27" s="374">
        <v>78</v>
      </c>
      <c r="M27" s="374"/>
      <c r="N27" s="374">
        <v>83</v>
      </c>
      <c r="O27" s="374">
        <v>84</v>
      </c>
      <c r="P27" s="374">
        <v>82</v>
      </c>
      <c r="Q27" s="378">
        <f t="shared" si="2"/>
        <v>84</v>
      </c>
    </row>
    <row r="28" spans="1:17" ht="15.75">
      <c r="A28" s="18">
        <v>169</v>
      </c>
      <c r="B28" s="7" t="str">
        <f>LOOKUP(A28,Name!A$1:B749)</f>
        <v>Emily Greenhough</v>
      </c>
      <c r="C28" s="8"/>
      <c r="D28" s="8"/>
      <c r="E28" s="8"/>
      <c r="F28" s="8">
        <v>28.8</v>
      </c>
      <c r="G28" s="8"/>
      <c r="H28" s="14">
        <f t="shared" si="0"/>
        <v>28.8</v>
      </c>
      <c r="J28" s="42">
        <v>673</v>
      </c>
      <c r="K28" s="7" t="str">
        <f>LOOKUP(J28,Name!A$1:B1789)</f>
        <v>Ellen Crockett</v>
      </c>
      <c r="L28" s="374">
        <v>79</v>
      </c>
      <c r="M28" s="374">
        <v>80</v>
      </c>
      <c r="N28" s="374">
        <v>83</v>
      </c>
      <c r="O28" s="374">
        <v>76</v>
      </c>
      <c r="P28" s="374">
        <v>82</v>
      </c>
      <c r="Q28" s="378">
        <f t="shared" si="2"/>
        <v>83</v>
      </c>
    </row>
    <row r="29" spans="1:17" ht="15.75">
      <c r="A29" s="18">
        <v>175</v>
      </c>
      <c r="B29" s="7" t="str">
        <f>LOOKUP(A29,Name!A$1:B756)</f>
        <v>Isobel Millington</v>
      </c>
      <c r="C29" s="8"/>
      <c r="D29" s="8">
        <v>29.1</v>
      </c>
      <c r="E29" s="8"/>
      <c r="F29" s="8"/>
      <c r="G29" s="8"/>
      <c r="H29" s="14">
        <f t="shared" si="0"/>
        <v>29.1</v>
      </c>
      <c r="J29" s="42">
        <v>670</v>
      </c>
      <c r="K29" s="7" t="str">
        <f>LOOKUP(J29,Name!A$1:B1789)</f>
        <v>Ashleigh Bailey</v>
      </c>
      <c r="L29" s="374">
        <v>78</v>
      </c>
      <c r="M29" s="374">
        <v>80</v>
      </c>
      <c r="N29" s="374">
        <v>81</v>
      </c>
      <c r="O29" s="374">
        <v>82</v>
      </c>
      <c r="P29" s="374">
        <v>78</v>
      </c>
      <c r="Q29" s="378">
        <f t="shared" si="2"/>
        <v>82</v>
      </c>
    </row>
    <row r="30" spans="1:17" ht="15.75">
      <c r="A30" s="18">
        <v>170</v>
      </c>
      <c r="B30" s="7" t="str">
        <f>LOOKUP(A30,Name!A$1:B755)</f>
        <v>Niamh Bevan</v>
      </c>
      <c r="C30" s="8"/>
      <c r="D30" s="8">
        <v>30.3</v>
      </c>
      <c r="E30" s="8"/>
      <c r="F30" s="8"/>
      <c r="G30" s="8">
        <v>30.4</v>
      </c>
      <c r="H30" s="14">
        <f t="shared" si="0"/>
        <v>30.3</v>
      </c>
      <c r="J30" s="42">
        <v>675</v>
      </c>
      <c r="K30" s="7" t="str">
        <f>LOOKUP(J30,Name!A$1:B1790)</f>
        <v>Sarah Russell</v>
      </c>
      <c r="L30" s="374">
        <v>77</v>
      </c>
      <c r="M30" s="374">
        <v>75</v>
      </c>
      <c r="N30" s="374"/>
      <c r="O30" s="374">
        <v>74</v>
      </c>
      <c r="P30" s="374">
        <v>72</v>
      </c>
      <c r="Q30" s="378">
        <f t="shared" si="2"/>
        <v>77</v>
      </c>
    </row>
    <row r="31" spans="1:17" ht="16.5" thickBot="1">
      <c r="A31" s="3"/>
      <c r="C31" s="3"/>
      <c r="D31" s="3"/>
      <c r="E31" s="3"/>
      <c r="F31" s="3"/>
      <c r="G31" s="3"/>
      <c r="H31" s="3"/>
      <c r="J31" s="42">
        <v>672</v>
      </c>
      <c r="K31" s="7" t="str">
        <f>LOOKUP(J31,Name!A$1:B1791)</f>
        <v>Grace Dowse</v>
      </c>
      <c r="L31" s="374">
        <v>74</v>
      </c>
      <c r="M31" s="374">
        <v>68</v>
      </c>
      <c r="N31" s="374"/>
      <c r="O31" s="374">
        <v>71</v>
      </c>
      <c r="P31" s="374"/>
      <c r="Q31" s="378">
        <f t="shared" si="2"/>
        <v>74</v>
      </c>
    </row>
    <row r="32" spans="1:17" ht="16.5" thickBot="1">
      <c r="A32" s="541" t="s">
        <v>0</v>
      </c>
      <c r="B32" s="547" t="s">
        <v>194</v>
      </c>
      <c r="C32" s="543" t="s">
        <v>54</v>
      </c>
      <c r="D32" s="543" t="s">
        <v>1</v>
      </c>
      <c r="E32" s="543" t="s">
        <v>2</v>
      </c>
      <c r="F32" s="543" t="s">
        <v>3</v>
      </c>
      <c r="G32" s="543" t="s">
        <v>4</v>
      </c>
      <c r="H32" s="544" t="s">
        <v>267</v>
      </c>
      <c r="J32" s="42">
        <v>167</v>
      </c>
      <c r="K32" s="7">
        <f>LOOKUP(J32,Name!A$1:B1787)</f>
        <v>0</v>
      </c>
      <c r="L32" s="374">
        <v>65</v>
      </c>
      <c r="M32" s="374"/>
      <c r="N32" s="374">
        <v>72</v>
      </c>
      <c r="O32" s="374">
        <v>74</v>
      </c>
      <c r="P32" s="374">
        <v>74</v>
      </c>
      <c r="Q32" s="378">
        <f t="shared" si="2"/>
        <v>74</v>
      </c>
    </row>
    <row r="33" spans="1:17" ht="15.75">
      <c r="A33" s="536">
        <v>457</v>
      </c>
      <c r="B33" s="642" t="str">
        <f>LOOKUP(A33,Name!A$1:B1770)</f>
        <v>Isabella Powell</v>
      </c>
      <c r="C33" s="545">
        <v>2.29</v>
      </c>
      <c r="D33" s="545">
        <v>2.35</v>
      </c>
      <c r="E33" s="545">
        <v>2.42</v>
      </c>
      <c r="F33" s="545">
        <v>2.39</v>
      </c>
      <c r="G33" s="545">
        <v>2.41</v>
      </c>
      <c r="H33" s="657">
        <f aca="true" t="shared" si="3" ref="H33:H62">MAX(C33:G33)</f>
        <v>2.42</v>
      </c>
      <c r="J33" s="42">
        <v>168</v>
      </c>
      <c r="K33" s="7">
        <f>LOOKUP(J33,Name!A$1:B1792)</f>
        <v>0</v>
      </c>
      <c r="L33" s="374"/>
      <c r="M33" s="374">
        <v>66</v>
      </c>
      <c r="N33" s="374">
        <v>69</v>
      </c>
      <c r="O33" s="374">
        <v>73</v>
      </c>
      <c r="P33" s="374">
        <v>74</v>
      </c>
      <c r="Q33" s="378">
        <f t="shared" si="2"/>
        <v>74</v>
      </c>
    </row>
    <row r="34" spans="1:17" ht="15.75">
      <c r="A34" s="42">
        <v>340</v>
      </c>
      <c r="B34" s="7">
        <f>LOOKUP(A34,Name!A$1:B1776)</f>
        <v>0</v>
      </c>
      <c r="C34" s="17"/>
      <c r="D34" s="17"/>
      <c r="E34" s="17">
        <v>2.38</v>
      </c>
      <c r="F34" s="17">
        <v>2.17</v>
      </c>
      <c r="G34" s="17"/>
      <c r="H34" s="624">
        <f t="shared" si="3"/>
        <v>2.38</v>
      </c>
      <c r="J34" s="42">
        <v>166</v>
      </c>
      <c r="K34" s="7">
        <f>LOOKUP(J34,Name!A$1:B1788)</f>
        <v>0</v>
      </c>
      <c r="L34" s="374">
        <v>73</v>
      </c>
      <c r="M34" s="374">
        <v>66</v>
      </c>
      <c r="N34" s="374">
        <v>68</v>
      </c>
      <c r="O34" s="374"/>
      <c r="P34" s="374">
        <v>58</v>
      </c>
      <c r="Q34" s="378">
        <f t="shared" si="2"/>
        <v>73</v>
      </c>
    </row>
    <row r="35" spans="1:17" ht="15.75">
      <c r="A35" s="42">
        <v>320</v>
      </c>
      <c r="B35" s="371" t="str">
        <f>LOOKUP(A35,Name!A$1:B1768)</f>
        <v>CHENEE TAYLOR</v>
      </c>
      <c r="C35" s="17">
        <v>2.23</v>
      </c>
      <c r="D35" s="17">
        <v>2.16</v>
      </c>
      <c r="E35" s="17">
        <v>2.32</v>
      </c>
      <c r="F35" s="17">
        <v>2.29</v>
      </c>
      <c r="G35" s="17">
        <v>2.17</v>
      </c>
      <c r="H35" s="624">
        <f t="shared" si="3"/>
        <v>2.32</v>
      </c>
      <c r="J35" s="42">
        <v>332</v>
      </c>
      <c r="K35" s="7">
        <f>LOOKUP(J35,Name!A$1:B1784)</f>
        <v>0</v>
      </c>
      <c r="L35" s="374">
        <v>73</v>
      </c>
      <c r="M35" s="374"/>
      <c r="N35" s="374"/>
      <c r="O35" s="374"/>
      <c r="P35" s="374"/>
      <c r="Q35" s="378">
        <f t="shared" si="2"/>
        <v>73</v>
      </c>
    </row>
    <row r="36" spans="1:17" ht="15.75">
      <c r="A36" s="42">
        <v>671</v>
      </c>
      <c r="B36" s="7" t="str">
        <f>LOOKUP(A36,Name!A$1:B1773)</f>
        <v>Tea Tullah</v>
      </c>
      <c r="C36" s="17">
        <v>2.11</v>
      </c>
      <c r="D36" s="17">
        <v>2.21</v>
      </c>
      <c r="E36" s="17">
        <v>2.18</v>
      </c>
      <c r="F36" s="17">
        <v>2.16</v>
      </c>
      <c r="G36" s="17">
        <v>2.17</v>
      </c>
      <c r="H36" s="624">
        <f t="shared" si="3"/>
        <v>2.21</v>
      </c>
      <c r="J36" s="42">
        <v>681</v>
      </c>
      <c r="K36" s="7" t="str">
        <f>LOOKUP(J36,Name!A$1:B1793)</f>
        <v>Amy Burton</v>
      </c>
      <c r="L36" s="374"/>
      <c r="M36" s="374"/>
      <c r="N36" s="374">
        <v>68</v>
      </c>
      <c r="O36" s="374">
        <v>73</v>
      </c>
      <c r="P36" s="374"/>
      <c r="Q36" s="378">
        <f t="shared" si="2"/>
        <v>73</v>
      </c>
    </row>
    <row r="37" spans="1:17" ht="15.75">
      <c r="A37" s="42">
        <v>456</v>
      </c>
      <c r="B37" s="7" t="str">
        <f>LOOKUP(A37,Name!A$1:B1772)</f>
        <v>Freya Morris</v>
      </c>
      <c r="C37" s="17">
        <v>2.04</v>
      </c>
      <c r="D37" s="17">
        <v>2.04</v>
      </c>
      <c r="E37" s="17">
        <v>2.1</v>
      </c>
      <c r="F37" s="17">
        <v>1.87</v>
      </c>
      <c r="G37" s="17">
        <v>2.06</v>
      </c>
      <c r="H37" s="624">
        <f t="shared" si="3"/>
        <v>2.1</v>
      </c>
      <c r="J37" s="42">
        <v>173</v>
      </c>
      <c r="K37" s="7" t="str">
        <f>LOOKUP(J37,Name!A$1:B1782)</f>
        <v>Elsa Buchanan</v>
      </c>
      <c r="L37" s="374">
        <v>67</v>
      </c>
      <c r="M37" s="374">
        <v>71</v>
      </c>
      <c r="N37" s="374"/>
      <c r="O37" s="374"/>
      <c r="P37" s="374">
        <v>65</v>
      </c>
      <c r="Q37" s="378">
        <f t="shared" si="2"/>
        <v>71</v>
      </c>
    </row>
    <row r="38" spans="1:17" ht="15.75">
      <c r="A38" s="42">
        <v>670</v>
      </c>
      <c r="B38" s="7" t="str">
        <f>LOOKUP(A38,Name!A$1:B1772)</f>
        <v>Ashleigh Bailey</v>
      </c>
      <c r="C38" s="17"/>
      <c r="D38" s="17"/>
      <c r="E38" s="17"/>
      <c r="F38" s="17"/>
      <c r="G38" s="17">
        <v>2.07</v>
      </c>
      <c r="H38" s="624">
        <f t="shared" si="3"/>
        <v>2.07</v>
      </c>
      <c r="J38" s="42">
        <v>338</v>
      </c>
      <c r="K38" s="7">
        <f>LOOKUP(J38,Name!A$1:B1793)</f>
        <v>0</v>
      </c>
      <c r="L38" s="374"/>
      <c r="M38" s="374">
        <v>70</v>
      </c>
      <c r="N38" s="374"/>
      <c r="O38" s="374"/>
      <c r="P38" s="374"/>
      <c r="Q38" s="378">
        <f t="shared" si="2"/>
        <v>70</v>
      </c>
    </row>
    <row r="39" spans="1:17" ht="15.75">
      <c r="A39" s="42">
        <v>332</v>
      </c>
      <c r="B39" s="7">
        <f>LOOKUP(A39,Name!A$1:B1774)</f>
        <v>0</v>
      </c>
      <c r="C39" s="17">
        <v>2.06</v>
      </c>
      <c r="D39" s="17"/>
      <c r="E39" s="17"/>
      <c r="F39" s="17"/>
      <c r="G39" s="17"/>
      <c r="H39" s="624">
        <f t="shared" si="3"/>
        <v>2.06</v>
      </c>
      <c r="J39" s="42">
        <v>460</v>
      </c>
      <c r="K39" s="7">
        <f>LOOKUP(J39,Name!A$1:B1791)</f>
        <v>0</v>
      </c>
      <c r="L39" s="374">
        <v>61</v>
      </c>
      <c r="M39" s="374">
        <v>69</v>
      </c>
      <c r="N39" s="374">
        <v>69</v>
      </c>
      <c r="O39" s="374"/>
      <c r="P39" s="374">
        <v>68</v>
      </c>
      <c r="Q39" s="378">
        <f t="shared" si="2"/>
        <v>69</v>
      </c>
    </row>
    <row r="40" spans="1:17" ht="15.75">
      <c r="A40" s="42">
        <v>581</v>
      </c>
      <c r="B40" s="7">
        <f>LOOKUP(A40,Name!A$1:B1773)</f>
        <v>0</v>
      </c>
      <c r="C40" s="17">
        <v>2.06</v>
      </c>
      <c r="D40" s="17"/>
      <c r="E40" s="17"/>
      <c r="F40" s="17"/>
      <c r="G40" s="17"/>
      <c r="H40" s="624">
        <f t="shared" si="3"/>
        <v>2.06</v>
      </c>
      <c r="J40" s="42">
        <v>582</v>
      </c>
      <c r="K40" s="7">
        <f>LOOKUP(J40,Name!A$1:B1788)</f>
        <v>0</v>
      </c>
      <c r="L40" s="374">
        <v>68</v>
      </c>
      <c r="M40" s="374">
        <v>69</v>
      </c>
      <c r="N40" s="374"/>
      <c r="O40" s="374"/>
      <c r="P40" s="374"/>
      <c r="Q40" s="378">
        <f t="shared" si="2"/>
        <v>69</v>
      </c>
    </row>
    <row r="41" spans="1:17" ht="15.75">
      <c r="A41" s="42">
        <v>322</v>
      </c>
      <c r="B41" s="7" t="str">
        <f>LOOKUP(A41,Name!A$1:B1776)</f>
        <v>Beth Lloyd</v>
      </c>
      <c r="C41" s="17"/>
      <c r="D41" s="17">
        <v>2.02</v>
      </c>
      <c r="E41" s="17">
        <v>1.96</v>
      </c>
      <c r="F41" s="17">
        <v>2.01</v>
      </c>
      <c r="G41" s="17">
        <v>1.98</v>
      </c>
      <c r="H41" s="624">
        <f t="shared" si="3"/>
        <v>2.02</v>
      </c>
      <c r="J41" s="42">
        <v>586</v>
      </c>
      <c r="K41" s="7" t="str">
        <f>LOOKUP(J41,Name!A$1:B1790)</f>
        <v>EVE CLAWLEY</v>
      </c>
      <c r="L41" s="374">
        <v>60</v>
      </c>
      <c r="M41" s="374">
        <v>59</v>
      </c>
      <c r="N41" s="374"/>
      <c r="O41" s="374"/>
      <c r="P41" s="374">
        <v>68</v>
      </c>
      <c r="Q41" s="378">
        <f t="shared" si="2"/>
        <v>68</v>
      </c>
    </row>
    <row r="42" spans="1:17" ht="15.75">
      <c r="A42" s="42">
        <v>329</v>
      </c>
      <c r="B42" s="7">
        <f>LOOKUP(A42,Name!A$1:B1775)</f>
        <v>0</v>
      </c>
      <c r="C42" s="17">
        <v>2.01</v>
      </c>
      <c r="D42" s="17"/>
      <c r="E42" s="17"/>
      <c r="F42" s="17"/>
      <c r="G42" s="17"/>
      <c r="H42" s="624">
        <f t="shared" si="3"/>
        <v>2.01</v>
      </c>
      <c r="J42" s="42">
        <v>329</v>
      </c>
      <c r="K42" s="7">
        <f>LOOKUP(J42,Name!A$1:B1783)</f>
        <v>0</v>
      </c>
      <c r="L42" s="375">
        <v>67</v>
      </c>
      <c r="M42" s="375">
        <v>55</v>
      </c>
      <c r="N42" s="376"/>
      <c r="O42" s="374"/>
      <c r="P42" s="374"/>
      <c r="Q42" s="378">
        <f t="shared" si="2"/>
        <v>67</v>
      </c>
    </row>
    <row r="43" spans="1:17" ht="15.75">
      <c r="A43" s="42">
        <v>175</v>
      </c>
      <c r="B43" s="7" t="str">
        <f>LOOKUP(A43,Name!A$1:B1775)</f>
        <v>Isobel Millington</v>
      </c>
      <c r="C43" s="17" t="s">
        <v>291</v>
      </c>
      <c r="D43" s="17">
        <v>1.98</v>
      </c>
      <c r="E43" s="17"/>
      <c r="F43" s="17"/>
      <c r="G43" s="17"/>
      <c r="H43" s="624">
        <f t="shared" si="3"/>
        <v>1.98</v>
      </c>
      <c r="J43" s="42">
        <v>328</v>
      </c>
      <c r="K43" s="7">
        <f>LOOKUP(J43,Name!A$1:B1794)</f>
        <v>0</v>
      </c>
      <c r="L43" s="374"/>
      <c r="M43" s="374">
        <v>65</v>
      </c>
      <c r="N43" s="374"/>
      <c r="O43" s="374"/>
      <c r="P43" s="374"/>
      <c r="Q43" s="378">
        <f t="shared" si="2"/>
        <v>65</v>
      </c>
    </row>
    <row r="44" spans="1:17" ht="15.75">
      <c r="A44" s="42">
        <v>166</v>
      </c>
      <c r="B44" s="7">
        <f>LOOKUP(A44,Name!A$1:B1776)</f>
        <v>0</v>
      </c>
      <c r="C44" s="17"/>
      <c r="D44" s="17">
        <v>1.98</v>
      </c>
      <c r="E44" s="17">
        <v>1.9</v>
      </c>
      <c r="F44" s="17">
        <v>1.91</v>
      </c>
      <c r="G44" s="17">
        <v>1.83</v>
      </c>
      <c r="H44" s="624">
        <f t="shared" si="3"/>
        <v>1.98</v>
      </c>
      <c r="J44" s="42">
        <v>170</v>
      </c>
      <c r="K44" s="7" t="str">
        <f>LOOKUP(J44,Name!A$1:B1781)</f>
        <v>Niamh Bevan</v>
      </c>
      <c r="L44" s="374">
        <v>64</v>
      </c>
      <c r="M44" s="374"/>
      <c r="N44" s="374"/>
      <c r="O44" s="374"/>
      <c r="P44" s="374"/>
      <c r="Q44" s="378">
        <f t="shared" si="2"/>
        <v>64</v>
      </c>
    </row>
    <row r="45" spans="1:17" ht="15.75">
      <c r="A45" s="42">
        <v>676</v>
      </c>
      <c r="B45" s="7" t="str">
        <f>LOOKUP(A45,Name!A$1:B1774)</f>
        <v>Mary Takwoingi</v>
      </c>
      <c r="C45" s="17">
        <v>1.97</v>
      </c>
      <c r="D45" s="17">
        <v>1.88</v>
      </c>
      <c r="E45" s="17"/>
      <c r="F45" s="17"/>
      <c r="G45" s="17">
        <v>1.98</v>
      </c>
      <c r="H45" s="624">
        <f t="shared" si="3"/>
        <v>1.98</v>
      </c>
      <c r="J45" s="42">
        <v>585</v>
      </c>
      <c r="K45" s="7" t="str">
        <f>LOOKUP(J45,Name!A$1:B1789)</f>
        <v>IONA CRAMERI</v>
      </c>
      <c r="L45" s="374">
        <v>50</v>
      </c>
      <c r="M45" s="374">
        <v>57</v>
      </c>
      <c r="N45" s="374">
        <v>64</v>
      </c>
      <c r="O45" s="374"/>
      <c r="P45" s="374"/>
      <c r="Q45" s="378">
        <f t="shared" si="2"/>
        <v>64</v>
      </c>
    </row>
    <row r="46" spans="1:17" ht="15.75">
      <c r="A46" s="42">
        <v>677</v>
      </c>
      <c r="B46" s="7" t="str">
        <f>LOOKUP(A46,Name!A$1:B1774)</f>
        <v>Kaili Woodward</v>
      </c>
      <c r="C46" s="17">
        <v>1.95</v>
      </c>
      <c r="D46" s="17">
        <v>1.95</v>
      </c>
      <c r="E46" s="17">
        <v>1.9</v>
      </c>
      <c r="F46" s="17">
        <v>1.82</v>
      </c>
      <c r="G46" s="17">
        <v>1.93</v>
      </c>
      <c r="H46" s="624">
        <f t="shared" si="3"/>
        <v>1.95</v>
      </c>
      <c r="J46" s="42">
        <v>175</v>
      </c>
      <c r="K46" s="7" t="str">
        <f>LOOKUP(J46,Name!A$1:B1795)</f>
        <v>Isobel Millington</v>
      </c>
      <c r="L46" s="374"/>
      <c r="M46" s="374">
        <v>57</v>
      </c>
      <c r="N46" s="374"/>
      <c r="O46" s="374"/>
      <c r="P46" s="374"/>
      <c r="Q46" s="378">
        <f t="shared" si="2"/>
        <v>57</v>
      </c>
    </row>
    <row r="47" spans="1:17" ht="16.5" thickBot="1">
      <c r="A47" s="42">
        <v>680</v>
      </c>
      <c r="B47" s="513" t="str">
        <f>LOOKUP(A47,Name!A$1:B1776)</f>
        <v>Riona Gahan</v>
      </c>
      <c r="C47" s="17"/>
      <c r="D47" s="17"/>
      <c r="E47" s="17">
        <v>1.94</v>
      </c>
      <c r="F47" s="17">
        <v>1.8</v>
      </c>
      <c r="G47" s="17"/>
      <c r="H47" s="624">
        <f t="shared" si="3"/>
        <v>1.94</v>
      </c>
      <c r="J47" s="44">
        <v>584</v>
      </c>
      <c r="K47" s="45">
        <f>LOOKUP(J47,Name!A$1:B1786)</f>
        <v>0</v>
      </c>
      <c r="L47" s="621">
        <v>48</v>
      </c>
      <c r="M47" s="621"/>
      <c r="N47" s="621"/>
      <c r="O47" s="621"/>
      <c r="P47" s="621"/>
      <c r="Q47" s="622">
        <f t="shared" si="2"/>
        <v>48</v>
      </c>
    </row>
    <row r="48" spans="1:8" ht="16.5" thickBot="1">
      <c r="A48" s="42">
        <v>303</v>
      </c>
      <c r="B48" s="7" t="str">
        <f>LOOKUP(A48,Name!A$1:B1769)</f>
        <v>VIVI INCE</v>
      </c>
      <c r="C48" s="17">
        <v>1.89</v>
      </c>
      <c r="D48" s="17"/>
      <c r="E48" s="17"/>
      <c r="F48" s="17"/>
      <c r="G48" s="17"/>
      <c r="H48" s="624">
        <f t="shared" si="3"/>
        <v>1.89</v>
      </c>
    </row>
    <row r="49" spans="1:17" ht="16.5" thickBot="1">
      <c r="A49" s="42">
        <v>460</v>
      </c>
      <c r="B49" s="7">
        <f>LOOKUP(A49,Name!A$1:B1776)</f>
        <v>0</v>
      </c>
      <c r="C49" s="17"/>
      <c r="D49" s="17">
        <v>1.62</v>
      </c>
      <c r="E49" s="17">
        <v>1.66</v>
      </c>
      <c r="F49" s="17">
        <v>1.67</v>
      </c>
      <c r="G49" s="17">
        <v>1.85</v>
      </c>
      <c r="H49" s="624">
        <f t="shared" si="3"/>
        <v>1.85</v>
      </c>
      <c r="J49" s="541" t="s">
        <v>0</v>
      </c>
      <c r="K49" s="547" t="s">
        <v>201</v>
      </c>
      <c r="L49" s="543" t="s">
        <v>54</v>
      </c>
      <c r="M49" s="543" t="s">
        <v>1</v>
      </c>
      <c r="N49" s="543" t="s">
        <v>2</v>
      </c>
      <c r="O49" s="543" t="s">
        <v>3</v>
      </c>
      <c r="P49" s="544" t="s">
        <v>4</v>
      </c>
      <c r="Q49" s="559" t="s">
        <v>273</v>
      </c>
    </row>
    <row r="50" spans="1:17" ht="15.75">
      <c r="A50" s="42">
        <v>338</v>
      </c>
      <c r="B50" s="7">
        <f>LOOKUP(A50,Name!A$1:B1777)</f>
        <v>0</v>
      </c>
      <c r="C50" s="17"/>
      <c r="D50" s="17">
        <v>1.78</v>
      </c>
      <c r="E50" s="17"/>
      <c r="F50" s="17"/>
      <c r="G50" s="17"/>
      <c r="H50" s="624">
        <f t="shared" si="3"/>
        <v>1.78</v>
      </c>
      <c r="J50" s="536">
        <v>169</v>
      </c>
      <c r="K50" s="642" t="str">
        <f>LOOKUP(J50,Name!A$1:B1779)</f>
        <v>Emily Greenhough</v>
      </c>
      <c r="L50" s="546"/>
      <c r="M50" s="546"/>
      <c r="N50" s="546"/>
      <c r="O50" s="546">
        <v>9.26</v>
      </c>
      <c r="P50" s="641">
        <v>9.99</v>
      </c>
      <c r="Q50" s="623">
        <f aca="true" t="shared" si="4" ref="Q50:Q67">MAX(L50:P50)</f>
        <v>9.99</v>
      </c>
    </row>
    <row r="51" spans="1:17" ht="15.75">
      <c r="A51" s="42">
        <v>583</v>
      </c>
      <c r="B51" s="7">
        <f>LOOKUP(A51,Name!A$1:B1775)</f>
        <v>0</v>
      </c>
      <c r="C51" s="17">
        <v>1.73</v>
      </c>
      <c r="D51" s="17">
        <v>1.67</v>
      </c>
      <c r="E51" s="17">
        <v>1.76</v>
      </c>
      <c r="F51" s="17">
        <v>1.58</v>
      </c>
      <c r="G51" s="17">
        <v>1.66</v>
      </c>
      <c r="H51" s="624">
        <f t="shared" si="3"/>
        <v>1.76</v>
      </c>
      <c r="J51" s="42">
        <v>340</v>
      </c>
      <c r="K51" s="371">
        <f>LOOKUP(J51,Name!A$1:B1791)</f>
        <v>0</v>
      </c>
      <c r="L51" s="17"/>
      <c r="M51" s="17">
        <v>7.93</v>
      </c>
      <c r="N51" s="557">
        <v>9.58</v>
      </c>
      <c r="O51" s="557">
        <v>9.76</v>
      </c>
      <c r="P51" s="17"/>
      <c r="Q51" s="640">
        <f t="shared" si="4"/>
        <v>9.76</v>
      </c>
    </row>
    <row r="52" spans="1:17" ht="15.75">
      <c r="A52" s="42">
        <v>328</v>
      </c>
      <c r="B52" s="7">
        <f>LOOKUP(A52,Name!A$1:B1774)</f>
        <v>0</v>
      </c>
      <c r="C52" s="17"/>
      <c r="D52" s="17"/>
      <c r="E52" s="17"/>
      <c r="F52" s="17">
        <v>1.74</v>
      </c>
      <c r="G52" s="17"/>
      <c r="H52" s="624">
        <f t="shared" si="3"/>
        <v>1.74</v>
      </c>
      <c r="J52" s="42">
        <v>457</v>
      </c>
      <c r="K52" s="7" t="str">
        <f>LOOKUP(J52,Name!A$1:B1784)</f>
        <v>Isabella Powell</v>
      </c>
      <c r="L52" s="17">
        <v>8.47</v>
      </c>
      <c r="M52" s="17">
        <v>8.74</v>
      </c>
      <c r="N52" s="17">
        <v>9.24</v>
      </c>
      <c r="O52" s="17">
        <v>8</v>
      </c>
      <c r="P52" s="17">
        <v>8.87</v>
      </c>
      <c r="Q52" s="624">
        <f t="shared" si="4"/>
        <v>9.24</v>
      </c>
    </row>
    <row r="53" spans="1:17" ht="15.75">
      <c r="A53" s="42">
        <v>582</v>
      </c>
      <c r="B53" s="7">
        <f>LOOKUP(A53,Name!A$1:B1774)</f>
        <v>0</v>
      </c>
      <c r="C53" s="17"/>
      <c r="D53" s="17"/>
      <c r="E53" s="17"/>
      <c r="F53" s="17">
        <v>1.72</v>
      </c>
      <c r="G53" s="17">
        <v>1.63</v>
      </c>
      <c r="H53" s="624">
        <f t="shared" si="3"/>
        <v>1.72</v>
      </c>
      <c r="J53" s="531">
        <v>322</v>
      </c>
      <c r="K53" s="392" t="str">
        <f>LOOKUP(J53,Name!A$1:B1782)</f>
        <v>Beth Lloyd</v>
      </c>
      <c r="L53" s="557">
        <v>8.87</v>
      </c>
      <c r="M53" s="557">
        <v>8.99</v>
      </c>
      <c r="N53" s="558">
        <v>8.13</v>
      </c>
      <c r="O53" s="558">
        <v>8.12</v>
      </c>
      <c r="P53" s="558">
        <v>8.06</v>
      </c>
      <c r="Q53" s="625">
        <f t="shared" si="4"/>
        <v>8.99</v>
      </c>
    </row>
    <row r="54" spans="1:17" ht="15.75">
      <c r="A54" s="42">
        <v>679</v>
      </c>
      <c r="B54" s="513" t="str">
        <f>LOOKUP(A54,Name!A$1:B1775)</f>
        <v>Emma Crampton</v>
      </c>
      <c r="C54" s="17"/>
      <c r="D54" s="17"/>
      <c r="E54" s="17">
        <v>1.72</v>
      </c>
      <c r="F54" s="17"/>
      <c r="G54" s="17"/>
      <c r="H54" s="624">
        <f t="shared" si="3"/>
        <v>1.72</v>
      </c>
      <c r="J54" s="42">
        <v>671</v>
      </c>
      <c r="K54" s="7" t="str">
        <f>LOOKUP(J54,Name!A$1:B1788)</f>
        <v>Tea Tullah</v>
      </c>
      <c r="L54" s="17">
        <v>8.06</v>
      </c>
      <c r="M54" s="17">
        <v>7.94</v>
      </c>
      <c r="N54" s="17">
        <v>8.04</v>
      </c>
      <c r="O54" s="17">
        <v>8.46</v>
      </c>
      <c r="P54" s="17">
        <v>8.55</v>
      </c>
      <c r="Q54" s="624">
        <f t="shared" si="4"/>
        <v>8.55</v>
      </c>
    </row>
    <row r="55" spans="1:17" ht="15.75">
      <c r="A55" s="42">
        <v>168</v>
      </c>
      <c r="B55" s="7">
        <f>LOOKUP(A55,Name!A$1:B1765)</f>
        <v>0</v>
      </c>
      <c r="C55" s="17">
        <v>1.7</v>
      </c>
      <c r="D55" s="17">
        <v>1.68</v>
      </c>
      <c r="E55" s="17">
        <v>1.5</v>
      </c>
      <c r="F55" s="17">
        <v>1.6</v>
      </c>
      <c r="G55" s="17">
        <v>1.68</v>
      </c>
      <c r="H55" s="624">
        <f t="shared" si="3"/>
        <v>1.7</v>
      </c>
      <c r="J55" s="42">
        <v>320</v>
      </c>
      <c r="K55" s="371" t="str">
        <f>LOOKUP(J55,Name!A$1:B1781)</f>
        <v>CHENEE TAYLOR</v>
      </c>
      <c r="L55" s="17">
        <v>7.68</v>
      </c>
      <c r="M55" s="17">
        <v>6.91</v>
      </c>
      <c r="N55" s="17">
        <v>7.15</v>
      </c>
      <c r="O55" s="17">
        <v>8.1</v>
      </c>
      <c r="P55" s="17">
        <v>8.1</v>
      </c>
      <c r="Q55" s="624">
        <f t="shared" si="4"/>
        <v>8.1</v>
      </c>
    </row>
    <row r="56" spans="1:17" ht="15.75">
      <c r="A56" s="42">
        <v>672</v>
      </c>
      <c r="B56" s="7" t="str">
        <f>LOOKUP(A56,Name!A$1:B1775)</f>
        <v>Grace Dowse</v>
      </c>
      <c r="C56" s="17">
        <v>1.63</v>
      </c>
      <c r="D56" s="17">
        <v>1.67</v>
      </c>
      <c r="E56" s="17" t="s">
        <v>146</v>
      </c>
      <c r="F56" s="17">
        <v>1.63</v>
      </c>
      <c r="G56" s="17"/>
      <c r="H56" s="624">
        <f t="shared" si="3"/>
        <v>1.67</v>
      </c>
      <c r="J56" s="42">
        <v>674</v>
      </c>
      <c r="K56" s="7" t="str">
        <f>LOOKUP(J56,Name!A$1:B1787)</f>
        <v>Katie Lund</v>
      </c>
      <c r="L56" s="17">
        <v>7.2</v>
      </c>
      <c r="M56" s="17">
        <v>6.63</v>
      </c>
      <c r="N56" s="17">
        <v>7.46</v>
      </c>
      <c r="O56" s="17">
        <v>7.78</v>
      </c>
      <c r="P56" s="17">
        <v>6.64</v>
      </c>
      <c r="Q56" s="624">
        <f t="shared" si="4"/>
        <v>7.78</v>
      </c>
    </row>
    <row r="57" spans="1:17" ht="15.75">
      <c r="A57" s="42">
        <v>330</v>
      </c>
      <c r="B57" s="7">
        <f>LOOKUP(A57,Name!A$1:B1767)</f>
        <v>0</v>
      </c>
      <c r="C57" s="346">
        <v>1.66</v>
      </c>
      <c r="D57" s="315"/>
      <c r="E57" s="315"/>
      <c r="F57" s="17"/>
      <c r="G57" s="17"/>
      <c r="H57" s="624">
        <f t="shared" si="3"/>
        <v>1.66</v>
      </c>
      <c r="J57" s="42">
        <v>303</v>
      </c>
      <c r="K57" s="7" t="str">
        <f>LOOKUP(J57,Name!A$1:B1783)</f>
        <v>VIVI INCE</v>
      </c>
      <c r="L57" s="346">
        <v>7.55</v>
      </c>
      <c r="M57" s="346"/>
      <c r="N57" s="346"/>
      <c r="O57" s="17"/>
      <c r="P57" s="17"/>
      <c r="Q57" s="624">
        <f t="shared" si="4"/>
        <v>7.55</v>
      </c>
    </row>
    <row r="58" spans="1:17" ht="15.75">
      <c r="A58" s="42">
        <v>459</v>
      </c>
      <c r="B58" s="7" t="str">
        <f>LOOKUP(A58,Name!A$1:B1775)</f>
        <v>Olivia Waldron-Love</v>
      </c>
      <c r="C58" s="17"/>
      <c r="D58" s="17"/>
      <c r="E58" s="17">
        <v>1.58</v>
      </c>
      <c r="F58" s="17">
        <v>1.65</v>
      </c>
      <c r="G58" s="17"/>
      <c r="H58" s="624">
        <f t="shared" si="3"/>
        <v>1.65</v>
      </c>
      <c r="J58" s="42">
        <v>680</v>
      </c>
      <c r="K58" s="7" t="str">
        <f>LOOKUP(J58,Name!A$1:B1788)</f>
        <v>Riona Gahan</v>
      </c>
      <c r="L58" s="17"/>
      <c r="M58" s="17"/>
      <c r="N58" s="17">
        <v>7.35</v>
      </c>
      <c r="O58" s="17">
        <v>6.78</v>
      </c>
      <c r="P58" s="17"/>
      <c r="Q58" s="624">
        <f t="shared" si="4"/>
        <v>7.35</v>
      </c>
    </row>
    <row r="59" spans="1:17" ht="15.75">
      <c r="A59" s="42">
        <v>174</v>
      </c>
      <c r="B59" s="7" t="str">
        <f>LOOKUP(A59,Name!A$1:B1766)</f>
        <v>Freya Liddington</v>
      </c>
      <c r="C59" s="17">
        <v>1.63</v>
      </c>
      <c r="D59" s="17"/>
      <c r="E59" s="17"/>
      <c r="F59" s="17"/>
      <c r="G59" s="17"/>
      <c r="H59" s="624">
        <f t="shared" si="3"/>
        <v>1.63</v>
      </c>
      <c r="J59" s="42">
        <v>676</v>
      </c>
      <c r="K59" s="7" t="str">
        <f>LOOKUP(J59,Name!A$1:B1789)</f>
        <v>Mary Takwoingi</v>
      </c>
      <c r="L59" s="17">
        <v>6.81</v>
      </c>
      <c r="M59" s="17">
        <v>6.29</v>
      </c>
      <c r="N59" s="17"/>
      <c r="O59" s="17"/>
      <c r="P59" s="17">
        <v>6.51</v>
      </c>
      <c r="Q59" s="624">
        <f t="shared" si="4"/>
        <v>6.81</v>
      </c>
    </row>
    <row r="60" spans="1:17" ht="15.75">
      <c r="A60" s="42">
        <v>170</v>
      </c>
      <c r="B60" s="7" t="str">
        <f>LOOKUP(A60,Name!A$1:B1772)</f>
        <v>Niamh Bevan</v>
      </c>
      <c r="C60" s="17">
        <v>1.52</v>
      </c>
      <c r="D60" s="17"/>
      <c r="E60" s="17"/>
      <c r="F60" s="17"/>
      <c r="G60" s="17"/>
      <c r="H60" s="624">
        <f t="shared" si="3"/>
        <v>1.52</v>
      </c>
      <c r="J60" s="42">
        <v>459</v>
      </c>
      <c r="K60" s="7" t="str">
        <f>LOOKUP(J60,Name!A$1:B1785)</f>
        <v>Olivia Waldron-Love</v>
      </c>
      <c r="L60" s="17">
        <v>5.72</v>
      </c>
      <c r="M60" s="17"/>
      <c r="N60" s="17">
        <v>6.37</v>
      </c>
      <c r="O60" s="17">
        <v>6.66</v>
      </c>
      <c r="P60" s="17"/>
      <c r="Q60" s="624">
        <f t="shared" si="4"/>
        <v>6.66</v>
      </c>
    </row>
    <row r="61" spans="1:17" ht="15.75">
      <c r="A61" s="42">
        <v>167</v>
      </c>
      <c r="B61" s="7">
        <f>LOOKUP(A61,Name!A$1:B1764)</f>
        <v>0</v>
      </c>
      <c r="C61" s="17">
        <v>1.48</v>
      </c>
      <c r="D61" s="17"/>
      <c r="E61" s="17">
        <v>1.5</v>
      </c>
      <c r="F61" s="17"/>
      <c r="G61" s="17"/>
      <c r="H61" s="624">
        <f t="shared" si="3"/>
        <v>1.5</v>
      </c>
      <c r="J61" s="42">
        <v>171</v>
      </c>
      <c r="K61" s="7" t="str">
        <f>LOOKUP(J61,Name!A$1:B1778)</f>
        <v>Charlotte Gibson</v>
      </c>
      <c r="L61" s="17">
        <v>5.96</v>
      </c>
      <c r="M61" s="17">
        <v>5.79</v>
      </c>
      <c r="N61" s="17">
        <v>5.89</v>
      </c>
      <c r="O61" s="17">
        <v>6.34</v>
      </c>
      <c r="P61" s="17">
        <v>5.99</v>
      </c>
      <c r="Q61" s="624">
        <f t="shared" si="4"/>
        <v>6.34</v>
      </c>
    </row>
    <row r="62" spans="1:17" ht="16.5" thickBot="1">
      <c r="A62" s="44">
        <v>171</v>
      </c>
      <c r="B62" s="45" t="str">
        <f>LOOKUP(A62,Name!A$1:B1771)</f>
        <v>Charlotte Gibson</v>
      </c>
      <c r="C62" s="626">
        <v>1.44</v>
      </c>
      <c r="D62" s="626">
        <v>1.38</v>
      </c>
      <c r="E62" s="626">
        <v>1.24</v>
      </c>
      <c r="F62" s="626">
        <v>1.22</v>
      </c>
      <c r="G62" s="626">
        <v>1.39</v>
      </c>
      <c r="H62" s="627">
        <f t="shared" si="3"/>
        <v>1.44</v>
      </c>
      <c r="J62" s="42">
        <v>330</v>
      </c>
      <c r="K62" s="7">
        <f>LOOKUP(J62,Name!A$1:B1780)</f>
        <v>0</v>
      </c>
      <c r="L62" s="17">
        <v>5.74</v>
      </c>
      <c r="M62" s="17">
        <v>4.59</v>
      </c>
      <c r="N62" s="17">
        <v>4.87</v>
      </c>
      <c r="O62" s="17">
        <v>5.73</v>
      </c>
      <c r="P62" s="17">
        <v>4.64</v>
      </c>
      <c r="Q62" s="624">
        <f t="shared" si="4"/>
        <v>5.74</v>
      </c>
    </row>
    <row r="63" spans="10:17" ht="16.5" thickBot="1">
      <c r="J63" s="42">
        <v>170</v>
      </c>
      <c r="K63" s="7" t="str">
        <f>LOOKUP(J63,Name!A$1:B1790)</f>
        <v>Niamh Bevan</v>
      </c>
      <c r="L63" s="17"/>
      <c r="M63" s="17">
        <v>5.02</v>
      </c>
      <c r="N63" s="17"/>
      <c r="O63" s="17"/>
      <c r="P63" s="17">
        <v>5.41</v>
      </c>
      <c r="Q63" s="624">
        <f t="shared" si="4"/>
        <v>5.41</v>
      </c>
    </row>
    <row r="64" spans="1:17" ht="15.75">
      <c r="A64" s="259" t="s">
        <v>0</v>
      </c>
      <c r="B64" s="273" t="s">
        <v>282</v>
      </c>
      <c r="C64" s="260" t="s">
        <v>54</v>
      </c>
      <c r="D64" s="260" t="s">
        <v>1</v>
      </c>
      <c r="E64" s="260" t="s">
        <v>2</v>
      </c>
      <c r="F64" s="260" t="s">
        <v>3</v>
      </c>
      <c r="G64" s="260" t="s">
        <v>4</v>
      </c>
      <c r="H64" s="261" t="s">
        <v>267</v>
      </c>
      <c r="J64" s="42">
        <v>328</v>
      </c>
      <c r="K64" s="7">
        <f>LOOKUP(J64,Name!A$1:B1779)</f>
        <v>0</v>
      </c>
      <c r="L64" s="17">
        <v>4.89</v>
      </c>
      <c r="M64" s="17"/>
      <c r="N64" s="17"/>
      <c r="O64" s="17">
        <v>5.39</v>
      </c>
      <c r="P64" s="17"/>
      <c r="Q64" s="624">
        <f t="shared" si="4"/>
        <v>5.39</v>
      </c>
    </row>
    <row r="65" spans="1:17" ht="15.75">
      <c r="A65" s="42">
        <v>673</v>
      </c>
      <c r="B65" s="643" t="str">
        <f>LOOKUP(A65,Name!A$1:B1772)</f>
        <v>Ellen Crockett</v>
      </c>
      <c r="C65" s="377">
        <v>60</v>
      </c>
      <c r="D65" s="377">
        <v>59</v>
      </c>
      <c r="E65" s="377">
        <v>58</v>
      </c>
      <c r="F65" s="377">
        <v>58</v>
      </c>
      <c r="G65" s="377">
        <v>60</v>
      </c>
      <c r="H65" s="560">
        <f aca="true" t="shared" si="5" ref="H65:H86">MAX(C65:G65)</f>
        <v>60</v>
      </c>
      <c r="J65" s="42">
        <v>679</v>
      </c>
      <c r="K65" s="513" t="str">
        <f>LOOKUP(J65,Name!A$1:B1787)</f>
        <v>Emma Crampton</v>
      </c>
      <c r="L65" s="17"/>
      <c r="M65" s="17"/>
      <c r="N65" s="17">
        <v>5.36</v>
      </c>
      <c r="O65" s="17"/>
      <c r="P65" s="17"/>
      <c r="Q65" s="624">
        <f t="shared" si="4"/>
        <v>5.36</v>
      </c>
    </row>
    <row r="66" spans="1:17" ht="15.75">
      <c r="A66" s="42">
        <v>165</v>
      </c>
      <c r="B66" s="7">
        <f>LOOKUP(A66,Name!A$1:B1762)</f>
        <v>0</v>
      </c>
      <c r="C66" s="374">
        <v>58</v>
      </c>
      <c r="D66" s="374">
        <v>56</v>
      </c>
      <c r="E66" s="374">
        <v>57</v>
      </c>
      <c r="F66" s="374">
        <v>57</v>
      </c>
      <c r="G66" s="374">
        <v>54</v>
      </c>
      <c r="H66" s="378">
        <f t="shared" si="5"/>
        <v>58</v>
      </c>
      <c r="J66" s="42">
        <v>582</v>
      </c>
      <c r="K66" s="7">
        <f>LOOKUP(J66,Name!A$1:B1785)</f>
        <v>0</v>
      </c>
      <c r="L66" s="17"/>
      <c r="M66" s="17"/>
      <c r="N66" s="17">
        <v>4.71</v>
      </c>
      <c r="O66" s="17">
        <v>3.59</v>
      </c>
      <c r="P66" s="17">
        <v>4.51</v>
      </c>
      <c r="Q66" s="624">
        <f t="shared" si="4"/>
        <v>4.71</v>
      </c>
    </row>
    <row r="67" spans="1:17" ht="16.5" thickBot="1">
      <c r="A67" s="42">
        <v>169</v>
      </c>
      <c r="B67" s="7" t="str">
        <f>LOOKUP(A67,Name!A$1:B1771)</f>
        <v>Emily Greenhough</v>
      </c>
      <c r="C67" s="374"/>
      <c r="D67" s="374"/>
      <c r="E67" s="374"/>
      <c r="F67" s="374">
        <v>48</v>
      </c>
      <c r="G67" s="374">
        <v>57</v>
      </c>
      <c r="H67" s="378">
        <f t="shared" si="5"/>
        <v>57</v>
      </c>
      <c r="J67" s="44">
        <v>583</v>
      </c>
      <c r="K67" s="45">
        <f>LOOKUP(J67,Name!A$1:B1786)</f>
        <v>0</v>
      </c>
      <c r="L67" s="626">
        <v>4.27</v>
      </c>
      <c r="M67" s="626">
        <v>4.07</v>
      </c>
      <c r="N67" s="626">
        <v>4.68</v>
      </c>
      <c r="O67" s="626">
        <v>4.32</v>
      </c>
      <c r="P67" s="626">
        <v>4.6</v>
      </c>
      <c r="Q67" s="627">
        <f t="shared" si="4"/>
        <v>4.68</v>
      </c>
    </row>
    <row r="68" spans="1:8" ht="16.5" thickBot="1">
      <c r="A68" s="42">
        <v>340</v>
      </c>
      <c r="B68" s="371">
        <f>LOOKUP(A68,Name!A$1:B1763)</f>
        <v>0</v>
      </c>
      <c r="C68" s="374"/>
      <c r="D68" s="374">
        <v>55</v>
      </c>
      <c r="E68" s="374"/>
      <c r="F68" s="374"/>
      <c r="G68" s="374"/>
      <c r="H68" s="378">
        <f t="shared" si="5"/>
        <v>55</v>
      </c>
    </row>
    <row r="69" spans="1:17" ht="15.75">
      <c r="A69" s="42">
        <v>581</v>
      </c>
      <c r="B69" s="7">
        <f>LOOKUP(A69,Name!A$1:B1765)</f>
        <v>0</v>
      </c>
      <c r="C69" s="374"/>
      <c r="D69" s="374">
        <v>49</v>
      </c>
      <c r="E69" s="374">
        <v>50</v>
      </c>
      <c r="F69" s="374">
        <v>49</v>
      </c>
      <c r="G69" s="374">
        <v>53</v>
      </c>
      <c r="H69" s="378">
        <f t="shared" si="5"/>
        <v>53</v>
      </c>
      <c r="J69" s="380" t="s">
        <v>0</v>
      </c>
      <c r="K69" s="273" t="s">
        <v>196</v>
      </c>
      <c r="L69" s="260" t="s">
        <v>54</v>
      </c>
      <c r="M69" s="260" t="s">
        <v>1</v>
      </c>
      <c r="N69" s="260" t="s">
        <v>2</v>
      </c>
      <c r="O69" s="260" t="s">
        <v>3</v>
      </c>
      <c r="P69" s="260" t="s">
        <v>4</v>
      </c>
      <c r="Q69" s="261" t="s">
        <v>38</v>
      </c>
    </row>
    <row r="70" spans="1:17" ht="15.75">
      <c r="A70" s="42">
        <v>582</v>
      </c>
      <c r="B70" s="7">
        <f>LOOKUP(A70,Name!A$1:B1764)</f>
        <v>0</v>
      </c>
      <c r="C70" s="374">
        <v>50</v>
      </c>
      <c r="D70" s="374">
        <v>49</v>
      </c>
      <c r="E70" s="374">
        <v>48</v>
      </c>
      <c r="F70" s="374"/>
      <c r="G70" s="374"/>
      <c r="H70" s="378">
        <f t="shared" si="5"/>
        <v>50</v>
      </c>
      <c r="J70" s="382">
        <v>6</v>
      </c>
      <c r="K70" s="653" t="s">
        <v>199</v>
      </c>
      <c r="L70" s="386">
        <v>103.2</v>
      </c>
      <c r="M70" s="386">
        <v>103.7</v>
      </c>
      <c r="N70" s="16">
        <v>105.8</v>
      </c>
      <c r="O70" s="386">
        <v>103.3</v>
      </c>
      <c r="P70" s="386">
        <v>103.8</v>
      </c>
      <c r="Q70" s="652">
        <f>MIN(L70:P70)</f>
        <v>103.2</v>
      </c>
    </row>
    <row r="71" spans="1:17" ht="15.75">
      <c r="A71" s="42">
        <v>166</v>
      </c>
      <c r="B71" s="7">
        <f>LOOKUP(A71,Name!A$1:B1763)</f>
        <v>0</v>
      </c>
      <c r="C71" s="374">
        <v>48</v>
      </c>
      <c r="D71" s="374"/>
      <c r="E71" s="374"/>
      <c r="F71" s="374"/>
      <c r="G71" s="374"/>
      <c r="H71" s="378">
        <f t="shared" si="5"/>
        <v>48</v>
      </c>
      <c r="J71" s="387">
        <v>4</v>
      </c>
      <c r="K71" s="52" t="s">
        <v>9</v>
      </c>
      <c r="L71" s="16">
        <v>104.5</v>
      </c>
      <c r="M71" s="16"/>
      <c r="N71" s="386">
        <v>104.6</v>
      </c>
      <c r="O71" s="16">
        <v>103.6</v>
      </c>
      <c r="P71" s="16"/>
      <c r="Q71" s="274">
        <f>MIN(L71:P71)</f>
        <v>103.6</v>
      </c>
    </row>
    <row r="72" spans="1:17" ht="15.75">
      <c r="A72" s="42">
        <v>459</v>
      </c>
      <c r="B72" s="7" t="str">
        <f>LOOKUP(A72,Name!A$1:B1766)</f>
        <v>Olivia Waldron-Love</v>
      </c>
      <c r="C72" s="374">
        <v>48</v>
      </c>
      <c r="D72" s="374"/>
      <c r="E72" s="374"/>
      <c r="F72" s="374"/>
      <c r="G72" s="374"/>
      <c r="H72" s="378">
        <f t="shared" si="5"/>
        <v>48</v>
      </c>
      <c r="J72" s="383">
        <v>3</v>
      </c>
      <c r="K72" s="52" t="s">
        <v>6</v>
      </c>
      <c r="L72" s="16">
        <v>105.7</v>
      </c>
      <c r="M72" s="16">
        <v>107.1</v>
      </c>
      <c r="N72" s="16">
        <v>105.3</v>
      </c>
      <c r="O72" s="16">
        <v>104.7</v>
      </c>
      <c r="P72" s="16">
        <v>105.1</v>
      </c>
      <c r="Q72" s="274">
        <f>MIN(L72:P72)</f>
        <v>104.7</v>
      </c>
    </row>
    <row r="73" spans="1:17" ht="15.75">
      <c r="A73" s="42">
        <v>670</v>
      </c>
      <c r="B73" s="7" t="str">
        <f>LOOKUP(A73,Name!A$1:B1773)</f>
        <v>Ashleigh Bailey</v>
      </c>
      <c r="C73" s="374">
        <v>48</v>
      </c>
      <c r="D73" s="374">
        <v>48</v>
      </c>
      <c r="E73" s="374">
        <v>48</v>
      </c>
      <c r="F73" s="374">
        <v>46</v>
      </c>
      <c r="G73" s="374"/>
      <c r="H73" s="378">
        <f t="shared" si="5"/>
        <v>48</v>
      </c>
      <c r="J73" s="384">
        <v>1</v>
      </c>
      <c r="K73" s="52" t="s">
        <v>10</v>
      </c>
      <c r="L73" s="16">
        <v>112.5</v>
      </c>
      <c r="M73" s="16">
        <v>117.7</v>
      </c>
      <c r="N73" s="16">
        <v>111.4</v>
      </c>
      <c r="O73" s="16">
        <v>109.3</v>
      </c>
      <c r="P73" s="16">
        <v>112.9</v>
      </c>
      <c r="Q73" s="274">
        <f>MIN(L73:P73)</f>
        <v>109.3</v>
      </c>
    </row>
    <row r="74" spans="1:17" ht="16.5" thickBot="1">
      <c r="A74" s="42">
        <v>674</v>
      </c>
      <c r="B74" s="7" t="str">
        <f>LOOKUP(A74,Name!A$1:B1774)</f>
        <v>Katie Lund</v>
      </c>
      <c r="C74" s="374">
        <v>48</v>
      </c>
      <c r="D74" s="374">
        <v>46</v>
      </c>
      <c r="E74" s="374">
        <v>46</v>
      </c>
      <c r="F74" s="374">
        <v>45</v>
      </c>
      <c r="G74" s="374">
        <v>43</v>
      </c>
      <c r="H74" s="378">
        <f t="shared" si="5"/>
        <v>48</v>
      </c>
      <c r="J74" s="591">
        <v>5</v>
      </c>
      <c r="K74" s="57" t="s">
        <v>8</v>
      </c>
      <c r="L74" s="69">
        <v>109.9</v>
      </c>
      <c r="M74" s="69"/>
      <c r="N74" s="69"/>
      <c r="O74" s="69"/>
      <c r="P74" s="69"/>
      <c r="Q74" s="275">
        <f>MIN(L74:P74)</f>
        <v>109.9</v>
      </c>
    </row>
    <row r="75" spans="1:8" ht="16.5" thickBot="1">
      <c r="A75" s="42">
        <v>330</v>
      </c>
      <c r="B75" s="7">
        <f>LOOKUP(A75,Name!A$1:B1775)</f>
        <v>0</v>
      </c>
      <c r="C75" s="374"/>
      <c r="D75" s="374">
        <v>48</v>
      </c>
      <c r="E75" s="374">
        <v>43</v>
      </c>
      <c r="F75" s="374">
        <v>45</v>
      </c>
      <c r="G75" s="374">
        <v>47</v>
      </c>
      <c r="H75" s="378">
        <f t="shared" si="5"/>
        <v>48</v>
      </c>
    </row>
    <row r="76" spans="1:17" ht="15.75">
      <c r="A76" s="42">
        <v>681</v>
      </c>
      <c r="B76" s="7" t="str">
        <f>LOOKUP(A76,Name!A$1:B1775)</f>
        <v>Amy Burton</v>
      </c>
      <c r="C76" s="374"/>
      <c r="D76" s="374"/>
      <c r="E76" s="374">
        <v>45</v>
      </c>
      <c r="F76" s="374">
        <v>43</v>
      </c>
      <c r="G76" s="374"/>
      <c r="H76" s="378">
        <f t="shared" si="5"/>
        <v>45</v>
      </c>
      <c r="J76" s="380" t="s">
        <v>0</v>
      </c>
      <c r="K76" s="273" t="s">
        <v>195</v>
      </c>
      <c r="L76" s="260" t="s">
        <v>54</v>
      </c>
      <c r="M76" s="260" t="s">
        <v>1</v>
      </c>
      <c r="N76" s="260" t="s">
        <v>2</v>
      </c>
      <c r="O76" s="260" t="s">
        <v>3</v>
      </c>
      <c r="P76" s="260" t="s">
        <v>4</v>
      </c>
      <c r="Q76" s="261" t="s">
        <v>38</v>
      </c>
    </row>
    <row r="77" spans="1:17" ht="15.75">
      <c r="A77" s="42">
        <v>460</v>
      </c>
      <c r="B77" s="7">
        <f>LOOKUP(A77,Name!A$1:B1767)</f>
        <v>0</v>
      </c>
      <c r="C77" s="375">
        <v>44</v>
      </c>
      <c r="D77" s="375"/>
      <c r="E77" s="375"/>
      <c r="F77" s="374"/>
      <c r="G77" s="374"/>
      <c r="H77" s="378">
        <f t="shared" si="5"/>
        <v>44</v>
      </c>
      <c r="J77" s="382">
        <v>6</v>
      </c>
      <c r="K77" s="653" t="s">
        <v>199</v>
      </c>
      <c r="L77" s="16">
        <v>110.6</v>
      </c>
      <c r="M77" s="16">
        <v>114.2</v>
      </c>
      <c r="N77" s="548">
        <v>107.6</v>
      </c>
      <c r="O77" s="16">
        <v>115.8</v>
      </c>
      <c r="P77" s="16">
        <v>118.4</v>
      </c>
      <c r="Q77" s="652">
        <f>MIN(L77:P77)</f>
        <v>107.6</v>
      </c>
    </row>
    <row r="78" spans="1:17" ht="15.75">
      <c r="A78" s="42">
        <v>328</v>
      </c>
      <c r="B78" s="7">
        <f>LOOKUP(A78,Name!A$1:B1765)</f>
        <v>0</v>
      </c>
      <c r="C78" s="374">
        <v>43</v>
      </c>
      <c r="D78" s="374">
        <v>36</v>
      </c>
      <c r="E78" s="374"/>
      <c r="F78" s="374"/>
      <c r="G78" s="374"/>
      <c r="H78" s="378">
        <f t="shared" si="5"/>
        <v>43</v>
      </c>
      <c r="J78" s="381">
        <v>5</v>
      </c>
      <c r="K78" s="52" t="s">
        <v>8</v>
      </c>
      <c r="L78" s="386">
        <v>107.9</v>
      </c>
      <c r="M78" s="386">
        <v>110.7</v>
      </c>
      <c r="N78" s="444">
        <v>108.4</v>
      </c>
      <c r="O78" s="548">
        <v>109.7</v>
      </c>
      <c r="P78" s="548">
        <v>108.3</v>
      </c>
      <c r="Q78" s="274">
        <f>MIN(L78:P78)</f>
        <v>107.9</v>
      </c>
    </row>
    <row r="79" spans="1:17" ht="15.75">
      <c r="A79" s="42">
        <v>322</v>
      </c>
      <c r="B79" s="7" t="str">
        <f>LOOKUP(A79,Name!A$1:B1764)</f>
        <v>Beth Lloyd</v>
      </c>
      <c r="C79" s="374">
        <v>42</v>
      </c>
      <c r="D79" s="374"/>
      <c r="E79" s="374"/>
      <c r="F79" s="374"/>
      <c r="G79" s="374"/>
      <c r="H79" s="378">
        <f t="shared" si="5"/>
        <v>42</v>
      </c>
      <c r="J79" s="384">
        <v>1</v>
      </c>
      <c r="K79" s="52" t="s">
        <v>10</v>
      </c>
      <c r="L79" s="16">
        <v>115.2</v>
      </c>
      <c r="M79" s="16">
        <v>129</v>
      </c>
      <c r="N79" s="16"/>
      <c r="O79" s="16"/>
      <c r="P79" s="16"/>
      <c r="Q79" s="274">
        <f>MIN(L79:P79)</f>
        <v>115.2</v>
      </c>
    </row>
    <row r="80" spans="1:17" ht="15.75">
      <c r="A80" s="42">
        <v>170</v>
      </c>
      <c r="B80" s="7" t="str">
        <f>LOOKUP(A80,Name!A$1:B1772)</f>
        <v>Niamh Bevan</v>
      </c>
      <c r="C80" s="374"/>
      <c r="D80" s="374">
        <v>42</v>
      </c>
      <c r="E80" s="374"/>
      <c r="F80" s="374"/>
      <c r="G80" s="374">
        <v>39</v>
      </c>
      <c r="H80" s="378">
        <f t="shared" si="5"/>
        <v>42</v>
      </c>
      <c r="J80" s="383">
        <v>3</v>
      </c>
      <c r="K80" s="52" t="s">
        <v>6</v>
      </c>
      <c r="L80" s="16">
        <v>121.1</v>
      </c>
      <c r="M80" s="16">
        <v>121.4</v>
      </c>
      <c r="N80" s="16"/>
      <c r="O80" s="16"/>
      <c r="P80" s="16"/>
      <c r="Q80" s="274">
        <f>MIN(L80:P80)</f>
        <v>121.1</v>
      </c>
    </row>
    <row r="81" spans="1:17" ht="16.5" thickBot="1">
      <c r="A81" s="42">
        <v>675</v>
      </c>
      <c r="B81" s="7" t="str">
        <f>LOOKUP(A81,Name!A$1:B1774)</f>
        <v>Sarah Russell</v>
      </c>
      <c r="C81" s="374">
        <v>41</v>
      </c>
      <c r="D81" s="374">
        <v>39</v>
      </c>
      <c r="E81" s="374"/>
      <c r="F81" s="374">
        <v>36</v>
      </c>
      <c r="G81" s="374">
        <v>37</v>
      </c>
      <c r="H81" s="378">
        <f t="shared" si="5"/>
        <v>41</v>
      </c>
      <c r="J81" s="385">
        <v>4</v>
      </c>
      <c r="K81" s="57" t="s">
        <v>9</v>
      </c>
      <c r="L81" s="69"/>
      <c r="M81" s="69"/>
      <c r="N81" s="69"/>
      <c r="O81" s="69"/>
      <c r="P81" s="69"/>
      <c r="Q81" s="275">
        <f>MIN(L81:P81)</f>
        <v>0</v>
      </c>
    </row>
    <row r="82" spans="1:8" ht="15.75">
      <c r="A82" s="42">
        <v>329</v>
      </c>
      <c r="B82" s="7">
        <f>LOOKUP(A82,Name!A$1:B1775)</f>
        <v>0</v>
      </c>
      <c r="C82" s="374"/>
      <c r="D82" s="374">
        <v>41</v>
      </c>
      <c r="E82" s="374"/>
      <c r="F82" s="374"/>
      <c r="G82" s="374"/>
      <c r="H82" s="378">
        <f t="shared" si="5"/>
        <v>41</v>
      </c>
    </row>
    <row r="83" spans="1:8" ht="15.75">
      <c r="A83" s="42">
        <v>585</v>
      </c>
      <c r="B83" s="7" t="str">
        <f>LOOKUP(A83,Name!A$1:B1771)</f>
        <v>IONA CRAMERI</v>
      </c>
      <c r="C83" s="374">
        <v>33</v>
      </c>
      <c r="D83" s="374">
        <v>36</v>
      </c>
      <c r="E83" s="374">
        <v>38</v>
      </c>
      <c r="F83" s="374"/>
      <c r="G83" s="374"/>
      <c r="H83" s="378">
        <f t="shared" si="5"/>
        <v>38</v>
      </c>
    </row>
    <row r="84" spans="1:8" ht="15.75">
      <c r="A84" s="42">
        <v>584</v>
      </c>
      <c r="B84" s="7">
        <f>LOOKUP(A84,Name!A$1:B1769)</f>
        <v>0</v>
      </c>
      <c r="C84" s="374">
        <v>36</v>
      </c>
      <c r="D84" s="374"/>
      <c r="E84" s="374"/>
      <c r="F84" s="374"/>
      <c r="G84" s="374"/>
      <c r="H84" s="378">
        <f t="shared" si="5"/>
        <v>36</v>
      </c>
    </row>
    <row r="85" spans="1:8" ht="15.75">
      <c r="A85" s="42">
        <v>586</v>
      </c>
      <c r="B85" s="7" t="str">
        <f>LOOKUP(A85,Name!A$1:B1770)</f>
        <v>EVE CLAWLEY</v>
      </c>
      <c r="C85" s="374">
        <v>36</v>
      </c>
      <c r="D85" s="374">
        <v>35</v>
      </c>
      <c r="E85" s="374"/>
      <c r="F85" s="374"/>
      <c r="G85" s="374"/>
      <c r="H85" s="378">
        <f t="shared" si="5"/>
        <v>36</v>
      </c>
    </row>
    <row r="86" spans="1:8" ht="16.5" thickBot="1">
      <c r="A86" s="44">
        <v>173</v>
      </c>
      <c r="B86" s="45" t="str">
        <f>LOOKUP(A86,Name!A$1:B1774)</f>
        <v>Elsa Buchanan</v>
      </c>
      <c r="C86" s="621"/>
      <c r="D86" s="621">
        <v>33</v>
      </c>
      <c r="E86" s="621"/>
      <c r="F86" s="621"/>
      <c r="G86" s="621"/>
      <c r="H86" s="622">
        <f t="shared" si="5"/>
        <v>33</v>
      </c>
    </row>
    <row r="87" spans="1:8" ht="15">
      <c r="A87" s="55"/>
      <c r="C87" s="55"/>
      <c r="D87" s="55"/>
      <c r="E87" s="55"/>
      <c r="F87" s="55"/>
      <c r="G87" s="55"/>
      <c r="H87" s="55"/>
    </row>
    <row r="94" spans="1:8" ht="15">
      <c r="A94" s="55"/>
      <c r="C94" s="55"/>
      <c r="D94" s="55"/>
      <c r="E94" s="55"/>
      <c r="F94" s="55"/>
      <c r="G94" s="55"/>
      <c r="H94" s="55"/>
    </row>
    <row r="95" spans="1:8" ht="15">
      <c r="A95" s="3"/>
      <c r="C95" s="3"/>
      <c r="D95" s="3"/>
      <c r="E95" s="3"/>
      <c r="F95" s="3"/>
      <c r="G95" s="3"/>
      <c r="H95" s="3"/>
    </row>
    <row r="96" spans="1:8" ht="15">
      <c r="A96" s="3"/>
      <c r="C96" s="3"/>
      <c r="D96" s="3"/>
      <c r="E96" s="3"/>
      <c r="F96" s="3"/>
      <c r="G96" s="3"/>
      <c r="H96" s="3"/>
    </row>
    <row r="97" spans="1:16" ht="15">
      <c r="A97" s="3"/>
      <c r="C97" s="3"/>
      <c r="D97" s="3"/>
      <c r="E97" s="3"/>
      <c r="F97" s="3"/>
      <c r="G97" s="3"/>
      <c r="H97" s="3"/>
      <c r="L97" s="3"/>
      <c r="M97" s="3"/>
      <c r="N97" s="3"/>
      <c r="O97" s="3"/>
      <c r="P97" s="3"/>
    </row>
    <row r="98" spans="1:8" ht="15">
      <c r="A98" s="3"/>
      <c r="C98" s="3"/>
      <c r="D98" s="3"/>
      <c r="E98" s="3"/>
      <c r="F98" s="3"/>
      <c r="G98" s="3"/>
      <c r="H98" s="3"/>
    </row>
    <row r="99" spans="1:8" ht="15">
      <c r="A99" s="3"/>
      <c r="C99" s="3"/>
      <c r="D99" s="3"/>
      <c r="E99" s="3"/>
      <c r="F99" s="3"/>
      <c r="G99" s="3"/>
      <c r="H99" s="3"/>
    </row>
    <row r="100" spans="1:8" ht="15">
      <c r="A100" s="3"/>
      <c r="C100" s="3"/>
      <c r="D100" s="3"/>
      <c r="E100" s="3"/>
      <c r="F100" s="3"/>
      <c r="G100" s="3"/>
      <c r="H100" s="3"/>
    </row>
  </sheetData>
  <sheetProtection/>
  <conditionalFormatting sqref="J1:J11 J13:J16 J20:J21 J69:J74 A101:A65536 A63 A87 A94 J76:J81 A55:A60 J23:J37 A1:A14 A16:A20 A22:A30 J49:J65 A32:A50">
    <cfRule type="cellIs" priority="99" dxfId="8" operator="between" stopIfTrue="1">
      <formula>300</formula>
      <formula>399</formula>
    </cfRule>
    <cfRule type="cellIs" priority="100" dxfId="7" operator="between" stopIfTrue="1">
      <formula>600</formula>
      <formula>699</formula>
    </cfRule>
    <cfRule type="cellIs" priority="101" dxfId="6" operator="between" stopIfTrue="1">
      <formula>500</formula>
      <formula>599</formula>
    </cfRule>
  </conditionalFormatting>
  <conditionalFormatting sqref="A64:A77">
    <cfRule type="cellIs" priority="96" dxfId="8" operator="between" stopIfTrue="1">
      <formula>300</formula>
      <formula>399</formula>
    </cfRule>
    <cfRule type="cellIs" priority="97" dxfId="7" operator="between" stopIfTrue="1">
      <formula>600</formula>
      <formula>699</formula>
    </cfRule>
    <cfRule type="cellIs" priority="98" dxfId="6" operator="between" stopIfTrue="1">
      <formula>500</formula>
      <formula>599</formula>
    </cfRule>
  </conditionalFormatting>
  <conditionalFormatting sqref="J47">
    <cfRule type="cellIs" priority="93" dxfId="8" operator="between" stopIfTrue="1">
      <formula>300</formula>
      <formula>399</formula>
    </cfRule>
    <cfRule type="cellIs" priority="94" dxfId="7" operator="between" stopIfTrue="1">
      <formula>600</formula>
      <formula>699</formula>
    </cfRule>
    <cfRule type="cellIs" priority="95" dxfId="6" operator="between" stopIfTrue="1">
      <formula>500</formula>
      <formula>599</formula>
    </cfRule>
  </conditionalFormatting>
  <conditionalFormatting sqref="J66:J67">
    <cfRule type="cellIs" priority="84" dxfId="8" operator="between" stopIfTrue="1">
      <formula>300</formula>
      <formula>399</formula>
    </cfRule>
    <cfRule type="cellIs" priority="85" dxfId="7" operator="between" stopIfTrue="1">
      <formula>600</formula>
      <formula>699</formula>
    </cfRule>
    <cfRule type="cellIs" priority="86" dxfId="6" operator="between" stopIfTrue="1">
      <formula>500</formula>
      <formula>599</formula>
    </cfRule>
  </conditionalFormatting>
  <conditionalFormatting sqref="J38">
    <cfRule type="cellIs" priority="87" dxfId="8" operator="between" stopIfTrue="1">
      <formula>300</formula>
      <formula>399</formula>
    </cfRule>
    <cfRule type="cellIs" priority="88" dxfId="7" operator="between" stopIfTrue="1">
      <formula>600</formula>
      <formula>699</formula>
    </cfRule>
    <cfRule type="cellIs" priority="89" dxfId="6" operator="between" stopIfTrue="1">
      <formula>500</formula>
      <formula>599</formula>
    </cfRule>
  </conditionalFormatting>
  <conditionalFormatting sqref="J42">
    <cfRule type="cellIs" priority="81" dxfId="8" operator="between" stopIfTrue="1">
      <formula>300</formula>
      <formula>399</formula>
    </cfRule>
    <cfRule type="cellIs" priority="82" dxfId="7" operator="between" stopIfTrue="1">
      <formula>600</formula>
      <formula>699</formula>
    </cfRule>
    <cfRule type="cellIs" priority="83" dxfId="6" operator="between" stopIfTrue="1">
      <formula>500</formula>
      <formula>599</formula>
    </cfRule>
  </conditionalFormatting>
  <conditionalFormatting sqref="J41">
    <cfRule type="cellIs" priority="75" dxfId="8" operator="between" stopIfTrue="1">
      <formula>300</formula>
      <formula>399</formula>
    </cfRule>
    <cfRule type="cellIs" priority="76" dxfId="7" operator="between" stopIfTrue="1">
      <formula>600</formula>
      <formula>699</formula>
    </cfRule>
    <cfRule type="cellIs" priority="77" dxfId="6" operator="between" stopIfTrue="1">
      <formula>500</formula>
      <formula>599</formula>
    </cfRule>
  </conditionalFormatting>
  <conditionalFormatting sqref="J43:J46">
    <cfRule type="cellIs" priority="69" dxfId="8" operator="between" stopIfTrue="1">
      <formula>300</formula>
      <formula>399</formula>
    </cfRule>
    <cfRule type="cellIs" priority="70" dxfId="7" operator="between" stopIfTrue="1">
      <formula>600</formula>
      <formula>699</formula>
    </cfRule>
    <cfRule type="cellIs" priority="71" dxfId="6" operator="between" stopIfTrue="1">
      <formula>500</formula>
      <formula>599</formula>
    </cfRule>
  </conditionalFormatting>
  <conditionalFormatting sqref="J39">
    <cfRule type="cellIs" priority="63" dxfId="8" operator="between" stopIfTrue="1">
      <formula>300</formula>
      <formula>399</formula>
    </cfRule>
    <cfRule type="cellIs" priority="64" dxfId="7" operator="between" stopIfTrue="1">
      <formula>600</formula>
      <formula>699</formula>
    </cfRule>
    <cfRule type="cellIs" priority="65" dxfId="6" operator="between" stopIfTrue="1">
      <formula>500</formula>
      <formula>599</formula>
    </cfRule>
  </conditionalFormatting>
  <conditionalFormatting sqref="J40">
    <cfRule type="cellIs" priority="57" dxfId="8" operator="between" stopIfTrue="1">
      <formula>300</formula>
      <formula>399</formula>
    </cfRule>
    <cfRule type="cellIs" priority="58" dxfId="7" operator="between" stopIfTrue="1">
      <formula>600</formula>
      <formula>699</formula>
    </cfRule>
    <cfRule type="cellIs" priority="59" dxfId="6" operator="between" stopIfTrue="1">
      <formula>500</formula>
      <formula>599</formula>
    </cfRule>
  </conditionalFormatting>
  <conditionalFormatting sqref="A51:A52">
    <cfRule type="cellIs" priority="51" dxfId="8" operator="between" stopIfTrue="1">
      <formula>300</formula>
      <formula>399</formula>
    </cfRule>
    <cfRule type="cellIs" priority="52" dxfId="7" operator="between" stopIfTrue="1">
      <formula>600</formula>
      <formula>699</formula>
    </cfRule>
    <cfRule type="cellIs" priority="53" dxfId="6" operator="between" stopIfTrue="1">
      <formula>500</formula>
      <formula>599</formula>
    </cfRule>
  </conditionalFormatting>
  <conditionalFormatting sqref="A78">
    <cfRule type="cellIs" priority="48" dxfId="8" operator="between" stopIfTrue="1">
      <formula>300</formula>
      <formula>399</formula>
    </cfRule>
    <cfRule type="cellIs" priority="49" dxfId="7" operator="between" stopIfTrue="1">
      <formula>600</formula>
      <formula>699</formula>
    </cfRule>
    <cfRule type="cellIs" priority="50" dxfId="6" operator="between" stopIfTrue="1">
      <formula>500</formula>
      <formula>599</formula>
    </cfRule>
  </conditionalFormatting>
  <conditionalFormatting sqref="J12 A15">
    <cfRule type="cellIs" priority="45" dxfId="8" operator="between" stopIfTrue="1">
      <formula>300</formula>
      <formula>399</formula>
    </cfRule>
    <cfRule type="cellIs" priority="46" dxfId="7" operator="between" stopIfTrue="1">
      <formula>600</formula>
      <formula>699</formula>
    </cfRule>
    <cfRule type="cellIs" priority="47" dxfId="6" operator="between" stopIfTrue="1">
      <formula>500</formula>
      <formula>599</formula>
    </cfRule>
  </conditionalFormatting>
  <conditionalFormatting sqref="A82:A86">
    <cfRule type="cellIs" priority="39" dxfId="8" operator="between" stopIfTrue="1">
      <formula>300</formula>
      <formula>399</formula>
    </cfRule>
    <cfRule type="cellIs" priority="40" dxfId="7" operator="between" stopIfTrue="1">
      <formula>600</formula>
      <formula>699</formula>
    </cfRule>
    <cfRule type="cellIs" priority="41" dxfId="6" operator="between" stopIfTrue="1">
      <formula>500</formula>
      <formula>599</formula>
    </cfRule>
  </conditionalFormatting>
  <conditionalFormatting sqref="A62">
    <cfRule type="cellIs" priority="36" dxfId="8" operator="between" stopIfTrue="1">
      <formula>300</formula>
      <formula>399</formula>
    </cfRule>
    <cfRule type="cellIs" priority="37" dxfId="7" operator="between" stopIfTrue="1">
      <formula>600</formula>
      <formula>699</formula>
    </cfRule>
    <cfRule type="cellIs" priority="38" dxfId="6" operator="between" stopIfTrue="1">
      <formula>500</formula>
      <formula>599</formula>
    </cfRule>
  </conditionalFormatting>
  <conditionalFormatting sqref="A53:A54">
    <cfRule type="cellIs" priority="30" dxfId="8" operator="between" stopIfTrue="1">
      <formula>300</formula>
      <formula>399</formula>
    </cfRule>
    <cfRule type="cellIs" priority="31" dxfId="7" operator="between" stopIfTrue="1">
      <formula>600</formula>
      <formula>699</formula>
    </cfRule>
    <cfRule type="cellIs" priority="32" dxfId="6" operator="between" stopIfTrue="1">
      <formula>500</formula>
      <formula>599</formula>
    </cfRule>
  </conditionalFormatting>
  <conditionalFormatting sqref="A79:A81">
    <cfRule type="cellIs" priority="27" dxfId="8" operator="between" stopIfTrue="1">
      <formula>300</formula>
      <formula>399</formula>
    </cfRule>
    <cfRule type="cellIs" priority="28" dxfId="7" operator="between" stopIfTrue="1">
      <formula>600</formula>
      <formula>699</formula>
    </cfRule>
    <cfRule type="cellIs" priority="29" dxfId="6" operator="between" stopIfTrue="1">
      <formula>500</formula>
      <formula>599</formula>
    </cfRule>
  </conditionalFormatting>
  <conditionalFormatting sqref="A61">
    <cfRule type="cellIs" priority="24" dxfId="8" operator="between" stopIfTrue="1">
      <formula>300</formula>
      <formula>399</formula>
    </cfRule>
    <cfRule type="cellIs" priority="25" dxfId="7" operator="between" stopIfTrue="1">
      <formula>600</formula>
      <formula>699</formula>
    </cfRule>
    <cfRule type="cellIs" priority="26" dxfId="6" operator="between" stopIfTrue="1">
      <formula>500</formula>
      <formula>599</formula>
    </cfRule>
  </conditionalFormatting>
  <conditionalFormatting sqref="J18:J19">
    <cfRule type="cellIs" priority="12" dxfId="8" operator="between" stopIfTrue="1">
      <formula>300</formula>
      <formula>399</formula>
    </cfRule>
    <cfRule type="cellIs" priority="13" dxfId="7" operator="between" stopIfTrue="1">
      <formula>600</formula>
      <formula>699</formula>
    </cfRule>
    <cfRule type="cellIs" priority="14" dxfId="6" operator="between" stopIfTrue="1">
      <formula>500</formula>
      <formula>599</formula>
    </cfRule>
  </conditionalFormatting>
  <conditionalFormatting sqref="J17 A21">
    <cfRule type="cellIs" priority="9" dxfId="8" operator="between" stopIfTrue="1">
      <formula>300</formula>
      <formula>399</formula>
    </cfRule>
    <cfRule type="cellIs" priority="10" dxfId="7" operator="between" stopIfTrue="1">
      <formula>600</formula>
      <formula>699</formula>
    </cfRule>
    <cfRule type="cellIs" priority="11" dxfId="6" operator="between" stopIfTrue="1">
      <formula>500</formula>
      <formula>599</formula>
    </cfRule>
  </conditionalFormatting>
  <conditionalFormatting sqref="J98:J65536 A94:A65536 J1:J81 A1:A87">
    <cfRule type="cellIs" priority="7" dxfId="1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79">
    <cfRule type="cellIs" priority="3" dxfId="1" operator="between">
      <formula>399.5</formula>
      <formula>499.5</formula>
    </cfRule>
    <cfRule type="cellIs" priority="4" dxfId="0" operator="between">
      <formula>99</formula>
      <formula>199.5</formula>
    </cfRule>
  </conditionalFormatting>
  <conditionalFormatting sqref="J72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&amp;LUnder 15 Girls&amp;CBirmingham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K1">
      <selection activeCell="M1" sqref="M1:R16384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140625" style="55" customWidth="1"/>
    <col min="8" max="8" width="6.00390625" style="55" customWidth="1"/>
    <col min="9" max="9" width="5.7109375" style="55" customWidth="1"/>
    <col min="10" max="10" width="23.28125" style="55" customWidth="1"/>
    <col min="11" max="11" width="8.57421875" style="55" customWidth="1"/>
    <col min="12" max="12" width="3.8515625" style="55" customWidth="1"/>
    <col min="13" max="13" width="5.2812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9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8:19" ht="16.5" thickBot="1">
      <c r="H1" s="693" t="s">
        <v>94</v>
      </c>
      <c r="I1" s="694"/>
      <c r="J1" s="694"/>
      <c r="K1" s="694"/>
      <c r="L1" s="695"/>
      <c r="M1" s="235" t="s">
        <v>145</v>
      </c>
      <c r="N1" s="119"/>
      <c r="O1" s="120"/>
      <c r="P1" s="120" t="s">
        <v>293</v>
      </c>
      <c r="Q1" s="120"/>
      <c r="R1" s="121"/>
      <c r="S1" s="123"/>
    </row>
    <row r="2" spans="1:24" ht="16.5" thickBot="1">
      <c r="A2" s="79" t="s">
        <v>60</v>
      </c>
      <c r="B2" s="80" t="s">
        <v>62</v>
      </c>
      <c r="C2" s="81" t="s">
        <v>64</v>
      </c>
      <c r="D2" s="82" t="s">
        <v>66</v>
      </c>
      <c r="E2" s="83" t="s">
        <v>68</v>
      </c>
      <c r="F2" s="124" t="s">
        <v>145</v>
      </c>
      <c r="H2" s="119"/>
      <c r="I2" s="120"/>
      <c r="J2" s="120" t="s">
        <v>95</v>
      </c>
      <c r="K2" s="120"/>
      <c r="L2" s="121"/>
      <c r="M2" s="235" t="s">
        <v>145</v>
      </c>
      <c r="N2" s="232" t="s">
        <v>84</v>
      </c>
      <c r="O2" s="107"/>
      <c r="P2" s="91" t="s">
        <v>90</v>
      </c>
      <c r="Q2" s="91"/>
      <c r="R2" s="103"/>
      <c r="S2" s="56"/>
      <c r="T2" s="79" t="s">
        <v>60</v>
      </c>
      <c r="U2" s="80" t="s">
        <v>62</v>
      </c>
      <c r="V2" s="81" t="s">
        <v>64</v>
      </c>
      <c r="W2" s="82" t="s">
        <v>66</v>
      </c>
      <c r="X2" s="83" t="s">
        <v>68</v>
      </c>
    </row>
    <row r="3" spans="1:25" ht="16.5" thickBot="1">
      <c r="A3" s="247">
        <f>SUM(A9:A64)</f>
        <v>44</v>
      </c>
      <c r="B3" s="247">
        <f>SUM(B9:B64)</f>
        <v>50</v>
      </c>
      <c r="C3" s="247">
        <f>SUM(C9:C64)</f>
        <v>32</v>
      </c>
      <c r="D3" s="247">
        <f>SUM(D9:D64)</f>
        <v>34</v>
      </c>
      <c r="E3" s="247">
        <f>SUM(E9:E64)</f>
        <v>72</v>
      </c>
      <c r="F3" s="247" t="s">
        <v>92</v>
      </c>
      <c r="H3" s="113" t="s">
        <v>245</v>
      </c>
      <c r="I3" s="122">
        <v>6</v>
      </c>
      <c r="J3" s="118" t="str">
        <f>LOOKUP(I3,Name!A$2:B1899)</f>
        <v>Solihull &amp; Small Heath</v>
      </c>
      <c r="K3" s="122">
        <f>E$5</f>
        <v>162</v>
      </c>
      <c r="L3" s="114"/>
      <c r="M3" s="235" t="s">
        <v>145</v>
      </c>
      <c r="N3" s="92">
        <v>1</v>
      </c>
      <c r="O3" s="84">
        <v>637</v>
      </c>
      <c r="P3" s="93" t="str">
        <f>LOOKUP(O3,Name!A$2:B1900)</f>
        <v>Daniel Hawkeswood</v>
      </c>
      <c r="Q3" s="182">
        <v>2</v>
      </c>
      <c r="R3" s="101"/>
      <c r="S3" s="56"/>
      <c r="T3" s="88">
        <f>IF(INT(O3/100)=1,Y3,0)</f>
        <v>0</v>
      </c>
      <c r="U3" s="88">
        <f>IF(INT(O3/100)=3,Y3,0)</f>
        <v>0</v>
      </c>
      <c r="V3" s="88">
        <f>IF(INT(O3/100)=4,Y3,0)</f>
        <v>0</v>
      </c>
      <c r="W3" s="88">
        <f>IF(INT(O3/100)=5,Y3,0)</f>
        <v>0</v>
      </c>
      <c r="X3" s="88">
        <f>IF(INT(O3/100)=6,Y3,0)</f>
        <v>10</v>
      </c>
      <c r="Y3" s="77">
        <v>10</v>
      </c>
    </row>
    <row r="4" spans="1:25" ht="16.5" thickBot="1">
      <c r="A4" s="247">
        <f>SUM(T2:T64)</f>
        <v>44</v>
      </c>
      <c r="B4" s="247">
        <f>SUM(U2:U64)</f>
        <v>22</v>
      </c>
      <c r="C4" s="247">
        <f>SUM(V2:V64)</f>
        <v>54</v>
      </c>
      <c r="D4" s="247">
        <f>SUM(W2:W64)</f>
        <v>18</v>
      </c>
      <c r="E4" s="247">
        <f>SUM(X2:X64)</f>
        <v>90</v>
      </c>
      <c r="F4" s="247" t="s">
        <v>153</v>
      </c>
      <c r="H4" s="113" t="s">
        <v>248</v>
      </c>
      <c r="I4" s="122">
        <v>1</v>
      </c>
      <c r="J4" s="118" t="str">
        <f>LOOKUP(I4,Name!A$2:B1895)</f>
        <v>Royal Sutton Coldfield</v>
      </c>
      <c r="K4" s="122">
        <f>A$5</f>
        <v>88</v>
      </c>
      <c r="L4" s="114"/>
      <c r="M4" s="235" t="s">
        <v>145</v>
      </c>
      <c r="N4" s="92">
        <v>2</v>
      </c>
      <c r="O4" s="84">
        <v>351</v>
      </c>
      <c r="P4" s="93" t="str">
        <f>LOOKUP(O4,Name!A$2:B1901)</f>
        <v>Karnell Nunes-Smith</v>
      </c>
      <c r="Q4" s="86">
        <v>1.85</v>
      </c>
      <c r="R4" s="101"/>
      <c r="S4" s="56"/>
      <c r="T4" s="88">
        <f>IF(INT(O4/100)=1,Y4,0)</f>
        <v>0</v>
      </c>
      <c r="U4" s="88">
        <f>IF(INT(O4/100)=3,Y4,0)</f>
        <v>8</v>
      </c>
      <c r="V4" s="88">
        <f>IF(INT(O4/100)=4,Y4,0)</f>
        <v>0</v>
      </c>
      <c r="W4" s="88">
        <f>IF(INT(O4/100)=5,Y4,0)</f>
        <v>0</v>
      </c>
      <c r="X4" s="88">
        <f>IF(INT(O4/100)=6,Y4,0)</f>
        <v>0</v>
      </c>
      <c r="Y4" s="77">
        <v>8</v>
      </c>
    </row>
    <row r="5" spans="1:25" ht="16.5" thickBot="1">
      <c r="A5" s="124">
        <f>A3+A4</f>
        <v>88</v>
      </c>
      <c r="B5" s="124">
        <f>B3+B4</f>
        <v>72</v>
      </c>
      <c r="C5" s="124">
        <f>C3+C4</f>
        <v>86</v>
      </c>
      <c r="D5" s="124">
        <f>D3+D4</f>
        <v>52</v>
      </c>
      <c r="E5" s="124">
        <f>E3+E4</f>
        <v>162</v>
      </c>
      <c r="F5" s="124" t="s">
        <v>93</v>
      </c>
      <c r="H5" s="113" t="s">
        <v>249</v>
      </c>
      <c r="I5" s="122">
        <v>4</v>
      </c>
      <c r="J5" s="118" t="str">
        <f>LOOKUP(I5,Name!A$2:B1897)</f>
        <v>Halesowen C&amp;AC</v>
      </c>
      <c r="K5" s="122">
        <f>C$5</f>
        <v>86</v>
      </c>
      <c r="L5" s="114"/>
      <c r="M5" s="235" t="s">
        <v>145</v>
      </c>
      <c r="N5" s="92">
        <v>3</v>
      </c>
      <c r="O5" s="84">
        <v>434</v>
      </c>
      <c r="P5" s="93" t="str">
        <f>LOOKUP(O5,Name!A$2:B1902)</f>
        <v>Rio Cox</v>
      </c>
      <c r="Q5" s="182">
        <v>1.83</v>
      </c>
      <c r="R5" s="101"/>
      <c r="S5" s="56"/>
      <c r="T5" s="88">
        <f>IF(INT(O5/100)=1,Y5,0)</f>
        <v>0</v>
      </c>
      <c r="U5" s="88">
        <f>IF(INT(O5/100)=3,Y5,0)</f>
        <v>0</v>
      </c>
      <c r="V5" s="88">
        <f>IF(INT(O5/100)=4,Y5,0)</f>
        <v>6</v>
      </c>
      <c r="W5" s="88">
        <f>IF(INT(O5/100)=5,Y5,0)</f>
        <v>0</v>
      </c>
      <c r="X5" s="88">
        <f>IF(INT(O5/100)=6,Y5,0)</f>
        <v>0</v>
      </c>
      <c r="Y5" s="77">
        <v>6</v>
      </c>
    </row>
    <row r="6" spans="1:25" ht="16.5" thickBot="1">
      <c r="A6" s="55"/>
      <c r="B6" s="55"/>
      <c r="C6" s="55"/>
      <c r="D6" s="55"/>
      <c r="E6" s="55"/>
      <c r="H6" s="113" t="s">
        <v>246</v>
      </c>
      <c r="I6" s="122">
        <v>3</v>
      </c>
      <c r="J6" s="118" t="str">
        <f>LOOKUP(I6,Name!A$2:B1896)</f>
        <v>Birchfield Harriers</v>
      </c>
      <c r="K6" s="122">
        <f>B$5</f>
        <v>72</v>
      </c>
      <c r="L6" s="114"/>
      <c r="M6" s="235" t="s">
        <v>145</v>
      </c>
      <c r="N6" s="92">
        <v>4</v>
      </c>
      <c r="O6" s="84">
        <v>110</v>
      </c>
      <c r="P6" s="93" t="str">
        <f>LOOKUP(O6,Name!A$2:B1903)</f>
        <v>Thomas Smith</v>
      </c>
      <c r="Q6" s="182">
        <v>1.6</v>
      </c>
      <c r="R6" s="101"/>
      <c r="S6" s="56"/>
      <c r="T6" s="88">
        <f>IF(INT(O6/100)=1,Y6,0)</f>
        <v>4</v>
      </c>
      <c r="U6" s="88">
        <f>IF(INT(O6/100)=3,Y6,0)</f>
        <v>0</v>
      </c>
      <c r="V6" s="88">
        <f>IF(INT(O6/100)=4,Y6,0)</f>
        <v>0</v>
      </c>
      <c r="W6" s="88">
        <f>IF(INT(O6/100)=5,Y6,0)</f>
        <v>0</v>
      </c>
      <c r="X6" s="88">
        <f>IF(INT(O6/100)=6,Y6,0)</f>
        <v>0</v>
      </c>
      <c r="Y6" s="77">
        <v>4</v>
      </c>
    </row>
    <row r="7" spans="8:25" ht="16.5" thickBot="1">
      <c r="H7" s="113" t="s">
        <v>247</v>
      </c>
      <c r="I7" s="122">
        <v>5</v>
      </c>
      <c r="J7" s="118" t="str">
        <f>LOOKUP(I7,Name!A$2:B1898)</f>
        <v>Tamworth AC</v>
      </c>
      <c r="K7" s="122">
        <f>D$5</f>
        <v>52</v>
      </c>
      <c r="L7" s="114"/>
      <c r="M7" s="235" t="s">
        <v>145</v>
      </c>
      <c r="N7" s="92">
        <v>5</v>
      </c>
      <c r="O7" s="84">
        <v>500</v>
      </c>
      <c r="P7" s="93" t="str">
        <f>LOOKUP(O7,Name!A$2:B1904)</f>
        <v>CAYDON FAIRBURN</v>
      </c>
      <c r="Q7" s="182">
        <v>1.46</v>
      </c>
      <c r="R7" s="101"/>
      <c r="S7" s="56"/>
      <c r="T7" s="88">
        <f>IF(INT(O7/100)=1,Y7,0)</f>
        <v>0</v>
      </c>
      <c r="U7" s="88">
        <f>IF(INT(O7/100)=3,Y7,0)</f>
        <v>0</v>
      </c>
      <c r="V7" s="88">
        <f>IF(INT(O7/100)=4,Y7,0)</f>
        <v>0</v>
      </c>
      <c r="W7" s="88">
        <f>IF(INT(O7/100)=5,Y7,0)</f>
        <v>2</v>
      </c>
      <c r="X7" s="88">
        <f>IF(INT(O7/100)=6,Y7,0)</f>
        <v>0</v>
      </c>
      <c r="Y7" s="77">
        <v>2</v>
      </c>
    </row>
    <row r="8" spans="8:25" ht="16.5" thickBot="1">
      <c r="H8" s="115"/>
      <c r="I8" s="116"/>
      <c r="J8" s="116"/>
      <c r="K8" s="116"/>
      <c r="L8" s="117"/>
      <c r="M8" s="235" t="s">
        <v>145</v>
      </c>
      <c r="N8" s="100"/>
      <c r="O8" s="94"/>
      <c r="P8" s="93"/>
      <c r="Q8" s="93"/>
      <c r="R8" s="101"/>
      <c r="S8" s="56"/>
      <c r="T8" s="102"/>
      <c r="U8" s="86"/>
      <c r="V8" s="86"/>
      <c r="W8" s="86"/>
      <c r="X8" s="86"/>
      <c r="Y8" s="87" t="s">
        <v>70</v>
      </c>
    </row>
    <row r="9" spans="1:24" ht="16.5" thickBot="1">
      <c r="A9" s="79" t="s">
        <v>60</v>
      </c>
      <c r="B9" s="80" t="s">
        <v>62</v>
      </c>
      <c r="C9" s="81" t="s">
        <v>64</v>
      </c>
      <c r="D9" s="82" t="s">
        <v>66</v>
      </c>
      <c r="E9" s="83" t="s">
        <v>68</v>
      </c>
      <c r="H9" s="232" t="s">
        <v>71</v>
      </c>
      <c r="I9" s="109">
        <v>5.3</v>
      </c>
      <c r="J9" s="91" t="s">
        <v>69</v>
      </c>
      <c r="K9" s="91"/>
      <c r="L9" s="103"/>
      <c r="M9" s="235" t="s">
        <v>145</v>
      </c>
      <c r="N9" s="233" t="s">
        <v>85</v>
      </c>
      <c r="O9" s="94"/>
      <c r="P9" s="94" t="s">
        <v>91</v>
      </c>
      <c r="Q9" s="94"/>
      <c r="R9" s="101"/>
      <c r="S9" s="56"/>
      <c r="T9" s="79" t="s">
        <v>60</v>
      </c>
      <c r="U9" s="80" t="s">
        <v>62</v>
      </c>
      <c r="V9" s="81" t="s">
        <v>64</v>
      </c>
      <c r="W9" s="82" t="s">
        <v>66</v>
      </c>
      <c r="X9" s="83" t="s">
        <v>68</v>
      </c>
    </row>
    <row r="10" spans="1:25" ht="16.5" thickBot="1">
      <c r="A10" s="85">
        <f>IF(I10=1,F10,0)</f>
        <v>0</v>
      </c>
      <c r="B10" s="85">
        <f>IF(I10=3,F10,0)</f>
        <v>0</v>
      </c>
      <c r="C10" s="85">
        <f>IF(I10=4,F10,0)</f>
        <v>0</v>
      </c>
      <c r="D10" s="85">
        <f>IF(I10=5,F10,0)</f>
        <v>0</v>
      </c>
      <c r="E10" s="85">
        <f>IF(I10=6,F10,0)</f>
        <v>10</v>
      </c>
      <c r="F10" s="89">
        <v>10</v>
      </c>
      <c r="H10" s="110">
        <v>1</v>
      </c>
      <c r="I10" s="84">
        <v>6</v>
      </c>
      <c r="J10" s="93" t="str">
        <f>LOOKUP(I10,Name!A$2:B1901)</f>
        <v>Solihull &amp; Small Heath</v>
      </c>
      <c r="K10" s="174">
        <v>83.6</v>
      </c>
      <c r="L10" s="101"/>
      <c r="M10" s="235" t="s">
        <v>145</v>
      </c>
      <c r="N10" s="92">
        <v>1</v>
      </c>
      <c r="O10" s="84">
        <v>633</v>
      </c>
      <c r="P10" s="93" t="str">
        <f>LOOKUP(O10,Name!A$2:B1907)</f>
        <v>Malachi Christopher</v>
      </c>
      <c r="Q10" s="86">
        <v>1.65</v>
      </c>
      <c r="R10" s="101"/>
      <c r="S10" s="56"/>
      <c r="T10" s="88">
        <f>IF(INT(O10/100)=1,Y10,0)</f>
        <v>0</v>
      </c>
      <c r="U10" s="88">
        <f>IF(INT(O10/100)=3,Y10,0)</f>
        <v>0</v>
      </c>
      <c r="V10" s="88">
        <f>IF(INT(O10/100)=4,Y10,0)</f>
        <v>0</v>
      </c>
      <c r="W10" s="88">
        <f>IF(INT(O10/100)=5,Y10,0)</f>
        <v>0</v>
      </c>
      <c r="X10" s="88">
        <f>IF(INT(O10/100)=6,Y10,0)</f>
        <v>10</v>
      </c>
      <c r="Y10" s="77">
        <v>10</v>
      </c>
    </row>
    <row r="11" spans="1:25" ht="16.5" thickBot="1">
      <c r="A11" s="85">
        <f>IF(I11=1,F11,0)</f>
        <v>0</v>
      </c>
      <c r="B11" s="85">
        <f>IF(I11=3,F11,0)</f>
        <v>8</v>
      </c>
      <c r="C11" s="85">
        <f>IF(I11=4,F11,0)</f>
        <v>0</v>
      </c>
      <c r="D11" s="85">
        <f>IF(I11=5,F11,0)</f>
        <v>0</v>
      </c>
      <c r="E11" s="85">
        <f>IF(I11=6,F11,0)</f>
        <v>0</v>
      </c>
      <c r="F11" s="89">
        <v>8</v>
      </c>
      <c r="H11" s="110">
        <v>2</v>
      </c>
      <c r="I11" s="84">
        <v>3</v>
      </c>
      <c r="J11" s="93" t="str">
        <f>LOOKUP(I11,Name!A$2:B1902)</f>
        <v>Birchfield Harriers</v>
      </c>
      <c r="K11" s="174">
        <v>88.3</v>
      </c>
      <c r="L11" s="101"/>
      <c r="M11" s="235" t="s">
        <v>145</v>
      </c>
      <c r="N11" s="92">
        <v>2</v>
      </c>
      <c r="O11" s="84">
        <v>441</v>
      </c>
      <c r="P11" s="93" t="str">
        <f>LOOKUP(O11,Name!A$2:B1908)</f>
        <v>Freddie Smith</v>
      </c>
      <c r="Q11" s="86">
        <v>1.36</v>
      </c>
      <c r="R11" s="101"/>
      <c r="S11" s="56"/>
      <c r="T11" s="88">
        <f>IF(INT(O11/100)=1,Y11,0)</f>
        <v>0</v>
      </c>
      <c r="U11" s="88">
        <f>IF(INT(O11/100)=3,Y11,0)</f>
        <v>0</v>
      </c>
      <c r="V11" s="88">
        <f>IF(INT(O11/100)=4,Y11,0)</f>
        <v>8</v>
      </c>
      <c r="W11" s="88">
        <f>IF(INT(O11/100)=5,Y11,0)</f>
        <v>0</v>
      </c>
      <c r="X11" s="88">
        <f>IF(INT(O11/100)=6,Y11,0)</f>
        <v>0</v>
      </c>
      <c r="Y11" s="77">
        <v>8</v>
      </c>
    </row>
    <row r="12" spans="1:25" ht="16.5" thickBot="1">
      <c r="A12" s="85">
        <f>IF(I12=1,F12,0)</f>
        <v>6</v>
      </c>
      <c r="B12" s="85">
        <f>IF(I12=3,F12,0)</f>
        <v>0</v>
      </c>
      <c r="C12" s="85">
        <f>IF(I12=4,F12,0)</f>
        <v>0</v>
      </c>
      <c r="D12" s="85">
        <f>IF(I12=5,F12,0)</f>
        <v>0</v>
      </c>
      <c r="E12" s="85">
        <f>IF(I12=6,F12,0)</f>
        <v>0</v>
      </c>
      <c r="F12" s="89">
        <v>6</v>
      </c>
      <c r="H12" s="110">
        <v>3</v>
      </c>
      <c r="I12" s="84">
        <v>1</v>
      </c>
      <c r="J12" s="93" t="str">
        <f>LOOKUP(I12,Name!A$2:B1903)</f>
        <v>Royal Sutton Coldfield</v>
      </c>
      <c r="K12" s="174">
        <v>89.4</v>
      </c>
      <c r="L12" s="101"/>
      <c r="M12" s="235" t="s">
        <v>145</v>
      </c>
      <c r="N12" s="92">
        <v>3</v>
      </c>
      <c r="O12" s="84">
        <v>355</v>
      </c>
      <c r="P12" s="93" t="str">
        <f>LOOKUP(O12,Name!A$2:B1909)</f>
        <v>BEN FERGUSON
</v>
      </c>
      <c r="Q12" s="86">
        <v>1.18</v>
      </c>
      <c r="R12" s="101"/>
      <c r="S12" s="56"/>
      <c r="T12" s="88">
        <f>IF(INT(O12/100)=1,Y12,0)</f>
        <v>0</v>
      </c>
      <c r="U12" s="88">
        <f>IF(INT(O12/100)=3,Y12,0)</f>
        <v>6</v>
      </c>
      <c r="V12" s="88">
        <f>IF(INT(O12/100)=4,Y12,0)</f>
        <v>0</v>
      </c>
      <c r="W12" s="88">
        <f>IF(INT(O12/100)=5,Y12,0)</f>
        <v>0</v>
      </c>
      <c r="X12" s="88">
        <f>IF(INT(O12/100)=6,Y12,0)</f>
        <v>0</v>
      </c>
      <c r="Y12" s="77">
        <v>6</v>
      </c>
    </row>
    <row r="13" spans="1:25" ht="16.5" thickBot="1">
      <c r="A13" s="85">
        <f>IF(I13=1,F13,0)</f>
        <v>0</v>
      </c>
      <c r="B13" s="85">
        <f>IF(I13=3,F13,0)</f>
        <v>0</v>
      </c>
      <c r="C13" s="85">
        <f>IF(I13=4,F13,0)</f>
        <v>4</v>
      </c>
      <c r="D13" s="85">
        <f>IF(I13=5,F13,0)</f>
        <v>0</v>
      </c>
      <c r="E13" s="85">
        <f>IF(I13=6,F13,0)</f>
        <v>0</v>
      </c>
      <c r="F13" s="89">
        <v>4</v>
      </c>
      <c r="H13" s="110">
        <v>4</v>
      </c>
      <c r="I13" s="84">
        <v>4</v>
      </c>
      <c r="J13" s="93" t="str">
        <f>LOOKUP(I13,Name!A$2:B1904)</f>
        <v>Halesowen C&amp;AC</v>
      </c>
      <c r="K13" s="174">
        <v>92.1</v>
      </c>
      <c r="L13" s="101"/>
      <c r="M13" s="235" t="s">
        <v>145</v>
      </c>
      <c r="N13" s="92">
        <v>4</v>
      </c>
      <c r="O13" s="84">
        <v>105</v>
      </c>
      <c r="P13" s="93" t="str">
        <f>LOOKUP(O13,Name!A$2:B1910)</f>
        <v>Harry Darrock</v>
      </c>
      <c r="Q13" s="86">
        <v>1.14</v>
      </c>
      <c r="R13" s="101"/>
      <c r="S13" s="56"/>
      <c r="T13" s="88">
        <f>IF(INT(O13/100)=1,Y13,0)</f>
        <v>4</v>
      </c>
      <c r="U13" s="88">
        <f>IF(INT(O13/100)=3,Y13,0)</f>
        <v>0</v>
      </c>
      <c r="V13" s="88">
        <f>IF(INT(O13/100)=4,Y13,0)</f>
        <v>0</v>
      </c>
      <c r="W13" s="88">
        <f>IF(INT(O13/100)=5,Y13,0)</f>
        <v>0</v>
      </c>
      <c r="X13" s="88">
        <f>IF(INT(O13/100)=6,Y13,0)</f>
        <v>0</v>
      </c>
      <c r="Y13" s="77">
        <v>4</v>
      </c>
    </row>
    <row r="14" spans="1:25" ht="16.5" thickBot="1">
      <c r="A14" s="85">
        <f>IF(I14=1,F14,0)</f>
        <v>0</v>
      </c>
      <c r="B14" s="85">
        <f>IF(I14=3,F14,0)</f>
        <v>0</v>
      </c>
      <c r="C14" s="85">
        <f>IF(I14=4,F14,0)</f>
        <v>0</v>
      </c>
      <c r="D14" s="85">
        <f>IF(I14=5,F14,0)</f>
        <v>0</v>
      </c>
      <c r="E14" s="85">
        <f>IF(I14=6,F14,0)</f>
        <v>0</v>
      </c>
      <c r="F14" s="89">
        <v>2</v>
      </c>
      <c r="H14" s="110">
        <v>5</v>
      </c>
      <c r="I14" s="84"/>
      <c r="J14" s="93" t="e">
        <f>LOOKUP(I14,Name!A$2:B1905)</f>
        <v>#N/A</v>
      </c>
      <c r="K14" s="174"/>
      <c r="L14" s="101"/>
      <c r="M14" s="235" t="s">
        <v>145</v>
      </c>
      <c r="N14" s="92">
        <v>5</v>
      </c>
      <c r="O14" s="84"/>
      <c r="P14" s="93" t="e">
        <f>LOOKUP(O14,Name!A$2:B1911)</f>
        <v>#N/A</v>
      </c>
      <c r="Q14" s="86"/>
      <c r="R14" s="101"/>
      <c r="S14" s="56"/>
      <c r="T14" s="88">
        <f>IF(INT(O14/100)=1,Y14,0)</f>
        <v>0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0</v>
      </c>
      <c r="Y14" s="77">
        <v>2</v>
      </c>
    </row>
    <row r="15" spans="1:25" ht="16.5" thickBot="1">
      <c r="A15" s="86"/>
      <c r="B15" s="86"/>
      <c r="C15" s="86"/>
      <c r="D15" s="86"/>
      <c r="E15" s="86"/>
      <c r="F15" s="87" t="s">
        <v>70</v>
      </c>
      <c r="H15" s="100"/>
      <c r="I15" s="94"/>
      <c r="J15" s="93"/>
      <c r="K15" s="320"/>
      <c r="L15" s="101"/>
      <c r="M15" s="235" t="s">
        <v>145</v>
      </c>
      <c r="N15" s="104"/>
      <c r="O15" s="105"/>
      <c r="P15" s="98"/>
      <c r="Q15" s="98"/>
      <c r="R15" s="106"/>
      <c r="S15" s="56"/>
      <c r="T15" s="102"/>
      <c r="U15" s="86"/>
      <c r="V15" s="86"/>
      <c r="W15" s="86"/>
      <c r="X15" s="86"/>
      <c r="Y15" s="87" t="s">
        <v>70</v>
      </c>
    </row>
    <row r="16" spans="1:24" ht="16.5" thickBot="1">
      <c r="A16" s="79" t="s">
        <v>60</v>
      </c>
      <c r="B16" s="80" t="s">
        <v>62</v>
      </c>
      <c r="C16" s="81" t="s">
        <v>64</v>
      </c>
      <c r="D16" s="82" t="s">
        <v>66</v>
      </c>
      <c r="E16" s="83" t="s">
        <v>68</v>
      </c>
      <c r="H16" s="233" t="s">
        <v>72</v>
      </c>
      <c r="I16" s="99">
        <v>5.4</v>
      </c>
      <c r="J16" s="94" t="s">
        <v>74</v>
      </c>
      <c r="K16" s="321"/>
      <c r="L16" s="101"/>
      <c r="M16" s="235" t="s">
        <v>145</v>
      </c>
      <c r="N16" s="232" t="s">
        <v>136</v>
      </c>
      <c r="O16" s="107"/>
      <c r="P16" s="91" t="s">
        <v>128</v>
      </c>
      <c r="Q16" s="91"/>
      <c r="R16" s="103"/>
      <c r="S16" s="56"/>
      <c r="T16" s="79" t="s">
        <v>60</v>
      </c>
      <c r="U16" s="80" t="s">
        <v>62</v>
      </c>
      <c r="V16" s="81" t="s">
        <v>64</v>
      </c>
      <c r="W16" s="82" t="s">
        <v>66</v>
      </c>
      <c r="X16" s="83" t="s">
        <v>68</v>
      </c>
    </row>
    <row r="17" spans="1:25" ht="16.5" thickBot="1">
      <c r="A17" s="85">
        <f>IF(INT(I17/100)=1,F17,0)</f>
        <v>0</v>
      </c>
      <c r="B17" s="85">
        <f>IF(INT(I17/100)=3,F17,0)</f>
        <v>0</v>
      </c>
      <c r="C17" s="85">
        <f>IF(INT(I17/100)=4,F17,0)</f>
        <v>0</v>
      </c>
      <c r="D17" s="85">
        <f>IF(INT(I17/100)=5,F17,0)</f>
        <v>0</v>
      </c>
      <c r="E17" s="85">
        <f>IF(INT(I17/100)=6,F17,0)</f>
        <v>10</v>
      </c>
      <c r="F17" s="89">
        <v>10</v>
      </c>
      <c r="H17" s="110">
        <v>1</v>
      </c>
      <c r="I17" s="84">
        <v>637</v>
      </c>
      <c r="J17" s="93" t="str">
        <f>LOOKUP(I17,Name!A$2:B1907)</f>
        <v>Daniel Hawkeswood</v>
      </c>
      <c r="K17" s="174">
        <v>12.1</v>
      </c>
      <c r="L17" s="101"/>
      <c r="M17" s="235" t="s">
        <v>145</v>
      </c>
      <c r="N17" s="92">
        <v>1</v>
      </c>
      <c r="O17" s="84">
        <v>640</v>
      </c>
      <c r="P17" s="93" t="str">
        <f>LOOKUP(O17,Name!A$2:B1914)</f>
        <v>James Lund</v>
      </c>
      <c r="Q17" s="182">
        <v>6.12</v>
      </c>
      <c r="R17" s="101"/>
      <c r="S17" s="56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10</v>
      </c>
      <c r="Y17" s="77">
        <v>10</v>
      </c>
    </row>
    <row r="18" spans="1:25" ht="16.5" thickBot="1">
      <c r="A18" s="85">
        <f>IF(INT(I18/100)=1,F18,0)</f>
        <v>8</v>
      </c>
      <c r="B18" s="85">
        <f>IF(INT(I18/100)=3,F18,0)</f>
        <v>0</v>
      </c>
      <c r="C18" s="85">
        <f>IF(INT(I18/100)=4,F18,0)</f>
        <v>0</v>
      </c>
      <c r="D18" s="85">
        <f>IF(INT(I18/100)=5,F18,0)</f>
        <v>0</v>
      </c>
      <c r="E18" s="85">
        <f>IF(INT(I18/100)=6,F18,0)</f>
        <v>0</v>
      </c>
      <c r="F18" s="89">
        <v>8</v>
      </c>
      <c r="H18" s="110">
        <v>2</v>
      </c>
      <c r="I18" s="84">
        <v>102</v>
      </c>
      <c r="J18" s="93" t="str">
        <f>LOOKUP(I18,Name!A$2:B1908)</f>
        <v>Tyrique Grant-Fagan</v>
      </c>
      <c r="K18" s="174">
        <v>12.2</v>
      </c>
      <c r="L18" s="101"/>
      <c r="M18" s="235" t="s">
        <v>145</v>
      </c>
      <c r="N18" s="92">
        <v>2</v>
      </c>
      <c r="O18" s="84">
        <v>102</v>
      </c>
      <c r="P18" s="93" t="str">
        <f>LOOKUP(O18,Name!A$2:B1915)</f>
        <v>Tyrique Grant-Fagan</v>
      </c>
      <c r="Q18" s="182">
        <v>5.46</v>
      </c>
      <c r="R18" s="101"/>
      <c r="S18" s="56"/>
      <c r="T18" s="88">
        <f>IF(INT(O18/100)=1,Y18,0)</f>
        <v>8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7">
        <v>8</v>
      </c>
    </row>
    <row r="19" spans="1:25" ht="16.5" thickBot="1">
      <c r="A19" s="85">
        <f>IF(INT(I19/100)=1,F19,0)</f>
        <v>0</v>
      </c>
      <c r="B19" s="85">
        <f>IF(INT(I19/100)=3,F19,0)</f>
        <v>6</v>
      </c>
      <c r="C19" s="85">
        <f>IF(INT(I19/100)=4,F19,0)</f>
        <v>0</v>
      </c>
      <c r="D19" s="85">
        <f>IF(INT(I19/100)=5,F19,0)</f>
        <v>0</v>
      </c>
      <c r="E19" s="85">
        <f>IF(INT(I19/100)=6,F19,0)</f>
        <v>0</v>
      </c>
      <c r="F19" s="89">
        <v>6</v>
      </c>
      <c r="H19" s="110">
        <v>3</v>
      </c>
      <c r="I19" s="84">
        <v>353</v>
      </c>
      <c r="J19" s="93" t="str">
        <f>LOOKUP(I19,Name!A$2:B1909)</f>
        <v>LIAM WILSON
</v>
      </c>
      <c r="K19" s="174">
        <v>12.4</v>
      </c>
      <c r="L19" s="101"/>
      <c r="M19" s="235" t="s">
        <v>145</v>
      </c>
      <c r="N19" s="92">
        <v>3</v>
      </c>
      <c r="O19" s="84">
        <v>432</v>
      </c>
      <c r="P19" s="93" t="str">
        <f>LOOKUP(O19,Name!A$2:B1916)</f>
        <v>Spenser Bradley</v>
      </c>
      <c r="Q19" s="86">
        <v>4.42</v>
      </c>
      <c r="R19" s="101"/>
      <c r="S19" s="56"/>
      <c r="T19" s="88">
        <f>IF(INT(O19/100)=1,Y19,0)</f>
        <v>0</v>
      </c>
      <c r="U19" s="88">
        <f>IF(INT(O19/100)=3,Y19,0)</f>
        <v>0</v>
      </c>
      <c r="V19" s="88">
        <f>IF(INT(O19/100)=4,Y19,0)</f>
        <v>6</v>
      </c>
      <c r="W19" s="88">
        <f>IF(INT(O19/100)=5,Y19,0)</f>
        <v>0</v>
      </c>
      <c r="X19" s="88">
        <f>IF(INT(O19/100)=6,Y19,0)</f>
        <v>0</v>
      </c>
      <c r="Y19" s="77">
        <v>6</v>
      </c>
    </row>
    <row r="20" spans="1:25" ht="16.5" thickBot="1">
      <c r="A20" s="85">
        <f>IF(INT(I20/100)=1,F20,0)</f>
        <v>0</v>
      </c>
      <c r="B20" s="85">
        <f>IF(INT(I20/100)=3,F20,0)</f>
        <v>0</v>
      </c>
      <c r="C20" s="85">
        <f>IF(INT(I20/100)=4,F20,0)</f>
        <v>0</v>
      </c>
      <c r="D20" s="85">
        <f>IF(INT(I20/100)=5,F20,0)</f>
        <v>4</v>
      </c>
      <c r="E20" s="85">
        <f>IF(INT(I20/100)=6,F20,0)</f>
        <v>0</v>
      </c>
      <c r="F20" s="89">
        <v>4</v>
      </c>
      <c r="H20" s="110">
        <v>4</v>
      </c>
      <c r="I20" s="84">
        <v>502</v>
      </c>
      <c r="J20" s="93" t="str">
        <f>LOOKUP(I20,Name!A$2:B1910)</f>
        <v>KAI BUCKLEY</v>
      </c>
      <c r="K20" s="174">
        <v>13.6</v>
      </c>
      <c r="L20" s="101"/>
      <c r="M20" s="235" t="s">
        <v>145</v>
      </c>
      <c r="N20" s="92">
        <v>4</v>
      </c>
      <c r="O20" s="84"/>
      <c r="P20" s="93" t="e">
        <f>LOOKUP(O20,Name!A$2:B1917)</f>
        <v>#N/A</v>
      </c>
      <c r="Q20" s="182"/>
      <c r="R20" s="101"/>
      <c r="S20" s="56"/>
      <c r="T20" s="88">
        <f>IF(INT(O20/100)=1,Y20,0)</f>
        <v>0</v>
      </c>
      <c r="U20" s="88">
        <f>IF(INT(O20/100)=3,Y20,0)</f>
        <v>0</v>
      </c>
      <c r="V20" s="88">
        <f>IF(INT(O20/100)=4,Y20,0)</f>
        <v>0</v>
      </c>
      <c r="W20" s="88">
        <f>IF(INT(O20/100)=5,Y20,0)</f>
        <v>0</v>
      </c>
      <c r="X20" s="88">
        <f>IF(INT(O20/100)=6,Y20,0)</f>
        <v>0</v>
      </c>
      <c r="Y20" s="77">
        <v>4</v>
      </c>
    </row>
    <row r="21" spans="1:25" ht="16.5" thickBot="1">
      <c r="A21" s="85">
        <f>IF(INT(I21/100)=1,F21,0)</f>
        <v>0</v>
      </c>
      <c r="B21" s="85">
        <f>IF(INT(I21/100)=3,F21,0)</f>
        <v>0</v>
      </c>
      <c r="C21" s="85">
        <f>IF(INT(I21/100)=4,F21,0)</f>
        <v>2</v>
      </c>
      <c r="D21" s="85">
        <f>IF(INT(I21/100)=5,F21,0)</f>
        <v>0</v>
      </c>
      <c r="E21" s="85">
        <f>IF(INT(I21/100)=6,F21,0)</f>
        <v>0</v>
      </c>
      <c r="F21" s="89">
        <v>2</v>
      </c>
      <c r="H21" s="110">
        <v>5</v>
      </c>
      <c r="I21" s="84">
        <v>439</v>
      </c>
      <c r="J21" s="93" t="str">
        <f>LOOKUP(I21,Name!A$2:B1911)</f>
        <v>Bryn Palmer</v>
      </c>
      <c r="K21" s="174">
        <v>14.5</v>
      </c>
      <c r="L21" s="101"/>
      <c r="M21" s="235" t="s">
        <v>145</v>
      </c>
      <c r="N21" s="92">
        <v>5</v>
      </c>
      <c r="O21" s="84"/>
      <c r="P21" s="93" t="e">
        <f>LOOKUP(O21,Name!A$2:B1918)</f>
        <v>#N/A</v>
      </c>
      <c r="Q21" s="182"/>
      <c r="R21" s="101"/>
      <c r="S21" s="56"/>
      <c r="T21" s="88">
        <f>IF(INT(O21/100)=1,Y21,0)</f>
        <v>0</v>
      </c>
      <c r="U21" s="88">
        <f>IF(INT(O21/100)=3,Y21,0)</f>
        <v>0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7">
        <v>2</v>
      </c>
    </row>
    <row r="22" spans="1:25" ht="16.5" thickBot="1">
      <c r="A22" s="86"/>
      <c r="B22" s="86"/>
      <c r="C22" s="86"/>
      <c r="D22" s="86"/>
      <c r="E22" s="86"/>
      <c r="F22" s="87" t="s">
        <v>70</v>
      </c>
      <c r="H22" s="100"/>
      <c r="I22" s="94"/>
      <c r="J22" s="93"/>
      <c r="K22" s="320"/>
      <c r="L22" s="101"/>
      <c r="M22" s="235" t="s">
        <v>145</v>
      </c>
      <c r="N22" s="100"/>
      <c r="O22" s="94"/>
      <c r="P22" s="93"/>
      <c r="Q22" s="93"/>
      <c r="R22" s="101"/>
      <c r="S22" s="56"/>
      <c r="T22" s="102"/>
      <c r="U22" s="86"/>
      <c r="V22" s="86"/>
      <c r="W22" s="86"/>
      <c r="X22" s="86"/>
      <c r="Y22" s="87" t="s">
        <v>70</v>
      </c>
    </row>
    <row r="23" spans="1:24" ht="16.5" thickBot="1">
      <c r="A23" s="79" t="s">
        <v>60</v>
      </c>
      <c r="B23" s="80" t="s">
        <v>62</v>
      </c>
      <c r="C23" s="81" t="s">
        <v>64</v>
      </c>
      <c r="D23" s="82" t="s">
        <v>66</v>
      </c>
      <c r="E23" s="83" t="s">
        <v>68</v>
      </c>
      <c r="H23" s="233" t="s">
        <v>73</v>
      </c>
      <c r="I23" s="99">
        <v>5.4</v>
      </c>
      <c r="J23" s="94" t="s">
        <v>75</v>
      </c>
      <c r="K23" s="321"/>
      <c r="L23" s="101"/>
      <c r="M23" s="235" t="s">
        <v>145</v>
      </c>
      <c r="N23" s="233" t="s">
        <v>137</v>
      </c>
      <c r="O23" s="94"/>
      <c r="P23" s="94" t="s">
        <v>131</v>
      </c>
      <c r="Q23" s="94"/>
      <c r="R23" s="101"/>
      <c r="S23" s="56"/>
      <c r="T23" s="79" t="s">
        <v>60</v>
      </c>
      <c r="U23" s="80" t="s">
        <v>62</v>
      </c>
      <c r="V23" s="81" t="s">
        <v>64</v>
      </c>
      <c r="W23" s="82" t="s">
        <v>66</v>
      </c>
      <c r="X23" s="83" t="s">
        <v>68</v>
      </c>
    </row>
    <row r="24" spans="1:25" ht="16.5" thickBot="1">
      <c r="A24" s="85">
        <f>IF(I24=1,F24,0)</f>
        <v>0</v>
      </c>
      <c r="B24" s="85">
        <f>IF(I24=3,F24,0)</f>
        <v>0</v>
      </c>
      <c r="C24" s="85">
        <f>IF(I24=4,F24,0)</f>
        <v>0</v>
      </c>
      <c r="D24" s="85">
        <f>IF(I24=5,F24,0)</f>
        <v>0</v>
      </c>
      <c r="E24" s="85">
        <f>IF(I24=6,F24,0)</f>
        <v>10</v>
      </c>
      <c r="F24" s="89">
        <v>10</v>
      </c>
      <c r="H24" s="110">
        <v>1</v>
      </c>
      <c r="I24" s="84">
        <v>6</v>
      </c>
      <c r="J24" s="93" t="str">
        <f>LOOKUP(I24,Name!A$2:B1914)</f>
        <v>Solihull &amp; Small Heath</v>
      </c>
      <c r="K24" s="174">
        <v>25.5</v>
      </c>
      <c r="L24" s="101"/>
      <c r="M24" s="235" t="s">
        <v>145</v>
      </c>
      <c r="N24" s="92">
        <v>1</v>
      </c>
      <c r="O24" s="84">
        <v>637</v>
      </c>
      <c r="P24" s="93" t="str">
        <f>LOOKUP(O24,Name!A$2:B1921)</f>
        <v>Daniel Hawkeswood</v>
      </c>
      <c r="Q24" s="182">
        <v>5.62</v>
      </c>
      <c r="R24" s="101"/>
      <c r="S24" s="56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0</v>
      </c>
      <c r="X24" s="88">
        <f>IF(INT(O24/100)=6,Y24,0)</f>
        <v>10</v>
      </c>
      <c r="Y24" s="77">
        <v>10</v>
      </c>
    </row>
    <row r="25" spans="1:25" ht="16.5" thickBot="1">
      <c r="A25" s="85">
        <f>IF(I25=1,F25,0)</f>
        <v>0</v>
      </c>
      <c r="B25" s="85">
        <f>IF(I25=3,F25,0)</f>
        <v>8</v>
      </c>
      <c r="C25" s="85">
        <f>IF(I25=4,F25,0)</f>
        <v>0</v>
      </c>
      <c r="D25" s="85">
        <f>IF(I25=5,F25,0)</f>
        <v>0</v>
      </c>
      <c r="E25" s="85">
        <f>IF(I25=6,F25,0)</f>
        <v>0</v>
      </c>
      <c r="F25" s="89">
        <v>8</v>
      </c>
      <c r="H25" s="110">
        <v>2</v>
      </c>
      <c r="I25" s="84">
        <v>3</v>
      </c>
      <c r="J25" s="93" t="str">
        <f>LOOKUP(I25,Name!A$2:B1915)</f>
        <v>Birchfield Harriers</v>
      </c>
      <c r="K25" s="174">
        <v>26.6</v>
      </c>
      <c r="L25" s="101"/>
      <c r="M25" s="235" t="s">
        <v>145</v>
      </c>
      <c r="N25" s="92">
        <v>2</v>
      </c>
      <c r="O25" s="84">
        <v>438</v>
      </c>
      <c r="P25" s="93" t="str">
        <f>LOOKUP(O25,Name!A$2:B1922)</f>
        <v>Thomas Harris</v>
      </c>
      <c r="Q25" s="182">
        <v>4.1</v>
      </c>
      <c r="R25" s="101"/>
      <c r="S25" s="56"/>
      <c r="T25" s="88">
        <f>IF(INT(O25/100)=1,Y25,0)</f>
        <v>0</v>
      </c>
      <c r="U25" s="88">
        <f>IF(INT(O25/100)=3,Y25,0)</f>
        <v>0</v>
      </c>
      <c r="V25" s="88">
        <f>IF(INT(O25/100)=4,Y25,0)</f>
        <v>8</v>
      </c>
      <c r="W25" s="88">
        <f>IF(INT(O25/100)=5,Y25,0)</f>
        <v>0</v>
      </c>
      <c r="X25" s="88">
        <f>IF(INT(O25/100)=6,Y25,0)</f>
        <v>0</v>
      </c>
      <c r="Y25" s="77">
        <v>8</v>
      </c>
    </row>
    <row r="26" spans="1:25" ht="16.5" thickBot="1">
      <c r="A26" s="85">
        <f>IF(I26=1,F26,0)</f>
        <v>6</v>
      </c>
      <c r="B26" s="85">
        <f>IF(I26=3,F26,0)</f>
        <v>0</v>
      </c>
      <c r="C26" s="85">
        <f>IF(I26=4,F26,0)</f>
        <v>0</v>
      </c>
      <c r="D26" s="85">
        <f>IF(I26=5,F26,0)</f>
        <v>0</v>
      </c>
      <c r="E26" s="85">
        <f>IF(I26=6,F26,0)</f>
        <v>0</v>
      </c>
      <c r="F26" s="89">
        <v>6</v>
      </c>
      <c r="H26" s="110">
        <v>3</v>
      </c>
      <c r="I26" s="84">
        <v>1</v>
      </c>
      <c r="J26" s="93" t="str">
        <f>LOOKUP(I26,Name!A$2:B1916)</f>
        <v>Royal Sutton Coldfield</v>
      </c>
      <c r="K26" s="174">
        <v>27.3</v>
      </c>
      <c r="L26" s="101"/>
      <c r="M26" s="235" t="s">
        <v>145</v>
      </c>
      <c r="N26" s="92">
        <v>3</v>
      </c>
      <c r="O26" s="84"/>
      <c r="P26" s="93" t="e">
        <f>LOOKUP(O26,Name!A$2:B1923)</f>
        <v>#N/A</v>
      </c>
      <c r="Q26" s="182"/>
      <c r="R26" s="101"/>
      <c r="S26" s="56"/>
      <c r="T26" s="88">
        <f>IF(INT(O26/100)=1,Y26,0)</f>
        <v>0</v>
      </c>
      <c r="U26" s="88">
        <f>IF(INT(O26/100)=3,Y26,0)</f>
        <v>0</v>
      </c>
      <c r="V26" s="88">
        <f>IF(INT(O26/100)=4,Y26,0)</f>
        <v>0</v>
      </c>
      <c r="W26" s="88">
        <f>IF(INT(O26/100)=5,Y26,0)</f>
        <v>0</v>
      </c>
      <c r="X26" s="88">
        <f>IF(INT(O26/100)=6,Y26,0)</f>
        <v>0</v>
      </c>
      <c r="Y26" s="77">
        <v>6</v>
      </c>
    </row>
    <row r="27" spans="1:25" ht="16.5" thickBot="1">
      <c r="A27" s="85">
        <f>IF(I27=1,F27,0)</f>
        <v>0</v>
      </c>
      <c r="B27" s="85">
        <f>IF(I27=3,F27,0)</f>
        <v>0</v>
      </c>
      <c r="C27" s="85">
        <f>IF(I27=4,F27,0)</f>
        <v>4</v>
      </c>
      <c r="D27" s="85">
        <f>IF(I27=5,F27,0)</f>
        <v>0</v>
      </c>
      <c r="E27" s="85">
        <f>IF(I27=6,F27,0)</f>
        <v>0</v>
      </c>
      <c r="F27" s="89">
        <v>4</v>
      </c>
      <c r="H27" s="110">
        <v>4</v>
      </c>
      <c r="I27" s="84">
        <v>4</v>
      </c>
      <c r="J27" s="93" t="str">
        <f>LOOKUP(I27,Name!A$2:B1917)</f>
        <v>Halesowen C&amp;AC</v>
      </c>
      <c r="K27" s="174">
        <v>28.4</v>
      </c>
      <c r="L27" s="101"/>
      <c r="M27" s="235" t="s">
        <v>145</v>
      </c>
      <c r="N27" s="92">
        <v>4</v>
      </c>
      <c r="O27" s="84"/>
      <c r="P27" s="93" t="e">
        <f>LOOKUP(O27,Name!A$2:B1924)</f>
        <v>#N/A</v>
      </c>
      <c r="Q27" s="86"/>
      <c r="R27" s="101"/>
      <c r="S27" s="56"/>
      <c r="T27" s="88">
        <f>IF(INT(O27/100)=1,Y27,0)</f>
        <v>0</v>
      </c>
      <c r="U27" s="88">
        <f>IF(INT(O27/100)=3,Y27,0)</f>
        <v>0</v>
      </c>
      <c r="V27" s="88">
        <f>IF(INT(O27/100)=4,Y27,0)</f>
        <v>0</v>
      </c>
      <c r="W27" s="88">
        <f>IF(INT(O27/100)=5,Y27,0)</f>
        <v>0</v>
      </c>
      <c r="X27" s="88">
        <f>IF(INT(O27/100)=6,Y27,0)</f>
        <v>0</v>
      </c>
      <c r="Y27" s="77">
        <v>4</v>
      </c>
    </row>
    <row r="28" spans="1:25" ht="16.5" thickBot="1">
      <c r="A28" s="85">
        <f>IF(I28=1,F28,0)</f>
        <v>0</v>
      </c>
      <c r="B28" s="85">
        <f>IF(I28=3,F28,0)</f>
        <v>0</v>
      </c>
      <c r="C28" s="85">
        <f>IF(I28=4,F28,0)</f>
        <v>0</v>
      </c>
      <c r="D28" s="85">
        <f>IF(I28=5,F28,0)</f>
        <v>0</v>
      </c>
      <c r="E28" s="85">
        <f>IF(I28=6,F28,0)</f>
        <v>0</v>
      </c>
      <c r="F28" s="89">
        <v>2</v>
      </c>
      <c r="H28" s="110">
        <v>5</v>
      </c>
      <c r="I28" s="84"/>
      <c r="J28" s="93" t="e">
        <f>LOOKUP(I28,Name!A$2:B1918)</f>
        <v>#N/A</v>
      </c>
      <c r="K28" s="174"/>
      <c r="L28" s="101"/>
      <c r="M28" s="235" t="s">
        <v>145</v>
      </c>
      <c r="N28" s="96">
        <v>5</v>
      </c>
      <c r="O28" s="97"/>
      <c r="P28" s="98" t="e">
        <f>LOOKUP(O28,Name!A$2:B1925)</f>
        <v>#N/A</v>
      </c>
      <c r="Q28" s="108"/>
      <c r="R28" s="106"/>
      <c r="S28" s="56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7">
        <v>2</v>
      </c>
    </row>
    <row r="29" spans="1:25" ht="16.5" thickBot="1">
      <c r="A29" s="86"/>
      <c r="B29" s="86"/>
      <c r="C29" s="86"/>
      <c r="D29" s="86"/>
      <c r="E29" s="86"/>
      <c r="F29" s="87" t="s">
        <v>70</v>
      </c>
      <c r="H29" s="100"/>
      <c r="I29" s="94"/>
      <c r="J29" s="93"/>
      <c r="K29" s="320"/>
      <c r="L29" s="101"/>
      <c r="M29" s="235" t="s">
        <v>145</v>
      </c>
      <c r="N29" s="78"/>
      <c r="O29" s="78"/>
      <c r="P29" s="90"/>
      <c r="Q29" s="90"/>
      <c r="R29" s="90"/>
      <c r="T29" s="86"/>
      <c r="U29" s="86"/>
      <c r="V29" s="86"/>
      <c r="W29" s="86"/>
      <c r="X29" s="86"/>
      <c r="Y29" s="87" t="s">
        <v>70</v>
      </c>
    </row>
    <row r="30" spans="1:24" ht="16.5" thickBot="1">
      <c r="A30" s="79" t="s">
        <v>60</v>
      </c>
      <c r="B30" s="80" t="s">
        <v>62</v>
      </c>
      <c r="C30" s="81" t="s">
        <v>64</v>
      </c>
      <c r="D30" s="82" t="s">
        <v>66</v>
      </c>
      <c r="E30" s="83" t="s">
        <v>68</v>
      </c>
      <c r="H30" s="233" t="s">
        <v>76</v>
      </c>
      <c r="I30" s="99">
        <v>8.2</v>
      </c>
      <c r="J30" s="94" t="s">
        <v>143</v>
      </c>
      <c r="K30" s="321"/>
      <c r="L30" s="101"/>
      <c r="M30" s="235" t="s">
        <v>145</v>
      </c>
      <c r="N30" s="232" t="s">
        <v>138</v>
      </c>
      <c r="O30" s="107"/>
      <c r="P30" s="91" t="s">
        <v>132</v>
      </c>
      <c r="Q30" s="91"/>
      <c r="R30" s="103"/>
      <c r="S30" s="56"/>
      <c r="T30" s="79" t="s">
        <v>60</v>
      </c>
      <c r="U30" s="80" t="s">
        <v>62</v>
      </c>
      <c r="V30" s="81" t="s">
        <v>64</v>
      </c>
      <c r="W30" s="82" t="s">
        <v>66</v>
      </c>
      <c r="X30" s="83" t="s">
        <v>68</v>
      </c>
    </row>
    <row r="31" spans="1:25" ht="16.5" thickBot="1">
      <c r="A31" s="85">
        <f>IF(I31=1,F31,0)</f>
        <v>0</v>
      </c>
      <c r="B31" s="85">
        <f>IF(I31=3,F31,0)</f>
        <v>0</v>
      </c>
      <c r="C31" s="85">
        <f>IF(I31=4,F31,0)</f>
        <v>0</v>
      </c>
      <c r="D31" s="85">
        <f>IF(I31=5,F31,0)</f>
        <v>0</v>
      </c>
      <c r="E31" s="85">
        <f>IF(I31=6,F31,0)</f>
        <v>10</v>
      </c>
      <c r="F31" s="89">
        <v>10</v>
      </c>
      <c r="H31" s="110">
        <v>1</v>
      </c>
      <c r="I31" s="84">
        <v>6</v>
      </c>
      <c r="J31" s="93" t="str">
        <f>LOOKUP(I31,Name!A$2:B1921)</f>
        <v>Solihull &amp; Small Heath</v>
      </c>
      <c r="K31" s="174">
        <v>79.6</v>
      </c>
      <c r="L31" s="101"/>
      <c r="M31" s="235" t="s">
        <v>145</v>
      </c>
      <c r="N31" s="92">
        <v>1</v>
      </c>
      <c r="O31" s="84">
        <v>640</v>
      </c>
      <c r="P31" s="93" t="str">
        <f>LOOKUP(O31,Name!A$2:B1928)</f>
        <v>James Lund</v>
      </c>
      <c r="Q31" s="86">
        <v>49</v>
      </c>
      <c r="R31" s="101"/>
      <c r="S31" s="56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10</v>
      </c>
      <c r="Y31" s="77">
        <v>10</v>
      </c>
    </row>
    <row r="32" spans="1:25" ht="16.5" thickBot="1">
      <c r="A32" s="85">
        <f>IF(I32=1,F32,0)</f>
        <v>0</v>
      </c>
      <c r="B32" s="85">
        <f>IF(I32=3,F32,0)</f>
        <v>0</v>
      </c>
      <c r="C32" s="85">
        <f>IF(I32=4,F32,0)</f>
        <v>0</v>
      </c>
      <c r="D32" s="85">
        <f>IF(I32=5,F32,0)</f>
        <v>8</v>
      </c>
      <c r="E32" s="85">
        <f>IF(I32=6,F32,0)</f>
        <v>0</v>
      </c>
      <c r="F32" s="89">
        <v>8</v>
      </c>
      <c r="H32" s="110">
        <v>2</v>
      </c>
      <c r="I32" s="84">
        <v>5</v>
      </c>
      <c r="J32" s="93" t="str">
        <f>LOOKUP(I32,Name!A$2:B1922)</f>
        <v>Tamworth AC</v>
      </c>
      <c r="K32" s="174">
        <v>81.9</v>
      </c>
      <c r="L32" s="101"/>
      <c r="M32" s="235" t="s">
        <v>145</v>
      </c>
      <c r="N32" s="92">
        <v>2</v>
      </c>
      <c r="O32" s="84">
        <v>434</v>
      </c>
      <c r="P32" s="93" t="str">
        <f>LOOKUP(O32,Name!A$2:B1929)</f>
        <v>Rio Cox</v>
      </c>
      <c r="Q32" s="86">
        <v>48</v>
      </c>
      <c r="R32" s="101"/>
      <c r="S32" s="56"/>
      <c r="T32" s="88">
        <f>IF(INT(O32/100)=1,Y32,0)</f>
        <v>0</v>
      </c>
      <c r="U32" s="88">
        <f>IF(INT(O32/100)=3,Y32,0)</f>
        <v>0</v>
      </c>
      <c r="V32" s="88">
        <f>IF(INT(O32/100)=4,Y32,0)</f>
        <v>8</v>
      </c>
      <c r="W32" s="88">
        <f>IF(INT(O32/100)=5,Y32,0)</f>
        <v>0</v>
      </c>
      <c r="X32" s="88">
        <f>IF(INT(O32/100)=6,Y32,0)</f>
        <v>0</v>
      </c>
      <c r="Y32" s="77">
        <v>8</v>
      </c>
    </row>
    <row r="33" spans="1:25" ht="16.5" thickBot="1">
      <c r="A33" s="85">
        <f>IF(I33=1,F33,0)</f>
        <v>6</v>
      </c>
      <c r="B33" s="85">
        <f>IF(I33=3,F33,0)</f>
        <v>0</v>
      </c>
      <c r="C33" s="85">
        <f>IF(I33=4,F33,0)</f>
        <v>0</v>
      </c>
      <c r="D33" s="85">
        <f>IF(I33=5,F33,0)</f>
        <v>0</v>
      </c>
      <c r="E33" s="85">
        <f>IF(I33=6,F33,0)</f>
        <v>0</v>
      </c>
      <c r="F33" s="89">
        <v>6</v>
      </c>
      <c r="H33" s="110">
        <v>3</v>
      </c>
      <c r="I33" s="84">
        <v>1</v>
      </c>
      <c r="J33" s="93" t="str">
        <f>LOOKUP(I33,Name!A$2:B1923)</f>
        <v>Royal Sutton Coldfield</v>
      </c>
      <c r="K33" s="174">
        <v>82.8</v>
      </c>
      <c r="L33" s="101"/>
      <c r="M33" s="235" t="s">
        <v>145</v>
      </c>
      <c r="N33" s="92">
        <v>3</v>
      </c>
      <c r="O33" s="84">
        <v>353</v>
      </c>
      <c r="P33" s="93" t="str">
        <f>LOOKUP(O33,Name!A$2:B1930)</f>
        <v>LIAM WILSON
</v>
      </c>
      <c r="Q33" s="86">
        <v>43</v>
      </c>
      <c r="R33" s="101"/>
      <c r="S33" s="56"/>
      <c r="T33" s="88">
        <f>IF(INT(O33/100)=1,Y33,0)</f>
        <v>0</v>
      </c>
      <c r="U33" s="88">
        <f>IF(INT(O33/100)=3,Y33,0)</f>
        <v>6</v>
      </c>
      <c r="V33" s="88">
        <f>IF(INT(O33/100)=4,Y33,0)</f>
        <v>0</v>
      </c>
      <c r="W33" s="88">
        <f>IF(INT(O33/100)=5,Y33,0)</f>
        <v>0</v>
      </c>
      <c r="X33" s="88">
        <f>IF(INT(O33/100)=6,Y33,0)</f>
        <v>0</v>
      </c>
      <c r="Y33" s="77">
        <v>6</v>
      </c>
    </row>
    <row r="34" spans="1:25" ht="16.5" thickBot="1">
      <c r="A34" s="85">
        <f>IF(I34=1,F34,0)</f>
        <v>0</v>
      </c>
      <c r="B34" s="85">
        <f>IF(I34=3,F34,0)</f>
        <v>0</v>
      </c>
      <c r="C34" s="85">
        <f>IF(I34=4,F34,0)</f>
        <v>4</v>
      </c>
      <c r="D34" s="85">
        <f>IF(I34=5,F34,0)</f>
        <v>0</v>
      </c>
      <c r="E34" s="85">
        <f>IF(I34=6,F34,0)</f>
        <v>0</v>
      </c>
      <c r="F34" s="89">
        <v>4</v>
      </c>
      <c r="H34" s="110">
        <v>4</v>
      </c>
      <c r="I34" s="84">
        <v>4</v>
      </c>
      <c r="J34" s="93" t="str">
        <f>LOOKUP(I34,Name!A$2:B1924)</f>
        <v>Halesowen C&amp;AC</v>
      </c>
      <c r="K34" s="174">
        <v>94.9</v>
      </c>
      <c r="L34" s="101"/>
      <c r="M34" s="235" t="s">
        <v>145</v>
      </c>
      <c r="N34" s="92">
        <v>4</v>
      </c>
      <c r="O34" s="84">
        <v>103</v>
      </c>
      <c r="P34" s="93" t="str">
        <f>LOOKUP(O34,Name!A$2:B1931)</f>
        <v>Zak O'Byrne</v>
      </c>
      <c r="Q34" s="86">
        <v>33</v>
      </c>
      <c r="R34" s="101"/>
      <c r="S34" s="56"/>
      <c r="T34" s="88">
        <f>IF(INT(O34/100)=1,Y34,0)</f>
        <v>4</v>
      </c>
      <c r="U34" s="88">
        <f>IF(INT(O34/100)=3,Y34,0)</f>
        <v>0</v>
      </c>
      <c r="V34" s="88">
        <f>IF(INT(O34/100)=4,Y34,0)</f>
        <v>0</v>
      </c>
      <c r="W34" s="88">
        <f>IF(INT(O34/100)=5,Y34,0)</f>
        <v>0</v>
      </c>
      <c r="X34" s="88">
        <f>IF(INT(O34/100)=6,Y34,0)</f>
        <v>0</v>
      </c>
      <c r="Y34" s="77">
        <v>4</v>
      </c>
    </row>
    <row r="35" spans="1:25" ht="16.5" thickBot="1">
      <c r="A35" s="85">
        <f>IF(I35=1,F35,0)</f>
        <v>0</v>
      </c>
      <c r="B35" s="85">
        <f>IF(I35=3,F35,0)</f>
        <v>0</v>
      </c>
      <c r="C35" s="85">
        <f>IF(I35=4,F35,0)</f>
        <v>0</v>
      </c>
      <c r="D35" s="85">
        <f>IF(I35=5,F35,0)</f>
        <v>0</v>
      </c>
      <c r="E35" s="85">
        <f>IF(I35=6,F35,0)</f>
        <v>0</v>
      </c>
      <c r="F35" s="89">
        <v>2</v>
      </c>
      <c r="H35" s="110">
        <v>5</v>
      </c>
      <c r="I35" s="84"/>
      <c r="J35" s="93" t="e">
        <f>LOOKUP(I35,Name!A$2:B1925)</f>
        <v>#N/A</v>
      </c>
      <c r="K35" s="174"/>
      <c r="L35" s="101"/>
      <c r="M35" s="235" t="s">
        <v>145</v>
      </c>
      <c r="N35" s="92">
        <v>5</v>
      </c>
      <c r="O35" s="84"/>
      <c r="P35" s="93" t="e">
        <f>LOOKUP(O35,Name!A$2:B1932)</f>
        <v>#N/A</v>
      </c>
      <c r="Q35" s="86"/>
      <c r="R35" s="101"/>
      <c r="S35" s="56"/>
      <c r="T35" s="88">
        <f>IF(INT(O35/100)=1,Y35,0)</f>
        <v>0</v>
      </c>
      <c r="U35" s="88">
        <f>IF(INT(O35/100)=3,Y35,0)</f>
        <v>0</v>
      </c>
      <c r="V35" s="88">
        <f>IF(INT(O35/100)=4,Y35,0)</f>
        <v>0</v>
      </c>
      <c r="W35" s="88">
        <f>IF(INT(O35/100)=5,Y35,0)</f>
        <v>0</v>
      </c>
      <c r="X35" s="88">
        <f>IF(INT(O35/100)=6,Y35,0)</f>
        <v>0</v>
      </c>
      <c r="Y35" s="77">
        <v>2</v>
      </c>
    </row>
    <row r="36" spans="1:25" ht="16.5" thickBot="1">
      <c r="A36" s="86"/>
      <c r="B36" s="86"/>
      <c r="C36" s="86"/>
      <c r="D36" s="86"/>
      <c r="E36" s="86"/>
      <c r="F36" s="87" t="s">
        <v>70</v>
      </c>
      <c r="H36" s="100"/>
      <c r="I36" s="94"/>
      <c r="J36" s="93"/>
      <c r="K36" s="320"/>
      <c r="L36" s="101"/>
      <c r="M36" s="235" t="s">
        <v>145</v>
      </c>
      <c r="N36" s="100"/>
      <c r="O36" s="94"/>
      <c r="P36" s="93"/>
      <c r="Q36" s="93"/>
      <c r="R36" s="101"/>
      <c r="S36" s="56"/>
      <c r="T36" s="102"/>
      <c r="U36" s="86"/>
      <c r="V36" s="86"/>
      <c r="W36" s="86"/>
      <c r="X36" s="86"/>
      <c r="Y36" s="87" t="s">
        <v>70</v>
      </c>
    </row>
    <row r="37" spans="1:24" ht="16.5" thickBot="1">
      <c r="A37" s="79" t="s">
        <v>60</v>
      </c>
      <c r="B37" s="80" t="s">
        <v>62</v>
      </c>
      <c r="C37" s="81" t="s">
        <v>64</v>
      </c>
      <c r="D37" s="82" t="s">
        <v>66</v>
      </c>
      <c r="E37" s="83" t="s">
        <v>68</v>
      </c>
      <c r="H37" s="233" t="s">
        <v>78</v>
      </c>
      <c r="I37" s="99">
        <v>6.3</v>
      </c>
      <c r="J37" s="94" t="s">
        <v>80</v>
      </c>
      <c r="K37" s="321"/>
      <c r="L37" s="101"/>
      <c r="M37" s="235" t="s">
        <v>145</v>
      </c>
      <c r="N37" s="233" t="s">
        <v>139</v>
      </c>
      <c r="O37" s="94"/>
      <c r="P37" s="94" t="s">
        <v>135</v>
      </c>
      <c r="Q37" s="94"/>
      <c r="R37" s="101"/>
      <c r="S37" s="56"/>
      <c r="T37" s="79" t="s">
        <v>60</v>
      </c>
      <c r="U37" s="80" t="s">
        <v>62</v>
      </c>
      <c r="V37" s="81" t="s">
        <v>64</v>
      </c>
      <c r="W37" s="82" t="s">
        <v>66</v>
      </c>
      <c r="X37" s="83" t="s">
        <v>68</v>
      </c>
    </row>
    <row r="38" spans="1:25" ht="16.5" thickBot="1">
      <c r="A38" s="85">
        <f>IF(I38=1,F38,0)</f>
        <v>0</v>
      </c>
      <c r="B38" s="85">
        <f>IF(I38=3,F38,0)</f>
        <v>10</v>
      </c>
      <c r="C38" s="85">
        <f>IF(I38=4,F38,0)</f>
        <v>0</v>
      </c>
      <c r="D38" s="85">
        <f>IF(I38=5,F38,0)</f>
        <v>0</v>
      </c>
      <c r="E38" s="85">
        <f>IF(I38=6,F38,0)</f>
        <v>0</v>
      </c>
      <c r="F38" s="89">
        <v>10</v>
      </c>
      <c r="H38" s="110">
        <v>1</v>
      </c>
      <c r="I38" s="84">
        <v>3</v>
      </c>
      <c r="J38" s="93" t="str">
        <f>LOOKUP(I38,Name!A$2:B1928)</f>
        <v>Birchfield Harriers</v>
      </c>
      <c r="K38" s="174">
        <v>52.1</v>
      </c>
      <c r="L38" s="101"/>
      <c r="M38" s="235" t="s">
        <v>145</v>
      </c>
      <c r="N38" s="92">
        <v>1</v>
      </c>
      <c r="O38" s="84">
        <v>636</v>
      </c>
      <c r="P38" s="93" t="str">
        <f>LOOKUP(O38,Name!A$2:B1935)</f>
        <v>Oscar Golinski</v>
      </c>
      <c r="Q38" s="86">
        <v>36</v>
      </c>
      <c r="R38" s="101"/>
      <c r="S38" s="56"/>
      <c r="T38" s="88">
        <f>IF(INT(O38/100)=1,Y38,0)</f>
        <v>0</v>
      </c>
      <c r="U38" s="88">
        <f>IF(INT(O38/100)=3,Y38,0)</f>
        <v>0</v>
      </c>
      <c r="V38" s="88">
        <f>IF(INT(O38/100)=4,Y38,0)</f>
        <v>0</v>
      </c>
      <c r="W38" s="88">
        <f>IF(INT(O38/100)=5,Y38,0)</f>
        <v>0</v>
      </c>
      <c r="X38" s="88">
        <f>IF(INT(O38/100)=6,Y38,0)</f>
        <v>10</v>
      </c>
      <c r="Y38" s="77">
        <v>10</v>
      </c>
    </row>
    <row r="39" spans="1:25" ht="16.5" thickBot="1">
      <c r="A39" s="85">
        <f>IF(I39=1,F39,0)</f>
        <v>0</v>
      </c>
      <c r="B39" s="85">
        <f>IF(I39=3,F39,0)</f>
        <v>0</v>
      </c>
      <c r="C39" s="85">
        <f>IF(I39=4,F39,0)</f>
        <v>0</v>
      </c>
      <c r="D39" s="85">
        <f>IF(I39=5,F39,0)</f>
        <v>8</v>
      </c>
      <c r="E39" s="85">
        <f>IF(I39=6,F39,0)</f>
        <v>0</v>
      </c>
      <c r="F39" s="89">
        <v>8</v>
      </c>
      <c r="H39" s="110">
        <v>2</v>
      </c>
      <c r="I39" s="84">
        <v>5</v>
      </c>
      <c r="J39" s="93" t="str">
        <f>LOOKUP(I39,Name!A$2:B1929)</f>
        <v>Tamworth AC</v>
      </c>
      <c r="K39" s="174">
        <v>52.8</v>
      </c>
      <c r="L39" s="101"/>
      <c r="M39" s="235" t="s">
        <v>145</v>
      </c>
      <c r="N39" s="92">
        <v>2</v>
      </c>
      <c r="O39" s="84">
        <v>439</v>
      </c>
      <c r="P39" s="93" t="str">
        <f>LOOKUP(O39,Name!A$2:B1936)</f>
        <v>Bryn Palmer</v>
      </c>
      <c r="Q39" s="86">
        <v>28</v>
      </c>
      <c r="R39" s="101"/>
      <c r="S39" s="56"/>
      <c r="T39" s="88">
        <f>IF(INT(O39/100)=1,Y39,0)</f>
        <v>0</v>
      </c>
      <c r="U39" s="88">
        <f>IF(INT(O39/100)=3,Y39,0)</f>
        <v>0</v>
      </c>
      <c r="V39" s="88">
        <f>IF(INT(O39/100)=4,Y39,0)</f>
        <v>8</v>
      </c>
      <c r="W39" s="88">
        <f>IF(INT(O39/100)=5,Y39,0)</f>
        <v>0</v>
      </c>
      <c r="X39" s="88">
        <f>IF(INT(O39/100)=6,Y39,0)</f>
        <v>0</v>
      </c>
      <c r="Y39" s="77">
        <v>8</v>
      </c>
    </row>
    <row r="40" spans="1:25" ht="16.5" thickBot="1">
      <c r="A40" s="85">
        <f>IF(I40=1,F40,0)</f>
        <v>0</v>
      </c>
      <c r="B40" s="85">
        <f>IF(I40=3,F40,0)</f>
        <v>0</v>
      </c>
      <c r="C40" s="85">
        <f>IF(I40=4,F40,0)</f>
        <v>0</v>
      </c>
      <c r="D40" s="85">
        <f>IF(I40=5,F40,0)</f>
        <v>0</v>
      </c>
      <c r="E40" s="85">
        <f>IF(I40=6,F40,0)</f>
        <v>6</v>
      </c>
      <c r="F40" s="89">
        <v>6</v>
      </c>
      <c r="H40" s="110">
        <v>3</v>
      </c>
      <c r="I40" s="84">
        <v>6</v>
      </c>
      <c r="J40" s="93" t="str">
        <f>LOOKUP(I40,Name!A$2:B1930)</f>
        <v>Solihull &amp; Small Heath</v>
      </c>
      <c r="K40" s="174">
        <v>53</v>
      </c>
      <c r="L40" s="101"/>
      <c r="M40" s="235" t="s">
        <v>145</v>
      </c>
      <c r="N40" s="92">
        <v>3</v>
      </c>
      <c r="O40" s="84">
        <v>107</v>
      </c>
      <c r="P40" s="93" t="str">
        <f>LOOKUP(O40,Name!A$2:B1937)</f>
        <v>Tao Thompson</v>
      </c>
      <c r="Q40" s="86">
        <v>28</v>
      </c>
      <c r="R40" s="101"/>
      <c r="S40" s="56"/>
      <c r="T40" s="88">
        <f>IF(INT(O40/100)=1,Y40,0)</f>
        <v>6</v>
      </c>
      <c r="U40" s="88">
        <f>IF(INT(O40/100)=3,Y40,0)</f>
        <v>0</v>
      </c>
      <c r="V40" s="88">
        <f>IF(INT(O40/100)=4,Y40,0)</f>
        <v>0</v>
      </c>
      <c r="W40" s="88">
        <f>IF(INT(O40/100)=5,Y40,0)</f>
        <v>0</v>
      </c>
      <c r="X40" s="88">
        <f>IF(INT(O40/100)=6,Y40,0)</f>
        <v>0</v>
      </c>
      <c r="Y40" s="77">
        <v>6</v>
      </c>
    </row>
    <row r="41" spans="1:25" ht="16.5" thickBot="1">
      <c r="A41" s="85">
        <f>IF(I41=1,F41,0)</f>
        <v>4</v>
      </c>
      <c r="B41" s="85">
        <f>IF(I41=3,F41,0)</f>
        <v>0</v>
      </c>
      <c r="C41" s="85">
        <f>IF(I41=4,F41,0)</f>
        <v>0</v>
      </c>
      <c r="D41" s="85">
        <f>IF(I41=5,F41,0)</f>
        <v>0</v>
      </c>
      <c r="E41" s="85">
        <f>IF(I41=6,F41,0)</f>
        <v>0</v>
      </c>
      <c r="F41" s="89">
        <v>4</v>
      </c>
      <c r="H41" s="110">
        <v>4</v>
      </c>
      <c r="I41" s="84">
        <v>1</v>
      </c>
      <c r="J41" s="93" t="str">
        <f>LOOKUP(I41,Name!A$2:B1931)</f>
        <v>Royal Sutton Coldfield</v>
      </c>
      <c r="K41" s="174">
        <v>53.2</v>
      </c>
      <c r="L41" s="101"/>
      <c r="M41" s="235" t="s">
        <v>145</v>
      </c>
      <c r="N41" s="92">
        <v>4</v>
      </c>
      <c r="O41" s="84"/>
      <c r="P41" s="93" t="e">
        <f>LOOKUP(O41,Name!A$2:B1938)</f>
        <v>#N/A</v>
      </c>
      <c r="Q41" s="86"/>
      <c r="R41" s="101"/>
      <c r="S41" s="56"/>
      <c r="T41" s="88">
        <f>IF(INT(O41/100)=1,Y41,0)</f>
        <v>0</v>
      </c>
      <c r="U41" s="88">
        <f>IF(INT(O41/100)=3,Y41,0)</f>
        <v>0</v>
      </c>
      <c r="V41" s="88">
        <f>IF(INT(O41/100)=4,Y41,0)</f>
        <v>0</v>
      </c>
      <c r="W41" s="88">
        <f>IF(INT(O41/100)=5,Y41,0)</f>
        <v>0</v>
      </c>
      <c r="X41" s="88">
        <f>IF(INT(O41/100)=6,Y41,0)</f>
        <v>0</v>
      </c>
      <c r="Y41" s="77">
        <v>4</v>
      </c>
    </row>
    <row r="42" spans="1:25" ht="16.5" thickBot="1">
      <c r="A42" s="85">
        <f>IF(I42=1,F42,0)</f>
        <v>0</v>
      </c>
      <c r="B42" s="85">
        <f>IF(I42=3,F42,0)</f>
        <v>0</v>
      </c>
      <c r="C42" s="85">
        <f>IF(I42=4,F42,0)</f>
        <v>2</v>
      </c>
      <c r="D42" s="85">
        <f>IF(I42=5,F42,0)</f>
        <v>0</v>
      </c>
      <c r="E42" s="85">
        <f>IF(I42=6,F42,0)</f>
        <v>0</v>
      </c>
      <c r="F42" s="89">
        <v>2</v>
      </c>
      <c r="H42" s="110">
        <v>5</v>
      </c>
      <c r="I42" s="84">
        <v>4</v>
      </c>
      <c r="J42" s="93" t="str">
        <f>LOOKUP(I42,Name!A$2:B1932)</f>
        <v>Halesowen C&amp;AC</v>
      </c>
      <c r="K42" s="174">
        <v>59.3</v>
      </c>
      <c r="L42" s="101"/>
      <c r="M42" s="235" t="s">
        <v>145</v>
      </c>
      <c r="N42" s="96">
        <v>5</v>
      </c>
      <c r="O42" s="97"/>
      <c r="P42" s="98" t="e">
        <f>LOOKUP(O42,Name!A$2:B1939)</f>
        <v>#N/A</v>
      </c>
      <c r="Q42" s="108"/>
      <c r="R42" s="106"/>
      <c r="S42" s="56"/>
      <c r="T42" s="88">
        <f>IF(INT(O42/100)=1,Y42,0)</f>
        <v>0</v>
      </c>
      <c r="U42" s="88">
        <f>IF(INT(O42/100)=3,Y42,0)</f>
        <v>0</v>
      </c>
      <c r="V42" s="88">
        <f>IF(INT(O42/100)=4,Y42,0)</f>
        <v>0</v>
      </c>
      <c r="W42" s="88">
        <f>IF(INT(O42/100)=5,Y42,0)</f>
        <v>0</v>
      </c>
      <c r="X42" s="88">
        <f>IF(INT(O42/100)=6,Y42,0)</f>
        <v>0</v>
      </c>
      <c r="Y42" s="77">
        <v>2</v>
      </c>
    </row>
    <row r="43" spans="1:25" ht="16.5" thickBot="1">
      <c r="A43" s="86"/>
      <c r="B43" s="86"/>
      <c r="C43" s="86"/>
      <c r="D43" s="86"/>
      <c r="E43" s="86"/>
      <c r="F43" s="87" t="s">
        <v>70</v>
      </c>
      <c r="H43" s="111"/>
      <c r="I43" s="93"/>
      <c r="J43" s="93"/>
      <c r="K43" s="320"/>
      <c r="L43" s="101"/>
      <c r="M43" s="235" t="s">
        <v>145</v>
      </c>
      <c r="N43" s="78"/>
      <c r="O43" s="78"/>
      <c r="P43" s="90"/>
      <c r="Q43" s="90"/>
      <c r="R43" s="90"/>
      <c r="T43" s="86"/>
      <c r="U43" s="86"/>
      <c r="V43" s="86"/>
      <c r="W43" s="86"/>
      <c r="X43" s="86"/>
      <c r="Y43" s="87" t="s">
        <v>70</v>
      </c>
    </row>
    <row r="44" spans="1:24" ht="16.5" thickBot="1">
      <c r="A44" s="79" t="s">
        <v>60</v>
      </c>
      <c r="B44" s="80" t="s">
        <v>62</v>
      </c>
      <c r="C44" s="81" t="s">
        <v>64</v>
      </c>
      <c r="D44" s="82" t="s">
        <v>66</v>
      </c>
      <c r="E44" s="83" t="s">
        <v>68</v>
      </c>
      <c r="H44" s="233" t="s">
        <v>79</v>
      </c>
      <c r="I44" s="99">
        <v>6.3</v>
      </c>
      <c r="J44" s="94" t="s">
        <v>81</v>
      </c>
      <c r="K44" s="321"/>
      <c r="L44" s="101"/>
      <c r="M44" s="235" t="s">
        <v>145</v>
      </c>
      <c r="N44" s="232" t="s">
        <v>86</v>
      </c>
      <c r="O44" s="107"/>
      <c r="P44" s="91" t="s">
        <v>88</v>
      </c>
      <c r="Q44" s="91"/>
      <c r="R44" s="103"/>
      <c r="S44" s="56"/>
      <c r="T44" s="79" t="s">
        <v>60</v>
      </c>
      <c r="U44" s="80" t="s">
        <v>62</v>
      </c>
      <c r="V44" s="81" t="s">
        <v>64</v>
      </c>
      <c r="W44" s="82" t="s">
        <v>66</v>
      </c>
      <c r="X44" s="83" t="s">
        <v>68</v>
      </c>
    </row>
    <row r="45" spans="1:25" ht="16.5" thickBot="1">
      <c r="A45" s="85">
        <f>IF(I45=1,F45,0)</f>
        <v>0</v>
      </c>
      <c r="B45" s="85">
        <f>IF(I45=3,F45,0)</f>
        <v>0</v>
      </c>
      <c r="C45" s="85">
        <f>IF(I45=4,F45,0)</f>
        <v>10</v>
      </c>
      <c r="D45" s="85">
        <f>IF(I45=5,F45,0)</f>
        <v>0</v>
      </c>
      <c r="E45" s="85">
        <f>IF(I45=6,F45,0)</f>
        <v>0</v>
      </c>
      <c r="F45" s="89">
        <v>10</v>
      </c>
      <c r="H45" s="110">
        <v>1</v>
      </c>
      <c r="I45" s="84">
        <v>4</v>
      </c>
      <c r="J45" s="93" t="str">
        <f>LOOKUP(I45,Name!A$2:B1935)</f>
        <v>Halesowen C&amp;AC</v>
      </c>
      <c r="K45" s="174">
        <v>54.1</v>
      </c>
      <c r="L45" s="101"/>
      <c r="M45" s="235" t="s">
        <v>145</v>
      </c>
      <c r="N45" s="92">
        <v>1</v>
      </c>
      <c r="O45" s="84">
        <v>638</v>
      </c>
      <c r="P45" s="93" t="str">
        <f>LOOKUP(O45,Name!A$2:B1942)</f>
        <v>Jack Kinder</v>
      </c>
      <c r="Q45" s="182">
        <v>7.5</v>
      </c>
      <c r="R45" s="101"/>
      <c r="S45" s="56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10</v>
      </c>
      <c r="Y45" s="77">
        <v>10</v>
      </c>
    </row>
    <row r="46" spans="1:25" ht="16.5" thickBot="1">
      <c r="A46" s="85">
        <f>IF(I46=1,F46,0)</f>
        <v>8</v>
      </c>
      <c r="B46" s="85">
        <f>IF(I46=3,F46,0)</f>
        <v>0</v>
      </c>
      <c r="C46" s="85">
        <f>IF(I46=4,F46,0)</f>
        <v>0</v>
      </c>
      <c r="D46" s="85">
        <f>IF(I46=5,F46,0)</f>
        <v>0</v>
      </c>
      <c r="E46" s="85">
        <f>IF(I46=6,F46,0)</f>
        <v>0</v>
      </c>
      <c r="F46" s="89">
        <v>8</v>
      </c>
      <c r="H46" s="110">
        <v>2</v>
      </c>
      <c r="I46" s="84">
        <v>1</v>
      </c>
      <c r="J46" s="93" t="str">
        <f>LOOKUP(I46,Name!A$2:B1936)</f>
        <v>Royal Sutton Coldfield</v>
      </c>
      <c r="K46" s="174">
        <v>54.1</v>
      </c>
      <c r="L46" s="101"/>
      <c r="M46" s="235" t="s">
        <v>145</v>
      </c>
      <c r="N46" s="92">
        <v>2</v>
      </c>
      <c r="O46" s="84">
        <v>502</v>
      </c>
      <c r="P46" s="93" t="str">
        <f>LOOKUP(O46,Name!A$2:B1943)</f>
        <v>KAI BUCKLEY</v>
      </c>
      <c r="Q46" s="182">
        <v>5.75</v>
      </c>
      <c r="R46" s="101"/>
      <c r="S46" s="56"/>
      <c r="T46" s="88">
        <f>IF(INT(O46/100)=1,Y46,0)</f>
        <v>0</v>
      </c>
      <c r="U46" s="88">
        <f>IF(INT(O46/100)=3,Y46,0)</f>
        <v>0</v>
      </c>
      <c r="V46" s="88">
        <f>IF(INT(O46/100)=4,Y46,0)</f>
        <v>0</v>
      </c>
      <c r="W46" s="88">
        <f>IF(INT(O46/100)=5,Y46,0)</f>
        <v>8</v>
      </c>
      <c r="X46" s="88">
        <f>IF(INT(O46/100)=6,Y46,0)</f>
        <v>0</v>
      </c>
      <c r="Y46" s="77">
        <v>8</v>
      </c>
    </row>
    <row r="47" spans="1:25" ht="16.5" thickBot="1">
      <c r="A47" s="85">
        <f>IF(I47=1,F47,0)</f>
        <v>0</v>
      </c>
      <c r="B47" s="85">
        <f>IF(I47=3,F47,0)</f>
        <v>0</v>
      </c>
      <c r="C47" s="85">
        <f>IF(I47=4,F47,0)</f>
        <v>0</v>
      </c>
      <c r="D47" s="85">
        <f>IF(I47=5,F47,0)</f>
        <v>0</v>
      </c>
      <c r="E47" s="85">
        <f>IF(I47=6,F47,0)</f>
        <v>6</v>
      </c>
      <c r="F47" s="89">
        <v>6</v>
      </c>
      <c r="H47" s="110">
        <v>3</v>
      </c>
      <c r="I47" s="84">
        <v>6</v>
      </c>
      <c r="J47" s="93" t="str">
        <f>LOOKUP(I47,Name!A$2:B1937)</f>
        <v>Solihull &amp; Small Heath</v>
      </c>
      <c r="K47" s="174">
        <v>54.7</v>
      </c>
      <c r="L47" s="101"/>
      <c r="M47" s="235" t="s">
        <v>145</v>
      </c>
      <c r="N47" s="92">
        <v>3</v>
      </c>
      <c r="O47" s="84">
        <v>438</v>
      </c>
      <c r="P47" s="93" t="str">
        <f>LOOKUP(O47,Name!A$2:B1944)</f>
        <v>Thomas Harris</v>
      </c>
      <c r="Q47" s="182">
        <v>5.25</v>
      </c>
      <c r="R47" s="101"/>
      <c r="S47" s="56"/>
      <c r="T47" s="88">
        <f>IF(INT(O47/100)=1,Y47,0)</f>
        <v>0</v>
      </c>
      <c r="U47" s="88">
        <f>IF(INT(O47/100)=3,Y47,0)</f>
        <v>0</v>
      </c>
      <c r="V47" s="88">
        <f>IF(INT(O47/100)=4,Y47,0)</f>
        <v>6</v>
      </c>
      <c r="W47" s="88">
        <f>IF(INT(O47/100)=5,Y47,0)</f>
        <v>0</v>
      </c>
      <c r="X47" s="88">
        <f>IF(INT(O47/100)=6,Y47,0)</f>
        <v>0</v>
      </c>
      <c r="Y47" s="77">
        <v>6</v>
      </c>
    </row>
    <row r="48" spans="1:25" ht="16.5" thickBot="1">
      <c r="A48" s="85">
        <f>IF(I48=1,F48,0)</f>
        <v>0</v>
      </c>
      <c r="B48" s="85">
        <f>IF(I48=3,F48,0)</f>
        <v>4</v>
      </c>
      <c r="C48" s="85">
        <f>IF(I48=4,F48,0)</f>
        <v>0</v>
      </c>
      <c r="D48" s="85">
        <f>IF(I48=5,F48,0)</f>
        <v>0</v>
      </c>
      <c r="E48" s="85">
        <f>IF(I48=6,F48,0)</f>
        <v>0</v>
      </c>
      <c r="F48" s="89">
        <v>4</v>
      </c>
      <c r="H48" s="110">
        <v>4</v>
      </c>
      <c r="I48" s="84">
        <v>3</v>
      </c>
      <c r="J48" s="93" t="str">
        <f>LOOKUP(I48,Name!A$2:B1938)</f>
        <v>Birchfield Harriers</v>
      </c>
      <c r="K48" s="174">
        <v>55.3</v>
      </c>
      <c r="L48" s="101"/>
      <c r="M48" s="235" t="s">
        <v>145</v>
      </c>
      <c r="N48" s="92">
        <v>4</v>
      </c>
      <c r="O48" s="84">
        <v>115</v>
      </c>
      <c r="P48" s="93" t="str">
        <f>LOOKUP(O48,Name!A$2:B1945)</f>
        <v>Aaron Oshenye</v>
      </c>
      <c r="Q48" s="182">
        <v>5</v>
      </c>
      <c r="R48" s="101"/>
      <c r="S48" s="56"/>
      <c r="T48" s="88">
        <f>IF(INT(O48/100)=1,Y48,0)</f>
        <v>4</v>
      </c>
      <c r="U48" s="88">
        <f>IF(INT(O48/100)=3,Y48,0)</f>
        <v>0</v>
      </c>
      <c r="V48" s="88">
        <f>IF(INT(O48/100)=4,Y48,0)</f>
        <v>0</v>
      </c>
      <c r="W48" s="88">
        <f>IF(INT(O48/100)=5,Y48,0)</f>
        <v>0</v>
      </c>
      <c r="X48" s="88">
        <f>IF(INT(O48/100)=6,Y48,0)</f>
        <v>0</v>
      </c>
      <c r="Y48" s="77">
        <v>4</v>
      </c>
    </row>
    <row r="49" spans="1:25" ht="16.5" thickBot="1">
      <c r="A49" s="85">
        <f>IF(I49=1,F49,0)</f>
        <v>0</v>
      </c>
      <c r="B49" s="85">
        <f>IF(I49=3,F49,0)</f>
        <v>0</v>
      </c>
      <c r="C49" s="85">
        <f>IF(I49=4,F49,0)</f>
        <v>0</v>
      </c>
      <c r="D49" s="85">
        <f>IF(I49=5,F49,0)</f>
        <v>0</v>
      </c>
      <c r="E49" s="85">
        <f>IF(I49=6,F49,0)</f>
        <v>0</v>
      </c>
      <c r="F49" s="89">
        <v>2</v>
      </c>
      <c r="H49" s="110">
        <v>5</v>
      </c>
      <c r="I49" s="84"/>
      <c r="J49" s="93" t="e">
        <f>LOOKUP(I49,Name!A$2:B1939)</f>
        <v>#N/A</v>
      </c>
      <c r="K49" s="174"/>
      <c r="L49" s="101"/>
      <c r="M49" s="235" t="s">
        <v>145</v>
      </c>
      <c r="N49" s="92">
        <v>5</v>
      </c>
      <c r="O49" s="84">
        <v>354</v>
      </c>
      <c r="P49" s="93" t="str">
        <f>LOOKUP(O49,Name!A$2:B1946)</f>
        <v>RAMARNO GRIFFIN
</v>
      </c>
      <c r="Q49" s="182">
        <v>4.5</v>
      </c>
      <c r="R49" s="101"/>
      <c r="S49" s="56"/>
      <c r="T49" s="88">
        <f>IF(INT(O49/100)=1,Y49,0)</f>
        <v>0</v>
      </c>
      <c r="U49" s="88">
        <f>IF(INT(O49/100)=3,Y49,0)</f>
        <v>2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7">
        <v>2</v>
      </c>
    </row>
    <row r="50" spans="1:25" ht="16.5" thickBot="1">
      <c r="A50" s="86"/>
      <c r="B50" s="86"/>
      <c r="C50" s="86"/>
      <c r="D50" s="86"/>
      <c r="E50" s="86"/>
      <c r="F50" s="87" t="s">
        <v>70</v>
      </c>
      <c r="H50" s="100"/>
      <c r="I50" s="94"/>
      <c r="J50" s="93"/>
      <c r="K50" s="320"/>
      <c r="L50" s="101"/>
      <c r="M50" s="235" t="s">
        <v>145</v>
      </c>
      <c r="N50" s="100"/>
      <c r="O50" s="94"/>
      <c r="P50" s="93"/>
      <c r="Q50" s="93"/>
      <c r="R50" s="101"/>
      <c r="S50" s="56"/>
      <c r="T50" s="102"/>
      <c r="U50" s="86"/>
      <c r="V50" s="86"/>
      <c r="W50" s="86"/>
      <c r="X50" s="86"/>
      <c r="Y50" s="87" t="s">
        <v>70</v>
      </c>
    </row>
    <row r="51" spans="1:24" ht="16.5" thickBot="1">
      <c r="A51" s="79" t="s">
        <v>60</v>
      </c>
      <c r="B51" s="80" t="s">
        <v>62</v>
      </c>
      <c r="C51" s="81" t="s">
        <v>64</v>
      </c>
      <c r="D51" s="82" t="s">
        <v>66</v>
      </c>
      <c r="E51" s="83" t="s">
        <v>68</v>
      </c>
      <c r="H51" s="233" t="s">
        <v>82</v>
      </c>
      <c r="I51" s="99">
        <v>7.1</v>
      </c>
      <c r="J51" s="94" t="s">
        <v>83</v>
      </c>
      <c r="K51" s="321"/>
      <c r="L51" s="101"/>
      <c r="M51" s="235" t="s">
        <v>145</v>
      </c>
      <c r="N51" s="233" t="s">
        <v>87</v>
      </c>
      <c r="O51" s="94"/>
      <c r="P51" s="94" t="s">
        <v>89</v>
      </c>
      <c r="Q51" s="94"/>
      <c r="R51" s="101"/>
      <c r="S51" s="56"/>
      <c r="T51" s="79" t="s">
        <v>60</v>
      </c>
      <c r="U51" s="80" t="s">
        <v>62</v>
      </c>
      <c r="V51" s="81" t="s">
        <v>64</v>
      </c>
      <c r="W51" s="82" t="s">
        <v>66</v>
      </c>
      <c r="X51" s="83" t="s">
        <v>68</v>
      </c>
    </row>
    <row r="52" spans="1:25" ht="16.5" thickBot="1">
      <c r="A52" s="85">
        <f>IF(I52=1,F52,0)</f>
        <v>0</v>
      </c>
      <c r="B52" s="85">
        <f>IF(I52=3,F52,0)</f>
        <v>0</v>
      </c>
      <c r="C52" s="85">
        <f>IF(I52=4,F52,0)</f>
        <v>0</v>
      </c>
      <c r="D52" s="85">
        <f>IF(I52=5,F52,0)</f>
        <v>0</v>
      </c>
      <c r="E52" s="85">
        <f>IF(I52=6,F52,0)</f>
        <v>10</v>
      </c>
      <c r="F52" s="89">
        <v>10</v>
      </c>
      <c r="H52" s="110">
        <v>1</v>
      </c>
      <c r="I52" s="84">
        <v>6</v>
      </c>
      <c r="J52" s="93" t="str">
        <f>LOOKUP(I52,Name!A$2:B1942)</f>
        <v>Solihull &amp; Small Heath</v>
      </c>
      <c r="K52" s="174">
        <v>50.6</v>
      </c>
      <c r="L52" s="101"/>
      <c r="M52" s="235" t="s">
        <v>145</v>
      </c>
      <c r="N52" s="92">
        <v>1</v>
      </c>
      <c r="O52" s="84">
        <v>641</v>
      </c>
      <c r="P52" s="93" t="str">
        <f>LOOKUP(O52,Name!A$2:B1949)</f>
        <v>Ben Rafferty</v>
      </c>
      <c r="Q52" s="182">
        <v>6</v>
      </c>
      <c r="R52" s="101"/>
      <c r="S52" s="56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10</v>
      </c>
      <c r="Y52" s="77">
        <v>10</v>
      </c>
    </row>
    <row r="53" spans="1:25" ht="16.5" thickBot="1">
      <c r="A53" s="85">
        <f>IF(I53=1,F53,0)</f>
        <v>0</v>
      </c>
      <c r="B53" s="85">
        <f>IF(I53=3,F53,0)</f>
        <v>0</v>
      </c>
      <c r="C53" s="85">
        <f>IF(I53=4,F53,0)</f>
        <v>0</v>
      </c>
      <c r="D53" s="85">
        <f>IF(I53=5,F53,0)</f>
        <v>8</v>
      </c>
      <c r="E53" s="85">
        <f>IF(I53=6,F53,0)</f>
        <v>0</v>
      </c>
      <c r="F53" s="89">
        <v>8</v>
      </c>
      <c r="H53" s="110">
        <v>2</v>
      </c>
      <c r="I53" s="84">
        <v>5</v>
      </c>
      <c r="J53" s="93" t="str">
        <f>LOOKUP(I53,Name!A$2:B1943)</f>
        <v>Tamworth AC</v>
      </c>
      <c r="K53" s="174">
        <v>51.5</v>
      </c>
      <c r="L53" s="101"/>
      <c r="M53" s="235" t="s">
        <v>145</v>
      </c>
      <c r="N53" s="92">
        <v>2</v>
      </c>
      <c r="O53" s="84">
        <v>107</v>
      </c>
      <c r="P53" s="93" t="str">
        <f>LOOKUP(O53,Name!A$2:B1950)</f>
        <v>Tao Thompson</v>
      </c>
      <c r="Q53" s="182">
        <v>4.5</v>
      </c>
      <c r="R53" s="101"/>
      <c r="S53" s="56"/>
      <c r="T53" s="88">
        <f>IF(INT(O53/100)=1,Y53,0)</f>
        <v>8</v>
      </c>
      <c r="U53" s="88">
        <f>IF(INT(O53/100)=3,Y53,0)</f>
        <v>0</v>
      </c>
      <c r="V53" s="88">
        <f>IF(INT(O53/100)=4,Y53,0)</f>
        <v>0</v>
      </c>
      <c r="W53" s="88">
        <f>IF(INT(O53/100)=5,Y53,0)</f>
        <v>0</v>
      </c>
      <c r="X53" s="88">
        <f>IF(INT(O53/100)=6,Y53,0)</f>
        <v>0</v>
      </c>
      <c r="Y53" s="77">
        <v>8</v>
      </c>
    </row>
    <row r="54" spans="1:25" ht="16.5" thickBot="1">
      <c r="A54" s="85">
        <f>IF(I54=1,F54,0)</f>
        <v>0</v>
      </c>
      <c r="B54" s="85">
        <f>IF(I54=3,F54,0)</f>
        <v>6</v>
      </c>
      <c r="C54" s="85">
        <f>IF(I54=4,F54,0)</f>
        <v>0</v>
      </c>
      <c r="D54" s="85">
        <f>IF(I54=5,F54,0)</f>
        <v>0</v>
      </c>
      <c r="E54" s="85">
        <f>IF(I54=6,F54,0)</f>
        <v>0</v>
      </c>
      <c r="F54" s="89">
        <v>6</v>
      </c>
      <c r="H54" s="110">
        <v>3</v>
      </c>
      <c r="I54" s="84">
        <v>3</v>
      </c>
      <c r="J54" s="93" t="str">
        <f>LOOKUP(I54,Name!A$2:B1944)</f>
        <v>Birchfield Harriers</v>
      </c>
      <c r="K54" s="174">
        <v>52.1</v>
      </c>
      <c r="L54" s="101"/>
      <c r="M54" s="235" t="s">
        <v>145</v>
      </c>
      <c r="N54" s="92">
        <v>3</v>
      </c>
      <c r="O54" s="84"/>
      <c r="P54" s="93" t="e">
        <f>LOOKUP(O54,Name!A$2:B1951)</f>
        <v>#N/A</v>
      </c>
      <c r="Q54" s="182"/>
      <c r="R54" s="101"/>
      <c r="S54" s="56"/>
      <c r="T54" s="88">
        <f>IF(INT(O54/100)=1,Y54,0)</f>
        <v>0</v>
      </c>
      <c r="U54" s="88">
        <f>IF(INT(O54/100)=3,Y54,0)</f>
        <v>0</v>
      </c>
      <c r="V54" s="88">
        <f>IF(INT(O54/100)=4,Y54,0)</f>
        <v>0</v>
      </c>
      <c r="W54" s="88">
        <f>IF(INT(O54/100)=5,Y54,0)</f>
        <v>0</v>
      </c>
      <c r="X54" s="88">
        <f>IF(INT(O54/100)=6,Y54,0)</f>
        <v>0</v>
      </c>
      <c r="Y54" s="77">
        <v>6</v>
      </c>
    </row>
    <row r="55" spans="1:25" ht="16.5" thickBot="1">
      <c r="A55" s="85">
        <f>IF(I55=1,F55,0)</f>
        <v>4</v>
      </c>
      <c r="B55" s="85">
        <f>IF(I55=3,F55,0)</f>
        <v>0</v>
      </c>
      <c r="C55" s="85">
        <f>IF(I55=4,F55,0)</f>
        <v>0</v>
      </c>
      <c r="D55" s="85">
        <f>IF(I55=5,F55,0)</f>
        <v>0</v>
      </c>
      <c r="E55" s="85">
        <f>IF(I55=6,F55,0)</f>
        <v>0</v>
      </c>
      <c r="F55" s="89">
        <v>4</v>
      </c>
      <c r="H55" s="110">
        <v>4</v>
      </c>
      <c r="I55" s="84">
        <v>1</v>
      </c>
      <c r="J55" s="93" t="str">
        <f>LOOKUP(I55,Name!A$2:B1945)</f>
        <v>Royal Sutton Coldfield</v>
      </c>
      <c r="K55" s="174">
        <v>52.5</v>
      </c>
      <c r="L55" s="101"/>
      <c r="M55" s="235" t="s">
        <v>145</v>
      </c>
      <c r="N55" s="92">
        <v>4</v>
      </c>
      <c r="O55" s="84"/>
      <c r="P55" s="93" t="e">
        <f>LOOKUP(O55,Name!A$2:B1952)</f>
        <v>#N/A</v>
      </c>
      <c r="Q55" s="182"/>
      <c r="R55" s="101"/>
      <c r="S55" s="56"/>
      <c r="T55" s="88">
        <f>IF(INT(O55/100)=1,Y55,0)</f>
        <v>0</v>
      </c>
      <c r="U55" s="88">
        <f>IF(INT(O55/100)=3,Y55,0)</f>
        <v>0</v>
      </c>
      <c r="V55" s="88">
        <f>IF(INT(O55/100)=4,Y55,0)</f>
        <v>0</v>
      </c>
      <c r="W55" s="88">
        <f>IF(INT(O55/100)=5,Y55,0)</f>
        <v>0</v>
      </c>
      <c r="X55" s="88">
        <f>IF(INT(O55/100)=6,Y55,0)</f>
        <v>0</v>
      </c>
      <c r="Y55" s="77">
        <v>4</v>
      </c>
    </row>
    <row r="56" spans="1:25" ht="16.5" thickBot="1">
      <c r="A56" s="85">
        <f>IF(I56=1,F56,0)</f>
        <v>0</v>
      </c>
      <c r="B56" s="85">
        <f>IF(I56=3,F56,0)</f>
        <v>0</v>
      </c>
      <c r="C56" s="85">
        <f>IF(I56=4,F56,0)</f>
        <v>2</v>
      </c>
      <c r="D56" s="85">
        <f>IF(I56=5,F56,0)</f>
        <v>0</v>
      </c>
      <c r="E56" s="85">
        <f>IF(I56=6,F56,0)</f>
        <v>0</v>
      </c>
      <c r="F56" s="89">
        <v>2</v>
      </c>
      <c r="H56" s="112">
        <v>5</v>
      </c>
      <c r="I56" s="97">
        <v>4</v>
      </c>
      <c r="J56" s="98" t="str">
        <f>LOOKUP(I56,Name!A$2:B1946)</f>
        <v>Halesowen C&amp;AC</v>
      </c>
      <c r="K56" s="322">
        <v>57.3</v>
      </c>
      <c r="L56" s="106"/>
      <c r="M56" s="235" t="s">
        <v>145</v>
      </c>
      <c r="N56" s="96">
        <v>5</v>
      </c>
      <c r="O56" s="97"/>
      <c r="P56" s="98" t="e">
        <f>LOOKUP(O56,Name!A$2:B1953)</f>
        <v>#N/A</v>
      </c>
      <c r="Q56" s="319"/>
      <c r="R56" s="106"/>
      <c r="S56" s="56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7">
        <v>2</v>
      </c>
    </row>
    <row r="57" spans="1:25" ht="16.5" thickBot="1">
      <c r="A57" s="86"/>
      <c r="B57" s="86"/>
      <c r="C57" s="86"/>
      <c r="D57" s="86"/>
      <c r="E57" s="86"/>
      <c r="F57" s="87" t="s">
        <v>70</v>
      </c>
      <c r="H57" s="78"/>
      <c r="I57" s="78"/>
      <c r="J57" s="90"/>
      <c r="K57" s="90"/>
      <c r="L57" s="90"/>
      <c r="M57" s="235" t="s">
        <v>145</v>
      </c>
      <c r="N57" s="78"/>
      <c r="O57" s="78"/>
      <c r="P57" s="90"/>
      <c r="Q57" s="90"/>
      <c r="R57" s="90"/>
      <c r="T57" s="86"/>
      <c r="U57" s="86"/>
      <c r="V57" s="86"/>
      <c r="W57" s="86"/>
      <c r="X57" s="86"/>
      <c r="Y57" s="87" t="s">
        <v>70</v>
      </c>
    </row>
    <row r="58" spans="1:24" ht="16.5" thickBot="1">
      <c r="A58" s="79" t="s">
        <v>60</v>
      </c>
      <c r="B58" s="80" t="s">
        <v>62</v>
      </c>
      <c r="C58" s="81" t="s">
        <v>64</v>
      </c>
      <c r="D58" s="82" t="s">
        <v>66</v>
      </c>
      <c r="E58" s="83" t="s">
        <v>68</v>
      </c>
      <c r="H58" s="232" t="s">
        <v>126</v>
      </c>
      <c r="I58" s="107"/>
      <c r="J58" s="91" t="s">
        <v>123</v>
      </c>
      <c r="K58" s="91"/>
      <c r="L58" s="103"/>
      <c r="M58" s="235" t="s">
        <v>145</v>
      </c>
      <c r="N58" s="232" t="s">
        <v>127</v>
      </c>
      <c r="O58" s="107"/>
      <c r="P58" s="91" t="s">
        <v>124</v>
      </c>
      <c r="Q58" s="91"/>
      <c r="R58" s="103"/>
      <c r="S58" s="56"/>
      <c r="T58" s="79" t="s">
        <v>60</v>
      </c>
      <c r="U58" s="80" t="s">
        <v>62</v>
      </c>
      <c r="V58" s="81" t="s">
        <v>64</v>
      </c>
      <c r="W58" s="82" t="s">
        <v>66</v>
      </c>
      <c r="X58" s="83" t="s">
        <v>68</v>
      </c>
    </row>
    <row r="59" spans="1:25" ht="16.5" thickBot="1">
      <c r="A59" s="88">
        <f>IF(INT(I59/100)=1,F59,0)</f>
        <v>0</v>
      </c>
      <c r="B59" s="88">
        <f>IF(INT(I59/100)=3,F59,0)</f>
        <v>0</v>
      </c>
      <c r="C59" s="88">
        <f>IF(INT(I59/100)=4,F59,0)</f>
        <v>0</v>
      </c>
      <c r="D59" s="88">
        <f>IF(INT(I59/100)=5,F59,0)</f>
        <v>0</v>
      </c>
      <c r="E59" s="88">
        <f>IF(INT(I59/100)=6,F59,0)</f>
        <v>10</v>
      </c>
      <c r="F59" s="77">
        <v>10</v>
      </c>
      <c r="H59" s="92">
        <v>1</v>
      </c>
      <c r="I59" s="84">
        <v>640</v>
      </c>
      <c r="J59" s="93" t="str">
        <f>LOOKUP(I59,Name!A$2:B1949)</f>
        <v>James Lund</v>
      </c>
      <c r="K59" s="86">
        <v>60</v>
      </c>
      <c r="L59" s="101"/>
      <c r="M59" s="235" t="s">
        <v>145</v>
      </c>
      <c r="N59" s="92">
        <v>1</v>
      </c>
      <c r="O59" s="84">
        <v>639</v>
      </c>
      <c r="P59" s="93" t="str">
        <f>LOOKUP(O59,Name!A$2:B1956)</f>
        <v>Oliver Lidgate-Taylor</v>
      </c>
      <c r="Q59" s="86">
        <v>53</v>
      </c>
      <c r="R59" s="101"/>
      <c r="S59" s="56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10</v>
      </c>
      <c r="Y59" s="77">
        <v>10</v>
      </c>
    </row>
    <row r="60" spans="1:25" ht="16.5" thickBot="1">
      <c r="A60" s="88">
        <f>IF(INT(I60/100)=1,F60,0)</f>
        <v>0</v>
      </c>
      <c r="B60" s="88">
        <f>IF(INT(I60/100)=3,F60,0)</f>
        <v>8</v>
      </c>
      <c r="C60" s="88">
        <f>IF(INT(I60/100)=4,F60,0)</f>
        <v>0</v>
      </c>
      <c r="D60" s="88">
        <f>IF(INT(I60/100)=5,F60,0)</f>
        <v>0</v>
      </c>
      <c r="E60" s="88">
        <f>IF(INT(I60/100)=6,F60,0)</f>
        <v>0</v>
      </c>
      <c r="F60" s="77">
        <v>8</v>
      </c>
      <c r="H60" s="92">
        <v>2</v>
      </c>
      <c r="I60" s="84">
        <v>351</v>
      </c>
      <c r="J60" s="93" t="str">
        <f>LOOKUP(I60,Name!A$2:B1950)</f>
        <v>Karnell Nunes-Smith</v>
      </c>
      <c r="K60" s="86">
        <v>51</v>
      </c>
      <c r="L60" s="101"/>
      <c r="M60" s="235" t="s">
        <v>145</v>
      </c>
      <c r="N60" s="92">
        <v>2</v>
      </c>
      <c r="O60" s="84">
        <v>502</v>
      </c>
      <c r="P60" s="93" t="str">
        <f>LOOKUP(O60,Name!A$2:B1957)</f>
        <v>KAI BUCKLEY</v>
      </c>
      <c r="Q60" s="86">
        <v>45</v>
      </c>
      <c r="R60" s="101"/>
      <c r="S60" s="56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8</v>
      </c>
      <c r="X60" s="88">
        <f>IF(INT(O60/100)=6,Y60,0)</f>
        <v>0</v>
      </c>
      <c r="Y60" s="77">
        <v>8</v>
      </c>
    </row>
    <row r="61" spans="1:25" ht="16.5" thickBot="1">
      <c r="A61" s="88">
        <f>IF(INT(I61/100)=1,F61,0)</f>
        <v>0</v>
      </c>
      <c r="B61" s="88">
        <f>IF(INT(I61/100)=3,F61,0)</f>
        <v>0</v>
      </c>
      <c r="C61" s="88">
        <f>IF(INT(I61/100)=4,F61,0)</f>
        <v>0</v>
      </c>
      <c r="D61" s="88">
        <f>IF(INT(I61/100)=5,F61,0)</f>
        <v>6</v>
      </c>
      <c r="E61" s="88">
        <f>IF(INT(I61/100)=6,F61,0)</f>
        <v>0</v>
      </c>
      <c r="F61" s="77">
        <v>6</v>
      </c>
      <c r="H61" s="92">
        <v>3</v>
      </c>
      <c r="I61" s="84">
        <v>501</v>
      </c>
      <c r="J61" s="93" t="str">
        <f>LOOKUP(I61,Name!A$2:B1951)</f>
        <v>JAMES STRETTON</v>
      </c>
      <c r="K61" s="86">
        <v>49</v>
      </c>
      <c r="L61" s="101"/>
      <c r="M61" s="235" t="s">
        <v>145</v>
      </c>
      <c r="N61" s="92">
        <v>3</v>
      </c>
      <c r="O61" s="84">
        <v>103</v>
      </c>
      <c r="P61" s="93" t="str">
        <f>LOOKUP(O61,Name!A$2:B1958)</f>
        <v>Zak O'Byrne</v>
      </c>
      <c r="Q61" s="86">
        <v>42</v>
      </c>
      <c r="R61" s="101"/>
      <c r="S61" s="56"/>
      <c r="T61" s="88">
        <f>IF(INT(O61/100)=1,Y61,0)</f>
        <v>6</v>
      </c>
      <c r="U61" s="88">
        <f>IF(INT(O61/100)=3,Y61,0)</f>
        <v>0</v>
      </c>
      <c r="V61" s="88">
        <f>IF(INT(O61/100)=4,Y61,0)</f>
        <v>0</v>
      </c>
      <c r="W61" s="88">
        <f>IF(INT(O61/100)=5,Y61,0)</f>
        <v>0</v>
      </c>
      <c r="X61" s="88">
        <f>IF(INT(O61/100)=6,Y61,0)</f>
        <v>0</v>
      </c>
      <c r="Y61" s="77">
        <v>6</v>
      </c>
    </row>
    <row r="62" spans="1:25" ht="16.5" thickBot="1">
      <c r="A62" s="88">
        <f>IF(INT(I62/100)=1,F62,0)</f>
        <v>0</v>
      </c>
      <c r="B62" s="88">
        <f>IF(INT(I62/100)=3,F62,0)</f>
        <v>0</v>
      </c>
      <c r="C62" s="88">
        <f>IF(INT(I62/100)=4,F62,0)</f>
        <v>4</v>
      </c>
      <c r="D62" s="88">
        <f>IF(INT(I62/100)=5,F62,0)</f>
        <v>0</v>
      </c>
      <c r="E62" s="88">
        <f>IF(INT(I62/100)=6,F62,0)</f>
        <v>0</v>
      </c>
      <c r="F62" s="77">
        <v>4</v>
      </c>
      <c r="H62" s="92">
        <v>4</v>
      </c>
      <c r="I62" s="84">
        <v>432</v>
      </c>
      <c r="J62" s="93" t="str">
        <f>LOOKUP(I62,Name!A$2:B1952)</f>
        <v>Spenser Bradley</v>
      </c>
      <c r="K62" s="86">
        <v>46</v>
      </c>
      <c r="L62" s="101"/>
      <c r="M62" s="235" t="s">
        <v>145</v>
      </c>
      <c r="N62" s="92">
        <v>4</v>
      </c>
      <c r="O62" s="84">
        <v>435</v>
      </c>
      <c r="P62" s="93" t="str">
        <f>LOOKUP(O62,Name!A$2:B1959)</f>
        <v>Roscoe Cox</v>
      </c>
      <c r="Q62" s="86">
        <v>30</v>
      </c>
      <c r="R62" s="101"/>
      <c r="S62" s="56"/>
      <c r="T62" s="88">
        <f>IF(INT(O62/100)=1,Y62,0)</f>
        <v>0</v>
      </c>
      <c r="U62" s="88">
        <f>IF(INT(O62/100)=3,Y62,0)</f>
        <v>0</v>
      </c>
      <c r="V62" s="88">
        <f>IF(INT(O62/100)=4,Y62,0)</f>
        <v>4</v>
      </c>
      <c r="W62" s="88">
        <f>IF(INT(O62/100)=5,Y62,0)</f>
        <v>0</v>
      </c>
      <c r="X62" s="88">
        <f>IF(INT(O62/100)=6,Y62,0)</f>
        <v>0</v>
      </c>
      <c r="Y62" s="77">
        <v>4</v>
      </c>
    </row>
    <row r="63" spans="1:25" ht="16.5" thickBot="1">
      <c r="A63" s="88">
        <f>IF(INT(I63/100)=1,F63,0)</f>
        <v>2</v>
      </c>
      <c r="B63" s="88">
        <f>IF(INT(I63/100)=3,F63,0)</f>
        <v>0</v>
      </c>
      <c r="C63" s="88">
        <f>IF(INT(I63/100)=4,F63,0)</f>
        <v>0</v>
      </c>
      <c r="D63" s="88">
        <f>IF(INT(I63/100)=5,F63,0)</f>
        <v>0</v>
      </c>
      <c r="E63" s="88">
        <f>IF(INT(I63/100)=6,F63,0)</f>
        <v>0</v>
      </c>
      <c r="F63" s="77">
        <v>2</v>
      </c>
      <c r="H63" s="92">
        <v>5</v>
      </c>
      <c r="I63" s="84">
        <v>108</v>
      </c>
      <c r="J63" s="93" t="str">
        <f>LOOKUP(I63,Name!A$2:B1953)</f>
        <v>Cameron Taye Harris</v>
      </c>
      <c r="K63" s="86">
        <v>42</v>
      </c>
      <c r="L63" s="101"/>
      <c r="M63" s="235" t="s">
        <v>145</v>
      </c>
      <c r="N63" s="92">
        <v>5</v>
      </c>
      <c r="O63" s="84"/>
      <c r="P63" s="93" t="e">
        <f>LOOKUP(O63,Name!A$2:B1960)</f>
        <v>#N/A</v>
      </c>
      <c r="Q63" s="86"/>
      <c r="R63" s="101"/>
      <c r="S63" s="56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0</v>
      </c>
      <c r="Y63" s="77">
        <v>2</v>
      </c>
    </row>
    <row r="64" spans="1:25" ht="16.5" thickBot="1">
      <c r="A64" s="86"/>
      <c r="B64" s="86"/>
      <c r="C64" s="86"/>
      <c r="D64" s="86"/>
      <c r="E64" s="86"/>
      <c r="F64" s="87" t="s">
        <v>70</v>
      </c>
      <c r="H64" s="104"/>
      <c r="I64" s="105"/>
      <c r="J64" s="98"/>
      <c r="K64" s="98"/>
      <c r="L64" s="106"/>
      <c r="M64" s="235" t="s">
        <v>145</v>
      </c>
      <c r="N64" s="104"/>
      <c r="O64" s="105"/>
      <c r="P64" s="98"/>
      <c r="Q64" s="98"/>
      <c r="R64" s="106"/>
      <c r="S64" s="56"/>
      <c r="T64" s="86"/>
      <c r="U64" s="86"/>
      <c r="V64" s="86"/>
      <c r="W64" s="86"/>
      <c r="X64" s="86"/>
      <c r="Y64" s="87" t="s">
        <v>70</v>
      </c>
    </row>
    <row r="71" ht="15">
      <c r="K71" s="55" t="s">
        <v>146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F53">
      <selection activeCell="I72" sqref="I72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2.421875" style="55" customWidth="1"/>
    <col min="8" max="9" width="5.7109375" style="55" customWidth="1"/>
    <col min="10" max="10" width="23.28125" style="55" customWidth="1"/>
    <col min="11" max="11" width="8.57421875" style="55" customWidth="1"/>
    <col min="12" max="12" width="5.71093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9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8:19" ht="16.5" thickBot="1">
      <c r="H1" s="696" t="s">
        <v>94</v>
      </c>
      <c r="I1" s="697"/>
      <c r="J1" s="697"/>
      <c r="K1" s="697"/>
      <c r="L1" s="698"/>
      <c r="M1" s="234" t="s">
        <v>144</v>
      </c>
      <c r="N1" s="223"/>
      <c r="O1" s="224"/>
      <c r="P1" s="224" t="s">
        <v>294</v>
      </c>
      <c r="Q1" s="224"/>
      <c r="R1" s="225"/>
      <c r="S1" s="123"/>
    </row>
    <row r="2" spans="1:24" ht="16.5" thickBot="1">
      <c r="A2" s="127" t="s">
        <v>60</v>
      </c>
      <c r="B2" s="139" t="s">
        <v>62</v>
      </c>
      <c r="C2" s="146" t="s">
        <v>64</v>
      </c>
      <c r="D2" s="153" t="s">
        <v>66</v>
      </c>
      <c r="E2" s="248" t="s">
        <v>68</v>
      </c>
      <c r="F2" s="249" t="s">
        <v>144</v>
      </c>
      <c r="H2" s="223"/>
      <c r="I2" s="224"/>
      <c r="J2" s="224" t="s">
        <v>95</v>
      </c>
      <c r="K2" s="224"/>
      <c r="L2" s="225"/>
      <c r="M2" s="234" t="s">
        <v>144</v>
      </c>
      <c r="N2" s="232" t="s">
        <v>118</v>
      </c>
      <c r="O2" s="218"/>
      <c r="P2" s="207" t="s">
        <v>90</v>
      </c>
      <c r="Q2" s="207"/>
      <c r="R2" s="213"/>
      <c r="S2" s="56"/>
      <c r="T2" s="79" t="s">
        <v>60</v>
      </c>
      <c r="U2" s="80" t="s">
        <v>62</v>
      </c>
      <c r="V2" s="81" t="s">
        <v>64</v>
      </c>
      <c r="W2" s="82" t="s">
        <v>66</v>
      </c>
      <c r="X2" s="83" t="s">
        <v>68</v>
      </c>
    </row>
    <row r="3" spans="1:25" ht="16.5" thickBot="1">
      <c r="A3" s="212">
        <f>SUM(A9:A64)</f>
        <v>44</v>
      </c>
      <c r="B3" s="209">
        <f>SUM(B9:B64)</f>
        <v>64</v>
      </c>
      <c r="C3" s="209">
        <f>SUM(C9:C64)</f>
        <v>36</v>
      </c>
      <c r="D3" s="209">
        <f>SUM(D9:D64)</f>
        <v>14</v>
      </c>
      <c r="E3" s="209">
        <f>SUM(E9:E64)</f>
        <v>76</v>
      </c>
      <c r="F3" s="222" t="s">
        <v>92</v>
      </c>
      <c r="H3" s="212" t="s">
        <v>245</v>
      </c>
      <c r="I3" s="687">
        <v>6</v>
      </c>
      <c r="J3" s="688" t="str">
        <f>LOOKUP(I3,Name!A$2:B1899)</f>
        <v>Solihull &amp; Small Heath</v>
      </c>
      <c r="K3" s="687">
        <f>E$5</f>
        <v>163</v>
      </c>
      <c r="L3" s="222"/>
      <c r="M3" s="234" t="s">
        <v>144</v>
      </c>
      <c r="N3" s="92">
        <v>1</v>
      </c>
      <c r="O3" s="84">
        <v>692</v>
      </c>
      <c r="P3" s="208" t="str">
        <f>LOOKUP(O3,Name!A$2:B1900)</f>
        <v>Ella McGrath</v>
      </c>
      <c r="Q3" s="182">
        <v>1.81</v>
      </c>
      <c r="R3" s="214"/>
      <c r="S3" s="56"/>
      <c r="T3" s="88">
        <f>IF(INT(O3/100)=1,Y3,0)</f>
        <v>0</v>
      </c>
      <c r="U3" s="88">
        <f>IF(INT(O3/100)=3,Y3,0)</f>
        <v>0</v>
      </c>
      <c r="V3" s="88">
        <f>IF(INT(O3/100)=4,Y3,0)</f>
        <v>0</v>
      </c>
      <c r="W3" s="88">
        <f>IF(INT(O3/100)=5,Y3,0)</f>
        <v>0</v>
      </c>
      <c r="X3" s="88">
        <f>IF(INT(O3/100)=6,Y3,0)</f>
        <v>10</v>
      </c>
      <c r="Y3" s="77">
        <v>10</v>
      </c>
    </row>
    <row r="4" spans="1:25" ht="16.5" thickBot="1">
      <c r="A4" s="212">
        <f>SUM(T2:T64)</f>
        <v>56</v>
      </c>
      <c r="B4" s="209">
        <f>SUM(U2:U64)</f>
        <v>51</v>
      </c>
      <c r="C4" s="209">
        <f>SUM(V2:V64)</f>
        <v>50</v>
      </c>
      <c r="D4" s="209">
        <f>SUM(W2:W64)</f>
        <v>4</v>
      </c>
      <c r="E4" s="209">
        <f>SUM(X2:X64)</f>
        <v>87</v>
      </c>
      <c r="F4" s="222" t="s">
        <v>153</v>
      </c>
      <c r="H4" s="212" t="s">
        <v>248</v>
      </c>
      <c r="I4" s="687">
        <v>3</v>
      </c>
      <c r="J4" s="688" t="str">
        <f>LOOKUP(I4,Name!A$2:B1896)</f>
        <v>Birchfield Harriers</v>
      </c>
      <c r="K4" s="687">
        <f>B$5</f>
        <v>115</v>
      </c>
      <c r="L4" s="222"/>
      <c r="M4" s="234" t="s">
        <v>144</v>
      </c>
      <c r="N4" s="92">
        <v>2</v>
      </c>
      <c r="O4" s="84">
        <v>306</v>
      </c>
      <c r="P4" s="208" t="str">
        <f>LOOKUP(O4,Name!A$2:B1901)</f>
        <v>CAITLIN CASEY</v>
      </c>
      <c r="Q4" s="182">
        <v>1.7</v>
      </c>
      <c r="R4" s="214"/>
      <c r="S4" s="56"/>
      <c r="T4" s="88">
        <f>IF(INT(O4/100)=1,Y4,0)</f>
        <v>0</v>
      </c>
      <c r="U4" s="88">
        <f>IF(INT(O4/100)=3,Y4,0)</f>
        <v>8</v>
      </c>
      <c r="V4" s="88">
        <f>IF(INT(O4/100)=4,Y4,0)</f>
        <v>0</v>
      </c>
      <c r="W4" s="88">
        <f>IF(INT(O4/100)=5,Y4,0)</f>
        <v>0</v>
      </c>
      <c r="X4" s="88">
        <f>IF(INT(O4/100)=6,Y4,0)</f>
        <v>0</v>
      </c>
      <c r="Y4" s="77">
        <v>8</v>
      </c>
    </row>
    <row r="5" spans="1:25" ht="16.5" thickBot="1">
      <c r="A5" s="250">
        <f>A3+A4</f>
        <v>100</v>
      </c>
      <c r="B5" s="251">
        <f>B3+B4</f>
        <v>115</v>
      </c>
      <c r="C5" s="251">
        <f>C3+C4</f>
        <v>86</v>
      </c>
      <c r="D5" s="251">
        <f>D3+D4</f>
        <v>18</v>
      </c>
      <c r="E5" s="251">
        <f>E3+E4</f>
        <v>163</v>
      </c>
      <c r="F5" s="252" t="s">
        <v>93</v>
      </c>
      <c r="H5" s="212" t="s">
        <v>249</v>
      </c>
      <c r="I5" s="687">
        <v>1</v>
      </c>
      <c r="J5" s="688" t="str">
        <f>LOOKUP(I5,Name!A$2:B1895)</f>
        <v>Royal Sutton Coldfield</v>
      </c>
      <c r="K5" s="687">
        <f>A$5</f>
        <v>100</v>
      </c>
      <c r="L5" s="222"/>
      <c r="M5" s="234" t="s">
        <v>144</v>
      </c>
      <c r="N5" s="92">
        <v>3</v>
      </c>
      <c r="O5" s="84">
        <v>485</v>
      </c>
      <c r="P5" s="208" t="str">
        <f>LOOKUP(O5,Name!A$2:B1902)</f>
        <v>Abigail Rickard</v>
      </c>
      <c r="Q5" s="182">
        <v>1.66</v>
      </c>
      <c r="R5" s="214"/>
      <c r="S5" s="56"/>
      <c r="T5" s="88">
        <f>IF(INT(O5/100)=1,Y5,0)</f>
        <v>0</v>
      </c>
      <c r="U5" s="88">
        <f>IF(INT(O5/100)=3,Y5,0)</f>
        <v>0</v>
      </c>
      <c r="V5" s="88">
        <f>IF(INT(O5/100)=4,Y5,0)</f>
        <v>6</v>
      </c>
      <c r="W5" s="88">
        <f>IF(INT(O5/100)=5,Y5,0)</f>
        <v>0</v>
      </c>
      <c r="X5" s="88">
        <f>IF(INT(O5/100)=6,Y5,0)</f>
        <v>0</v>
      </c>
      <c r="Y5" s="77">
        <v>6</v>
      </c>
    </row>
    <row r="6" spans="1:25" ht="16.5" thickBot="1">
      <c r="A6" s="55"/>
      <c r="B6" s="55"/>
      <c r="C6" s="55"/>
      <c r="D6" s="55"/>
      <c r="E6" s="55"/>
      <c r="H6" s="212" t="s">
        <v>246</v>
      </c>
      <c r="I6" s="687">
        <v>4</v>
      </c>
      <c r="J6" s="688" t="str">
        <f>LOOKUP(I6,Name!A$2:B1897)</f>
        <v>Halesowen C&amp;AC</v>
      </c>
      <c r="K6" s="687">
        <f>C$5</f>
        <v>86</v>
      </c>
      <c r="L6" s="222"/>
      <c r="M6" s="234" t="s">
        <v>144</v>
      </c>
      <c r="N6" s="92">
        <v>4</v>
      </c>
      <c r="O6" s="84">
        <v>155</v>
      </c>
      <c r="P6" s="208" t="str">
        <f>LOOKUP(O6,Name!A$2:B1903)</f>
        <v>Caitlin Ralph</v>
      </c>
      <c r="Q6" s="182">
        <v>1.62</v>
      </c>
      <c r="R6" s="214"/>
      <c r="S6" s="56"/>
      <c r="T6" s="88">
        <f>IF(INT(O6/100)=1,Y6,0)</f>
        <v>4</v>
      </c>
      <c r="U6" s="88">
        <f>IF(INT(O6/100)=3,Y6,0)</f>
        <v>0</v>
      </c>
      <c r="V6" s="88">
        <f>IF(INT(O6/100)=4,Y6,0)</f>
        <v>0</v>
      </c>
      <c r="W6" s="88">
        <f>IF(INT(O6/100)=5,Y6,0)</f>
        <v>0</v>
      </c>
      <c r="X6" s="88">
        <f>IF(INT(O6/100)=6,Y6,0)</f>
        <v>0</v>
      </c>
      <c r="Y6" s="77">
        <v>4</v>
      </c>
    </row>
    <row r="7" spans="8:25" ht="16.5" thickBot="1">
      <c r="H7" s="212" t="s">
        <v>247</v>
      </c>
      <c r="I7" s="687">
        <v>5</v>
      </c>
      <c r="J7" s="688" t="str">
        <f>LOOKUP(I7,Name!A$2:B1898)</f>
        <v>Tamworth AC</v>
      </c>
      <c r="K7" s="687">
        <f>D$5</f>
        <v>18</v>
      </c>
      <c r="L7" s="222"/>
      <c r="M7" s="234" t="s">
        <v>144</v>
      </c>
      <c r="N7" s="92">
        <v>5</v>
      </c>
      <c r="O7" s="84">
        <v>520</v>
      </c>
      <c r="P7" s="208" t="str">
        <f>LOOKUP(O7,Name!A$2:B1904)</f>
        <v>GEORGINA WEAL</v>
      </c>
      <c r="Q7" s="182">
        <v>1.38</v>
      </c>
      <c r="R7" s="214"/>
      <c r="S7" s="56"/>
      <c r="T7" s="88">
        <f>IF(INT(O7/100)=1,Y7,0)</f>
        <v>0</v>
      </c>
      <c r="U7" s="88">
        <f>IF(INT(O7/100)=3,Y7,0)</f>
        <v>0</v>
      </c>
      <c r="V7" s="88">
        <f>IF(INT(O7/100)=4,Y7,0)</f>
        <v>0</v>
      </c>
      <c r="W7" s="88">
        <f>IF(INT(O7/100)=5,Y7,0)</f>
        <v>2</v>
      </c>
      <c r="X7" s="88">
        <f>IF(INT(O7/100)=6,Y7,0)</f>
        <v>0</v>
      </c>
      <c r="Y7" s="77">
        <v>2</v>
      </c>
    </row>
    <row r="8" spans="8:25" ht="15.75" thickBot="1">
      <c r="H8" s="219"/>
      <c r="I8" s="220"/>
      <c r="J8" s="220"/>
      <c r="K8" s="220"/>
      <c r="L8" s="221"/>
      <c r="M8" s="234" t="s">
        <v>144</v>
      </c>
      <c r="N8" s="212"/>
      <c r="O8" s="209"/>
      <c r="P8" s="208"/>
      <c r="Q8" s="323"/>
      <c r="R8" s="214"/>
      <c r="S8" s="56"/>
      <c r="T8" s="102"/>
      <c r="U8" s="86"/>
      <c r="V8" s="86"/>
      <c r="W8" s="86"/>
      <c r="X8" s="86"/>
      <c r="Y8" s="87" t="s">
        <v>70</v>
      </c>
    </row>
    <row r="9" spans="1:24" ht="16.5" thickBot="1">
      <c r="A9" s="79" t="s">
        <v>60</v>
      </c>
      <c r="B9" s="80" t="s">
        <v>62</v>
      </c>
      <c r="C9" s="81" t="s">
        <v>64</v>
      </c>
      <c r="D9" s="82" t="s">
        <v>66</v>
      </c>
      <c r="E9" s="83" t="s">
        <v>68</v>
      </c>
      <c r="H9" s="232" t="s">
        <v>111</v>
      </c>
      <c r="I9" s="109">
        <v>5.3</v>
      </c>
      <c r="J9" s="207" t="s">
        <v>69</v>
      </c>
      <c r="K9" s="207"/>
      <c r="L9" s="213"/>
      <c r="M9" s="234" t="s">
        <v>144</v>
      </c>
      <c r="N9" s="233" t="s">
        <v>119</v>
      </c>
      <c r="O9" s="209"/>
      <c r="P9" s="209" t="s">
        <v>91</v>
      </c>
      <c r="Q9" s="324"/>
      <c r="R9" s="214"/>
      <c r="S9" s="56"/>
      <c r="T9" s="79" t="s">
        <v>60</v>
      </c>
      <c r="U9" s="80" t="s">
        <v>62</v>
      </c>
      <c r="V9" s="81" t="s">
        <v>64</v>
      </c>
      <c r="W9" s="82" t="s">
        <v>66</v>
      </c>
      <c r="X9" s="83" t="s">
        <v>68</v>
      </c>
    </row>
    <row r="10" spans="1:25" ht="15.75" thickBot="1">
      <c r="A10" s="85">
        <f>IF(I10=1,F10,0)</f>
        <v>0</v>
      </c>
      <c r="B10" s="85">
        <f>IF(I10=3,F10,0)</f>
        <v>0</v>
      </c>
      <c r="C10" s="85">
        <f>IF(I10=4,F10,0)</f>
        <v>0</v>
      </c>
      <c r="D10" s="85">
        <f>IF(I10=5,F10,0)</f>
        <v>0</v>
      </c>
      <c r="E10" s="85">
        <f>IF(I10=6,F10,0)</f>
        <v>10</v>
      </c>
      <c r="F10" s="89">
        <v>10</v>
      </c>
      <c r="H10" s="110">
        <v>1</v>
      </c>
      <c r="I10" s="84">
        <v>6</v>
      </c>
      <c r="J10" s="208" t="str">
        <f>LOOKUP(I10,Name!A$2:B1901)</f>
        <v>Solihull &amp; Small Heath</v>
      </c>
      <c r="K10" s="174">
        <v>87.7</v>
      </c>
      <c r="L10" s="214"/>
      <c r="M10" s="234" t="s">
        <v>144</v>
      </c>
      <c r="N10" s="92">
        <v>1</v>
      </c>
      <c r="O10" s="84">
        <v>687</v>
      </c>
      <c r="P10" s="208" t="str">
        <f>LOOKUP(O10,Name!A$2:B1907)</f>
        <v>Eve Wynne-Jones</v>
      </c>
      <c r="Q10" s="182">
        <v>1.68</v>
      </c>
      <c r="R10" s="214"/>
      <c r="S10" s="56"/>
      <c r="T10" s="88">
        <f>IF(INT(O10/100)=1,Y10,0)</f>
        <v>0</v>
      </c>
      <c r="U10" s="88">
        <f>IF(INT(O10/100)=3,Y10,0)</f>
        <v>0</v>
      </c>
      <c r="V10" s="88">
        <f>IF(INT(O10/100)=4,Y10,0)</f>
        <v>0</v>
      </c>
      <c r="W10" s="88">
        <f>IF(INT(O10/100)=5,Y10,0)</f>
        <v>0</v>
      </c>
      <c r="X10" s="88">
        <f>IF(INT(O10/100)=6,Y10,0)</f>
        <v>10</v>
      </c>
      <c r="Y10" s="77">
        <v>10</v>
      </c>
    </row>
    <row r="11" spans="1:25" ht="15.75" thickBot="1">
      <c r="A11" s="85">
        <f>IF(I11=1,F11,0)</f>
        <v>0</v>
      </c>
      <c r="B11" s="85">
        <f>IF(I11=3,F11,0)</f>
        <v>8</v>
      </c>
      <c r="C11" s="85">
        <f>IF(I11=4,F11,0)</f>
        <v>0</v>
      </c>
      <c r="D11" s="85">
        <f>IF(I11=5,F11,0)</f>
        <v>0</v>
      </c>
      <c r="E11" s="85">
        <f>IF(I11=6,F11,0)</f>
        <v>0</v>
      </c>
      <c r="F11" s="89">
        <v>8</v>
      </c>
      <c r="H11" s="110">
        <v>2</v>
      </c>
      <c r="I11" s="84">
        <v>3</v>
      </c>
      <c r="J11" s="208" t="str">
        <f>LOOKUP(I11,Name!A$2:B1902)</f>
        <v>Birchfield Harriers</v>
      </c>
      <c r="K11" s="174">
        <v>89.9</v>
      </c>
      <c r="L11" s="214"/>
      <c r="M11" s="234" t="s">
        <v>144</v>
      </c>
      <c r="N11" s="92">
        <v>2</v>
      </c>
      <c r="O11" s="84">
        <v>152</v>
      </c>
      <c r="P11" s="208" t="str">
        <f>LOOKUP(O11,Name!A$2:B1908)</f>
        <v>Isabel Male</v>
      </c>
      <c r="Q11" s="182">
        <v>1.62</v>
      </c>
      <c r="R11" s="214"/>
      <c r="S11" s="56"/>
      <c r="T11" s="88">
        <f>IF(INT(O11/100)=1,Y11,0)</f>
        <v>8</v>
      </c>
      <c r="U11" s="88">
        <f>IF(INT(O11/100)=3,Y11,0)</f>
        <v>0</v>
      </c>
      <c r="V11" s="88">
        <f>IF(INT(O11/100)=4,Y11,0)</f>
        <v>0</v>
      </c>
      <c r="W11" s="88">
        <f>IF(INT(O11/100)=5,Y11,0)</f>
        <v>0</v>
      </c>
      <c r="X11" s="88">
        <f>IF(INT(O11/100)=6,Y11,0)</f>
        <v>0</v>
      </c>
      <c r="Y11" s="77">
        <v>8</v>
      </c>
    </row>
    <row r="12" spans="1:25" ht="15.75" thickBot="1">
      <c r="A12" s="85">
        <f>IF(I12=1,F12,0)</f>
        <v>0</v>
      </c>
      <c r="B12" s="85">
        <f>IF(I12=3,F12,0)</f>
        <v>0</v>
      </c>
      <c r="C12" s="85">
        <f>IF(I12=4,F12,0)</f>
        <v>6</v>
      </c>
      <c r="D12" s="85">
        <f>IF(I12=5,F12,0)</f>
        <v>0</v>
      </c>
      <c r="E12" s="85">
        <f>IF(I12=6,F12,0)</f>
        <v>0</v>
      </c>
      <c r="F12" s="89">
        <v>6</v>
      </c>
      <c r="H12" s="110">
        <v>3</v>
      </c>
      <c r="I12" s="84">
        <v>4</v>
      </c>
      <c r="J12" s="208" t="str">
        <f>LOOKUP(I12,Name!A$2:B1903)</f>
        <v>Halesowen C&amp;AC</v>
      </c>
      <c r="K12" s="174">
        <v>96.5</v>
      </c>
      <c r="L12" s="214"/>
      <c r="M12" s="234" t="s">
        <v>144</v>
      </c>
      <c r="N12" s="92">
        <v>3</v>
      </c>
      <c r="O12" s="84">
        <v>486</v>
      </c>
      <c r="P12" s="208" t="str">
        <f>LOOKUP(O12,Name!A$2:B1909)</f>
        <v>Ava Shilvock</v>
      </c>
      <c r="Q12" s="182">
        <v>1.43</v>
      </c>
      <c r="R12" s="214"/>
      <c r="S12" s="56"/>
      <c r="T12" s="88">
        <f>IF(INT(O12/100)=1,Y12,0)</f>
        <v>0</v>
      </c>
      <c r="U12" s="88">
        <f>IF(INT(O12/100)=3,Y12,0)</f>
        <v>0</v>
      </c>
      <c r="V12" s="88">
        <f>IF(INT(O12/100)=4,Y12,0)</f>
        <v>6</v>
      </c>
      <c r="W12" s="88">
        <f>IF(INT(O12/100)=5,Y12,0)</f>
        <v>0</v>
      </c>
      <c r="X12" s="88">
        <f>IF(INT(O12/100)=6,Y12,0)</f>
        <v>0</v>
      </c>
      <c r="Y12" s="77">
        <v>6</v>
      </c>
    </row>
    <row r="13" spans="1:25" ht="15.75" thickBot="1">
      <c r="A13" s="85">
        <f>IF(I13=1,F13,0)</f>
        <v>4</v>
      </c>
      <c r="B13" s="85">
        <f>IF(I13=3,F13,0)</f>
        <v>0</v>
      </c>
      <c r="C13" s="85">
        <f>IF(I13=4,F13,0)</f>
        <v>0</v>
      </c>
      <c r="D13" s="85">
        <f>IF(I13=5,F13,0)</f>
        <v>0</v>
      </c>
      <c r="E13" s="85">
        <f>IF(I13=6,F13,0)</f>
        <v>0</v>
      </c>
      <c r="F13" s="89">
        <v>4</v>
      </c>
      <c r="H13" s="110">
        <v>4</v>
      </c>
      <c r="I13" s="84">
        <v>1</v>
      </c>
      <c r="J13" s="208" t="str">
        <f>LOOKUP(I13,Name!A$2:B1904)</f>
        <v>Royal Sutton Coldfield</v>
      </c>
      <c r="K13" s="174">
        <v>102.1</v>
      </c>
      <c r="L13" s="214"/>
      <c r="M13" s="234" t="s">
        <v>144</v>
      </c>
      <c r="N13" s="92">
        <v>4</v>
      </c>
      <c r="O13" s="84"/>
      <c r="P13" s="208" t="e">
        <f>LOOKUP(O13,Name!A$2:B1910)</f>
        <v>#N/A</v>
      </c>
      <c r="Q13" s="182"/>
      <c r="R13" s="214"/>
      <c r="S13" s="56"/>
      <c r="T13" s="88">
        <f>IF(INT(O13/100)=1,Y13,0)</f>
        <v>0</v>
      </c>
      <c r="U13" s="88">
        <f>IF(INT(O13/100)=3,Y13,0)</f>
        <v>0</v>
      </c>
      <c r="V13" s="88">
        <f>IF(INT(O13/100)=4,Y13,0)</f>
        <v>0</v>
      </c>
      <c r="W13" s="88">
        <f>IF(INT(O13/100)=5,Y13,0)</f>
        <v>0</v>
      </c>
      <c r="X13" s="88">
        <f>IF(INT(O13/100)=6,Y13,0)</f>
        <v>0</v>
      </c>
      <c r="Y13" s="77">
        <v>4</v>
      </c>
    </row>
    <row r="14" spans="1:25" ht="15.75" thickBot="1">
      <c r="A14" s="85">
        <f>IF(I14=1,F14,0)</f>
        <v>0</v>
      </c>
      <c r="B14" s="85">
        <f>IF(I14=3,F14,0)</f>
        <v>0</v>
      </c>
      <c r="C14" s="85">
        <f>IF(I14=4,F14,0)</f>
        <v>0</v>
      </c>
      <c r="D14" s="85">
        <f>IF(I14=5,F14,0)</f>
        <v>0</v>
      </c>
      <c r="E14" s="85">
        <f>IF(I14=6,F14,0)</f>
        <v>0</v>
      </c>
      <c r="F14" s="89">
        <v>2</v>
      </c>
      <c r="H14" s="110">
        <v>5</v>
      </c>
      <c r="I14" s="84"/>
      <c r="J14" s="208" t="e">
        <f>LOOKUP(I14,Name!A$2:B1905)</f>
        <v>#N/A</v>
      </c>
      <c r="K14" s="174"/>
      <c r="L14" s="214"/>
      <c r="M14" s="234" t="s">
        <v>144</v>
      </c>
      <c r="N14" s="92">
        <v>5</v>
      </c>
      <c r="O14" s="84"/>
      <c r="P14" s="208" t="e">
        <f>LOOKUP(O14,Name!A$2:B1911)</f>
        <v>#N/A</v>
      </c>
      <c r="Q14" s="182"/>
      <c r="R14" s="214"/>
      <c r="S14" s="56"/>
      <c r="T14" s="88">
        <f>IF(INT(O14/100)=1,Y14,0)</f>
        <v>0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0</v>
      </c>
      <c r="Y14" s="77">
        <v>2</v>
      </c>
    </row>
    <row r="15" spans="1:25" ht="15.75" thickBot="1">
      <c r="A15" s="86"/>
      <c r="B15" s="86"/>
      <c r="C15" s="86"/>
      <c r="D15" s="86"/>
      <c r="E15" s="86"/>
      <c r="F15" s="87" t="s">
        <v>70</v>
      </c>
      <c r="H15" s="212"/>
      <c r="I15" s="209"/>
      <c r="J15" s="208"/>
      <c r="K15" s="326"/>
      <c r="L15" s="214"/>
      <c r="M15" s="234" t="s">
        <v>144</v>
      </c>
      <c r="N15" s="219"/>
      <c r="O15" s="220"/>
      <c r="P15" s="210"/>
      <c r="Q15" s="325"/>
      <c r="R15" s="217"/>
      <c r="S15" s="56"/>
      <c r="T15" s="102"/>
      <c r="U15" s="86"/>
      <c r="V15" s="86"/>
      <c r="W15" s="86"/>
      <c r="X15" s="86"/>
      <c r="Y15" s="87" t="s">
        <v>70</v>
      </c>
    </row>
    <row r="16" spans="1:24" ht="16.5" thickBot="1">
      <c r="A16" s="79" t="s">
        <v>60</v>
      </c>
      <c r="B16" s="80" t="s">
        <v>62</v>
      </c>
      <c r="C16" s="81" t="s">
        <v>64</v>
      </c>
      <c r="D16" s="82" t="s">
        <v>66</v>
      </c>
      <c r="E16" s="83" t="s">
        <v>68</v>
      </c>
      <c r="H16" s="233" t="s">
        <v>112</v>
      </c>
      <c r="I16" s="99">
        <v>5.4</v>
      </c>
      <c r="J16" s="209" t="s">
        <v>74</v>
      </c>
      <c r="K16" s="327"/>
      <c r="L16" s="214"/>
      <c r="M16" s="234" t="s">
        <v>144</v>
      </c>
      <c r="N16" s="232" t="s">
        <v>129</v>
      </c>
      <c r="O16" s="218"/>
      <c r="P16" s="207" t="s">
        <v>128</v>
      </c>
      <c r="Q16" s="218"/>
      <c r="R16" s="213"/>
      <c r="S16" s="56"/>
      <c r="T16" s="79" t="s">
        <v>60</v>
      </c>
      <c r="U16" s="80" t="s">
        <v>62</v>
      </c>
      <c r="V16" s="81" t="s">
        <v>64</v>
      </c>
      <c r="W16" s="82" t="s">
        <v>66</v>
      </c>
      <c r="X16" s="83" t="s">
        <v>68</v>
      </c>
    </row>
    <row r="17" spans="1:25" ht="15.75" thickBot="1">
      <c r="A17" s="85">
        <f>IF(INT(I17/100)=1,F17,0)</f>
        <v>10</v>
      </c>
      <c r="B17" s="85">
        <f>IF(INT(I17/100)=3,F17,0)</f>
        <v>0</v>
      </c>
      <c r="C17" s="85">
        <f>IF(INT(I17/100)=4,F17,0)</f>
        <v>0</v>
      </c>
      <c r="D17" s="85">
        <f>IF(INT(I17/100)=5,F17,0)</f>
        <v>0</v>
      </c>
      <c r="E17" s="85">
        <f>IF(INT(I17/100)=6,F17,0)</f>
        <v>0</v>
      </c>
      <c r="F17" s="89">
        <v>10</v>
      </c>
      <c r="H17" s="110">
        <v>1</v>
      </c>
      <c r="I17" s="84">
        <v>152</v>
      </c>
      <c r="J17" s="208" t="str">
        <f>LOOKUP(I17,Name!A$2:B1907)</f>
        <v>Isabel Male</v>
      </c>
      <c r="K17" s="174">
        <v>12.7</v>
      </c>
      <c r="L17" s="214"/>
      <c r="M17" s="234" t="s">
        <v>144</v>
      </c>
      <c r="N17" s="92">
        <v>1</v>
      </c>
      <c r="O17" s="84">
        <v>697</v>
      </c>
      <c r="P17" s="208" t="str">
        <f>LOOKUP(O17,Name!A$2:B1914)</f>
        <v>Erin Troop</v>
      </c>
      <c r="Q17" s="182">
        <v>5.52</v>
      </c>
      <c r="R17" s="214"/>
      <c r="S17" s="56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10</v>
      </c>
      <c r="Y17" s="77">
        <v>10</v>
      </c>
    </row>
    <row r="18" spans="1:25" ht="15.75" thickBot="1">
      <c r="A18" s="85">
        <f>IF(INT(I18/100)=1,F18,0)</f>
        <v>0</v>
      </c>
      <c r="B18" s="85">
        <f>IF(INT(I18/100)=3,F18,0)</f>
        <v>8</v>
      </c>
      <c r="C18" s="85">
        <f>IF(INT(I18/100)=4,F18,0)</f>
        <v>0</v>
      </c>
      <c r="D18" s="85">
        <f>IF(INT(I18/100)=5,F18,0)</f>
        <v>0</v>
      </c>
      <c r="E18" s="85">
        <f>IF(INT(I18/100)=6,F18,0)</f>
        <v>0</v>
      </c>
      <c r="F18" s="89">
        <v>8</v>
      </c>
      <c r="H18" s="110">
        <v>2</v>
      </c>
      <c r="I18" s="84">
        <v>301</v>
      </c>
      <c r="J18" s="208" t="str">
        <f>LOOKUP(I18,Name!A$2:B1908)</f>
        <v>IZZY THOMPSON</v>
      </c>
      <c r="K18" s="174">
        <v>12.8</v>
      </c>
      <c r="L18" s="214"/>
      <c r="M18" s="234" t="s">
        <v>144</v>
      </c>
      <c r="N18" s="92">
        <v>2</v>
      </c>
      <c r="O18" s="84">
        <v>152</v>
      </c>
      <c r="P18" s="208" t="str">
        <f>LOOKUP(O18,Name!A$2:B1915)</f>
        <v>Isabel Male</v>
      </c>
      <c r="Q18" s="182">
        <v>4.84</v>
      </c>
      <c r="R18" s="214"/>
      <c r="S18" s="56"/>
      <c r="T18" s="88">
        <f>IF(INT(O18/100)=1,Y18,0)</f>
        <v>8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7">
        <v>8</v>
      </c>
    </row>
    <row r="19" spans="1:25" ht="15.75" thickBot="1">
      <c r="A19" s="85">
        <f>IF(INT(I19/100)=1,F19,0)</f>
        <v>0</v>
      </c>
      <c r="B19" s="85">
        <f>IF(INT(I19/100)=3,F19,0)</f>
        <v>0</v>
      </c>
      <c r="C19" s="85">
        <f>IF(INT(I19/100)=4,F19,0)</f>
        <v>0</v>
      </c>
      <c r="D19" s="85">
        <f>IF(INT(I19/100)=5,F19,0)</f>
        <v>0</v>
      </c>
      <c r="E19" s="85">
        <f>IF(INT(I19/100)=6,F19,0)</f>
        <v>6</v>
      </c>
      <c r="F19" s="89">
        <v>6</v>
      </c>
      <c r="H19" s="110">
        <v>3</v>
      </c>
      <c r="I19" s="84">
        <v>697</v>
      </c>
      <c r="J19" s="208" t="str">
        <f>LOOKUP(I19,Name!A$2:B1909)</f>
        <v>Erin Troop</v>
      </c>
      <c r="K19" s="174">
        <v>12.9</v>
      </c>
      <c r="L19" s="214"/>
      <c r="M19" s="234" t="s">
        <v>144</v>
      </c>
      <c r="N19" s="92">
        <v>3</v>
      </c>
      <c r="O19" s="84">
        <v>473</v>
      </c>
      <c r="P19" s="208" t="str">
        <f>LOOKUP(O19,Name!A$2:B1916)</f>
        <v>Betsy Cooper</v>
      </c>
      <c r="Q19" s="182">
        <v>4.56</v>
      </c>
      <c r="R19" s="214"/>
      <c r="S19" s="56"/>
      <c r="T19" s="88">
        <f>IF(INT(O19/100)=1,Y19,0)</f>
        <v>0</v>
      </c>
      <c r="U19" s="88">
        <f>IF(INT(O19/100)=3,Y19,0)</f>
        <v>0</v>
      </c>
      <c r="V19" s="88">
        <f>IF(INT(O19/100)=4,Y19,0)</f>
        <v>6</v>
      </c>
      <c r="W19" s="88">
        <f>IF(INT(O19/100)=5,Y19,0)</f>
        <v>0</v>
      </c>
      <c r="X19" s="88">
        <f>IF(INT(O19/100)=6,Y19,0)</f>
        <v>0</v>
      </c>
      <c r="Y19" s="77">
        <v>6</v>
      </c>
    </row>
    <row r="20" spans="1:25" ht="15.75" thickBot="1">
      <c r="A20" s="85">
        <f>IF(INT(I20/100)=1,F20,0)</f>
        <v>0</v>
      </c>
      <c r="B20" s="85">
        <f>IF(INT(I20/100)=3,F20,0)</f>
        <v>0</v>
      </c>
      <c r="C20" s="85">
        <f>IF(INT(I20/100)=4,F20,0)</f>
        <v>4</v>
      </c>
      <c r="D20" s="85">
        <f>IF(INT(I20/100)=5,F20,0)</f>
        <v>0</v>
      </c>
      <c r="E20" s="85">
        <f>IF(INT(I20/100)=6,F20,0)</f>
        <v>0</v>
      </c>
      <c r="F20" s="89">
        <v>4</v>
      </c>
      <c r="H20" s="110">
        <v>4</v>
      </c>
      <c r="I20" s="84">
        <v>473</v>
      </c>
      <c r="J20" s="208" t="str">
        <f>LOOKUP(I20,Name!A$2:B1910)</f>
        <v>Betsy Cooper</v>
      </c>
      <c r="K20" s="174">
        <v>13.7</v>
      </c>
      <c r="L20" s="214"/>
      <c r="M20" s="234" t="s">
        <v>144</v>
      </c>
      <c r="N20" s="92">
        <v>4</v>
      </c>
      <c r="O20" s="84">
        <v>303</v>
      </c>
      <c r="P20" s="208" t="str">
        <f>LOOKUP(O20,Name!A$2:B1917)</f>
        <v>VIVI INCE</v>
      </c>
      <c r="Q20" s="182">
        <v>4.41</v>
      </c>
      <c r="R20" s="214"/>
      <c r="S20" s="56"/>
      <c r="T20" s="88">
        <f>IF(INT(O20/100)=1,Y20,0)</f>
        <v>0</v>
      </c>
      <c r="U20" s="88">
        <f>IF(INT(O20/100)=3,Y20,0)</f>
        <v>4</v>
      </c>
      <c r="V20" s="88">
        <f>IF(INT(O20/100)=4,Y20,0)</f>
        <v>0</v>
      </c>
      <c r="W20" s="88">
        <f>IF(INT(O20/100)=5,Y20,0)</f>
        <v>0</v>
      </c>
      <c r="X20" s="88">
        <f>IF(INT(O20/100)=6,Y20,0)</f>
        <v>0</v>
      </c>
      <c r="Y20" s="77">
        <v>4</v>
      </c>
    </row>
    <row r="21" spans="1:25" ht="15.75" thickBot="1">
      <c r="A21" s="85">
        <f>IF(INT(I21/100)=1,F21,0)</f>
        <v>0</v>
      </c>
      <c r="B21" s="85">
        <f>IF(INT(I21/100)=3,F21,0)</f>
        <v>0</v>
      </c>
      <c r="C21" s="85">
        <f>IF(INT(I21/100)=4,F21,0)</f>
        <v>0</v>
      </c>
      <c r="D21" s="85">
        <f>IF(INT(I21/100)=5,F21,0)</f>
        <v>2</v>
      </c>
      <c r="E21" s="85">
        <f>IF(INT(I21/100)=6,F21,0)</f>
        <v>0</v>
      </c>
      <c r="F21" s="89">
        <v>2</v>
      </c>
      <c r="H21" s="110">
        <v>5</v>
      </c>
      <c r="I21" s="84">
        <v>520</v>
      </c>
      <c r="J21" s="208" t="str">
        <f>LOOKUP(I21,Name!A$2:B1911)</f>
        <v>GEORGINA WEAL</v>
      </c>
      <c r="K21" s="174">
        <v>14.1</v>
      </c>
      <c r="L21" s="214"/>
      <c r="M21" s="234" t="s">
        <v>144</v>
      </c>
      <c r="N21" s="92">
        <v>5</v>
      </c>
      <c r="O21" s="84"/>
      <c r="P21" s="208" t="e">
        <f>LOOKUP(O21,Name!A$2:B1918)</f>
        <v>#N/A</v>
      </c>
      <c r="Q21" s="182"/>
      <c r="R21" s="214"/>
      <c r="S21" s="56"/>
      <c r="T21" s="88">
        <f>IF(INT(O21/100)=1,Y21,0)</f>
        <v>0</v>
      </c>
      <c r="U21" s="88">
        <f>IF(INT(O21/100)=3,Y21,0)</f>
        <v>0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7">
        <v>2</v>
      </c>
    </row>
    <row r="22" spans="1:25" ht="15.75" thickBot="1">
      <c r="A22" s="86"/>
      <c r="B22" s="86"/>
      <c r="C22" s="86"/>
      <c r="D22" s="86"/>
      <c r="E22" s="86"/>
      <c r="F22" s="87" t="s">
        <v>70</v>
      </c>
      <c r="H22" s="212"/>
      <c r="I22" s="209"/>
      <c r="J22" s="208"/>
      <c r="K22" s="326"/>
      <c r="L22" s="214"/>
      <c r="M22" s="234" t="s">
        <v>144</v>
      </c>
      <c r="N22" s="212"/>
      <c r="O22" s="209"/>
      <c r="P22" s="208"/>
      <c r="Q22" s="323"/>
      <c r="R22" s="214"/>
      <c r="S22" s="56"/>
      <c r="T22" s="102"/>
      <c r="U22" s="86"/>
      <c r="V22" s="86"/>
      <c r="W22" s="86"/>
      <c r="X22" s="86"/>
      <c r="Y22" s="87" t="s">
        <v>70</v>
      </c>
    </row>
    <row r="23" spans="1:24" ht="16.5" thickBot="1">
      <c r="A23" s="79" t="s">
        <v>60</v>
      </c>
      <c r="B23" s="80" t="s">
        <v>62</v>
      </c>
      <c r="C23" s="81" t="s">
        <v>64</v>
      </c>
      <c r="D23" s="82" t="s">
        <v>66</v>
      </c>
      <c r="E23" s="83" t="s">
        <v>68</v>
      </c>
      <c r="H23" s="233" t="s">
        <v>113</v>
      </c>
      <c r="I23" s="99">
        <v>5.4</v>
      </c>
      <c r="J23" s="209" t="s">
        <v>75</v>
      </c>
      <c r="K23" s="327"/>
      <c r="L23" s="214"/>
      <c r="M23" s="234" t="s">
        <v>144</v>
      </c>
      <c r="N23" s="233" t="s">
        <v>130</v>
      </c>
      <c r="O23" s="209"/>
      <c r="P23" s="209" t="s">
        <v>131</v>
      </c>
      <c r="Q23" s="324"/>
      <c r="R23" s="214"/>
      <c r="S23" s="56"/>
      <c r="T23" s="79" t="s">
        <v>60</v>
      </c>
      <c r="U23" s="80" t="s">
        <v>62</v>
      </c>
      <c r="V23" s="81" t="s">
        <v>64</v>
      </c>
      <c r="W23" s="82" t="s">
        <v>66</v>
      </c>
      <c r="X23" s="83" t="s">
        <v>68</v>
      </c>
    </row>
    <row r="24" spans="1:25" ht="15.75" thickBot="1">
      <c r="A24" s="85">
        <f>IF(INT(I24)=1,F24,0)</f>
        <v>0</v>
      </c>
      <c r="B24" s="85">
        <f>IF(INT(I24)=3,F24,0)</f>
        <v>0</v>
      </c>
      <c r="C24" s="85">
        <f>IF(INT(I24)=4,F24,0)</f>
        <v>0</v>
      </c>
      <c r="D24" s="85">
        <f>IF(INT(I24)=5,F24,0)</f>
        <v>0</v>
      </c>
      <c r="E24" s="85">
        <f>IF(INT(I24)=6,F24,0)</f>
        <v>10</v>
      </c>
      <c r="F24" s="89">
        <v>10</v>
      </c>
      <c r="H24" s="110">
        <v>1</v>
      </c>
      <c r="I24" s="84">
        <v>6</v>
      </c>
      <c r="J24" s="208" t="str">
        <f>LOOKUP(I24,Name!A$2:B1914)</f>
        <v>Solihull &amp; Small Heath</v>
      </c>
      <c r="K24" s="174">
        <v>26.1</v>
      </c>
      <c r="L24" s="214"/>
      <c r="M24" s="234" t="s">
        <v>144</v>
      </c>
      <c r="N24" s="92">
        <v>1</v>
      </c>
      <c r="O24" s="84">
        <v>692</v>
      </c>
      <c r="P24" s="208" t="str">
        <f>LOOKUP(O24,Name!A$2:B1921)</f>
        <v>Ella McGrath</v>
      </c>
      <c r="Q24" s="182">
        <v>5.1</v>
      </c>
      <c r="R24" s="214"/>
      <c r="S24" s="56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0</v>
      </c>
      <c r="X24" s="88">
        <f>IF(INT(O24/100)=6,Y24,0)</f>
        <v>10</v>
      </c>
      <c r="Y24" s="77">
        <v>10</v>
      </c>
    </row>
    <row r="25" spans="1:25" ht="15.75" thickBot="1">
      <c r="A25" s="85">
        <f>IF(INT(I25)=1,F25,0)</f>
        <v>0</v>
      </c>
      <c r="B25" s="85">
        <f>IF(INT(I25)=3,F25,0)</f>
        <v>8</v>
      </c>
      <c r="C25" s="85">
        <f>IF(INT(I25)=4,F25,0)</f>
        <v>0</v>
      </c>
      <c r="D25" s="85">
        <f>IF(INT(I25)=5,F25,0)</f>
        <v>0</v>
      </c>
      <c r="E25" s="85">
        <f>IF(INT(I25)=6,F25,0)</f>
        <v>0</v>
      </c>
      <c r="F25" s="89">
        <v>8</v>
      </c>
      <c r="H25" s="110">
        <v>2</v>
      </c>
      <c r="I25" s="84">
        <v>3</v>
      </c>
      <c r="J25" s="208" t="str">
        <f>LOOKUP(I25,Name!A$2:B1915)</f>
        <v>Birchfield Harriers</v>
      </c>
      <c r="K25" s="174">
        <v>27</v>
      </c>
      <c r="L25" s="214"/>
      <c r="M25" s="234" t="s">
        <v>144</v>
      </c>
      <c r="N25" s="92">
        <v>2</v>
      </c>
      <c r="O25" s="84">
        <v>157</v>
      </c>
      <c r="P25" s="208" t="str">
        <f>LOOKUP(O25,Name!A$2:B1922)</f>
        <v>Olivia Straw</v>
      </c>
      <c r="Q25" s="182">
        <v>4.42</v>
      </c>
      <c r="R25" s="214"/>
      <c r="S25" s="56"/>
      <c r="T25" s="88">
        <f>IF(INT(O25/100)=1,Y25,0)</f>
        <v>8</v>
      </c>
      <c r="U25" s="88">
        <f>IF(INT(O25/100)=3,Y25,0)</f>
        <v>0</v>
      </c>
      <c r="V25" s="88">
        <f>IF(INT(O25/100)=4,Y25,0)</f>
        <v>0</v>
      </c>
      <c r="W25" s="88">
        <f>IF(INT(O25/100)=5,Y25,0)</f>
        <v>0</v>
      </c>
      <c r="X25" s="88">
        <f>IF(INT(O25/100)=6,Y25,0)</f>
        <v>0</v>
      </c>
      <c r="Y25" s="77">
        <v>8</v>
      </c>
    </row>
    <row r="26" spans="1:25" ht="15.75" thickBot="1">
      <c r="A26" s="85">
        <f>IF(INT(I26)=1,F26,0)</f>
        <v>0</v>
      </c>
      <c r="B26" s="85">
        <f>IF(INT(I26)=3,F26,0)</f>
        <v>0</v>
      </c>
      <c r="C26" s="85">
        <f>IF(INT(I26)=4,F26,0)</f>
        <v>6</v>
      </c>
      <c r="D26" s="85">
        <f>IF(INT(I26)=5,F26,0)</f>
        <v>0</v>
      </c>
      <c r="E26" s="85">
        <f>IF(INT(I26)=6,F26,0)</f>
        <v>0</v>
      </c>
      <c r="F26" s="89">
        <v>6</v>
      </c>
      <c r="H26" s="110">
        <v>3</v>
      </c>
      <c r="I26" s="84">
        <v>4</v>
      </c>
      <c r="J26" s="208" t="str">
        <f>LOOKUP(I26,Name!A$2:B1916)</f>
        <v>Halesowen C&amp;AC</v>
      </c>
      <c r="K26" s="174">
        <v>28.1</v>
      </c>
      <c r="L26" s="214"/>
      <c r="M26" s="234" t="s">
        <v>144</v>
      </c>
      <c r="N26" s="92">
        <v>3</v>
      </c>
      <c r="O26" s="84">
        <v>470</v>
      </c>
      <c r="P26" s="208" t="str">
        <f>LOOKUP(O26,Name!A$2:B1923)</f>
        <v>Charlie-Ann Baird</v>
      </c>
      <c r="Q26" s="182">
        <v>4.06</v>
      </c>
      <c r="R26" s="214"/>
      <c r="S26" s="56"/>
      <c r="T26" s="88">
        <f>IF(INT(O26/100)=1,Y26,0)</f>
        <v>0</v>
      </c>
      <c r="U26" s="88">
        <f>IF(INT(O26/100)=3,Y26,0)</f>
        <v>0</v>
      </c>
      <c r="V26" s="88">
        <f>IF(INT(O26/100)=4,Y26,0)</f>
        <v>6</v>
      </c>
      <c r="W26" s="88">
        <f>IF(INT(O26/100)=5,Y26,0)</f>
        <v>0</v>
      </c>
      <c r="X26" s="88">
        <f>IF(INT(O26/100)=6,Y26,0)</f>
        <v>0</v>
      </c>
      <c r="Y26" s="77">
        <v>6</v>
      </c>
    </row>
    <row r="27" spans="1:25" ht="15.75" thickBot="1">
      <c r="A27" s="85">
        <f>IF(INT(I27)=1,F27,0)</f>
        <v>4</v>
      </c>
      <c r="B27" s="85">
        <f>IF(INT(I27)=3,F27,0)</f>
        <v>0</v>
      </c>
      <c r="C27" s="85">
        <f>IF(INT(I27)=4,F27,0)</f>
        <v>0</v>
      </c>
      <c r="D27" s="85">
        <f>IF(INT(I27)=5,F27,0)</f>
        <v>0</v>
      </c>
      <c r="E27" s="85">
        <f>IF(INT(I27)=6,F27,0)</f>
        <v>0</v>
      </c>
      <c r="F27" s="89">
        <v>4</v>
      </c>
      <c r="H27" s="110">
        <v>4</v>
      </c>
      <c r="I27" s="84">
        <v>1</v>
      </c>
      <c r="J27" s="208" t="str">
        <f>LOOKUP(I27,Name!A$2:B1917)</f>
        <v>Royal Sutton Coldfield</v>
      </c>
      <c r="K27" s="174">
        <v>28.9</v>
      </c>
      <c r="L27" s="214"/>
      <c r="M27" s="234" t="s">
        <v>144</v>
      </c>
      <c r="N27" s="92">
        <v>4</v>
      </c>
      <c r="O27" s="84"/>
      <c r="P27" s="208" t="e">
        <f>LOOKUP(O27,Name!A$2:B1924)</f>
        <v>#N/A</v>
      </c>
      <c r="Q27" s="182"/>
      <c r="R27" s="214"/>
      <c r="S27" s="56"/>
      <c r="T27" s="88">
        <f>IF(INT(O27/100)=1,Y27,0)</f>
        <v>0</v>
      </c>
      <c r="U27" s="88">
        <f>IF(INT(O27/100)=3,Y27,0)</f>
        <v>0</v>
      </c>
      <c r="V27" s="88">
        <f>IF(INT(O27/100)=4,Y27,0)</f>
        <v>0</v>
      </c>
      <c r="W27" s="88">
        <f>IF(INT(O27/100)=5,Y27,0)</f>
        <v>0</v>
      </c>
      <c r="X27" s="88">
        <f>IF(INT(O27/100)=6,Y27,0)</f>
        <v>0</v>
      </c>
      <c r="Y27" s="77">
        <v>4</v>
      </c>
    </row>
    <row r="28" spans="1:25" ht="15.75" thickBot="1">
      <c r="A28" s="85">
        <f>IF(INT(I28)=1,F28,0)</f>
        <v>0</v>
      </c>
      <c r="B28" s="85">
        <f>IF(INT(I28)=3,F28,0)</f>
        <v>0</v>
      </c>
      <c r="C28" s="85">
        <f>IF(INT(I28)=4,F28,0)</f>
        <v>0</v>
      </c>
      <c r="D28" s="85">
        <f>IF(INT(I28)=5,F28,0)</f>
        <v>2</v>
      </c>
      <c r="E28" s="85">
        <f>IF(INT(I28)=6,F28,0)</f>
        <v>0</v>
      </c>
      <c r="F28" s="89">
        <v>2</v>
      </c>
      <c r="H28" s="110">
        <v>5</v>
      </c>
      <c r="I28" s="84">
        <v>5</v>
      </c>
      <c r="J28" s="208" t="str">
        <f>LOOKUP(I28,Name!A$2:B1918)</f>
        <v>Tamworth AC</v>
      </c>
      <c r="K28" s="174">
        <v>29</v>
      </c>
      <c r="L28" s="214"/>
      <c r="M28" s="234" t="s">
        <v>144</v>
      </c>
      <c r="N28" s="96">
        <v>5</v>
      </c>
      <c r="O28" s="97"/>
      <c r="P28" s="210" t="e">
        <f>LOOKUP(O28,Name!A$2:B1925)</f>
        <v>#N/A</v>
      </c>
      <c r="Q28" s="319"/>
      <c r="R28" s="217"/>
      <c r="S28" s="56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0</v>
      </c>
      <c r="Y28" s="77">
        <v>2</v>
      </c>
    </row>
    <row r="29" spans="1:25" ht="15.75" thickBot="1">
      <c r="A29" s="86"/>
      <c r="B29" s="86"/>
      <c r="C29" s="86"/>
      <c r="D29" s="86"/>
      <c r="E29" s="86"/>
      <c r="F29" s="87" t="s">
        <v>70</v>
      </c>
      <c r="H29" s="212"/>
      <c r="I29" s="209"/>
      <c r="J29" s="208"/>
      <c r="K29" s="326"/>
      <c r="L29" s="214"/>
      <c r="M29" s="234" t="s">
        <v>144</v>
      </c>
      <c r="N29" s="216"/>
      <c r="O29" s="216"/>
      <c r="P29" s="211"/>
      <c r="Q29" s="211"/>
      <c r="R29" s="211"/>
      <c r="T29" s="86"/>
      <c r="U29" s="86"/>
      <c r="V29" s="86"/>
      <c r="W29" s="86"/>
      <c r="X29" s="86"/>
      <c r="Y29" s="87" t="s">
        <v>70</v>
      </c>
    </row>
    <row r="30" spans="1:24" ht="16.5" thickBot="1">
      <c r="A30" s="79" t="s">
        <v>60</v>
      </c>
      <c r="B30" s="80" t="s">
        <v>62</v>
      </c>
      <c r="C30" s="81" t="s">
        <v>64</v>
      </c>
      <c r="D30" s="82" t="s">
        <v>66</v>
      </c>
      <c r="E30" s="83" t="s">
        <v>68</v>
      </c>
      <c r="H30" s="233" t="s">
        <v>114</v>
      </c>
      <c r="I30" s="99">
        <v>6.2</v>
      </c>
      <c r="J30" s="209" t="s">
        <v>143</v>
      </c>
      <c r="K30" s="327"/>
      <c r="L30" s="214"/>
      <c r="M30" s="234" t="s">
        <v>144</v>
      </c>
      <c r="N30" s="232" t="s">
        <v>133</v>
      </c>
      <c r="O30" s="218"/>
      <c r="P30" s="207" t="s">
        <v>132</v>
      </c>
      <c r="Q30" s="207"/>
      <c r="R30" s="213"/>
      <c r="S30" s="56"/>
      <c r="T30" s="79" t="s">
        <v>60</v>
      </c>
      <c r="U30" s="80" t="s">
        <v>62</v>
      </c>
      <c r="V30" s="81" t="s">
        <v>64</v>
      </c>
      <c r="W30" s="82" t="s">
        <v>66</v>
      </c>
      <c r="X30" s="83" t="s">
        <v>68</v>
      </c>
    </row>
    <row r="31" spans="1:25" ht="15.75" thickBot="1">
      <c r="A31" s="85">
        <f>IF(INT(I31)=1,F31,0)</f>
        <v>0</v>
      </c>
      <c r="B31" s="85">
        <f>IF(INT(I31)=3,F31,0)</f>
        <v>0</v>
      </c>
      <c r="C31" s="85">
        <f>IF(INT(I31)=4,F31,0)</f>
        <v>0</v>
      </c>
      <c r="D31" s="85">
        <f>IF(INT(I31)=5,F31,0)</f>
        <v>0</v>
      </c>
      <c r="E31" s="85">
        <f>IF(INT(I31)=6,F31,0)</f>
        <v>10</v>
      </c>
      <c r="F31" s="89">
        <v>10</v>
      </c>
      <c r="H31" s="110">
        <v>1</v>
      </c>
      <c r="I31" s="84">
        <v>6</v>
      </c>
      <c r="J31" s="208" t="str">
        <f>LOOKUP(I31,Name!A$2:B1921)</f>
        <v>Solihull &amp; Small Heath</v>
      </c>
      <c r="K31" s="174">
        <v>80.4</v>
      </c>
      <c r="L31" s="214"/>
      <c r="M31" s="234" t="s">
        <v>144</v>
      </c>
      <c r="N31" s="92">
        <v>1</v>
      </c>
      <c r="O31" s="84">
        <v>699</v>
      </c>
      <c r="P31" s="208" t="str">
        <f>LOOKUP(O31,Name!A$2:B1928)</f>
        <v>Lily Edwards</v>
      </c>
      <c r="Q31" s="86">
        <v>48</v>
      </c>
      <c r="R31" s="214"/>
      <c r="S31" s="56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10</v>
      </c>
      <c r="Y31" s="77">
        <v>10</v>
      </c>
    </row>
    <row r="32" spans="1:25" ht="15.75" thickBot="1">
      <c r="A32" s="85">
        <f>IF(INT(I32)=1,F32,0)</f>
        <v>0</v>
      </c>
      <c r="B32" s="85">
        <f>IF(INT(I32)=3,F32,0)</f>
        <v>8</v>
      </c>
      <c r="C32" s="85">
        <f>IF(INT(I32)=4,F32,0)</f>
        <v>0</v>
      </c>
      <c r="D32" s="85">
        <f>IF(INT(I32)=5,F32,0)</f>
        <v>0</v>
      </c>
      <c r="E32" s="85">
        <f>IF(INT(I32)=6,F32,0)</f>
        <v>0</v>
      </c>
      <c r="F32" s="89">
        <v>8</v>
      </c>
      <c r="H32" s="110">
        <v>2</v>
      </c>
      <c r="I32" s="84">
        <v>3</v>
      </c>
      <c r="J32" s="208" t="str">
        <f>LOOKUP(I32,Name!A$2:B1922)</f>
        <v>Birchfield Harriers</v>
      </c>
      <c r="K32" s="174">
        <v>85</v>
      </c>
      <c r="L32" s="214"/>
      <c r="M32" s="234" t="s">
        <v>144</v>
      </c>
      <c r="N32" s="92">
        <v>2</v>
      </c>
      <c r="O32" s="84">
        <v>309</v>
      </c>
      <c r="P32" s="208" t="str">
        <f>LOOKUP(O32,Name!A$2:B1929)</f>
        <v>EMMELINE GRACE</v>
      </c>
      <c r="Q32" s="86">
        <v>38</v>
      </c>
      <c r="R32" s="214"/>
      <c r="S32" s="56"/>
      <c r="T32" s="88">
        <f>IF(INT(O32/100)=1,Y32,0)</f>
        <v>0</v>
      </c>
      <c r="U32" s="88">
        <f>IF(INT(O32/100)=3,Y32,0)</f>
        <v>8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7">
        <v>8</v>
      </c>
    </row>
    <row r="33" spans="1:25" ht="15.75" thickBot="1">
      <c r="A33" s="85">
        <f>IF(INT(I33)=1,F33,0)</f>
        <v>6</v>
      </c>
      <c r="B33" s="85">
        <f>IF(INT(I33)=3,F33,0)</f>
        <v>0</v>
      </c>
      <c r="C33" s="85">
        <f>IF(INT(I33)=4,F33,0)</f>
        <v>0</v>
      </c>
      <c r="D33" s="85">
        <f>IF(INT(I33)=5,F33,0)</f>
        <v>0</v>
      </c>
      <c r="E33" s="85">
        <f>IF(INT(I33)=6,F33,0)</f>
        <v>0</v>
      </c>
      <c r="F33" s="89">
        <v>6</v>
      </c>
      <c r="H33" s="110">
        <v>3</v>
      </c>
      <c r="I33" s="84">
        <v>1</v>
      </c>
      <c r="J33" s="208" t="str">
        <f>LOOKUP(I33,Name!A$2:B1923)</f>
        <v>Royal Sutton Coldfield</v>
      </c>
      <c r="K33" s="174">
        <v>85.7</v>
      </c>
      <c r="L33" s="214"/>
      <c r="M33" s="234" t="s">
        <v>144</v>
      </c>
      <c r="N33" s="92">
        <v>3</v>
      </c>
      <c r="O33" s="84">
        <v>151</v>
      </c>
      <c r="P33" s="208" t="str">
        <f>LOOKUP(O33,Name!A$2:B1930)</f>
        <v>Charlotte Prince</v>
      </c>
      <c r="Q33" s="86">
        <v>34</v>
      </c>
      <c r="R33" s="214"/>
      <c r="S33" s="56"/>
      <c r="T33" s="88">
        <f>IF(INT(O33/100)=1,Y33,0)</f>
        <v>6</v>
      </c>
      <c r="U33" s="88">
        <f>IF(INT(O33/100)=3,Y33,0)</f>
        <v>0</v>
      </c>
      <c r="V33" s="88">
        <f>IF(INT(O33/100)=4,Y33,0)</f>
        <v>0</v>
      </c>
      <c r="W33" s="88">
        <f>IF(INT(O33/100)=5,Y33,0)</f>
        <v>0</v>
      </c>
      <c r="X33" s="88">
        <f>IF(INT(O33/100)=6,Y33,0)</f>
        <v>0</v>
      </c>
      <c r="Y33" s="77">
        <v>6</v>
      </c>
    </row>
    <row r="34" spans="1:25" ht="15.75" thickBot="1">
      <c r="A34" s="85">
        <f>IF(INT(I34)=1,F34,0)</f>
        <v>0</v>
      </c>
      <c r="B34" s="85">
        <f>IF(INT(I34)=3,F34,0)</f>
        <v>0</v>
      </c>
      <c r="C34" s="85">
        <f>IF(INT(I34)=4,F34,0)</f>
        <v>4</v>
      </c>
      <c r="D34" s="85">
        <f>IF(INT(I34)=5,F34,0)</f>
        <v>0</v>
      </c>
      <c r="E34" s="85">
        <f>IF(INT(I34)=6,F34,0)</f>
        <v>0</v>
      </c>
      <c r="F34" s="89">
        <v>4</v>
      </c>
      <c r="H34" s="110">
        <v>4</v>
      </c>
      <c r="I34" s="84">
        <v>4</v>
      </c>
      <c r="J34" s="208" t="str">
        <f>LOOKUP(I34,Name!A$2:B1924)</f>
        <v>Halesowen C&amp;AC</v>
      </c>
      <c r="K34" s="174">
        <v>86.3</v>
      </c>
      <c r="L34" s="214"/>
      <c r="M34" s="234" t="s">
        <v>144</v>
      </c>
      <c r="N34" s="92">
        <v>4</v>
      </c>
      <c r="O34" s="84">
        <v>476</v>
      </c>
      <c r="P34" s="208" t="str">
        <f>LOOKUP(O34,Name!A$2:B1931)</f>
        <v>Hannah Dennison</v>
      </c>
      <c r="Q34" s="86">
        <v>33</v>
      </c>
      <c r="R34" s="214"/>
      <c r="S34" s="56"/>
      <c r="T34" s="88">
        <f>IF(INT(O34/100)=1,Y34,0)</f>
        <v>0</v>
      </c>
      <c r="U34" s="88">
        <f>IF(INT(O34/100)=3,Y34,0)</f>
        <v>0</v>
      </c>
      <c r="V34" s="88">
        <f>IF(INT(O34/100)=4,Y34,0)</f>
        <v>4</v>
      </c>
      <c r="W34" s="88">
        <f>IF(INT(O34/100)=5,Y34,0)</f>
        <v>0</v>
      </c>
      <c r="X34" s="88">
        <f>IF(INT(O34/100)=6,Y34,0)</f>
        <v>0</v>
      </c>
      <c r="Y34" s="77">
        <v>4</v>
      </c>
    </row>
    <row r="35" spans="1:25" ht="15.75" thickBot="1">
      <c r="A35" s="85">
        <f>IF(INT(I35)=1,F35,0)</f>
        <v>0</v>
      </c>
      <c r="B35" s="85">
        <f>IF(INT(I35)=3,F35,0)</f>
        <v>0</v>
      </c>
      <c r="C35" s="85">
        <f>IF(INT(I35)=4,F35,0)</f>
        <v>0</v>
      </c>
      <c r="D35" s="85">
        <f>IF(INT(I35)=5,F35,0)</f>
        <v>2</v>
      </c>
      <c r="E35" s="85">
        <f>IF(INT(I35)=6,F35,0)</f>
        <v>0</v>
      </c>
      <c r="F35" s="89">
        <v>2</v>
      </c>
      <c r="H35" s="110">
        <v>5</v>
      </c>
      <c r="I35" s="84">
        <v>5</v>
      </c>
      <c r="J35" s="208" t="str">
        <f>LOOKUP(I35,Name!A$2:B1925)</f>
        <v>Tamworth AC</v>
      </c>
      <c r="K35" s="174">
        <v>90.4</v>
      </c>
      <c r="L35" s="214"/>
      <c r="M35" s="234" t="s">
        <v>144</v>
      </c>
      <c r="N35" s="92">
        <v>5</v>
      </c>
      <c r="O35" s="84">
        <v>521</v>
      </c>
      <c r="P35" s="208" t="str">
        <f>LOOKUP(O35,Name!A$2:B1932)</f>
        <v>ELLIE GAUNTLETT</v>
      </c>
      <c r="Q35" s="86">
        <v>29</v>
      </c>
      <c r="R35" s="214"/>
      <c r="S35" s="56"/>
      <c r="T35" s="88">
        <f>IF(INT(O35/100)=1,Y35,0)</f>
        <v>0</v>
      </c>
      <c r="U35" s="88">
        <f>IF(INT(O35/100)=3,Y35,0)</f>
        <v>0</v>
      </c>
      <c r="V35" s="88">
        <f>IF(INT(O35/100)=4,Y35,0)</f>
        <v>0</v>
      </c>
      <c r="W35" s="88">
        <f>IF(INT(O35/100)=5,Y35,0)</f>
        <v>2</v>
      </c>
      <c r="X35" s="88">
        <f>IF(INT(O35/100)=6,Y35,0)</f>
        <v>0</v>
      </c>
      <c r="Y35" s="77">
        <v>2</v>
      </c>
    </row>
    <row r="36" spans="1:25" ht="15.75" thickBot="1">
      <c r="A36" s="86"/>
      <c r="B36" s="86"/>
      <c r="C36" s="86"/>
      <c r="D36" s="86"/>
      <c r="E36" s="86"/>
      <c r="F36" s="87" t="s">
        <v>70</v>
      </c>
      <c r="H36" s="212"/>
      <c r="I36" s="209"/>
      <c r="J36" s="208"/>
      <c r="K36" s="326"/>
      <c r="L36" s="214"/>
      <c r="M36" s="234" t="s">
        <v>144</v>
      </c>
      <c r="N36" s="212"/>
      <c r="O36" s="209"/>
      <c r="P36" s="208"/>
      <c r="Q36" s="208"/>
      <c r="R36" s="214"/>
      <c r="S36" s="56"/>
      <c r="T36" s="102"/>
      <c r="U36" s="86"/>
      <c r="V36" s="86"/>
      <c r="W36" s="86"/>
      <c r="X36" s="86"/>
      <c r="Y36" s="87" t="s">
        <v>70</v>
      </c>
    </row>
    <row r="37" spans="1:24" ht="16.5" thickBot="1">
      <c r="A37" s="79" t="s">
        <v>60</v>
      </c>
      <c r="B37" s="80" t="s">
        <v>62</v>
      </c>
      <c r="C37" s="81" t="s">
        <v>64</v>
      </c>
      <c r="D37" s="82" t="s">
        <v>66</v>
      </c>
      <c r="E37" s="83" t="s">
        <v>68</v>
      </c>
      <c r="H37" s="233" t="s">
        <v>115</v>
      </c>
      <c r="I37" s="99">
        <v>6.3</v>
      </c>
      <c r="J37" s="209" t="s">
        <v>80</v>
      </c>
      <c r="K37" s="327"/>
      <c r="L37" s="214"/>
      <c r="M37" s="234" t="s">
        <v>144</v>
      </c>
      <c r="N37" s="233" t="s">
        <v>134</v>
      </c>
      <c r="O37" s="209"/>
      <c r="P37" s="209" t="s">
        <v>135</v>
      </c>
      <c r="Q37" s="209"/>
      <c r="R37" s="214"/>
      <c r="S37" s="56"/>
      <c r="T37" s="79" t="s">
        <v>60</v>
      </c>
      <c r="U37" s="80" t="s">
        <v>62</v>
      </c>
      <c r="V37" s="81" t="s">
        <v>64</v>
      </c>
      <c r="W37" s="82" t="s">
        <v>66</v>
      </c>
      <c r="X37" s="83" t="s">
        <v>68</v>
      </c>
    </row>
    <row r="38" spans="1:25" ht="15.75" thickBot="1">
      <c r="A38" s="85">
        <f>IF(I38=1,F38,0)</f>
        <v>0</v>
      </c>
      <c r="B38" s="85">
        <f>IF(I38=3,F38,0)</f>
        <v>0</v>
      </c>
      <c r="C38" s="85">
        <f>IF(I38=4,F38,0)</f>
        <v>0</v>
      </c>
      <c r="D38" s="85">
        <f>IF(I38=5,F38,0)</f>
        <v>0</v>
      </c>
      <c r="E38" s="85">
        <f>IF(I38=6,F38,0)</f>
        <v>10</v>
      </c>
      <c r="F38" s="89">
        <v>10</v>
      </c>
      <c r="H38" s="110">
        <v>1</v>
      </c>
      <c r="I38" s="84">
        <v>6</v>
      </c>
      <c r="J38" s="208" t="str">
        <f>LOOKUP(I38,Name!A$2:B1928)</f>
        <v>Solihull &amp; Small Heath</v>
      </c>
      <c r="K38" s="174">
        <v>52.2</v>
      </c>
      <c r="L38" s="214"/>
      <c r="M38" s="234" t="s">
        <v>144</v>
      </c>
      <c r="N38" s="92">
        <v>1</v>
      </c>
      <c r="O38" s="84">
        <v>308</v>
      </c>
      <c r="P38" s="208" t="str">
        <f>LOOKUP(O38,Name!A$2:B1935)</f>
        <v>ELLIE MAY CLARK</v>
      </c>
      <c r="Q38" s="86">
        <v>37</v>
      </c>
      <c r="R38" s="214"/>
      <c r="S38" s="56"/>
      <c r="T38" s="88">
        <f>IF(INT(O38/100)=1,Y38,0)</f>
        <v>0</v>
      </c>
      <c r="U38" s="88">
        <f>IF(INT(O38/100)=3,Y38,0)</f>
        <v>10</v>
      </c>
      <c r="V38" s="88">
        <f>IF(INT(O38/100)=4,Y38,0)</f>
        <v>0</v>
      </c>
      <c r="W38" s="88">
        <f>IF(INT(O38/100)=5,Y38,0)</f>
        <v>0</v>
      </c>
      <c r="X38" s="88">
        <f>IF(INT(O38/100)=6,Y38,0)</f>
        <v>0</v>
      </c>
      <c r="Y38" s="77">
        <v>10</v>
      </c>
    </row>
    <row r="39" spans="1:25" ht="15.75" thickBot="1">
      <c r="A39" s="85">
        <f>IF(I39=1,F39,0)</f>
        <v>0</v>
      </c>
      <c r="B39" s="85">
        <f>IF(I39=3,F39,0)</f>
        <v>8</v>
      </c>
      <c r="C39" s="85">
        <f>IF(I39=4,F39,0)</f>
        <v>0</v>
      </c>
      <c r="D39" s="85">
        <f>IF(I39=5,F39,0)</f>
        <v>0</v>
      </c>
      <c r="E39" s="85">
        <f>IF(I39=6,F39,0)</f>
        <v>0</v>
      </c>
      <c r="F39" s="89">
        <v>8</v>
      </c>
      <c r="H39" s="110">
        <v>2</v>
      </c>
      <c r="I39" s="84">
        <v>3</v>
      </c>
      <c r="J39" s="208" t="str">
        <f>LOOKUP(I39,Name!A$2:B1929)</f>
        <v>Birchfield Harriers</v>
      </c>
      <c r="K39" s="174">
        <v>53.3</v>
      </c>
      <c r="L39" s="214"/>
      <c r="M39" s="234" t="s">
        <v>144</v>
      </c>
      <c r="N39" s="92">
        <v>2</v>
      </c>
      <c r="O39" s="84">
        <v>698</v>
      </c>
      <c r="P39" s="208" t="str">
        <f>LOOKUP(O39,Name!A$2:B1936)</f>
        <v>Hannah Durowse</v>
      </c>
      <c r="Q39" s="86">
        <v>33</v>
      </c>
      <c r="R39" s="214"/>
      <c r="S39" s="56"/>
      <c r="T39" s="88">
        <f>IF(INT(O39/100)=1,Y39,0)</f>
        <v>0</v>
      </c>
      <c r="U39" s="88">
        <f>IF(INT(O39/100)=3,Y39,0)</f>
        <v>0</v>
      </c>
      <c r="V39" s="88">
        <f>IF(INT(O39/100)=4,Y39,0)</f>
        <v>0</v>
      </c>
      <c r="W39" s="88">
        <f>IF(INT(O39/100)=5,Y39,0)</f>
        <v>0</v>
      </c>
      <c r="X39" s="88">
        <f>IF(INT(O39/100)=6,Y39,0)</f>
        <v>8</v>
      </c>
      <c r="Y39" s="77">
        <v>8</v>
      </c>
    </row>
    <row r="40" spans="1:25" ht="15.75" thickBot="1">
      <c r="A40" s="85">
        <f>IF(I40=1,F40,0)</f>
        <v>6</v>
      </c>
      <c r="B40" s="85">
        <f>IF(I40=3,F40,0)</f>
        <v>0</v>
      </c>
      <c r="C40" s="85">
        <f>IF(I40=4,F40,0)</f>
        <v>0</v>
      </c>
      <c r="D40" s="85">
        <f>IF(I40=5,F40,0)</f>
        <v>0</v>
      </c>
      <c r="E40" s="85">
        <f>IF(I40=6,F40,0)</f>
        <v>0</v>
      </c>
      <c r="F40" s="89">
        <v>6</v>
      </c>
      <c r="H40" s="110">
        <v>3</v>
      </c>
      <c r="I40" s="84">
        <v>1</v>
      </c>
      <c r="J40" s="208" t="str">
        <f>LOOKUP(I40,Name!A$2:B1930)</f>
        <v>Royal Sutton Coldfield</v>
      </c>
      <c r="K40" s="174">
        <v>56.1</v>
      </c>
      <c r="L40" s="214"/>
      <c r="M40" s="234" t="s">
        <v>144</v>
      </c>
      <c r="N40" s="92">
        <v>3</v>
      </c>
      <c r="O40" s="84">
        <v>156</v>
      </c>
      <c r="P40" s="208" t="str">
        <f>LOOKUP(O40,Name!A$2:B1937)</f>
        <v>Alice Griffiths</v>
      </c>
      <c r="Q40" s="86">
        <v>31</v>
      </c>
      <c r="R40" s="214"/>
      <c r="S40" s="56"/>
      <c r="T40" s="88">
        <f>IF(INT(O40/100)=1,Y40,0)</f>
        <v>6</v>
      </c>
      <c r="U40" s="88">
        <f>IF(INT(O40/100)=3,Y40,0)</f>
        <v>0</v>
      </c>
      <c r="V40" s="88">
        <f>IF(INT(O40/100)=4,Y40,0)</f>
        <v>0</v>
      </c>
      <c r="W40" s="88">
        <f>IF(INT(O40/100)=5,Y40,0)</f>
        <v>0</v>
      </c>
      <c r="X40" s="88">
        <f>IF(INT(O40/100)=6,Y40,0)</f>
        <v>0</v>
      </c>
      <c r="Y40" s="77">
        <v>6</v>
      </c>
    </row>
    <row r="41" spans="1:25" ht="15.75" thickBot="1">
      <c r="A41" s="85">
        <f>IF(I41=1,F41,0)</f>
        <v>0</v>
      </c>
      <c r="B41" s="85">
        <f>IF(I41=3,F41,0)</f>
        <v>0</v>
      </c>
      <c r="C41" s="85">
        <f>IF(I41=4,F41,0)</f>
        <v>0</v>
      </c>
      <c r="D41" s="85">
        <f>IF(I41=5,F41,0)</f>
        <v>4</v>
      </c>
      <c r="E41" s="85">
        <f>IF(I41=6,F41,0)</f>
        <v>0</v>
      </c>
      <c r="F41" s="89">
        <v>4</v>
      </c>
      <c r="H41" s="110">
        <v>4</v>
      </c>
      <c r="I41" s="84">
        <v>5</v>
      </c>
      <c r="J41" s="208" t="str">
        <f>LOOKUP(I41,Name!A$2:B1931)</f>
        <v>Tamworth AC</v>
      </c>
      <c r="K41" s="174">
        <v>58.9</v>
      </c>
      <c r="L41" s="214"/>
      <c r="M41" s="234" t="s">
        <v>144</v>
      </c>
      <c r="N41" s="92">
        <v>4</v>
      </c>
      <c r="O41" s="84">
        <v>482</v>
      </c>
      <c r="P41" s="208" t="str">
        <f>LOOKUP(O41,Name!A$2:B1938)</f>
        <v>Isabel Knowles</v>
      </c>
      <c r="Q41" s="86">
        <v>26</v>
      </c>
      <c r="R41" s="214"/>
      <c r="S41" s="56"/>
      <c r="T41" s="88">
        <f>IF(INT(O41/100)=1,Y41,0)</f>
        <v>0</v>
      </c>
      <c r="U41" s="88">
        <f>IF(INT(O41/100)=3,Y41,0)</f>
        <v>0</v>
      </c>
      <c r="V41" s="88">
        <f>IF(INT(O41/100)=4,Y41,0)</f>
        <v>4</v>
      </c>
      <c r="W41" s="88">
        <f>IF(INT(O41/100)=5,Y41,0)</f>
        <v>0</v>
      </c>
      <c r="X41" s="88">
        <f>IF(INT(O41/100)=6,Y41,0)</f>
        <v>0</v>
      </c>
      <c r="Y41" s="77">
        <v>4</v>
      </c>
    </row>
    <row r="42" spans="1:25" ht="15.75" thickBot="1">
      <c r="A42" s="85">
        <f>IF(I42=1,F42,0)</f>
        <v>0</v>
      </c>
      <c r="B42" s="85">
        <f>IF(I42=3,F42,0)</f>
        <v>0</v>
      </c>
      <c r="C42" s="85">
        <f>IF(I42=4,F42,0)</f>
        <v>2</v>
      </c>
      <c r="D42" s="85">
        <f>IF(I42=5,F42,0)</f>
        <v>0</v>
      </c>
      <c r="E42" s="85">
        <f>IF(I42=6,F42,0)</f>
        <v>0</v>
      </c>
      <c r="F42" s="89">
        <v>2</v>
      </c>
      <c r="H42" s="110">
        <v>5</v>
      </c>
      <c r="I42" s="84">
        <v>4</v>
      </c>
      <c r="J42" s="208" t="str">
        <f>LOOKUP(I42,Name!A$2:B1932)</f>
        <v>Halesowen C&amp;AC</v>
      </c>
      <c r="K42" s="174">
        <v>59.2</v>
      </c>
      <c r="L42" s="214"/>
      <c r="M42" s="234" t="s">
        <v>144</v>
      </c>
      <c r="N42" s="96">
        <v>5</v>
      </c>
      <c r="O42" s="97"/>
      <c r="P42" s="210" t="e">
        <f>LOOKUP(O42,Name!A$2:B1939)</f>
        <v>#N/A</v>
      </c>
      <c r="Q42" s="108"/>
      <c r="R42" s="217"/>
      <c r="S42" s="56"/>
      <c r="T42" s="88">
        <f>IF(INT(O42/100)=1,Y42,0)</f>
        <v>0</v>
      </c>
      <c r="U42" s="88">
        <f>IF(INT(O42/100)=3,Y42,0)</f>
        <v>0</v>
      </c>
      <c r="V42" s="88">
        <f>IF(INT(O42/100)=4,Y42,0)</f>
        <v>0</v>
      </c>
      <c r="W42" s="88">
        <f>IF(INT(O42/100)=5,Y42,0)</f>
        <v>0</v>
      </c>
      <c r="X42" s="88">
        <f>IF(INT(O42/100)=6,Y42,0)</f>
        <v>0</v>
      </c>
      <c r="Y42" s="77">
        <v>2</v>
      </c>
    </row>
    <row r="43" spans="1:25" ht="15.75" thickBot="1">
      <c r="A43" s="86"/>
      <c r="B43" s="86"/>
      <c r="C43" s="86"/>
      <c r="D43" s="86"/>
      <c r="E43" s="86"/>
      <c r="F43" s="87" t="s">
        <v>70</v>
      </c>
      <c r="H43" s="215"/>
      <c r="I43" s="208"/>
      <c r="J43" s="208"/>
      <c r="K43" s="326"/>
      <c r="L43" s="214"/>
      <c r="M43" s="234" t="s">
        <v>144</v>
      </c>
      <c r="N43" s="216"/>
      <c r="O43" s="216"/>
      <c r="P43" s="211"/>
      <c r="Q43" s="211"/>
      <c r="R43" s="211"/>
      <c r="T43" s="86"/>
      <c r="U43" s="86"/>
      <c r="V43" s="86"/>
      <c r="W43" s="86"/>
      <c r="X43" s="86"/>
      <c r="Y43" s="87" t="s">
        <v>70</v>
      </c>
    </row>
    <row r="44" spans="1:24" ht="16.5" thickBot="1">
      <c r="A44" s="79" t="s">
        <v>60</v>
      </c>
      <c r="B44" s="80" t="s">
        <v>62</v>
      </c>
      <c r="C44" s="81" t="s">
        <v>64</v>
      </c>
      <c r="D44" s="82" t="s">
        <v>66</v>
      </c>
      <c r="E44" s="83" t="s">
        <v>68</v>
      </c>
      <c r="H44" s="233" t="s">
        <v>116</v>
      </c>
      <c r="I44" s="99">
        <v>6.3</v>
      </c>
      <c r="J44" s="209" t="s">
        <v>81</v>
      </c>
      <c r="K44" s="327"/>
      <c r="L44" s="214"/>
      <c r="M44" s="234" t="s">
        <v>144</v>
      </c>
      <c r="N44" s="232" t="s">
        <v>120</v>
      </c>
      <c r="O44" s="218"/>
      <c r="P44" s="207" t="s">
        <v>88</v>
      </c>
      <c r="Q44" s="207"/>
      <c r="R44" s="213"/>
      <c r="S44" s="56"/>
      <c r="T44" s="79" t="s">
        <v>60</v>
      </c>
      <c r="U44" s="80" t="s">
        <v>62</v>
      </c>
      <c r="V44" s="81" t="s">
        <v>64</v>
      </c>
      <c r="W44" s="82" t="s">
        <v>66</v>
      </c>
      <c r="X44" s="83" t="s">
        <v>68</v>
      </c>
    </row>
    <row r="45" spans="1:25" ht="15.75" thickBot="1">
      <c r="A45" s="85">
        <f>IF(I45=1,F45,0)</f>
        <v>0</v>
      </c>
      <c r="B45" s="85">
        <f>IF(I45=3,F45,0)</f>
        <v>0</v>
      </c>
      <c r="C45" s="85">
        <f>IF(I45=4,F45,0)</f>
        <v>0</v>
      </c>
      <c r="D45" s="85">
        <f>IF(I45=5,F45,0)</f>
        <v>0</v>
      </c>
      <c r="E45" s="85">
        <f>IF(I45=6,F45,0)</f>
        <v>10</v>
      </c>
      <c r="F45" s="89">
        <v>10</v>
      </c>
      <c r="H45" s="110">
        <v>1</v>
      </c>
      <c r="I45" s="84">
        <v>6</v>
      </c>
      <c r="J45" s="208" t="str">
        <f>LOOKUP(I45,Name!A$2:B1935)</f>
        <v>Solihull &amp; Small Heath</v>
      </c>
      <c r="K45" s="174">
        <v>53.5</v>
      </c>
      <c r="L45" s="214"/>
      <c r="M45" s="234" t="s">
        <v>144</v>
      </c>
      <c r="N45" s="92">
        <v>1</v>
      </c>
      <c r="O45" s="84">
        <v>697</v>
      </c>
      <c r="P45" s="208" t="str">
        <f>LOOKUP(O45,Name!A$2:B1942)</f>
        <v>Erin Troop</v>
      </c>
      <c r="Q45" s="182">
        <v>6.25</v>
      </c>
      <c r="R45" s="214"/>
      <c r="S45" s="56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10</v>
      </c>
      <c r="Y45" s="77">
        <v>10</v>
      </c>
    </row>
    <row r="46" spans="1:25" ht="15.75" thickBot="1">
      <c r="A46" s="85">
        <f>IF(I46=1,F46,0)</f>
        <v>0</v>
      </c>
      <c r="B46" s="85">
        <f>IF(I46=3,F46,0)</f>
        <v>8</v>
      </c>
      <c r="C46" s="85">
        <f>IF(I46=4,F46,0)</f>
        <v>0</v>
      </c>
      <c r="D46" s="85">
        <f>IF(I46=5,F46,0)</f>
        <v>0</v>
      </c>
      <c r="E46" s="85">
        <f>IF(I46=6,F46,0)</f>
        <v>0</v>
      </c>
      <c r="F46" s="89">
        <v>8</v>
      </c>
      <c r="H46" s="110">
        <v>2</v>
      </c>
      <c r="I46" s="84">
        <v>3</v>
      </c>
      <c r="J46" s="208" t="str">
        <f>LOOKUP(I46,Name!A$2:B1936)</f>
        <v>Birchfield Harriers</v>
      </c>
      <c r="K46" s="174">
        <v>53.6</v>
      </c>
      <c r="L46" s="214"/>
      <c r="M46" s="234" t="s">
        <v>144</v>
      </c>
      <c r="N46" s="92">
        <v>2</v>
      </c>
      <c r="O46" s="84">
        <v>162</v>
      </c>
      <c r="P46" s="208" t="str">
        <f>LOOKUP(O46,Name!A$2:B1943)</f>
        <v>Neva Bevan</v>
      </c>
      <c r="Q46" s="182">
        <v>5.25</v>
      </c>
      <c r="R46" s="214"/>
      <c r="S46" s="56"/>
      <c r="T46" s="88">
        <f>IF(INT(O46/100)=1,Y46,0)</f>
        <v>8</v>
      </c>
      <c r="U46" s="88">
        <f>IF(INT(O46/100)=3,Y46,0)</f>
        <v>0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7">
        <v>8</v>
      </c>
    </row>
    <row r="47" spans="1:25" ht="15.75" thickBot="1">
      <c r="A47" s="85">
        <f>IF(I47=1,F47,0)</f>
        <v>0</v>
      </c>
      <c r="B47" s="85">
        <f>IF(I47=3,F47,0)</f>
        <v>0</v>
      </c>
      <c r="C47" s="85">
        <f>IF(I47=4,F47,0)</f>
        <v>6</v>
      </c>
      <c r="D47" s="85">
        <f>IF(I47=5,F47,0)</f>
        <v>0</v>
      </c>
      <c r="E47" s="85">
        <f>IF(I47=6,F47,0)</f>
        <v>0</v>
      </c>
      <c r="F47" s="89">
        <v>6</v>
      </c>
      <c r="H47" s="110">
        <v>3</v>
      </c>
      <c r="I47" s="84">
        <v>4</v>
      </c>
      <c r="J47" s="208" t="str">
        <f>LOOKUP(I47,Name!A$2:B1937)</f>
        <v>Halesowen C&amp;AC</v>
      </c>
      <c r="K47" s="174">
        <v>54.7</v>
      </c>
      <c r="L47" s="214"/>
      <c r="M47" s="234" t="s">
        <v>144</v>
      </c>
      <c r="N47" s="92">
        <v>3</v>
      </c>
      <c r="O47" s="84">
        <v>307</v>
      </c>
      <c r="P47" s="208" t="str">
        <f>LOOKUP(O47,Name!A$2:B1944)</f>
        <v>TARA PATEL</v>
      </c>
      <c r="Q47" s="182">
        <v>5</v>
      </c>
      <c r="R47" s="214"/>
      <c r="S47" s="56"/>
      <c r="T47" s="88">
        <f>IF(INT(O47/100)=1,Y47,0)</f>
        <v>0</v>
      </c>
      <c r="U47" s="88">
        <f>IF(INT(O47/100)=3,Y47,0)</f>
        <v>6</v>
      </c>
      <c r="V47" s="88">
        <f>IF(INT(O47/100)=4,Y47,0)</f>
        <v>0</v>
      </c>
      <c r="W47" s="88">
        <f>IF(INT(O47/100)=5,Y47,0)</f>
        <v>0</v>
      </c>
      <c r="X47" s="88">
        <f>IF(INT(O47/100)=6,Y47,0)</f>
        <v>0</v>
      </c>
      <c r="Y47" s="77">
        <v>6</v>
      </c>
    </row>
    <row r="48" spans="1:25" ht="15.75" thickBot="1">
      <c r="A48" s="85">
        <f>IF(I48=1,F48,0)</f>
        <v>4</v>
      </c>
      <c r="B48" s="85">
        <f>IF(I48=3,F48,0)</f>
        <v>0</v>
      </c>
      <c r="C48" s="85">
        <f>IF(I48=4,F48,0)</f>
        <v>0</v>
      </c>
      <c r="D48" s="85">
        <f>IF(I48=5,F48,0)</f>
        <v>0</v>
      </c>
      <c r="E48" s="85">
        <f>IF(I48=6,F48,0)</f>
        <v>0</v>
      </c>
      <c r="F48" s="89">
        <v>4</v>
      </c>
      <c r="H48" s="110">
        <v>4</v>
      </c>
      <c r="I48" s="84">
        <v>1</v>
      </c>
      <c r="J48" s="208" t="str">
        <f>LOOKUP(I48,Name!A$2:B1938)</f>
        <v>Royal Sutton Coldfield</v>
      </c>
      <c r="K48" s="174">
        <v>59.6</v>
      </c>
      <c r="L48" s="214"/>
      <c r="M48" s="234" t="s">
        <v>144</v>
      </c>
      <c r="N48" s="92">
        <v>4</v>
      </c>
      <c r="O48" s="84">
        <v>486</v>
      </c>
      <c r="P48" s="208" t="str">
        <f>LOOKUP(O48,Name!A$2:B1945)</f>
        <v>Ava Shilvock</v>
      </c>
      <c r="Q48" s="182">
        <v>4.5</v>
      </c>
      <c r="R48" s="214"/>
      <c r="S48" s="56"/>
      <c r="T48" s="88">
        <f>IF(INT(O48/100)=1,Y48,0)</f>
        <v>0</v>
      </c>
      <c r="U48" s="88">
        <f>IF(INT(O48/100)=3,Y48,0)</f>
        <v>0</v>
      </c>
      <c r="V48" s="88">
        <f>IF(INT(O48/100)=4,Y48,0)</f>
        <v>4</v>
      </c>
      <c r="W48" s="88">
        <f>IF(INT(O48/100)=5,Y48,0)</f>
        <v>0</v>
      </c>
      <c r="X48" s="88">
        <f>IF(INT(O48/100)=6,Y48,0)</f>
        <v>0</v>
      </c>
      <c r="Y48" s="77">
        <v>4</v>
      </c>
    </row>
    <row r="49" spans="1:25" ht="15.75" thickBot="1">
      <c r="A49" s="85">
        <f>IF(I49=1,F49,0)</f>
        <v>0</v>
      </c>
      <c r="B49" s="85">
        <f>IF(I49=3,F49,0)</f>
        <v>0</v>
      </c>
      <c r="C49" s="85">
        <f>IF(I49=4,F49,0)</f>
        <v>0</v>
      </c>
      <c r="D49" s="85">
        <f>IF(I49=5,F49,0)</f>
        <v>0</v>
      </c>
      <c r="E49" s="85">
        <f>IF(I49=6,F49,0)</f>
        <v>0</v>
      </c>
      <c r="F49" s="89">
        <v>2</v>
      </c>
      <c r="H49" s="110">
        <v>5</v>
      </c>
      <c r="I49" s="84"/>
      <c r="J49" s="208" t="e">
        <f>LOOKUP(I49,Name!A$2:B1939)</f>
        <v>#N/A</v>
      </c>
      <c r="K49" s="174"/>
      <c r="L49" s="214"/>
      <c r="M49" s="234" t="s">
        <v>144</v>
      </c>
      <c r="N49" s="92">
        <v>5</v>
      </c>
      <c r="O49" s="84"/>
      <c r="P49" s="208" t="e">
        <f>LOOKUP(O49,Name!A$2:B1946)</f>
        <v>#N/A</v>
      </c>
      <c r="Q49" s="182"/>
      <c r="R49" s="214"/>
      <c r="S49" s="56"/>
      <c r="T49" s="88">
        <f>IF(INT(O49/100)=1,Y49,0)</f>
        <v>0</v>
      </c>
      <c r="U49" s="88">
        <f>IF(INT(O49/100)=3,Y49,0)</f>
        <v>0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7">
        <v>2</v>
      </c>
    </row>
    <row r="50" spans="1:25" ht="15.75" thickBot="1">
      <c r="A50" s="86"/>
      <c r="B50" s="86"/>
      <c r="C50" s="86"/>
      <c r="D50" s="86"/>
      <c r="E50" s="86"/>
      <c r="F50" s="87" t="s">
        <v>70</v>
      </c>
      <c r="H50" s="212"/>
      <c r="I50" s="209"/>
      <c r="J50" s="208"/>
      <c r="K50" s="326"/>
      <c r="L50" s="214"/>
      <c r="M50" s="234" t="s">
        <v>144</v>
      </c>
      <c r="N50" s="212"/>
      <c r="O50" s="209"/>
      <c r="P50" s="208"/>
      <c r="Q50" s="323"/>
      <c r="R50" s="214"/>
      <c r="S50" s="56"/>
      <c r="T50" s="102"/>
      <c r="U50" s="86"/>
      <c r="V50" s="86"/>
      <c r="W50" s="86"/>
      <c r="X50" s="86"/>
      <c r="Y50" s="87" t="s">
        <v>70</v>
      </c>
    </row>
    <row r="51" spans="1:24" ht="16.5" thickBot="1">
      <c r="A51" s="79" t="s">
        <v>60</v>
      </c>
      <c r="B51" s="80" t="s">
        <v>62</v>
      </c>
      <c r="C51" s="81" t="s">
        <v>64</v>
      </c>
      <c r="D51" s="82" t="s">
        <v>66</v>
      </c>
      <c r="E51" s="83" t="s">
        <v>68</v>
      </c>
      <c r="H51" s="233" t="s">
        <v>117</v>
      </c>
      <c r="I51" s="99">
        <v>7.1</v>
      </c>
      <c r="J51" s="209" t="s">
        <v>83</v>
      </c>
      <c r="K51" s="327"/>
      <c r="L51" s="214"/>
      <c r="M51" s="234" t="s">
        <v>144</v>
      </c>
      <c r="N51" s="233" t="s">
        <v>121</v>
      </c>
      <c r="O51" s="209"/>
      <c r="P51" s="209" t="s">
        <v>89</v>
      </c>
      <c r="Q51" s="324"/>
      <c r="R51" s="214"/>
      <c r="S51" s="56"/>
      <c r="T51" s="79" t="s">
        <v>60</v>
      </c>
      <c r="U51" s="80" t="s">
        <v>62</v>
      </c>
      <c r="V51" s="81" t="s">
        <v>64</v>
      </c>
      <c r="W51" s="82" t="s">
        <v>66</v>
      </c>
      <c r="X51" s="83" t="s">
        <v>68</v>
      </c>
    </row>
    <row r="52" spans="1:25" ht="15.75" thickBot="1">
      <c r="A52" s="85">
        <f>IF(I52=1,F52,0)</f>
        <v>0</v>
      </c>
      <c r="B52" s="85">
        <f>IF(I52=3,F52,0)</f>
        <v>0</v>
      </c>
      <c r="C52" s="85">
        <f>IF(I52=4,F52,0)</f>
        <v>0</v>
      </c>
      <c r="D52" s="85">
        <f>IF(I52=5,F52,0)</f>
        <v>0</v>
      </c>
      <c r="E52" s="85">
        <f>IF(I52=6,F52,0)</f>
        <v>10</v>
      </c>
      <c r="F52" s="89">
        <v>10</v>
      </c>
      <c r="H52" s="110">
        <v>1</v>
      </c>
      <c r="I52" s="84">
        <v>6</v>
      </c>
      <c r="J52" s="208" t="str">
        <f>LOOKUP(I52,Name!A$2:B1942)</f>
        <v>Solihull &amp; Small Heath</v>
      </c>
      <c r="K52" s="174">
        <v>51.7</v>
      </c>
      <c r="L52" s="214"/>
      <c r="M52" s="234" t="s">
        <v>144</v>
      </c>
      <c r="N52" s="92">
        <v>1</v>
      </c>
      <c r="O52" s="84">
        <v>693</v>
      </c>
      <c r="P52" s="208" t="str">
        <f>LOOKUP(O52,Name!A$2:B1949)</f>
        <v>Poppy Koumblis</v>
      </c>
      <c r="Q52" s="182">
        <v>6.25</v>
      </c>
      <c r="R52" s="214"/>
      <c r="S52" s="56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10</v>
      </c>
      <c r="Y52" s="77">
        <v>10</v>
      </c>
    </row>
    <row r="53" spans="1:25" ht="15.75" thickBot="1">
      <c r="A53" s="85">
        <f>IF(I53=1,F53,0)</f>
        <v>0</v>
      </c>
      <c r="B53" s="85">
        <f>IF(I53=3,F53,0)</f>
        <v>8</v>
      </c>
      <c r="C53" s="85">
        <f>IF(I53=4,F53,0)</f>
        <v>0</v>
      </c>
      <c r="D53" s="85">
        <f>IF(I53=5,F53,0)</f>
        <v>0</v>
      </c>
      <c r="E53" s="85">
        <f>IF(I53=6,F53,0)</f>
        <v>0</v>
      </c>
      <c r="F53" s="89">
        <v>8</v>
      </c>
      <c r="H53" s="110">
        <v>2</v>
      </c>
      <c r="I53" s="84">
        <v>3</v>
      </c>
      <c r="J53" s="208" t="str">
        <f>LOOKUP(I53,Name!A$2:B1943)</f>
        <v>Birchfield Harriers</v>
      </c>
      <c r="K53" s="174">
        <v>53.5</v>
      </c>
      <c r="L53" s="214"/>
      <c r="M53" s="234" t="s">
        <v>144</v>
      </c>
      <c r="N53" s="92">
        <v>2</v>
      </c>
      <c r="O53" s="84">
        <v>471</v>
      </c>
      <c r="P53" s="208" t="str">
        <f>LOOKUP(O53,Name!A$2:B1950)</f>
        <v>Sadie Bradley</v>
      </c>
      <c r="Q53" s="182">
        <v>4.5</v>
      </c>
      <c r="R53" s="214"/>
      <c r="S53" s="56"/>
      <c r="T53" s="88">
        <f>IF(INT(O53/100)=1,Y53,0)</f>
        <v>0</v>
      </c>
      <c r="U53" s="88">
        <f>IF(INT(O53/100)=3,Y53,0)</f>
        <v>0</v>
      </c>
      <c r="V53" s="88">
        <f>IF(INT(O53/100)=4,Y53,0)</f>
        <v>8</v>
      </c>
      <c r="W53" s="88">
        <f>IF(INT(O53/100)=5,Y53,0)</f>
        <v>0</v>
      </c>
      <c r="X53" s="88">
        <f>IF(INT(O53/100)=6,Y53,0)</f>
        <v>0</v>
      </c>
      <c r="Y53" s="77">
        <v>8</v>
      </c>
    </row>
    <row r="54" spans="1:25" ht="15.75" thickBot="1">
      <c r="A54" s="85">
        <f>IF(I54=1,F54,0)</f>
        <v>6</v>
      </c>
      <c r="B54" s="85">
        <f>IF(I54=3,F54,0)</f>
        <v>0</v>
      </c>
      <c r="C54" s="85">
        <f>IF(I54=4,F54,0)</f>
        <v>0</v>
      </c>
      <c r="D54" s="85">
        <f>IF(I54=5,F54,0)</f>
        <v>0</v>
      </c>
      <c r="E54" s="85">
        <f>IF(I54=6,F54,0)</f>
        <v>0</v>
      </c>
      <c r="F54" s="89">
        <v>6</v>
      </c>
      <c r="H54" s="110">
        <v>3</v>
      </c>
      <c r="I54" s="84">
        <v>1</v>
      </c>
      <c r="J54" s="208" t="str">
        <f>LOOKUP(I54,Name!A$2:B1944)</f>
        <v>Royal Sutton Coldfield</v>
      </c>
      <c r="K54" s="174">
        <v>54.9</v>
      </c>
      <c r="L54" s="214"/>
      <c r="M54" s="234" t="s">
        <v>144</v>
      </c>
      <c r="N54" s="92">
        <v>3</v>
      </c>
      <c r="O54" s="84">
        <v>303</v>
      </c>
      <c r="P54" s="208" t="str">
        <f>LOOKUP(O54,Name!A$2:B1951)</f>
        <v>VIVI INCE</v>
      </c>
      <c r="Q54" s="182">
        <v>4.25</v>
      </c>
      <c r="R54" s="214"/>
      <c r="S54" s="56"/>
      <c r="T54" s="88">
        <f>IF(INT(O54/100)=1,Y54,0)</f>
        <v>0</v>
      </c>
      <c r="U54" s="88">
        <f>IF(INT(O54/100)=3,Y54,0)</f>
        <v>6</v>
      </c>
      <c r="V54" s="88">
        <f>IF(INT(O54/100)=4,Y54,0)</f>
        <v>0</v>
      </c>
      <c r="W54" s="88">
        <f>IF(INT(O54/100)=5,Y54,0)</f>
        <v>0</v>
      </c>
      <c r="X54" s="88">
        <f>IF(INT(O54/100)=6,Y54,0)</f>
        <v>0</v>
      </c>
      <c r="Y54" s="77">
        <v>6</v>
      </c>
    </row>
    <row r="55" spans="1:25" ht="15.75" thickBot="1">
      <c r="A55" s="85">
        <f>IF(I55=1,F55,0)</f>
        <v>0</v>
      </c>
      <c r="B55" s="85">
        <f>IF(I55=3,F55,0)</f>
        <v>0</v>
      </c>
      <c r="C55" s="85">
        <f>IF(I55=4,F55,0)</f>
        <v>0</v>
      </c>
      <c r="D55" s="85">
        <f>IF(I55=5,F55,0)</f>
        <v>4</v>
      </c>
      <c r="E55" s="85">
        <f>IF(I55=6,F55,0)</f>
        <v>0</v>
      </c>
      <c r="F55" s="89">
        <v>4</v>
      </c>
      <c r="H55" s="110">
        <v>4</v>
      </c>
      <c r="I55" s="84">
        <v>5</v>
      </c>
      <c r="J55" s="208" t="str">
        <f>LOOKUP(I55,Name!A$2:B1945)</f>
        <v>Tamworth AC</v>
      </c>
      <c r="K55" s="174">
        <v>57</v>
      </c>
      <c r="L55" s="214"/>
      <c r="M55" s="234" t="s">
        <v>144</v>
      </c>
      <c r="N55" s="92">
        <v>4</v>
      </c>
      <c r="O55" s="84">
        <v>163</v>
      </c>
      <c r="P55" s="208" t="str">
        <f>LOOKUP(O55,Name!A$2:B1952)</f>
        <v>Alexia Bevan</v>
      </c>
      <c r="Q55" s="182">
        <v>3</v>
      </c>
      <c r="R55" s="214"/>
      <c r="S55" s="56"/>
      <c r="T55" s="88">
        <f>IF(INT(O55/100)=1,Y55,0)</f>
        <v>4</v>
      </c>
      <c r="U55" s="88">
        <f>IF(INT(O55/100)=3,Y55,0)</f>
        <v>0</v>
      </c>
      <c r="V55" s="88">
        <f>IF(INT(O55/100)=4,Y55,0)</f>
        <v>0</v>
      </c>
      <c r="W55" s="88">
        <f>IF(INT(O55/100)=5,Y55,0)</f>
        <v>0</v>
      </c>
      <c r="X55" s="88">
        <f>IF(INT(O55/100)=6,Y55,0)</f>
        <v>0</v>
      </c>
      <c r="Y55" s="77">
        <v>4</v>
      </c>
    </row>
    <row r="56" spans="1:25" ht="15.75" thickBot="1">
      <c r="A56" s="85">
        <f>IF(I56=1,F56,0)</f>
        <v>0</v>
      </c>
      <c r="B56" s="85">
        <f>IF(I56=3,F56,0)</f>
        <v>0</v>
      </c>
      <c r="C56" s="85">
        <f>IF(I56=4,F56,0)</f>
        <v>2</v>
      </c>
      <c r="D56" s="85">
        <f>IF(I56=5,F56,0)</f>
        <v>0</v>
      </c>
      <c r="E56" s="85">
        <f>IF(I56=6,F56,0)</f>
        <v>0</v>
      </c>
      <c r="F56" s="89">
        <v>2</v>
      </c>
      <c r="H56" s="112">
        <v>5</v>
      </c>
      <c r="I56" s="97">
        <v>4</v>
      </c>
      <c r="J56" s="210" t="str">
        <f>LOOKUP(I56,Name!A$2:B1946)</f>
        <v>Halesowen C&amp;AC</v>
      </c>
      <c r="K56" s="322">
        <v>59.5</v>
      </c>
      <c r="L56" s="217"/>
      <c r="M56" s="234" t="s">
        <v>144</v>
      </c>
      <c r="N56" s="96">
        <v>5</v>
      </c>
      <c r="O56" s="97"/>
      <c r="P56" s="210" t="e">
        <f>LOOKUP(O56,Name!A$2:B1953)</f>
        <v>#N/A</v>
      </c>
      <c r="Q56" s="319"/>
      <c r="R56" s="217"/>
      <c r="S56" s="56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7">
        <v>2</v>
      </c>
    </row>
    <row r="57" spans="1:25" ht="15.75" thickBot="1">
      <c r="A57" s="86"/>
      <c r="B57" s="86"/>
      <c r="C57" s="86"/>
      <c r="D57" s="86"/>
      <c r="E57" s="86"/>
      <c r="F57" s="87" t="s">
        <v>70</v>
      </c>
      <c r="H57" s="216"/>
      <c r="I57" s="216"/>
      <c r="J57" s="211"/>
      <c r="K57" s="211"/>
      <c r="L57" s="211"/>
      <c r="M57" s="234" t="s">
        <v>144</v>
      </c>
      <c r="N57" s="216"/>
      <c r="O57" s="216"/>
      <c r="P57" s="211"/>
      <c r="Q57" s="211"/>
      <c r="R57" s="211"/>
      <c r="T57" s="86"/>
      <c r="U57" s="86"/>
      <c r="V57" s="86"/>
      <c r="W57" s="86"/>
      <c r="X57" s="86"/>
      <c r="Y57" s="87" t="s">
        <v>70</v>
      </c>
    </row>
    <row r="58" spans="1:24" ht="16.5" thickBot="1">
      <c r="A58" s="79" t="s">
        <v>60</v>
      </c>
      <c r="B58" s="80" t="s">
        <v>62</v>
      </c>
      <c r="C58" s="81" t="s">
        <v>64</v>
      </c>
      <c r="D58" s="82" t="s">
        <v>66</v>
      </c>
      <c r="E58" s="83" t="s">
        <v>68</v>
      </c>
      <c r="H58" s="232" t="s">
        <v>122</v>
      </c>
      <c r="I58" s="218"/>
      <c r="J58" s="207" t="s">
        <v>123</v>
      </c>
      <c r="K58" s="207"/>
      <c r="L58" s="213"/>
      <c r="M58" s="234" t="s">
        <v>144</v>
      </c>
      <c r="N58" s="232" t="s">
        <v>125</v>
      </c>
      <c r="O58" s="218"/>
      <c r="P58" s="207" t="s">
        <v>124</v>
      </c>
      <c r="Q58" s="207"/>
      <c r="R58" s="213"/>
      <c r="S58" s="56"/>
      <c r="T58" s="79" t="s">
        <v>60</v>
      </c>
      <c r="U58" s="80" t="s">
        <v>62</v>
      </c>
      <c r="V58" s="81" t="s">
        <v>64</v>
      </c>
      <c r="W58" s="82" t="s">
        <v>66</v>
      </c>
      <c r="X58" s="83" t="s">
        <v>68</v>
      </c>
    </row>
    <row r="59" spans="1:25" ht="15.75" thickBot="1">
      <c r="A59" s="88">
        <f>IF(INT(I59/100)=1,F59,0)</f>
        <v>0</v>
      </c>
      <c r="B59" s="88">
        <f>IF(INT(I59/100)=3,F59,0)</f>
        <v>0</v>
      </c>
      <c r="C59" s="88">
        <f>IF(INT(I59/100)=4,F59,0)</f>
        <v>0</v>
      </c>
      <c r="D59" s="88">
        <f>IF(INT(I59/100)=5,F59,0)</f>
        <v>0</v>
      </c>
      <c r="E59" s="88">
        <f>IF(INT(I59/100)=6,F59,0)</f>
        <v>10</v>
      </c>
      <c r="F59" s="77">
        <v>10</v>
      </c>
      <c r="H59" s="92">
        <v>1</v>
      </c>
      <c r="I59" s="84">
        <v>687</v>
      </c>
      <c r="J59" s="208" t="str">
        <f>LOOKUP(I59,Name!A$2:B1949)</f>
        <v>Eve Wynne-Jones</v>
      </c>
      <c r="K59" s="86">
        <v>56</v>
      </c>
      <c r="L59" s="214"/>
      <c r="M59" s="234" t="s">
        <v>144</v>
      </c>
      <c r="N59" s="92">
        <v>1</v>
      </c>
      <c r="O59" s="84">
        <v>690</v>
      </c>
      <c r="P59" s="208" t="str">
        <f>LOOKUP(O59,Name!A$2:B1956)</f>
        <v>Millie Murphy</v>
      </c>
      <c r="Q59" s="86">
        <v>44</v>
      </c>
      <c r="R59" s="214"/>
      <c r="S59" s="56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10</v>
      </c>
      <c r="Y59" s="77">
        <v>10</v>
      </c>
    </row>
    <row r="60" spans="1:25" ht="15.75" thickBot="1">
      <c r="A60" s="88">
        <f>IF(INT(I60/100)=1,F60,0)</f>
        <v>0</v>
      </c>
      <c r="B60" s="88">
        <f>IF(INT(I60/100)=3,F60,0)</f>
        <v>8</v>
      </c>
      <c r="C60" s="88">
        <f>IF(INT(I60/100)=4,F60,0)</f>
        <v>0</v>
      </c>
      <c r="D60" s="88">
        <f>IF(INT(I60/100)=5,F60,0)</f>
        <v>0</v>
      </c>
      <c r="E60" s="88">
        <f>IF(INT(I60/100)=6,F60,0)</f>
        <v>0</v>
      </c>
      <c r="F60" s="77">
        <v>8</v>
      </c>
      <c r="H60" s="92">
        <v>2</v>
      </c>
      <c r="I60" s="84">
        <v>305</v>
      </c>
      <c r="J60" s="208" t="str">
        <f>LOOKUP(I60,Name!A$2:B1950)</f>
        <v>MAYA WHITEHOUSE</v>
      </c>
      <c r="K60" s="86">
        <v>50</v>
      </c>
      <c r="L60" s="214"/>
      <c r="M60" s="234" t="s">
        <v>144</v>
      </c>
      <c r="N60" s="92">
        <v>2</v>
      </c>
      <c r="O60" s="84">
        <v>301</v>
      </c>
      <c r="P60" s="208" t="str">
        <f>LOOKUP(O60,Name!A$2:B1957)</f>
        <v>IZZY THOMPSON</v>
      </c>
      <c r="Q60" s="86">
        <v>44</v>
      </c>
      <c r="R60" s="214"/>
      <c r="S60" s="56"/>
      <c r="T60" s="88">
        <f>IF(INT(O60/100)=1,Y60,0)</f>
        <v>0</v>
      </c>
      <c r="U60" s="88">
        <f>IF(INT(O60/100)=3,Y60,0)</f>
        <v>8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7">
        <v>8</v>
      </c>
    </row>
    <row r="61" spans="1:25" ht="15.75" thickBot="1">
      <c r="A61" s="88">
        <f>IF(INT(I61/100)=1,F61,0)</f>
        <v>0</v>
      </c>
      <c r="B61" s="88">
        <f>IF(INT(I61/100)=3,F61,0)</f>
        <v>0</v>
      </c>
      <c r="C61" s="88">
        <f>IF(INT(I61/100)=4,F61,0)</f>
        <v>6</v>
      </c>
      <c r="D61" s="88">
        <f>IF(INT(I61/100)=5,F61,0)</f>
        <v>0</v>
      </c>
      <c r="E61" s="88">
        <f>IF(INT(I61/100)=6,F61,0)</f>
        <v>0</v>
      </c>
      <c r="F61" s="77">
        <v>6</v>
      </c>
      <c r="H61" s="92">
        <v>3</v>
      </c>
      <c r="I61" s="84">
        <v>470</v>
      </c>
      <c r="J61" s="208" t="str">
        <f>LOOKUP(I61,Name!A$2:B1951)</f>
        <v>Charlie-Ann Baird</v>
      </c>
      <c r="K61" s="86">
        <v>43</v>
      </c>
      <c r="L61" s="214"/>
      <c r="M61" s="234" t="s">
        <v>144</v>
      </c>
      <c r="N61" s="92" t="s">
        <v>592</v>
      </c>
      <c r="O61" s="84">
        <v>475</v>
      </c>
      <c r="P61" s="208" t="str">
        <f>LOOKUP(O61,Name!A$2:B1958)</f>
        <v>Millie Cross</v>
      </c>
      <c r="Q61" s="86">
        <v>42</v>
      </c>
      <c r="R61" s="214"/>
      <c r="S61" s="56"/>
      <c r="T61" s="88">
        <f>IF(INT(O61/100)=1,Y61,0)</f>
        <v>0</v>
      </c>
      <c r="U61" s="88">
        <f>IF(INT(O61/100)=3,Y61,0)</f>
        <v>0</v>
      </c>
      <c r="V61" s="88">
        <f>IF(INT(O61/100)=4,Y61,0)</f>
        <v>6</v>
      </c>
      <c r="W61" s="88">
        <f>IF(INT(O61/100)=5,Y61,0)</f>
        <v>0</v>
      </c>
      <c r="X61" s="88">
        <f>IF(INT(O61/100)=6,Y61,0)</f>
        <v>0</v>
      </c>
      <c r="Y61" s="77">
        <v>6</v>
      </c>
    </row>
    <row r="62" spans="1:25" ht="15.75" thickBot="1">
      <c r="A62" s="88">
        <f>IF(INT(I62/100)=1,F62,0)</f>
        <v>4</v>
      </c>
      <c r="B62" s="88">
        <f>IF(INT(I62/100)=3,F62,0)</f>
        <v>0</v>
      </c>
      <c r="C62" s="88">
        <f>IF(INT(I62/100)=4,F62,0)</f>
        <v>0</v>
      </c>
      <c r="D62" s="88">
        <f>IF(INT(I62/100)=5,F62,0)</f>
        <v>0</v>
      </c>
      <c r="E62" s="88">
        <f>IF(INT(I62/100)=6,F62,0)</f>
        <v>0</v>
      </c>
      <c r="F62" s="77">
        <v>4</v>
      </c>
      <c r="H62" s="92">
        <v>4</v>
      </c>
      <c r="I62" s="84">
        <v>155</v>
      </c>
      <c r="J62" s="208" t="str">
        <f>LOOKUP(I62,Name!A$2:B1952)</f>
        <v>Caitlin Ralph</v>
      </c>
      <c r="K62" s="86">
        <v>42</v>
      </c>
      <c r="L62" s="214"/>
      <c r="M62" s="234" t="s">
        <v>144</v>
      </c>
      <c r="N62" s="92">
        <v>4</v>
      </c>
      <c r="O62" s="84">
        <v>163</v>
      </c>
      <c r="P62" s="208" t="str">
        <f>LOOKUP(O62,Name!A$2:B1959)</f>
        <v>Alexia Bevan</v>
      </c>
      <c r="Q62" s="86">
        <v>19</v>
      </c>
      <c r="R62" s="214"/>
      <c r="S62" s="56"/>
      <c r="T62" s="88">
        <f>IF(INT(O62/100)=1,Y62,0)</f>
        <v>4</v>
      </c>
      <c r="U62" s="88">
        <f>IF(INT(O62/100)=3,Y62,0)</f>
        <v>0</v>
      </c>
      <c r="V62" s="88">
        <f>IF(INT(O62/100)=4,Y62,0)</f>
        <v>0</v>
      </c>
      <c r="W62" s="88">
        <f>IF(INT(O62/100)=5,Y62,0)</f>
        <v>0</v>
      </c>
      <c r="X62" s="88">
        <f>IF(INT(O62/100)=6,Y62,0)</f>
        <v>0</v>
      </c>
      <c r="Y62" s="77">
        <v>4</v>
      </c>
    </row>
    <row r="63" spans="1:25" ht="15.75" thickBot="1">
      <c r="A63" s="88">
        <f>IF(INT(I63/100)=1,F63,0)</f>
        <v>0</v>
      </c>
      <c r="B63" s="88">
        <f>IF(INT(I63/100)=3,F63,0)</f>
        <v>0</v>
      </c>
      <c r="C63" s="88">
        <f>IF(INT(I63/100)=4,F63,0)</f>
        <v>0</v>
      </c>
      <c r="D63" s="88">
        <f>IF(INT(I63/100)=5,F63,0)</f>
        <v>0</v>
      </c>
      <c r="E63" s="88">
        <f>IF(INT(I63/100)=6,F63,0)</f>
        <v>0</v>
      </c>
      <c r="F63" s="77">
        <v>2</v>
      </c>
      <c r="H63" s="92">
        <v>5</v>
      </c>
      <c r="I63" s="84"/>
      <c r="J63" s="208" t="e">
        <f>LOOKUP(I63,Name!A$2:B1953)</f>
        <v>#N/A</v>
      </c>
      <c r="K63" s="86"/>
      <c r="L63" s="214"/>
      <c r="M63" s="234" t="s">
        <v>144</v>
      </c>
      <c r="N63" s="92">
        <v>5</v>
      </c>
      <c r="O63" s="84"/>
      <c r="P63" s="208" t="e">
        <f>LOOKUP(O63,Name!A$2:B1960)</f>
        <v>#N/A</v>
      </c>
      <c r="Q63" s="86"/>
      <c r="R63" s="214"/>
      <c r="S63" s="56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0</v>
      </c>
      <c r="Y63" s="77">
        <v>2</v>
      </c>
    </row>
    <row r="64" spans="1:25" ht="15.75" thickBot="1">
      <c r="A64" s="86"/>
      <c r="B64" s="86"/>
      <c r="C64" s="86"/>
      <c r="D64" s="86"/>
      <c r="E64" s="86"/>
      <c r="F64" s="87" t="s">
        <v>70</v>
      </c>
      <c r="H64" s="219"/>
      <c r="I64" s="220"/>
      <c r="J64" s="210"/>
      <c r="K64" s="210"/>
      <c r="L64" s="217"/>
      <c r="M64" s="234" t="s">
        <v>144</v>
      </c>
      <c r="N64" s="219"/>
      <c r="O64" s="220"/>
      <c r="P64" s="210"/>
      <c r="Q64" s="210"/>
      <c r="R64" s="217"/>
      <c r="S64" s="56"/>
      <c r="T64" s="86"/>
      <c r="U64" s="86">
        <v>1</v>
      </c>
      <c r="V64" s="86"/>
      <c r="W64" s="86"/>
      <c r="X64" s="86">
        <v>-1</v>
      </c>
      <c r="Y64" s="87" t="s">
        <v>70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C1">
      <selection activeCell="J7" sqref="J7"/>
    </sheetView>
  </sheetViews>
  <sheetFormatPr defaultColWidth="9.140625" defaultRowHeight="12.75"/>
  <cols>
    <col min="1" max="5" width="5.7109375" style="3" customWidth="1"/>
    <col min="6" max="6" width="5.7109375" style="55" customWidth="1"/>
    <col min="7" max="7" width="3.28125" style="55" customWidth="1"/>
    <col min="8" max="8" width="5.7109375" style="55" customWidth="1"/>
    <col min="9" max="9" width="6.28125" style="55" customWidth="1"/>
    <col min="10" max="10" width="23.8515625" style="55" customWidth="1"/>
    <col min="11" max="11" width="8.57421875" style="55" customWidth="1"/>
    <col min="12" max="12" width="5.7109375" style="55" customWidth="1"/>
    <col min="13" max="13" width="4.57421875" style="340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9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1:19" ht="15.75">
      <c r="A1" s="79" t="s">
        <v>60</v>
      </c>
      <c r="B1" s="80" t="s">
        <v>62</v>
      </c>
      <c r="C1" s="81" t="s">
        <v>64</v>
      </c>
      <c r="D1" s="82" t="s">
        <v>66</v>
      </c>
      <c r="E1" s="83" t="s">
        <v>68</v>
      </c>
      <c r="F1" s="124" t="s">
        <v>189</v>
      </c>
      <c r="H1" s="699" t="s">
        <v>94</v>
      </c>
      <c r="I1" s="700"/>
      <c r="J1" s="700"/>
      <c r="K1" s="700"/>
      <c r="L1" s="701"/>
      <c r="M1" s="339" t="s">
        <v>189</v>
      </c>
      <c r="N1" s="226" t="s">
        <v>245</v>
      </c>
      <c r="O1" s="229">
        <v>6</v>
      </c>
      <c r="P1" s="118" t="str">
        <f>LOOKUP(O1,Name!A$2:B1899)</f>
        <v>Solihull &amp; Small Heath</v>
      </c>
      <c r="Q1" s="229">
        <f>E$4</f>
        <v>166</v>
      </c>
      <c r="R1" s="228"/>
      <c r="S1" s="123"/>
    </row>
    <row r="2" spans="1:19" ht="15.75">
      <c r="A2" s="55">
        <f>SUM(A6:A68)</f>
        <v>28</v>
      </c>
      <c r="B2" s="55">
        <f>SUM(B6:B68)</f>
        <v>62</v>
      </c>
      <c r="C2" s="55">
        <f>SUM(C6:C68)</f>
        <v>22</v>
      </c>
      <c r="D2" s="55">
        <f>SUM(D6:D68)</f>
        <v>12</v>
      </c>
      <c r="E2" s="55">
        <f>SUM(E6:E68)</f>
        <v>84</v>
      </c>
      <c r="F2" s="55" t="s">
        <v>92</v>
      </c>
      <c r="H2" s="226"/>
      <c r="I2" s="227"/>
      <c r="J2" s="227"/>
      <c r="K2" s="227"/>
      <c r="L2" s="228"/>
      <c r="M2" s="339" t="s">
        <v>189</v>
      </c>
      <c r="N2" s="226" t="s">
        <v>248</v>
      </c>
      <c r="O2" s="229">
        <v>3</v>
      </c>
      <c r="P2" s="118" t="str">
        <f>LOOKUP(O2,Name!A$2:B1896)</f>
        <v>Birchfield Harriers</v>
      </c>
      <c r="Q2" s="229">
        <f>B$4</f>
        <v>138</v>
      </c>
      <c r="R2" s="228"/>
      <c r="S2" s="123"/>
    </row>
    <row r="3" spans="1:19" ht="15.75">
      <c r="A3" s="55">
        <f>SUM(T6:T68)</f>
        <v>24</v>
      </c>
      <c r="B3" s="55">
        <f>SUM(U6:U68)</f>
        <v>76</v>
      </c>
      <c r="C3" s="55">
        <f>SUM(V6:V68)</f>
        <v>10</v>
      </c>
      <c r="D3" s="55">
        <f>SUM(W6:W68)</f>
        <v>8</v>
      </c>
      <c r="E3" s="55">
        <f>SUM(X6:X68)</f>
        <v>82</v>
      </c>
      <c r="F3" s="55" t="s">
        <v>153</v>
      </c>
      <c r="H3" s="226"/>
      <c r="I3" s="227"/>
      <c r="J3" s="227" t="s">
        <v>295</v>
      </c>
      <c r="K3" s="227"/>
      <c r="L3" s="228"/>
      <c r="M3" s="339" t="s">
        <v>189</v>
      </c>
      <c r="N3" s="226" t="s">
        <v>249</v>
      </c>
      <c r="O3" s="229">
        <v>1</v>
      </c>
      <c r="P3" s="118" t="str">
        <f>LOOKUP(O3,Name!A$2:B1895)</f>
        <v>Royal Sutton Coldfield</v>
      </c>
      <c r="Q3" s="229">
        <f>A$4</f>
        <v>52</v>
      </c>
      <c r="R3" s="228"/>
      <c r="S3" s="123"/>
    </row>
    <row r="4" spans="1:19" ht="15.75">
      <c r="A4" s="124">
        <f>A2+A3</f>
        <v>52</v>
      </c>
      <c r="B4" s="124">
        <f>B2+B3</f>
        <v>138</v>
      </c>
      <c r="C4" s="124">
        <f>C2+C3</f>
        <v>32</v>
      </c>
      <c r="D4" s="124">
        <f>D2+D3</f>
        <v>20</v>
      </c>
      <c r="E4" s="124">
        <f>E2+E3</f>
        <v>166</v>
      </c>
      <c r="F4" s="124" t="s">
        <v>93</v>
      </c>
      <c r="H4" s="226"/>
      <c r="I4" s="227"/>
      <c r="J4" s="227" t="s">
        <v>95</v>
      </c>
      <c r="K4" s="227"/>
      <c r="L4" s="228"/>
      <c r="M4" s="339" t="s">
        <v>189</v>
      </c>
      <c r="N4" s="226" t="s">
        <v>246</v>
      </c>
      <c r="O4" s="229">
        <v>4</v>
      </c>
      <c r="P4" s="118" t="str">
        <f>LOOKUP(O4,Name!A$2:B1897)</f>
        <v>Halesowen C&amp;AC</v>
      </c>
      <c r="Q4" s="229">
        <f>C$4</f>
        <v>32</v>
      </c>
      <c r="R4" s="228"/>
      <c r="S4" s="123"/>
    </row>
    <row r="5" spans="8:19" ht="16.5" thickBot="1">
      <c r="H5" s="231"/>
      <c r="I5" s="236"/>
      <c r="J5" s="236"/>
      <c r="K5" s="236"/>
      <c r="L5" s="230"/>
      <c r="M5" s="339" t="s">
        <v>189</v>
      </c>
      <c r="N5" s="226" t="s">
        <v>247</v>
      </c>
      <c r="O5" s="229">
        <v>5</v>
      </c>
      <c r="P5" s="118" t="str">
        <f>LOOKUP(O5,Name!A$2:B1898)</f>
        <v>Tamworth AC</v>
      </c>
      <c r="Q5" s="229">
        <f>D$4</f>
        <v>20</v>
      </c>
      <c r="R5" s="228"/>
      <c r="S5" s="123"/>
    </row>
    <row r="6" spans="1:24" ht="15.75">
      <c r="A6" s="79" t="s">
        <v>60</v>
      </c>
      <c r="B6" s="80" t="s">
        <v>62</v>
      </c>
      <c r="C6" s="81" t="s">
        <v>64</v>
      </c>
      <c r="D6" s="82" t="s">
        <v>66</v>
      </c>
      <c r="E6" s="83" t="s">
        <v>68</v>
      </c>
      <c r="H6" s="232" t="s">
        <v>140</v>
      </c>
      <c r="I6" s="94"/>
      <c r="J6" s="91" t="s">
        <v>69</v>
      </c>
      <c r="K6" s="91"/>
      <c r="L6" s="103"/>
      <c r="M6" s="339" t="s">
        <v>189</v>
      </c>
      <c r="N6" s="232" t="s">
        <v>168</v>
      </c>
      <c r="O6" s="107"/>
      <c r="P6" s="91" t="s">
        <v>90</v>
      </c>
      <c r="Q6" s="91"/>
      <c r="R6" s="103"/>
      <c r="S6" s="56"/>
      <c r="T6" s="79" t="s">
        <v>60</v>
      </c>
      <c r="U6" s="80" t="s">
        <v>62</v>
      </c>
      <c r="V6" s="81" t="s">
        <v>64</v>
      </c>
      <c r="W6" s="82" t="s">
        <v>66</v>
      </c>
      <c r="X6" s="83" t="s">
        <v>68</v>
      </c>
    </row>
    <row r="7" spans="1:25" ht="15.75">
      <c r="A7" s="85">
        <f>IF(I7=1,F7,0)</f>
        <v>0</v>
      </c>
      <c r="B7" s="85">
        <f>IF(I7=3,F7,0)</f>
        <v>0</v>
      </c>
      <c r="C7" s="85">
        <f>IF(I7=4,F7,0)</f>
        <v>0</v>
      </c>
      <c r="D7" s="85">
        <f>IF(I7=5,F7,0)</f>
        <v>0</v>
      </c>
      <c r="E7" s="85">
        <f>IF(I7=6,F7,0)</f>
        <v>10</v>
      </c>
      <c r="F7" s="89">
        <v>10</v>
      </c>
      <c r="H7" s="110">
        <v>1</v>
      </c>
      <c r="I7" s="84">
        <v>6</v>
      </c>
      <c r="J7" s="93" t="str">
        <f>LOOKUP(I7,Name!A$2:B1901)</f>
        <v>Solihull &amp; Small Heath</v>
      </c>
      <c r="K7" s="84">
        <v>78.1</v>
      </c>
      <c r="L7" s="101"/>
      <c r="M7" s="339" t="s">
        <v>189</v>
      </c>
      <c r="N7" s="92">
        <v>1</v>
      </c>
      <c r="O7" s="84">
        <v>361</v>
      </c>
      <c r="P7" s="93" t="str">
        <f>LOOKUP(O7,Name!A$2:B1900)</f>
        <v>Kyle Boden</v>
      </c>
      <c r="Q7" s="420">
        <v>2.11</v>
      </c>
      <c r="R7" s="101"/>
      <c r="S7" s="56"/>
      <c r="T7" s="88">
        <f>IF(INT(O7/100)=1,Y7,0)</f>
        <v>0</v>
      </c>
      <c r="U7" s="88">
        <f>IF(INT(O7/100)=3,Y7,0)</f>
        <v>10</v>
      </c>
      <c r="V7" s="88">
        <f>IF(INT(O7/100)=4,Y7,0)</f>
        <v>0</v>
      </c>
      <c r="W7" s="88">
        <f>IF(INT(O7/100)=5,Y7,0)</f>
        <v>0</v>
      </c>
      <c r="X7" s="88">
        <f>IF(INT(O7/100)=6,Y7,0)</f>
        <v>0</v>
      </c>
      <c r="Y7" s="77">
        <v>10</v>
      </c>
    </row>
    <row r="8" spans="1:25" ht="15.75">
      <c r="A8" s="85">
        <f>IF(I8=1,F8,0)</f>
        <v>0</v>
      </c>
      <c r="B8" s="85">
        <f>IF(I8=3,F8,0)</f>
        <v>8</v>
      </c>
      <c r="C8" s="85">
        <f>IF(I8=4,F8,0)</f>
        <v>0</v>
      </c>
      <c r="D8" s="85">
        <f>IF(I8=5,F8,0)</f>
        <v>0</v>
      </c>
      <c r="E8" s="85">
        <f>IF(I8=6,F8,0)</f>
        <v>0</v>
      </c>
      <c r="F8" s="89">
        <v>8</v>
      </c>
      <c r="H8" s="110">
        <v>2</v>
      </c>
      <c r="I8" s="84">
        <v>3</v>
      </c>
      <c r="J8" s="93" t="str">
        <f>LOOKUP(I8,Name!A$2:B1902)</f>
        <v>Birchfield Harriers</v>
      </c>
      <c r="K8" s="84">
        <v>82.5</v>
      </c>
      <c r="L8" s="101"/>
      <c r="M8" s="339" t="s">
        <v>189</v>
      </c>
      <c r="N8" s="92">
        <v>2</v>
      </c>
      <c r="O8" s="84">
        <v>540</v>
      </c>
      <c r="P8" s="93" t="str">
        <f>LOOKUP(O8,Name!A$2:B1901)</f>
        <v>JOEL BICKLEY</v>
      </c>
      <c r="Q8" s="420">
        <v>2.07</v>
      </c>
      <c r="R8" s="101"/>
      <c r="S8" s="56"/>
      <c r="T8" s="88">
        <f>IF(INT(O8/100)=1,Y8,0)</f>
        <v>0</v>
      </c>
      <c r="U8" s="88">
        <f>IF(INT(O8/100)=3,Y8,0)</f>
        <v>0</v>
      </c>
      <c r="V8" s="88">
        <f>IF(INT(O8/100)=4,Y8,0)</f>
        <v>0</v>
      </c>
      <c r="W8" s="88">
        <f>IF(INT(O8/100)=5,Y8,0)</f>
        <v>8</v>
      </c>
      <c r="X8" s="88">
        <f>IF(INT(O8/100)=6,Y8,0)</f>
        <v>0</v>
      </c>
      <c r="Y8" s="77">
        <v>8</v>
      </c>
    </row>
    <row r="9" spans="1:25" ht="15.75">
      <c r="A9" s="85">
        <f>IF(I9=1,F9,0)</f>
        <v>6</v>
      </c>
      <c r="B9" s="85">
        <f>IF(I9=3,F9,0)</f>
        <v>0</v>
      </c>
      <c r="C9" s="85">
        <f>IF(I9=4,F9,0)</f>
        <v>0</v>
      </c>
      <c r="D9" s="85">
        <f>IF(I9=5,F9,0)</f>
        <v>0</v>
      </c>
      <c r="E9" s="85">
        <f>IF(I9=6,F9,0)</f>
        <v>0</v>
      </c>
      <c r="F9" s="89">
        <v>6</v>
      </c>
      <c r="H9" s="110">
        <v>3</v>
      </c>
      <c r="I9" s="84">
        <v>1</v>
      </c>
      <c r="J9" s="93" t="str">
        <f>LOOKUP(I9,Name!A$2:B1903)</f>
        <v>Royal Sutton Coldfield</v>
      </c>
      <c r="K9" s="84">
        <v>85.3</v>
      </c>
      <c r="L9" s="101"/>
      <c r="M9" s="339" t="s">
        <v>189</v>
      </c>
      <c r="N9" s="92">
        <v>3</v>
      </c>
      <c r="O9" s="84">
        <v>122</v>
      </c>
      <c r="P9" s="93" t="str">
        <f>LOOKUP(O9,Name!A$2:B1902)</f>
        <v>David Iliffe</v>
      </c>
      <c r="Q9" s="420">
        <v>2.05</v>
      </c>
      <c r="R9" s="101"/>
      <c r="S9" s="56"/>
      <c r="T9" s="88">
        <f>IF(INT(O9/100)=1,Y9,0)</f>
        <v>6</v>
      </c>
      <c r="U9" s="88">
        <f>IF(INT(O9/100)=3,Y9,0)</f>
        <v>0</v>
      </c>
      <c r="V9" s="88">
        <f>IF(INT(O9/100)=4,Y9,0)</f>
        <v>0</v>
      </c>
      <c r="W9" s="88">
        <f>IF(INT(O9/100)=5,Y9,0)</f>
        <v>0</v>
      </c>
      <c r="X9" s="88">
        <f>IF(INT(O9/100)=6,Y9,0)</f>
        <v>0</v>
      </c>
      <c r="Y9" s="77">
        <v>6</v>
      </c>
    </row>
    <row r="10" spans="1:25" ht="15.75">
      <c r="A10" s="85">
        <f>IF(I10=1,F10,0)</f>
        <v>0</v>
      </c>
      <c r="B10" s="85">
        <f>IF(I10=3,F10,0)</f>
        <v>0</v>
      </c>
      <c r="C10" s="85">
        <f>IF(I10=4,F10,0)</f>
        <v>0</v>
      </c>
      <c r="D10" s="85">
        <f>IF(I10=5,F10,0)</f>
        <v>0</v>
      </c>
      <c r="E10" s="85">
        <f>IF(I10=6,F10,0)</f>
        <v>0</v>
      </c>
      <c r="F10" s="89">
        <v>4</v>
      </c>
      <c r="H10" s="110">
        <v>4</v>
      </c>
      <c r="I10" s="84"/>
      <c r="J10" s="93" t="e">
        <f>LOOKUP(I10,Name!A$2:B1904)</f>
        <v>#N/A</v>
      </c>
      <c r="K10" s="84"/>
      <c r="L10" s="101"/>
      <c r="M10" s="339" t="s">
        <v>189</v>
      </c>
      <c r="N10" s="92">
        <v>4</v>
      </c>
      <c r="O10" s="84">
        <v>601</v>
      </c>
      <c r="P10" s="93" t="str">
        <f>LOOKUP(O10,Name!A$2:B1903)</f>
        <v>Scott Johns</v>
      </c>
      <c r="Q10" s="420">
        <v>1.95</v>
      </c>
      <c r="R10" s="101"/>
      <c r="S10" s="56"/>
      <c r="T10" s="88">
        <f>IF(INT(O10/100)=1,Y10,0)</f>
        <v>0</v>
      </c>
      <c r="U10" s="88">
        <f>IF(INT(O10/100)=3,Y10,0)</f>
        <v>0</v>
      </c>
      <c r="V10" s="88">
        <f>IF(INT(O10/100)=4,Y10,0)</f>
        <v>0</v>
      </c>
      <c r="W10" s="88">
        <f>IF(INT(O10/100)=5,Y10,0)</f>
        <v>0</v>
      </c>
      <c r="X10" s="88">
        <f>IF(INT(O10/100)=6,Y10,0)</f>
        <v>4</v>
      </c>
      <c r="Y10" s="77">
        <v>4</v>
      </c>
    </row>
    <row r="11" spans="1:25" ht="15.75">
      <c r="A11" s="85">
        <f>IF(I11=1,F11,0)</f>
        <v>0</v>
      </c>
      <c r="B11" s="85">
        <f>IF(I11=3,F11,0)</f>
        <v>0</v>
      </c>
      <c r="C11" s="85">
        <f>IF(I11=4,F11,0)</f>
        <v>0</v>
      </c>
      <c r="D11" s="85">
        <f>IF(I11=5,F11,0)</f>
        <v>0</v>
      </c>
      <c r="E11" s="85">
        <f>IF(I11=6,F11,0)</f>
        <v>0</v>
      </c>
      <c r="F11" s="89">
        <v>2</v>
      </c>
      <c r="H11" s="110">
        <v>5</v>
      </c>
      <c r="I11" s="84"/>
      <c r="J11" s="93" t="e">
        <f>LOOKUP(I11,Name!A$2:B1905)</f>
        <v>#N/A</v>
      </c>
      <c r="K11" s="84"/>
      <c r="L11" s="101"/>
      <c r="M11" s="339" t="s">
        <v>189</v>
      </c>
      <c r="N11" s="92">
        <v>5</v>
      </c>
      <c r="O11" s="84">
        <v>402</v>
      </c>
      <c r="P11" s="93" t="str">
        <f>LOOKUP(O11,Name!A$2:B1904)</f>
        <v>Adam Knowles</v>
      </c>
      <c r="Q11" s="420">
        <v>1.72</v>
      </c>
      <c r="R11" s="101"/>
      <c r="S11" s="56"/>
      <c r="T11" s="88">
        <f>IF(INT(O11/100)=1,Y11,0)</f>
        <v>0</v>
      </c>
      <c r="U11" s="88">
        <f>IF(INT(O11/100)=3,Y11,0)</f>
        <v>0</v>
      </c>
      <c r="V11" s="88">
        <f>IF(INT(O11/100)=4,Y11,0)</f>
        <v>2</v>
      </c>
      <c r="W11" s="88">
        <f>IF(INT(O11/100)=5,Y11,0)</f>
        <v>0</v>
      </c>
      <c r="X11" s="88">
        <f>IF(INT(O11/100)=6,Y11,0)</f>
        <v>0</v>
      </c>
      <c r="Y11" s="77">
        <v>2</v>
      </c>
    </row>
    <row r="12" spans="1:25" ht="15.75">
      <c r="A12" s="86"/>
      <c r="B12" s="86"/>
      <c r="C12" s="86"/>
      <c r="D12" s="86"/>
      <c r="E12" s="86"/>
      <c r="F12" s="87" t="s">
        <v>70</v>
      </c>
      <c r="H12" s="100"/>
      <c r="I12" s="94"/>
      <c r="J12" s="93"/>
      <c r="K12" s="94"/>
      <c r="L12" s="101"/>
      <c r="M12" s="339" t="s">
        <v>189</v>
      </c>
      <c r="N12" s="100"/>
      <c r="O12" s="94"/>
      <c r="P12" s="93"/>
      <c r="Q12" s="318"/>
      <c r="R12" s="101"/>
      <c r="S12" s="56"/>
      <c r="T12" s="102"/>
      <c r="U12" s="86"/>
      <c r="V12" s="86"/>
      <c r="W12" s="86"/>
      <c r="X12" s="86"/>
      <c r="Y12" s="87" t="s">
        <v>70</v>
      </c>
    </row>
    <row r="13" spans="1:24" ht="15.75">
      <c r="A13" s="79" t="s">
        <v>60</v>
      </c>
      <c r="B13" s="80" t="s">
        <v>62</v>
      </c>
      <c r="C13" s="81" t="s">
        <v>64</v>
      </c>
      <c r="D13" s="82" t="s">
        <v>66</v>
      </c>
      <c r="E13" s="83" t="s">
        <v>68</v>
      </c>
      <c r="H13" s="233" t="s">
        <v>141</v>
      </c>
      <c r="I13" s="94"/>
      <c r="J13" s="94" t="s">
        <v>151</v>
      </c>
      <c r="K13" s="94"/>
      <c r="L13" s="101"/>
      <c r="M13" s="339" t="s">
        <v>189</v>
      </c>
      <c r="N13" s="233" t="s">
        <v>169</v>
      </c>
      <c r="O13" s="94"/>
      <c r="P13" s="94" t="s">
        <v>91</v>
      </c>
      <c r="Q13" s="318"/>
      <c r="R13" s="101"/>
      <c r="S13" s="56"/>
      <c r="T13" s="79" t="s">
        <v>60</v>
      </c>
      <c r="U13" s="80" t="s">
        <v>62</v>
      </c>
      <c r="V13" s="81" t="s">
        <v>64</v>
      </c>
      <c r="W13" s="82" t="s">
        <v>66</v>
      </c>
      <c r="X13" s="83" t="s">
        <v>68</v>
      </c>
    </row>
    <row r="14" spans="1:25" ht="15.75">
      <c r="A14" s="85">
        <f>IF(INT(I14/100)=1,F14,0)</f>
        <v>0</v>
      </c>
      <c r="B14" s="85">
        <f>IF(INT(I14/100)=3,F14,0)</f>
        <v>0</v>
      </c>
      <c r="C14" s="85">
        <f>IF(INT(I14/100)=4,F14,0)</f>
        <v>0</v>
      </c>
      <c r="D14" s="85">
        <f>IF(INT(I14/100)=5,F14,0)</f>
        <v>0</v>
      </c>
      <c r="E14" s="85">
        <f>IF(INT(I14/100)=6,F14,0)</f>
        <v>10</v>
      </c>
      <c r="F14" s="89">
        <v>10</v>
      </c>
      <c r="H14" s="110">
        <v>1</v>
      </c>
      <c r="I14" s="84">
        <v>612</v>
      </c>
      <c r="J14" s="684" t="str">
        <f>LOOKUP(I14,Name!A$2:B1907)</f>
        <v>Adam Visram-Cipolletta</v>
      </c>
      <c r="K14" s="6">
        <v>51.4</v>
      </c>
      <c r="L14" s="101"/>
      <c r="M14" s="339" t="s">
        <v>189</v>
      </c>
      <c r="N14" s="92">
        <v>1</v>
      </c>
      <c r="O14" s="84">
        <v>600</v>
      </c>
      <c r="P14" s="93" t="str">
        <f>LOOKUP(O14,Name!A$2:B1907)</f>
        <v>Elliott Harris</v>
      </c>
      <c r="Q14" s="420">
        <v>1.89</v>
      </c>
      <c r="R14" s="101"/>
      <c r="S14" s="56"/>
      <c r="T14" s="88">
        <f>IF(INT(O14/100)=1,Y14,0)</f>
        <v>0</v>
      </c>
      <c r="U14" s="88">
        <f>IF(INT(O14/100)=3,Y14,0)</f>
        <v>0</v>
      </c>
      <c r="V14" s="88">
        <f>IF(INT(O14/100)=4,Y14,0)</f>
        <v>0</v>
      </c>
      <c r="W14" s="88">
        <f>IF(INT(O14/100)=5,Y14,0)</f>
        <v>0</v>
      </c>
      <c r="X14" s="88">
        <f>IF(INT(O14/100)=6,Y14,0)</f>
        <v>10</v>
      </c>
      <c r="Y14" s="77">
        <v>10</v>
      </c>
    </row>
    <row r="15" spans="1:25" ht="15.75">
      <c r="A15" s="85">
        <f>IF(INT(I15/100)=1,F15,0)</f>
        <v>0</v>
      </c>
      <c r="B15" s="85">
        <f>IF(INT(I15/100)=3,F15,0)</f>
        <v>8</v>
      </c>
      <c r="C15" s="85">
        <f>IF(INT(I15/100)=4,F15,0)</f>
        <v>0</v>
      </c>
      <c r="D15" s="85">
        <f>IF(INT(I15/100)=5,F15,0)</f>
        <v>0</v>
      </c>
      <c r="E15" s="85">
        <f>IF(INT(I15/100)=6,F15,0)</f>
        <v>0</v>
      </c>
      <c r="F15" s="89">
        <v>8</v>
      </c>
      <c r="H15" s="110">
        <v>2</v>
      </c>
      <c r="I15" s="84">
        <v>357</v>
      </c>
      <c r="J15" s="93" t="str">
        <f>LOOKUP(I15,Name!A$2:B1908)</f>
        <v>Diego Archer-Brown</v>
      </c>
      <c r="K15" s="84">
        <v>53.8</v>
      </c>
      <c r="L15" s="101"/>
      <c r="M15" s="339" t="s">
        <v>189</v>
      </c>
      <c r="N15" s="92">
        <v>2</v>
      </c>
      <c r="O15" s="84">
        <v>360</v>
      </c>
      <c r="P15" s="93" t="str">
        <f>LOOKUP(O15,Name!A$2:B1908)</f>
        <v>Thierry Somers</v>
      </c>
      <c r="Q15" s="420">
        <v>1.82</v>
      </c>
      <c r="R15" s="101"/>
      <c r="S15" s="56"/>
      <c r="T15" s="88">
        <f>IF(INT(O15/100)=1,Y15,0)</f>
        <v>0</v>
      </c>
      <c r="U15" s="88">
        <f>IF(INT(O15/100)=3,Y15,0)</f>
        <v>8</v>
      </c>
      <c r="V15" s="88">
        <f>IF(INT(O15/100)=4,Y15,0)</f>
        <v>0</v>
      </c>
      <c r="W15" s="88">
        <f>IF(INT(O15/100)=5,Y15,0)</f>
        <v>0</v>
      </c>
      <c r="X15" s="88">
        <f>IF(INT(O15/100)=6,Y15,0)</f>
        <v>0</v>
      </c>
      <c r="Y15" s="77">
        <v>8</v>
      </c>
    </row>
    <row r="16" spans="1:25" ht="15.75">
      <c r="A16" s="85">
        <f>IF(INT(I16/100)=1,F16,0)</f>
        <v>0</v>
      </c>
      <c r="B16" s="85">
        <f>IF(INT(I16/100)=3,F16,0)</f>
        <v>0</v>
      </c>
      <c r="C16" s="85">
        <f>IF(INT(I16/100)=4,F16,0)</f>
        <v>0</v>
      </c>
      <c r="D16" s="85">
        <f>IF(INT(I16/100)=5,F16,0)</f>
        <v>6</v>
      </c>
      <c r="E16" s="85">
        <f>IF(INT(I16/100)=6,F16,0)</f>
        <v>0</v>
      </c>
      <c r="F16" s="89">
        <v>6</v>
      </c>
      <c r="H16" s="110">
        <v>3</v>
      </c>
      <c r="I16" s="84">
        <v>540</v>
      </c>
      <c r="J16" s="93" t="str">
        <f>LOOKUP(I16,Name!A$2:B1909)</f>
        <v>JOEL BICKLEY</v>
      </c>
      <c r="K16" s="84">
        <v>54.8</v>
      </c>
      <c r="L16" s="101"/>
      <c r="M16" s="339" t="s">
        <v>189</v>
      </c>
      <c r="N16" s="92">
        <v>3</v>
      </c>
      <c r="O16" s="84"/>
      <c r="P16" s="93" t="e">
        <f>LOOKUP(O16,Name!A$2:B1909)</f>
        <v>#N/A</v>
      </c>
      <c r="Q16" s="420"/>
      <c r="R16" s="101"/>
      <c r="S16" s="56"/>
      <c r="T16" s="88">
        <f>IF(INT(O16/100)=1,Y16,0)</f>
        <v>0</v>
      </c>
      <c r="U16" s="88">
        <f>IF(INT(O16/100)=3,Y16,0)</f>
        <v>0</v>
      </c>
      <c r="V16" s="88">
        <f>IF(INT(O16/100)=4,Y16,0)</f>
        <v>0</v>
      </c>
      <c r="W16" s="88">
        <f>IF(INT(O16/100)=5,Y16,0)</f>
        <v>0</v>
      </c>
      <c r="X16" s="88">
        <f>IF(INT(O16/100)=6,Y16,0)</f>
        <v>0</v>
      </c>
      <c r="Y16" s="77">
        <v>6</v>
      </c>
    </row>
    <row r="17" spans="1:25" ht="15.75">
      <c r="A17" s="85">
        <f>IF(INT(I17/100)=1,F17,0)</f>
        <v>4</v>
      </c>
      <c r="B17" s="85">
        <f>IF(INT(I17/100)=3,F17,0)</f>
        <v>0</v>
      </c>
      <c r="C17" s="85">
        <f>IF(INT(I17/100)=4,F17,0)</f>
        <v>0</v>
      </c>
      <c r="D17" s="85">
        <f>IF(INT(I17/100)=5,F17,0)</f>
        <v>0</v>
      </c>
      <c r="E17" s="85">
        <f>IF(INT(I17/100)=6,F17,0)</f>
        <v>0</v>
      </c>
      <c r="F17" s="89">
        <v>4</v>
      </c>
      <c r="H17" s="110">
        <v>4</v>
      </c>
      <c r="I17" s="84">
        <v>122</v>
      </c>
      <c r="J17" s="93" t="str">
        <f>LOOKUP(I17,Name!A$2:B1910)</f>
        <v>David Iliffe</v>
      </c>
      <c r="K17" s="6">
        <v>55.9</v>
      </c>
      <c r="L17" s="101"/>
      <c r="M17" s="339" t="s">
        <v>189</v>
      </c>
      <c r="N17" s="92">
        <v>4</v>
      </c>
      <c r="O17" s="84"/>
      <c r="P17" s="93" t="e">
        <f>LOOKUP(O17,Name!A$2:B1910)</f>
        <v>#N/A</v>
      </c>
      <c r="Q17" s="420"/>
      <c r="R17" s="101"/>
      <c r="S17" s="56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0</v>
      </c>
      <c r="Y17" s="77">
        <v>4</v>
      </c>
    </row>
    <row r="18" spans="1:25" ht="15.75">
      <c r="A18" s="85">
        <f>IF(INT(I18/100)=1,F18,0)</f>
        <v>0</v>
      </c>
      <c r="B18" s="85">
        <f>IF(INT(I18/100)=3,F18,0)</f>
        <v>0</v>
      </c>
      <c r="C18" s="85">
        <f>IF(INT(I18/100)=4,F18,0)</f>
        <v>2</v>
      </c>
      <c r="D18" s="85">
        <f>IF(INT(I18/100)=5,F18,0)</f>
        <v>0</v>
      </c>
      <c r="E18" s="85">
        <f>IF(INT(I18/100)=6,F18,0)</f>
        <v>0</v>
      </c>
      <c r="F18" s="89">
        <v>2</v>
      </c>
      <c r="H18" s="110">
        <v>5</v>
      </c>
      <c r="I18" s="84">
        <v>402</v>
      </c>
      <c r="J18" s="93" t="str">
        <f>LOOKUP(I18,Name!A$2:B1911)</f>
        <v>Adam Knowles</v>
      </c>
      <c r="K18" s="84">
        <v>58.4</v>
      </c>
      <c r="L18" s="101"/>
      <c r="M18" s="339" t="s">
        <v>189</v>
      </c>
      <c r="N18" s="92">
        <v>5</v>
      </c>
      <c r="O18" s="84"/>
      <c r="P18" s="93" t="e">
        <f>LOOKUP(O18,Name!A$2:B1911)</f>
        <v>#N/A</v>
      </c>
      <c r="Q18" s="420"/>
      <c r="R18" s="101"/>
      <c r="S18" s="56"/>
      <c r="T18" s="88">
        <f>IF(INT(O18/100)=1,Y18,0)</f>
        <v>0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7">
        <v>2</v>
      </c>
    </row>
    <row r="19" spans="1:25" ht="16.5" thickBot="1">
      <c r="A19" s="86"/>
      <c r="B19" s="86"/>
      <c r="C19" s="86"/>
      <c r="D19" s="86"/>
      <c r="E19" s="86"/>
      <c r="F19" s="87" t="s">
        <v>70</v>
      </c>
      <c r="H19" s="100"/>
      <c r="I19" s="94"/>
      <c r="J19" s="93"/>
      <c r="K19" s="94"/>
      <c r="L19" s="101"/>
      <c r="M19" s="339" t="s">
        <v>189</v>
      </c>
      <c r="N19" s="104"/>
      <c r="O19" s="105"/>
      <c r="P19" s="98"/>
      <c r="Q19" s="421"/>
      <c r="R19" s="106"/>
      <c r="S19" s="56"/>
      <c r="T19" s="102"/>
      <c r="U19" s="86"/>
      <c r="V19" s="86"/>
      <c r="W19" s="86"/>
      <c r="X19" s="86"/>
      <c r="Y19" s="87" t="s">
        <v>70</v>
      </c>
    </row>
    <row r="20" spans="1:24" ht="15.75">
      <c r="A20" s="79" t="s">
        <v>60</v>
      </c>
      <c r="B20" s="80" t="s">
        <v>62</v>
      </c>
      <c r="C20" s="81" t="s">
        <v>64</v>
      </c>
      <c r="D20" s="82" t="s">
        <v>66</v>
      </c>
      <c r="E20" s="83" t="s">
        <v>68</v>
      </c>
      <c r="H20" s="233" t="s">
        <v>142</v>
      </c>
      <c r="I20" s="94"/>
      <c r="J20" s="94" t="s">
        <v>150</v>
      </c>
      <c r="K20" s="94"/>
      <c r="L20" s="101"/>
      <c r="M20" s="339" t="s">
        <v>189</v>
      </c>
      <c r="N20" s="232" t="s">
        <v>167</v>
      </c>
      <c r="O20" s="107"/>
      <c r="P20" s="91" t="s">
        <v>128</v>
      </c>
      <c r="Q20" s="107"/>
      <c r="R20" s="103"/>
      <c r="S20" s="56"/>
      <c r="T20" s="79" t="s">
        <v>60</v>
      </c>
      <c r="U20" s="80" t="s">
        <v>62</v>
      </c>
      <c r="V20" s="81" t="s">
        <v>64</v>
      </c>
      <c r="W20" s="82" t="s">
        <v>66</v>
      </c>
      <c r="X20" s="83" t="s">
        <v>68</v>
      </c>
    </row>
    <row r="21" spans="1:25" ht="15.75">
      <c r="A21" s="85">
        <f>IF(INT(I21/100)=1,F21,0)</f>
        <v>0</v>
      </c>
      <c r="B21" s="85">
        <f>IF(INT(I21/100)=3,F21,0)</f>
        <v>10</v>
      </c>
      <c r="C21" s="85">
        <f>IF(INT(I21/100)=4,F21,0)</f>
        <v>0</v>
      </c>
      <c r="D21" s="85">
        <f>IF(INT(I21/100)=5,F21,0)</f>
        <v>0</v>
      </c>
      <c r="E21" s="85">
        <f>IF(INT(I21/100)=6,F21,0)</f>
        <v>0</v>
      </c>
      <c r="F21" s="89">
        <v>10</v>
      </c>
      <c r="H21" s="110">
        <v>1</v>
      </c>
      <c r="I21" s="84">
        <v>362</v>
      </c>
      <c r="J21" s="93" t="str">
        <f>LOOKUP(I21,Name!A$2:B1914)</f>
        <v>Kofi Bennett</v>
      </c>
      <c r="K21" s="84">
        <v>49.5</v>
      </c>
      <c r="L21" s="101"/>
      <c r="M21" s="339" t="s">
        <v>189</v>
      </c>
      <c r="N21" s="92">
        <v>1</v>
      </c>
      <c r="O21" s="84">
        <v>612</v>
      </c>
      <c r="P21" s="93" t="str">
        <f>LOOKUP(O21,Name!A$2:B1914)</f>
        <v>Adam Visram-Cipolletta</v>
      </c>
      <c r="Q21" s="420">
        <v>6.72</v>
      </c>
      <c r="R21" s="101"/>
      <c r="S21" s="56"/>
      <c r="T21" s="88">
        <f>IF(INT(O21/100)=1,Y21,0)</f>
        <v>0</v>
      </c>
      <c r="U21" s="88">
        <f>IF(INT(O21/100)=3,Y21,0)</f>
        <v>0</v>
      </c>
      <c r="V21" s="88">
        <f>IF(INT(O21/100)=4,Y21,0)</f>
        <v>0</v>
      </c>
      <c r="W21" s="88">
        <f>IF(INT(O21/100)=5,Y21,0)</f>
        <v>0</v>
      </c>
      <c r="X21" s="88">
        <f>IF(INT(O21/100)=6,Y21,0)</f>
        <v>10</v>
      </c>
      <c r="Y21" s="77">
        <v>10</v>
      </c>
    </row>
    <row r="22" spans="1:25" ht="15.75">
      <c r="A22" s="85">
        <f>IF(INT(I22/100)=1,F22,0)</f>
        <v>0</v>
      </c>
      <c r="B22" s="85">
        <f>IF(INT(I22/100)=3,F22,0)</f>
        <v>0</v>
      </c>
      <c r="C22" s="85">
        <f>IF(INT(I22/100)=4,F22,0)</f>
        <v>0</v>
      </c>
      <c r="D22" s="85">
        <f>IF(INT(I22/100)=5,F22,0)</f>
        <v>0</v>
      </c>
      <c r="E22" s="85">
        <f>IF(INT(I22/100)=6,F22,0)</f>
        <v>8</v>
      </c>
      <c r="F22" s="89">
        <v>8</v>
      </c>
      <c r="H22" s="110">
        <v>2</v>
      </c>
      <c r="I22" s="84">
        <v>607</v>
      </c>
      <c r="J22" s="93" t="str">
        <f>LOOKUP(I22,Name!A$2:B1915)</f>
        <v>Joe Masterson</v>
      </c>
      <c r="K22" s="6">
        <v>52.2</v>
      </c>
      <c r="L22" s="101"/>
      <c r="M22" s="339" t="s">
        <v>189</v>
      </c>
      <c r="N22" s="92">
        <v>2</v>
      </c>
      <c r="O22" s="84">
        <v>362</v>
      </c>
      <c r="P22" s="93" t="str">
        <f>LOOKUP(O22,Name!A$2:B1915)</f>
        <v>Kofi Bennett</v>
      </c>
      <c r="Q22" s="420">
        <v>6.36</v>
      </c>
      <c r="R22" s="101"/>
      <c r="S22" s="56"/>
      <c r="T22" s="88">
        <f>IF(INT(O22/100)=1,Y22,0)</f>
        <v>0</v>
      </c>
      <c r="U22" s="88">
        <f>IF(INT(O22/100)=3,Y22,0)</f>
        <v>8</v>
      </c>
      <c r="V22" s="88">
        <f>IF(INT(O22/100)=4,Y22,0)</f>
        <v>0</v>
      </c>
      <c r="W22" s="88">
        <f>IF(INT(O22/100)=5,Y22,0)</f>
        <v>0</v>
      </c>
      <c r="X22" s="88">
        <f>IF(INT(O22/100)=6,Y22,0)</f>
        <v>0</v>
      </c>
      <c r="Y22" s="77">
        <v>8</v>
      </c>
    </row>
    <row r="23" spans="1:25" ht="15.75">
      <c r="A23" s="85">
        <f>IF(INT(I23/100)=1,F23,0)</f>
        <v>6</v>
      </c>
      <c r="B23" s="85">
        <f>IF(INT(I23/100)=3,F23,0)</f>
        <v>0</v>
      </c>
      <c r="C23" s="85">
        <f>IF(INT(I23/100)=4,F23,0)</f>
        <v>0</v>
      </c>
      <c r="D23" s="85">
        <f>IF(INT(I23/100)=5,F23,0)</f>
        <v>0</v>
      </c>
      <c r="E23" s="85">
        <f>IF(INT(I23/100)=6,F23,0)</f>
        <v>0</v>
      </c>
      <c r="F23" s="89">
        <v>6</v>
      </c>
      <c r="H23" s="110">
        <v>3</v>
      </c>
      <c r="I23" s="84">
        <v>125</v>
      </c>
      <c r="J23" s="93" t="str">
        <f>LOOKUP(I23,Name!A$2:B1916)</f>
        <v>Cameron Ballyn</v>
      </c>
      <c r="K23" s="84">
        <v>59.5</v>
      </c>
      <c r="L23" s="101"/>
      <c r="M23" s="339" t="s">
        <v>189</v>
      </c>
      <c r="N23" s="92">
        <v>3</v>
      </c>
      <c r="O23" s="84">
        <v>120</v>
      </c>
      <c r="P23" s="93" t="str">
        <f>LOOKUP(O23,Name!A$2:B1916)</f>
        <v>James Griffiths</v>
      </c>
      <c r="Q23" s="420">
        <v>5.55</v>
      </c>
      <c r="R23" s="101"/>
      <c r="S23" s="56"/>
      <c r="T23" s="88">
        <f>IF(INT(O23/100)=1,Y23,0)</f>
        <v>6</v>
      </c>
      <c r="U23" s="88">
        <f>IF(INT(O23/100)=3,Y23,0)</f>
        <v>0</v>
      </c>
      <c r="V23" s="88">
        <f>IF(INT(O23/100)=4,Y23,0)</f>
        <v>0</v>
      </c>
      <c r="W23" s="88">
        <f>IF(INT(O23/100)=5,Y23,0)</f>
        <v>0</v>
      </c>
      <c r="X23" s="88">
        <f>IF(INT(O23/100)=6,Y23,0)</f>
        <v>0</v>
      </c>
      <c r="Y23" s="77">
        <v>6</v>
      </c>
    </row>
    <row r="24" spans="1:25" ht="15.75">
      <c r="A24" s="85">
        <f>IF(INT(I24/100)=1,F24,0)</f>
        <v>0</v>
      </c>
      <c r="B24" s="85">
        <f>IF(INT(I24/100)=3,F24,0)</f>
        <v>0</v>
      </c>
      <c r="C24" s="85">
        <f>IF(INT(I24/100)=4,F24,0)</f>
        <v>0</v>
      </c>
      <c r="D24" s="85">
        <f>IF(INT(I24/100)=5,F24,0)</f>
        <v>0</v>
      </c>
      <c r="E24" s="85">
        <f>IF(INT(I24/100)=6,F24,0)</f>
        <v>0</v>
      </c>
      <c r="F24" s="89">
        <v>4</v>
      </c>
      <c r="H24" s="110">
        <v>4</v>
      </c>
      <c r="I24" s="84"/>
      <c r="J24" s="93" t="e">
        <f>LOOKUP(I24,Name!A$2:B1917)</f>
        <v>#N/A</v>
      </c>
      <c r="K24" s="84"/>
      <c r="L24" s="101"/>
      <c r="M24" s="339" t="s">
        <v>189</v>
      </c>
      <c r="N24" s="92">
        <v>4</v>
      </c>
      <c r="O24" s="84">
        <v>403</v>
      </c>
      <c r="P24" s="93" t="str">
        <f>LOOKUP(O24,Name!A$2:B1917)</f>
        <v>Aran Palmer</v>
      </c>
      <c r="Q24" s="420">
        <v>4.3</v>
      </c>
      <c r="R24" s="101"/>
      <c r="S24" s="56"/>
      <c r="T24" s="88">
        <f>IF(INT(O24/100)=1,Y24,0)</f>
        <v>0</v>
      </c>
      <c r="U24" s="88">
        <f>IF(INT(O24/100)=3,Y24,0)</f>
        <v>0</v>
      </c>
      <c r="V24" s="88">
        <f>IF(INT(O24/100)=4,Y24,0)</f>
        <v>4</v>
      </c>
      <c r="W24" s="88">
        <f>IF(INT(O24/100)=5,Y24,0)</f>
        <v>0</v>
      </c>
      <c r="X24" s="88">
        <f>IF(INT(O24/100)=6,Y24,0)</f>
        <v>0</v>
      </c>
      <c r="Y24" s="77">
        <v>4</v>
      </c>
    </row>
    <row r="25" spans="1:25" ht="15.75">
      <c r="A25" s="85">
        <f>IF(INT(I25/100)=1,F25,0)</f>
        <v>0</v>
      </c>
      <c r="B25" s="85">
        <f>IF(INT(I25/100)=3,F25,0)</f>
        <v>0</v>
      </c>
      <c r="C25" s="85">
        <f>IF(INT(I25/100)=4,F25,0)</f>
        <v>0</v>
      </c>
      <c r="D25" s="85">
        <f>IF(INT(I25/100)=5,F25,0)</f>
        <v>0</v>
      </c>
      <c r="E25" s="85">
        <f>IF(INT(I25/100)=6,F25,0)</f>
        <v>0</v>
      </c>
      <c r="F25" s="89">
        <v>2</v>
      </c>
      <c r="H25" s="110">
        <v>5</v>
      </c>
      <c r="I25" s="84"/>
      <c r="J25" s="93" t="e">
        <f>LOOKUP(I25,Name!A$2:B1918)</f>
        <v>#N/A</v>
      </c>
      <c r="K25" s="84"/>
      <c r="L25" s="101"/>
      <c r="M25" s="339" t="s">
        <v>189</v>
      </c>
      <c r="N25" s="92">
        <v>5</v>
      </c>
      <c r="O25" s="84"/>
      <c r="P25" s="93" t="e">
        <f>LOOKUP(O25,Name!A$2:B1918)</f>
        <v>#N/A</v>
      </c>
      <c r="Q25" s="420"/>
      <c r="R25" s="101"/>
      <c r="S25" s="56"/>
      <c r="T25" s="88">
        <f>IF(INT(O25/100)=1,Y25,0)</f>
        <v>0</v>
      </c>
      <c r="U25" s="88">
        <f>IF(INT(O25/100)=3,Y25,0)</f>
        <v>0</v>
      </c>
      <c r="V25" s="88">
        <f>IF(INT(O25/100)=4,Y25,0)</f>
        <v>0</v>
      </c>
      <c r="W25" s="88">
        <f>IF(INT(O25/100)=5,Y25,0)</f>
        <v>0</v>
      </c>
      <c r="X25" s="88">
        <f>IF(INT(O25/100)=6,Y25,0)</f>
        <v>0</v>
      </c>
      <c r="Y25" s="77">
        <v>2</v>
      </c>
    </row>
    <row r="26" spans="1:25" ht="15.75">
      <c r="A26" s="86"/>
      <c r="B26" s="86"/>
      <c r="C26" s="86"/>
      <c r="D26" s="86"/>
      <c r="E26" s="86"/>
      <c r="F26" s="87" t="s">
        <v>70</v>
      </c>
      <c r="H26" s="100"/>
      <c r="I26" s="94"/>
      <c r="J26" s="93"/>
      <c r="K26" s="94"/>
      <c r="L26" s="101"/>
      <c r="M26" s="339" t="s">
        <v>189</v>
      </c>
      <c r="N26" s="100"/>
      <c r="O26" s="94"/>
      <c r="P26" s="93"/>
      <c r="Q26" s="318"/>
      <c r="R26" s="101"/>
      <c r="S26" s="56"/>
      <c r="T26" s="102"/>
      <c r="U26" s="86"/>
      <c r="V26" s="86"/>
      <c r="W26" s="86"/>
      <c r="X26" s="86"/>
      <c r="Y26" s="87" t="s">
        <v>70</v>
      </c>
    </row>
    <row r="27" spans="1:24" ht="15.75">
      <c r="A27" s="79" t="s">
        <v>60</v>
      </c>
      <c r="B27" s="80" t="s">
        <v>62</v>
      </c>
      <c r="C27" s="81" t="s">
        <v>64</v>
      </c>
      <c r="D27" s="82" t="s">
        <v>66</v>
      </c>
      <c r="E27" s="83" t="s">
        <v>68</v>
      </c>
      <c r="H27" s="233" t="s">
        <v>147</v>
      </c>
      <c r="I27" s="94"/>
      <c r="J27" s="94" t="s">
        <v>77</v>
      </c>
      <c r="K27" s="94"/>
      <c r="L27" s="101"/>
      <c r="M27" s="339" t="s">
        <v>189</v>
      </c>
      <c r="N27" s="233" t="s">
        <v>166</v>
      </c>
      <c r="O27" s="94"/>
      <c r="P27" s="94" t="s">
        <v>131</v>
      </c>
      <c r="Q27" s="318"/>
      <c r="R27" s="101"/>
      <c r="S27" s="56"/>
      <c r="T27" s="79" t="s">
        <v>60</v>
      </c>
      <c r="U27" s="80" t="s">
        <v>62</v>
      </c>
      <c r="V27" s="81" t="s">
        <v>64</v>
      </c>
      <c r="W27" s="82" t="s">
        <v>66</v>
      </c>
      <c r="X27" s="83" t="s">
        <v>68</v>
      </c>
    </row>
    <row r="28" spans="1:25" ht="15.75">
      <c r="A28" s="85">
        <f>IF(INT(I28/100)=1,F28,0)</f>
        <v>0</v>
      </c>
      <c r="B28" s="85">
        <f>IF(INT(I28/100)=3,F28,0)</f>
        <v>0</v>
      </c>
      <c r="C28" s="85">
        <f>IF(INT(I28/100)=4,F28,0)</f>
        <v>0</v>
      </c>
      <c r="D28" s="85">
        <f>IF(INT(I28/100)=5,F28,0)</f>
        <v>0</v>
      </c>
      <c r="E28" s="85">
        <f>IF(INT(I28/100)=6,F28,0)</f>
        <v>10</v>
      </c>
      <c r="F28" s="89">
        <v>10</v>
      </c>
      <c r="H28" s="110">
        <v>1</v>
      </c>
      <c r="I28" s="84">
        <v>602</v>
      </c>
      <c r="J28" s="93" t="str">
        <f>LOOKUP(I28,Name!A$2:B1921)</f>
        <v>James Lee</v>
      </c>
      <c r="K28" s="6">
        <v>82.4</v>
      </c>
      <c r="L28" s="101"/>
      <c r="M28" s="339" t="s">
        <v>189</v>
      </c>
      <c r="N28" s="92">
        <v>1</v>
      </c>
      <c r="O28" s="84">
        <v>602</v>
      </c>
      <c r="P28" s="93" t="str">
        <f>LOOKUP(O28,Name!A$2:B1921)</f>
        <v>James Lee</v>
      </c>
      <c r="Q28" s="420">
        <v>6.45</v>
      </c>
      <c r="R28" s="101"/>
      <c r="S28" s="56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10</v>
      </c>
      <c r="Y28" s="77">
        <v>10</v>
      </c>
    </row>
    <row r="29" spans="1:25" ht="15.75">
      <c r="A29" s="85">
        <f>IF(INT(I29/100)=1,F29,0)</f>
        <v>0</v>
      </c>
      <c r="B29" s="85">
        <f>IF(INT(I29/100)=3,F29,0)</f>
        <v>0</v>
      </c>
      <c r="C29" s="85">
        <f>IF(INT(I29/100)=4,F29,0)</f>
        <v>8</v>
      </c>
      <c r="D29" s="85">
        <f>IF(INT(I29/100)=5,F29,0)</f>
        <v>0</v>
      </c>
      <c r="E29" s="85">
        <f>IF(INT(I29/100)=6,F29,0)</f>
        <v>0</v>
      </c>
      <c r="F29" s="89">
        <v>8</v>
      </c>
      <c r="H29" s="110">
        <v>2</v>
      </c>
      <c r="I29" s="84">
        <v>403</v>
      </c>
      <c r="J29" s="93" t="str">
        <f>LOOKUP(I29,Name!A$2:B1922)</f>
        <v>Aran Palmer</v>
      </c>
      <c r="K29" s="84">
        <v>84.4</v>
      </c>
      <c r="L29" s="101"/>
      <c r="M29" s="339" t="s">
        <v>189</v>
      </c>
      <c r="N29" s="92">
        <v>2</v>
      </c>
      <c r="O29" s="84">
        <v>358</v>
      </c>
      <c r="P29" s="93" t="str">
        <f>LOOKUP(O29,Name!A$2:B1922)</f>
        <v>Joseph Creed</v>
      </c>
      <c r="Q29" s="420">
        <v>5.26</v>
      </c>
      <c r="R29" s="101"/>
      <c r="S29" s="56"/>
      <c r="T29" s="88">
        <f>IF(INT(O29/100)=1,Y29,0)</f>
        <v>0</v>
      </c>
      <c r="U29" s="88">
        <f>IF(INT(O29/100)=3,Y29,0)</f>
        <v>8</v>
      </c>
      <c r="V29" s="88">
        <f>IF(INT(O29/100)=4,Y29,0)</f>
        <v>0</v>
      </c>
      <c r="W29" s="88">
        <f>IF(INT(O29/100)=5,Y29,0)</f>
        <v>0</v>
      </c>
      <c r="X29" s="88">
        <f>IF(INT(O29/100)=6,Y29,0)</f>
        <v>0</v>
      </c>
      <c r="Y29" s="77">
        <v>8</v>
      </c>
    </row>
    <row r="30" spans="1:25" ht="15.75">
      <c r="A30" s="85">
        <f>IF(INT(I30/100)=1,F30,0)</f>
        <v>0</v>
      </c>
      <c r="B30" s="85">
        <f>IF(INT(I30/100)=3,F30,0)</f>
        <v>0</v>
      </c>
      <c r="C30" s="85">
        <f>IF(INT(I30/100)=4,F30,0)</f>
        <v>0</v>
      </c>
      <c r="D30" s="85">
        <f>IF(INT(I30/100)=5,F30,0)</f>
        <v>0</v>
      </c>
      <c r="E30" s="85">
        <f>IF(INT(I30/100)=6,F30,0)</f>
        <v>0</v>
      </c>
      <c r="F30" s="89">
        <v>6</v>
      </c>
      <c r="H30" s="110">
        <v>3</v>
      </c>
      <c r="I30" s="84"/>
      <c r="J30" s="93" t="e">
        <f>LOOKUP(I30,Name!A$2:B1923)</f>
        <v>#N/A</v>
      </c>
      <c r="K30" s="84"/>
      <c r="L30" s="101"/>
      <c r="M30" s="339" t="s">
        <v>189</v>
      </c>
      <c r="N30" s="92">
        <v>3</v>
      </c>
      <c r="O30" s="84"/>
      <c r="P30" s="93" t="e">
        <f>LOOKUP(O30,Name!A$2:B1923)</f>
        <v>#N/A</v>
      </c>
      <c r="Q30" s="420"/>
      <c r="R30" s="101"/>
      <c r="S30" s="56"/>
      <c r="T30" s="88">
        <f>IF(INT(O30/100)=1,Y30,0)</f>
        <v>0</v>
      </c>
      <c r="U30" s="88">
        <f>IF(INT(O30/100)=3,Y30,0)</f>
        <v>0</v>
      </c>
      <c r="V30" s="88">
        <f>IF(INT(O30/100)=4,Y30,0)</f>
        <v>0</v>
      </c>
      <c r="W30" s="88">
        <f>IF(INT(O30/100)=5,Y30,0)</f>
        <v>0</v>
      </c>
      <c r="X30" s="88">
        <f>IF(INT(O30/100)=6,Y30,0)</f>
        <v>0</v>
      </c>
      <c r="Y30" s="77">
        <v>6</v>
      </c>
    </row>
    <row r="31" spans="1:25" ht="15.75">
      <c r="A31" s="85">
        <f>IF(INT(I31/100)=1,F31,0)</f>
        <v>0</v>
      </c>
      <c r="B31" s="85">
        <f>IF(INT(I31/100)=3,F31,0)</f>
        <v>0</v>
      </c>
      <c r="C31" s="85">
        <f>IF(INT(I31/100)=4,F31,0)</f>
        <v>0</v>
      </c>
      <c r="D31" s="85">
        <f>IF(INT(I31/100)=5,F31,0)</f>
        <v>0</v>
      </c>
      <c r="E31" s="85">
        <f>IF(INT(I31/100)=6,F31,0)</f>
        <v>0</v>
      </c>
      <c r="F31" s="89">
        <v>4</v>
      </c>
      <c r="H31" s="110">
        <v>4</v>
      </c>
      <c r="I31" s="84"/>
      <c r="J31" s="93" t="e">
        <f>LOOKUP(I31,Name!A$2:B1924)</f>
        <v>#N/A</v>
      </c>
      <c r="K31" s="84"/>
      <c r="L31" s="101"/>
      <c r="M31" s="339" t="s">
        <v>189</v>
      </c>
      <c r="N31" s="92">
        <v>4</v>
      </c>
      <c r="O31" s="84"/>
      <c r="P31" s="93" t="e">
        <f>LOOKUP(O31,Name!A$2:B1924)</f>
        <v>#N/A</v>
      </c>
      <c r="Q31" s="420"/>
      <c r="R31" s="101"/>
      <c r="S31" s="56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0</v>
      </c>
      <c r="X31" s="88">
        <f>IF(INT(O31/100)=6,Y31,0)</f>
        <v>0</v>
      </c>
      <c r="Y31" s="77">
        <v>4</v>
      </c>
    </row>
    <row r="32" spans="1:25" ht="16.5" thickBot="1">
      <c r="A32" s="85">
        <f>IF(INT(I32/100)=1,F32,0)</f>
        <v>0</v>
      </c>
      <c r="B32" s="85">
        <f>IF(INT(I32/100)=3,F32,0)</f>
        <v>0</v>
      </c>
      <c r="C32" s="85">
        <f>IF(INT(I32/100)=4,F32,0)</f>
        <v>0</v>
      </c>
      <c r="D32" s="85">
        <f>IF(INT(I32/100)=5,F32,0)</f>
        <v>0</v>
      </c>
      <c r="E32" s="85">
        <f>IF(INT(I32/100)=6,F32,0)</f>
        <v>0</v>
      </c>
      <c r="F32" s="89">
        <v>2</v>
      </c>
      <c r="H32" s="110">
        <v>5</v>
      </c>
      <c r="I32" s="84"/>
      <c r="J32" s="93" t="e">
        <f>LOOKUP(I32,Name!A$2:B1925)</f>
        <v>#N/A</v>
      </c>
      <c r="K32" s="84"/>
      <c r="L32" s="101"/>
      <c r="M32" s="339" t="s">
        <v>189</v>
      </c>
      <c r="N32" s="96">
        <v>5</v>
      </c>
      <c r="O32" s="97"/>
      <c r="P32" s="98" t="e">
        <f>LOOKUP(O32,Name!A$2:B1925)</f>
        <v>#N/A</v>
      </c>
      <c r="Q32" s="422"/>
      <c r="R32" s="106"/>
      <c r="S32" s="56"/>
      <c r="T32" s="88">
        <f>IF(INT(O32/100)=1,Y32,0)</f>
        <v>0</v>
      </c>
      <c r="U32" s="88">
        <f>IF(INT(O32/100)=3,Y32,0)</f>
        <v>0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7">
        <v>2</v>
      </c>
    </row>
    <row r="33" spans="1:25" ht="16.5" thickBot="1">
      <c r="A33" s="86"/>
      <c r="B33" s="86"/>
      <c r="C33" s="86"/>
      <c r="D33" s="86"/>
      <c r="E33" s="86"/>
      <c r="F33" s="87" t="s">
        <v>70</v>
      </c>
      <c r="H33" s="100"/>
      <c r="I33" s="94"/>
      <c r="J33" s="93"/>
      <c r="K33" s="94"/>
      <c r="L33" s="101"/>
      <c r="M33" s="339" t="s">
        <v>189</v>
      </c>
      <c r="N33" s="78"/>
      <c r="O33" s="78"/>
      <c r="P33" s="90"/>
      <c r="Q33" s="78"/>
      <c r="R33" s="90"/>
      <c r="T33" s="86"/>
      <c r="U33" s="86"/>
      <c r="V33" s="86"/>
      <c r="W33" s="86"/>
      <c r="X33" s="86"/>
      <c r="Y33" s="87" t="s">
        <v>70</v>
      </c>
    </row>
    <row r="34" spans="1:24" ht="15.75">
      <c r="A34" s="79" t="s">
        <v>60</v>
      </c>
      <c r="B34" s="80" t="s">
        <v>62</v>
      </c>
      <c r="C34" s="81" t="s">
        <v>64</v>
      </c>
      <c r="D34" s="82" t="s">
        <v>66</v>
      </c>
      <c r="E34" s="83" t="s">
        <v>68</v>
      </c>
      <c r="H34" s="233" t="s">
        <v>148</v>
      </c>
      <c r="I34" s="94"/>
      <c r="J34" s="94" t="s">
        <v>149</v>
      </c>
      <c r="K34" s="94"/>
      <c r="L34" s="101"/>
      <c r="M34" s="339" t="s">
        <v>189</v>
      </c>
      <c r="N34" s="232" t="s">
        <v>164</v>
      </c>
      <c r="O34" s="107"/>
      <c r="P34" s="91" t="s">
        <v>132</v>
      </c>
      <c r="Q34" s="91"/>
      <c r="R34" s="103"/>
      <c r="S34" s="56"/>
      <c r="T34" s="79" t="s">
        <v>60</v>
      </c>
      <c r="U34" s="80" t="s">
        <v>62</v>
      </c>
      <c r="V34" s="81" t="s">
        <v>64</v>
      </c>
      <c r="W34" s="82" t="s">
        <v>66</v>
      </c>
      <c r="X34" s="83" t="s">
        <v>68</v>
      </c>
    </row>
    <row r="35" spans="1:25" ht="15.75">
      <c r="A35" s="85">
        <f>IF(INT(I35/100)=1,F35,0)</f>
        <v>0</v>
      </c>
      <c r="B35" s="85">
        <f>IF(INT(I35/100)=3,F35,0)</f>
        <v>0</v>
      </c>
      <c r="C35" s="85">
        <f>IF(INT(I35/100)=4,F35,0)</f>
        <v>0</v>
      </c>
      <c r="D35" s="85">
        <f>IF(INT(I35/100)=5,F35,0)</f>
        <v>0</v>
      </c>
      <c r="E35" s="85">
        <f>IF(INT(I35/100)=6,F35,0)</f>
        <v>10</v>
      </c>
      <c r="F35" s="89">
        <v>10</v>
      </c>
      <c r="H35" s="110">
        <v>1</v>
      </c>
      <c r="I35" s="84">
        <v>600</v>
      </c>
      <c r="J35" s="93" t="str">
        <f>LOOKUP(I35,Name!A$2:B1928)</f>
        <v>Elliott Harris</v>
      </c>
      <c r="K35" s="84">
        <v>22.7</v>
      </c>
      <c r="L35" s="101"/>
      <c r="M35" s="339" t="s">
        <v>189</v>
      </c>
      <c r="N35" s="92">
        <v>1</v>
      </c>
      <c r="O35" s="84">
        <v>359</v>
      </c>
      <c r="P35" s="93" t="str">
        <f>LOOKUP(O35,Name!A$2:B1928)</f>
        <v>Rashaan Okoti</v>
      </c>
      <c r="Q35" s="84">
        <v>61</v>
      </c>
      <c r="R35" s="101"/>
      <c r="S35" s="56"/>
      <c r="T35" s="88">
        <f>IF(INT(O35/100)=1,Y35,0)</f>
        <v>0</v>
      </c>
      <c r="U35" s="88">
        <f>IF(INT(O35/100)=3,Y35,0)</f>
        <v>10</v>
      </c>
      <c r="V35" s="88">
        <f>IF(INT(O35/100)=4,Y35,0)</f>
        <v>0</v>
      </c>
      <c r="W35" s="88">
        <f>IF(INT(O35/100)=5,Y35,0)</f>
        <v>0</v>
      </c>
      <c r="X35" s="88">
        <f>IF(INT(O35/100)=6,Y35,0)</f>
        <v>0</v>
      </c>
      <c r="Y35" s="77">
        <v>10</v>
      </c>
    </row>
    <row r="36" spans="1:25" ht="15.75">
      <c r="A36" s="85">
        <f>IF(INT(I36/100)=1,F36,0)</f>
        <v>0</v>
      </c>
      <c r="B36" s="85">
        <f>IF(INT(I36/100)=3,F36,0)</f>
        <v>8</v>
      </c>
      <c r="C36" s="85">
        <f>IF(INT(I36/100)=4,F36,0)</f>
        <v>0</v>
      </c>
      <c r="D36" s="85">
        <f>IF(INT(I36/100)=5,F36,0)</f>
        <v>0</v>
      </c>
      <c r="E36" s="85">
        <f>IF(INT(I36/100)=6,F36,0)</f>
        <v>0</v>
      </c>
      <c r="F36" s="89">
        <v>8</v>
      </c>
      <c r="H36" s="110">
        <v>2</v>
      </c>
      <c r="I36" s="84">
        <v>362</v>
      </c>
      <c r="J36" s="93" t="str">
        <f>LOOKUP(I36,Name!A$2:B1929)</f>
        <v>Kofi Bennett</v>
      </c>
      <c r="K36" s="84">
        <v>22.9</v>
      </c>
      <c r="L36" s="101"/>
      <c r="M36" s="339" t="s">
        <v>189</v>
      </c>
      <c r="N36" s="92">
        <v>2</v>
      </c>
      <c r="O36" s="84">
        <v>600</v>
      </c>
      <c r="P36" s="93" t="str">
        <f>LOOKUP(O36,Name!A$2:B1929)</f>
        <v>Elliott Harris</v>
      </c>
      <c r="Q36" s="84">
        <v>56</v>
      </c>
      <c r="R36" s="101"/>
      <c r="S36" s="56"/>
      <c r="T36" s="88">
        <f>IF(INT(O36/100)=1,Y36,0)</f>
        <v>0</v>
      </c>
      <c r="U36" s="88">
        <f>IF(INT(O36/100)=3,Y36,0)</f>
        <v>0</v>
      </c>
      <c r="V36" s="88">
        <f>IF(INT(O36/100)=4,Y36,0)</f>
        <v>0</v>
      </c>
      <c r="W36" s="88">
        <f>IF(INT(O36/100)=5,Y36,0)</f>
        <v>0</v>
      </c>
      <c r="X36" s="88">
        <f>IF(INT(O36/100)=6,Y36,0)</f>
        <v>8</v>
      </c>
      <c r="Y36" s="77">
        <v>8</v>
      </c>
    </row>
    <row r="37" spans="1:25" ht="15.75">
      <c r="A37" s="85">
        <f>IF(INT(I37/100)=1,F37,0)</f>
        <v>0</v>
      </c>
      <c r="B37" s="85">
        <f>IF(INT(I37/100)=3,F37,0)</f>
        <v>0</v>
      </c>
      <c r="C37" s="85">
        <f>IF(INT(I37/100)=4,F37,0)</f>
        <v>0</v>
      </c>
      <c r="D37" s="85">
        <f>IF(INT(I37/100)=5,F37,0)</f>
        <v>6</v>
      </c>
      <c r="E37" s="85">
        <f>IF(INT(I37/100)=6,F37,0)</f>
        <v>0</v>
      </c>
      <c r="F37" s="89">
        <v>6</v>
      </c>
      <c r="H37" s="110">
        <v>3</v>
      </c>
      <c r="I37" s="84">
        <v>540</v>
      </c>
      <c r="J37" s="93" t="str">
        <f>LOOKUP(I37,Name!A$2:B1930)</f>
        <v>JOEL BICKLEY</v>
      </c>
      <c r="K37" s="6">
        <v>25</v>
      </c>
      <c r="L37" s="101"/>
      <c r="M37" s="339" t="s">
        <v>189</v>
      </c>
      <c r="N37" s="92">
        <v>3</v>
      </c>
      <c r="O37" s="84">
        <v>125</v>
      </c>
      <c r="P37" s="93" t="str">
        <f>LOOKUP(O37,Name!A$2:B1930)</f>
        <v>Cameron Ballyn</v>
      </c>
      <c r="Q37" s="84">
        <v>36</v>
      </c>
      <c r="R37" s="101"/>
      <c r="S37" s="56"/>
      <c r="T37" s="88">
        <f>IF(INT(O37/100)=1,Y37,0)</f>
        <v>6</v>
      </c>
      <c r="U37" s="88">
        <f>IF(INT(O37/100)=3,Y37,0)</f>
        <v>0</v>
      </c>
      <c r="V37" s="88">
        <f>IF(INT(O37/100)=4,Y37,0)</f>
        <v>0</v>
      </c>
      <c r="W37" s="88">
        <f>IF(INT(O37/100)=5,Y37,0)</f>
        <v>0</v>
      </c>
      <c r="X37" s="88">
        <f>IF(INT(O37/100)=6,Y37,0)</f>
        <v>0</v>
      </c>
      <c r="Y37" s="77">
        <v>6</v>
      </c>
    </row>
    <row r="38" spans="1:25" ht="15.75">
      <c r="A38" s="85">
        <f>IF(INT(I38/100)=1,F38,0)</f>
        <v>0</v>
      </c>
      <c r="B38" s="85">
        <f>IF(INT(I38/100)=3,F38,0)</f>
        <v>0</v>
      </c>
      <c r="C38" s="85">
        <f>IF(INT(I38/100)=4,F38,0)</f>
        <v>0</v>
      </c>
      <c r="D38" s="85">
        <f>IF(INT(I38/100)=5,F38,0)</f>
        <v>0</v>
      </c>
      <c r="E38" s="85">
        <f>IF(INT(I38/100)=6,F38,0)</f>
        <v>0</v>
      </c>
      <c r="F38" s="89">
        <v>4</v>
      </c>
      <c r="H38" s="110">
        <v>4</v>
      </c>
      <c r="I38" s="84"/>
      <c r="J38" s="93" t="e">
        <f>LOOKUP(I38,Name!A$2:B1931)</f>
        <v>#N/A</v>
      </c>
      <c r="K38" s="6"/>
      <c r="L38" s="101"/>
      <c r="M38" s="339" t="s">
        <v>189</v>
      </c>
      <c r="N38" s="92">
        <v>4</v>
      </c>
      <c r="O38" s="84">
        <v>403</v>
      </c>
      <c r="P38" s="93" t="str">
        <f>LOOKUP(O38,Name!A$2:B1931)</f>
        <v>Aran Palmer</v>
      </c>
      <c r="Q38" s="84">
        <v>32</v>
      </c>
      <c r="R38" s="101"/>
      <c r="S38" s="56"/>
      <c r="T38" s="88">
        <f>IF(INT(O38/100)=1,Y38,0)</f>
        <v>0</v>
      </c>
      <c r="U38" s="88">
        <f>IF(INT(O38/100)=3,Y38,0)</f>
        <v>0</v>
      </c>
      <c r="V38" s="88">
        <f>IF(INT(O38/100)=4,Y38,0)</f>
        <v>4</v>
      </c>
      <c r="W38" s="88">
        <f>IF(INT(O38/100)=5,Y38,0)</f>
        <v>0</v>
      </c>
      <c r="X38" s="88">
        <f>IF(INT(O38/100)=6,Y38,0)</f>
        <v>0</v>
      </c>
      <c r="Y38" s="77">
        <v>4</v>
      </c>
    </row>
    <row r="39" spans="1:25" ht="15.75">
      <c r="A39" s="85">
        <f>IF(INT(I39/100)=1,F39,0)</f>
        <v>0</v>
      </c>
      <c r="B39" s="85">
        <f>IF(INT(I39/100)=3,F39,0)</f>
        <v>0</v>
      </c>
      <c r="C39" s="85">
        <f>IF(INT(I39/100)=4,F39,0)</f>
        <v>0</v>
      </c>
      <c r="D39" s="85">
        <f>IF(INT(I39/100)=5,F39,0)</f>
        <v>0</v>
      </c>
      <c r="E39" s="85">
        <f>IF(INT(I39/100)=6,F39,0)</f>
        <v>0</v>
      </c>
      <c r="F39" s="89">
        <v>2</v>
      </c>
      <c r="H39" s="110">
        <v>5</v>
      </c>
      <c r="I39" s="84"/>
      <c r="J39" s="93" t="e">
        <f>LOOKUP(I39,Name!A$2:B1932)</f>
        <v>#N/A</v>
      </c>
      <c r="K39" s="84"/>
      <c r="L39" s="101"/>
      <c r="M39" s="339" t="s">
        <v>189</v>
      </c>
      <c r="N39" s="92">
        <v>5</v>
      </c>
      <c r="O39" s="84"/>
      <c r="P39" s="93" t="e">
        <f>LOOKUP(O39,Name!A$2:B1932)</f>
        <v>#N/A</v>
      </c>
      <c r="Q39" s="84"/>
      <c r="R39" s="101"/>
      <c r="S39" s="56"/>
      <c r="T39" s="88">
        <f>IF(INT(O39/100)=1,Y39,0)</f>
        <v>0</v>
      </c>
      <c r="U39" s="88">
        <f>IF(INT(O39/100)=3,Y39,0)</f>
        <v>0</v>
      </c>
      <c r="V39" s="88">
        <f>IF(INT(O39/100)=4,Y39,0)</f>
        <v>0</v>
      </c>
      <c r="W39" s="88">
        <f>IF(INT(O39/100)=5,Y39,0)</f>
        <v>0</v>
      </c>
      <c r="X39" s="88">
        <f>IF(INT(O39/100)=6,Y39,0)</f>
        <v>0</v>
      </c>
      <c r="Y39" s="77">
        <v>2</v>
      </c>
    </row>
    <row r="40" spans="1:25" ht="15.75">
      <c r="A40" s="86"/>
      <c r="B40" s="86"/>
      <c r="C40" s="86"/>
      <c r="D40" s="86"/>
      <c r="E40" s="86"/>
      <c r="F40" s="87" t="s">
        <v>70</v>
      </c>
      <c r="H40" s="111"/>
      <c r="I40" s="93"/>
      <c r="J40" s="93"/>
      <c r="K40" s="94"/>
      <c r="L40" s="101"/>
      <c r="M40" s="339" t="s">
        <v>189</v>
      </c>
      <c r="N40" s="100"/>
      <c r="O40" s="94"/>
      <c r="P40" s="93"/>
      <c r="Q40" s="94"/>
      <c r="R40" s="101"/>
      <c r="S40" s="56"/>
      <c r="T40" s="102"/>
      <c r="U40" s="86"/>
      <c r="V40" s="86"/>
      <c r="W40" s="86"/>
      <c r="X40" s="86"/>
      <c r="Y40" s="87" t="s">
        <v>70</v>
      </c>
    </row>
    <row r="41" spans="1:24" ht="15.75">
      <c r="A41" s="79" t="s">
        <v>60</v>
      </c>
      <c r="B41" s="80" t="s">
        <v>62</v>
      </c>
      <c r="C41" s="81" t="s">
        <v>64</v>
      </c>
      <c r="D41" s="82" t="s">
        <v>66</v>
      </c>
      <c r="E41" s="83" t="s">
        <v>68</v>
      </c>
      <c r="H41" s="233" t="s">
        <v>157</v>
      </c>
      <c r="I41" s="93"/>
      <c r="J41" s="94" t="s">
        <v>152</v>
      </c>
      <c r="K41" s="94"/>
      <c r="L41" s="101"/>
      <c r="M41" s="339" t="s">
        <v>189</v>
      </c>
      <c r="N41" s="233" t="s">
        <v>165</v>
      </c>
      <c r="O41" s="94"/>
      <c r="P41" s="94" t="s">
        <v>135</v>
      </c>
      <c r="Q41" s="94"/>
      <c r="R41" s="101"/>
      <c r="S41" s="56"/>
      <c r="T41" s="79" t="s">
        <v>60</v>
      </c>
      <c r="U41" s="80" t="s">
        <v>62</v>
      </c>
      <c r="V41" s="81" t="s">
        <v>64</v>
      </c>
      <c r="W41" s="82" t="s">
        <v>66</v>
      </c>
      <c r="X41" s="83" t="s">
        <v>68</v>
      </c>
    </row>
    <row r="42" spans="1:25" ht="15.75">
      <c r="A42" s="85">
        <f>IF(INT(I42/100)=1,F42,0)</f>
        <v>0</v>
      </c>
      <c r="B42" s="85">
        <f>IF(INT(I42/100)=3,F42,0)</f>
        <v>10</v>
      </c>
      <c r="C42" s="85">
        <f>IF(INT(I42/100)=4,F42,0)</f>
        <v>0</v>
      </c>
      <c r="D42" s="85">
        <f>IF(INT(I42/100)=5,F42,0)</f>
        <v>0</v>
      </c>
      <c r="E42" s="85">
        <f>IF(INT(I42/100)=6,F42,0)</f>
        <v>0</v>
      </c>
      <c r="F42" s="89">
        <v>10</v>
      </c>
      <c r="H42" s="110">
        <v>1</v>
      </c>
      <c r="I42" s="84">
        <v>357</v>
      </c>
      <c r="J42" s="93" t="str">
        <f>LOOKUP(I42,Name!A$2:B1935)</f>
        <v>Diego Archer-Brown</v>
      </c>
      <c r="K42" s="84">
        <v>24.2</v>
      </c>
      <c r="L42" s="101"/>
      <c r="M42" s="339" t="s">
        <v>189</v>
      </c>
      <c r="N42" s="92">
        <v>1</v>
      </c>
      <c r="O42" s="84">
        <v>605</v>
      </c>
      <c r="P42" s="93" t="str">
        <f>LOOKUP(O42,Name!A$2:B1935)</f>
        <v>Oliver Durowse</v>
      </c>
      <c r="Q42" s="84">
        <v>51</v>
      </c>
      <c r="R42" s="101"/>
      <c r="S42" s="56"/>
      <c r="T42" s="88">
        <f>IF(INT(O42/100)=1,Y42,0)</f>
        <v>0</v>
      </c>
      <c r="U42" s="88">
        <f>IF(INT(O42/100)=3,Y42,0)</f>
        <v>0</v>
      </c>
      <c r="V42" s="88">
        <f>IF(INT(O42/100)=4,Y42,0)</f>
        <v>0</v>
      </c>
      <c r="W42" s="88">
        <f>IF(INT(O42/100)=5,Y42,0)</f>
        <v>0</v>
      </c>
      <c r="X42" s="88">
        <f>IF(INT(O42/100)=6,Y42,0)</f>
        <v>10</v>
      </c>
      <c r="Y42" s="77">
        <v>10</v>
      </c>
    </row>
    <row r="43" spans="1:25" ht="15.75">
      <c r="A43" s="85">
        <f>IF(INT(I43/100)=1,F43,0)</f>
        <v>0</v>
      </c>
      <c r="B43" s="85">
        <f>IF(INT(I43/100)=3,F43,0)</f>
        <v>0</v>
      </c>
      <c r="C43" s="85">
        <f>IF(INT(I43/100)=4,F43,0)</f>
        <v>0</v>
      </c>
      <c r="D43" s="85">
        <f>IF(INT(I43/100)=5,F43,0)</f>
        <v>0</v>
      </c>
      <c r="E43" s="85">
        <f>IF(INT(I43/100)=6,F43,0)</f>
        <v>8</v>
      </c>
      <c r="F43" s="89">
        <v>8</v>
      </c>
      <c r="H43" s="110">
        <v>2</v>
      </c>
      <c r="I43" s="84">
        <v>611</v>
      </c>
      <c r="J43" s="93" t="str">
        <f>LOOKUP(I43,Name!A$2:B1936)</f>
        <v>Ben Clarke</v>
      </c>
      <c r="K43" s="84">
        <v>24.9</v>
      </c>
      <c r="L43" s="101"/>
      <c r="M43" s="339" t="s">
        <v>189</v>
      </c>
      <c r="N43" s="92">
        <v>1</v>
      </c>
      <c r="O43" s="84">
        <v>360</v>
      </c>
      <c r="P43" s="93" t="str">
        <f>LOOKUP(O43,Name!A$2:B1936)</f>
        <v>Thierry Somers</v>
      </c>
      <c r="Q43" s="84">
        <v>47</v>
      </c>
      <c r="R43" s="101"/>
      <c r="S43" s="56"/>
      <c r="T43" s="88">
        <f>IF(INT(O43/100)=1,Y43,0)</f>
        <v>0</v>
      </c>
      <c r="U43" s="88">
        <f>IF(INT(O43/100)=3,Y43,0)</f>
        <v>8</v>
      </c>
      <c r="V43" s="88">
        <f>IF(INT(O43/100)=4,Y43,0)</f>
        <v>0</v>
      </c>
      <c r="W43" s="88">
        <f>IF(INT(O43/100)=5,Y43,0)</f>
        <v>0</v>
      </c>
      <c r="X43" s="88">
        <f>IF(INT(O43/100)=6,Y43,0)</f>
        <v>0</v>
      </c>
      <c r="Y43" s="77">
        <v>8</v>
      </c>
    </row>
    <row r="44" spans="1:25" ht="15.75">
      <c r="A44" s="85">
        <f>IF(INT(I44/100)=1,F44,0)</f>
        <v>0</v>
      </c>
      <c r="B44" s="85">
        <f>IF(INT(I44/100)=3,F44,0)</f>
        <v>0</v>
      </c>
      <c r="C44" s="85">
        <f>IF(INT(I44/100)=4,F44,0)</f>
        <v>0</v>
      </c>
      <c r="D44" s="85">
        <f>IF(INT(I44/100)=5,F44,0)</f>
        <v>0</v>
      </c>
      <c r="E44" s="85">
        <f>IF(INT(I44/100)=6,F44,0)</f>
        <v>0</v>
      </c>
      <c r="F44" s="89">
        <v>6</v>
      </c>
      <c r="H44" s="110">
        <v>3</v>
      </c>
      <c r="I44" s="84"/>
      <c r="J44" s="93" t="e">
        <f>LOOKUP(I44,Name!A$2:B1937)</f>
        <v>#N/A</v>
      </c>
      <c r="K44" s="84"/>
      <c r="L44" s="101"/>
      <c r="M44" s="339" t="s">
        <v>189</v>
      </c>
      <c r="N44" s="92">
        <v>3</v>
      </c>
      <c r="O44" s="84"/>
      <c r="P44" s="93" t="e">
        <f>LOOKUP(O44,Name!A$2:B1937)</f>
        <v>#N/A</v>
      </c>
      <c r="Q44" s="84"/>
      <c r="R44" s="101"/>
      <c r="S44" s="56"/>
      <c r="T44" s="88">
        <f>IF(INT(O44/100)=1,Y44,0)</f>
        <v>0</v>
      </c>
      <c r="U44" s="88">
        <f>IF(INT(O44/100)=3,Y44,0)</f>
        <v>0</v>
      </c>
      <c r="V44" s="88">
        <f>IF(INT(O44/100)=4,Y44,0)</f>
        <v>0</v>
      </c>
      <c r="W44" s="88">
        <f>IF(INT(O44/100)=5,Y44,0)</f>
        <v>0</v>
      </c>
      <c r="X44" s="88">
        <f>IF(INT(O44/100)=6,Y44,0)</f>
        <v>0</v>
      </c>
      <c r="Y44" s="77">
        <v>6</v>
      </c>
    </row>
    <row r="45" spans="1:25" ht="15.75">
      <c r="A45" s="85">
        <f>IF(INT(I45/100)=1,F45,0)</f>
        <v>0</v>
      </c>
      <c r="B45" s="85">
        <f>IF(INT(I45/100)=3,F45,0)</f>
        <v>0</v>
      </c>
      <c r="C45" s="85">
        <f>IF(INT(I45/100)=4,F45,0)</f>
        <v>0</v>
      </c>
      <c r="D45" s="85">
        <f>IF(INT(I45/100)=5,F45,0)</f>
        <v>0</v>
      </c>
      <c r="E45" s="85">
        <f>IF(INT(I45/100)=6,F45,0)</f>
        <v>0</v>
      </c>
      <c r="F45" s="89">
        <v>4</v>
      </c>
      <c r="H45" s="110">
        <v>4</v>
      </c>
      <c r="I45" s="84"/>
      <c r="J45" s="93" t="e">
        <f>LOOKUP(I45,Name!A$2:B1938)</f>
        <v>#N/A</v>
      </c>
      <c r="K45" s="84"/>
      <c r="L45" s="101"/>
      <c r="M45" s="339" t="s">
        <v>189</v>
      </c>
      <c r="N45" s="92">
        <v>4</v>
      </c>
      <c r="O45" s="84"/>
      <c r="P45" s="93" t="e">
        <f>LOOKUP(O45,Name!A$2:B1938)</f>
        <v>#N/A</v>
      </c>
      <c r="Q45" s="84"/>
      <c r="R45" s="101"/>
      <c r="S45" s="56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0</v>
      </c>
      <c r="Y45" s="77">
        <v>4</v>
      </c>
    </row>
    <row r="46" spans="1:25" ht="16.5" thickBot="1">
      <c r="A46" s="85">
        <f>IF(INT(I46/100)=1,F46,0)</f>
        <v>0</v>
      </c>
      <c r="B46" s="85">
        <f>IF(INT(I46/100)=3,F46,0)</f>
        <v>0</v>
      </c>
      <c r="C46" s="85">
        <f>IF(INT(I46/100)=4,F46,0)</f>
        <v>0</v>
      </c>
      <c r="D46" s="85">
        <f>IF(INT(I46/100)=5,F46,0)</f>
        <v>0</v>
      </c>
      <c r="E46" s="85">
        <f>IF(INT(I46/100)=6,F46,0)</f>
        <v>0</v>
      </c>
      <c r="F46" s="89">
        <v>2</v>
      </c>
      <c r="H46" s="110">
        <v>5</v>
      </c>
      <c r="I46" s="84"/>
      <c r="J46" s="93" t="e">
        <f>LOOKUP(I46,Name!A$2:B1939)</f>
        <v>#N/A</v>
      </c>
      <c r="K46" s="84"/>
      <c r="L46" s="101"/>
      <c r="M46" s="339" t="s">
        <v>189</v>
      </c>
      <c r="N46" s="96">
        <v>5</v>
      </c>
      <c r="O46" s="97"/>
      <c r="P46" s="98" t="e">
        <f>LOOKUP(O46,Name!A$2:B1939)</f>
        <v>#N/A</v>
      </c>
      <c r="Q46" s="97"/>
      <c r="R46" s="106"/>
      <c r="S46" s="56"/>
      <c r="T46" s="88">
        <f>IF(INT(O46/100)=1,Y46,0)</f>
        <v>0</v>
      </c>
      <c r="U46" s="88">
        <f>IF(INT(O46/100)=3,Y46,0)</f>
        <v>0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7">
        <v>2</v>
      </c>
    </row>
    <row r="47" spans="1:25" ht="16.5" thickBot="1">
      <c r="A47" s="86"/>
      <c r="B47" s="86"/>
      <c r="C47" s="86"/>
      <c r="D47" s="86"/>
      <c r="E47" s="86"/>
      <c r="F47" s="87" t="s">
        <v>70</v>
      </c>
      <c r="H47" s="100"/>
      <c r="I47" s="94"/>
      <c r="J47" s="93"/>
      <c r="K47" s="94"/>
      <c r="L47" s="101"/>
      <c r="M47" s="339" t="s">
        <v>189</v>
      </c>
      <c r="N47" s="78"/>
      <c r="O47" s="78"/>
      <c r="P47" s="90"/>
      <c r="Q47" s="78"/>
      <c r="R47" s="90"/>
      <c r="T47" s="86"/>
      <c r="U47" s="86"/>
      <c r="V47" s="86"/>
      <c r="W47" s="86"/>
      <c r="X47" s="86"/>
      <c r="Y47" s="87" t="s">
        <v>70</v>
      </c>
    </row>
    <row r="48" spans="1:24" ht="15.75">
      <c r="A48" s="79" t="s">
        <v>60</v>
      </c>
      <c r="B48" s="80" t="s">
        <v>62</v>
      </c>
      <c r="C48" s="81" t="s">
        <v>64</v>
      </c>
      <c r="D48" s="82" t="s">
        <v>66</v>
      </c>
      <c r="E48" s="83" t="s">
        <v>68</v>
      </c>
      <c r="H48" s="233" t="s">
        <v>158</v>
      </c>
      <c r="I48" s="94"/>
      <c r="J48" s="94" t="s">
        <v>154</v>
      </c>
      <c r="K48" s="94"/>
      <c r="L48" s="101"/>
      <c r="M48" s="339" t="s">
        <v>189</v>
      </c>
      <c r="N48" s="232" t="s">
        <v>162</v>
      </c>
      <c r="O48" s="107"/>
      <c r="P48" s="91" t="s">
        <v>155</v>
      </c>
      <c r="Q48" s="91"/>
      <c r="R48" s="103"/>
      <c r="S48" s="56"/>
      <c r="T48" s="79" t="s">
        <v>60</v>
      </c>
      <c r="U48" s="80" t="s">
        <v>62</v>
      </c>
      <c r="V48" s="81" t="s">
        <v>64</v>
      </c>
      <c r="W48" s="82" t="s">
        <v>66</v>
      </c>
      <c r="X48" s="83" t="s">
        <v>68</v>
      </c>
    </row>
    <row r="49" spans="1:25" ht="15.75">
      <c r="A49" s="85">
        <f>IF(I49=1,F49,0)</f>
        <v>0</v>
      </c>
      <c r="B49" s="85">
        <f>IF(I49=3,F49,0)</f>
        <v>0</v>
      </c>
      <c r="C49" s="85">
        <f>IF(I49=4,F49,0)</f>
        <v>0</v>
      </c>
      <c r="D49" s="85">
        <f>IF(I49=5,F49,0)</f>
        <v>0</v>
      </c>
      <c r="E49" s="85">
        <f>IF(I49=6,F49,0)</f>
        <v>10</v>
      </c>
      <c r="F49" s="89">
        <v>10</v>
      </c>
      <c r="H49" s="110">
        <v>1</v>
      </c>
      <c r="I49" s="84">
        <v>6</v>
      </c>
      <c r="J49" s="93" t="str">
        <f>LOOKUP(I49,Name!A$2:B1942)</f>
        <v>Solihull &amp; Small Heath</v>
      </c>
      <c r="K49" s="6">
        <v>101</v>
      </c>
      <c r="L49" s="101"/>
      <c r="M49" s="339" t="s">
        <v>189</v>
      </c>
      <c r="N49" s="92">
        <v>1</v>
      </c>
      <c r="O49" s="84">
        <v>605</v>
      </c>
      <c r="P49" s="93" t="str">
        <f>LOOKUP(O49,Name!A$2:B1942)</f>
        <v>Oliver Durowse</v>
      </c>
      <c r="Q49" s="420">
        <v>7.4</v>
      </c>
      <c r="R49" s="101"/>
      <c r="S49" s="56"/>
      <c r="T49" s="88">
        <f>IF(INT(O49/100)=1,Y49,0)</f>
        <v>0</v>
      </c>
      <c r="U49" s="88">
        <f>IF(INT(O49/100)=3,Y49,0)</f>
        <v>0</v>
      </c>
      <c r="V49" s="88">
        <f>IF(INT(O49/100)=4,Y49,0)</f>
        <v>0</v>
      </c>
      <c r="W49" s="88">
        <f>IF(INT(O49/100)=5,Y49,0)</f>
        <v>0</v>
      </c>
      <c r="X49" s="88">
        <f>IF(INT(O49/100)=6,Y49,0)</f>
        <v>10</v>
      </c>
      <c r="Y49" s="77">
        <v>10</v>
      </c>
    </row>
    <row r="50" spans="1:25" ht="15.75">
      <c r="A50" s="85">
        <f>IF(I50=1,F50,0)</f>
        <v>0</v>
      </c>
      <c r="B50" s="85">
        <f>IF(I50=3,F50,0)</f>
        <v>0</v>
      </c>
      <c r="C50" s="85">
        <f>IF(I50=4,F50,0)</f>
        <v>8</v>
      </c>
      <c r="D50" s="85">
        <f>IF(I50=5,F50,0)</f>
        <v>0</v>
      </c>
      <c r="E50" s="85">
        <f>IF(I50=6,F50,0)</f>
        <v>0</v>
      </c>
      <c r="F50" s="89">
        <v>8</v>
      </c>
      <c r="H50" s="110">
        <v>2</v>
      </c>
      <c r="I50" s="84">
        <v>4</v>
      </c>
      <c r="J50" s="93" t="str">
        <f>LOOKUP(I50,Name!A$2:B1943)</f>
        <v>Halesowen C&amp;AC</v>
      </c>
      <c r="K50" s="84">
        <v>110.8</v>
      </c>
      <c r="L50" s="101"/>
      <c r="M50" s="339" t="s">
        <v>189</v>
      </c>
      <c r="N50" s="92">
        <v>2</v>
      </c>
      <c r="O50" s="84">
        <v>357</v>
      </c>
      <c r="P50" s="93" t="str">
        <f>LOOKUP(O50,Name!A$2:B1943)</f>
        <v>Diego Archer-Brown</v>
      </c>
      <c r="Q50" s="84">
        <v>6.17</v>
      </c>
      <c r="R50" s="101"/>
      <c r="S50" s="56"/>
      <c r="T50" s="88">
        <f>IF(INT(O50/100)=1,Y50,0)</f>
        <v>0</v>
      </c>
      <c r="U50" s="88">
        <f>IF(INT(O50/100)=3,Y50,0)</f>
        <v>8</v>
      </c>
      <c r="V50" s="88">
        <f>IF(INT(O50/100)=4,Y50,0)</f>
        <v>0</v>
      </c>
      <c r="W50" s="88">
        <f>IF(INT(O50/100)=5,Y50,0)</f>
        <v>0</v>
      </c>
      <c r="X50" s="88">
        <f>IF(INT(O50/100)=6,Y50,0)</f>
        <v>0</v>
      </c>
      <c r="Y50" s="77">
        <v>8</v>
      </c>
    </row>
    <row r="51" spans="1:25" ht="15.75">
      <c r="A51" s="85">
        <f>IF(I51=1,F51,0)</f>
        <v>0</v>
      </c>
      <c r="B51" s="85">
        <f>IF(I51=3,F51,0)</f>
        <v>0</v>
      </c>
      <c r="C51" s="85">
        <f>IF(I51=4,F51,0)</f>
        <v>0</v>
      </c>
      <c r="D51" s="85">
        <f>IF(I51=5,F51,0)</f>
        <v>0</v>
      </c>
      <c r="E51" s="85">
        <f>IF(I51=6,F51,0)</f>
        <v>0</v>
      </c>
      <c r="F51" s="89">
        <v>6</v>
      </c>
      <c r="H51" s="110">
        <v>3</v>
      </c>
      <c r="I51" s="84"/>
      <c r="J51" s="93" t="e">
        <f>LOOKUP(I51,Name!A$2:B1944)</f>
        <v>#N/A</v>
      </c>
      <c r="K51" s="84"/>
      <c r="L51" s="101"/>
      <c r="M51" s="339" t="s">
        <v>189</v>
      </c>
      <c r="N51" s="92">
        <v>3</v>
      </c>
      <c r="O51" s="84"/>
      <c r="P51" s="93" t="e">
        <f>LOOKUP(O51,Name!A$2:B1944)</f>
        <v>#N/A</v>
      </c>
      <c r="Q51" s="84"/>
      <c r="R51" s="101"/>
      <c r="S51" s="56"/>
      <c r="T51" s="88">
        <f>IF(INT(O51/100)=1,Y51,0)</f>
        <v>0</v>
      </c>
      <c r="U51" s="88">
        <f>IF(INT(O51/100)=3,Y51,0)</f>
        <v>0</v>
      </c>
      <c r="V51" s="88">
        <f>IF(INT(O51/100)=4,Y51,0)</f>
        <v>0</v>
      </c>
      <c r="W51" s="88">
        <f>IF(INT(O51/100)=5,Y51,0)</f>
        <v>0</v>
      </c>
      <c r="X51" s="88">
        <f>IF(INT(O51/100)=6,Y51,0)</f>
        <v>0</v>
      </c>
      <c r="Y51" s="77">
        <v>6</v>
      </c>
    </row>
    <row r="52" spans="1:25" ht="15.75">
      <c r="A52" s="85">
        <f>IF(I52=1,F52,0)</f>
        <v>0</v>
      </c>
      <c r="B52" s="85">
        <f>IF(I52=3,F52,0)</f>
        <v>0</v>
      </c>
      <c r="C52" s="85">
        <f>IF(I52=4,F52,0)</f>
        <v>0</v>
      </c>
      <c r="D52" s="85">
        <f>IF(I52=5,F52,0)</f>
        <v>0</v>
      </c>
      <c r="E52" s="85">
        <f>IF(I52=6,F52,0)</f>
        <v>0</v>
      </c>
      <c r="F52" s="89">
        <v>4</v>
      </c>
      <c r="H52" s="110">
        <v>4</v>
      </c>
      <c r="I52" s="84"/>
      <c r="J52" s="93" t="e">
        <f>LOOKUP(I52,Name!A$2:B1945)</f>
        <v>#N/A</v>
      </c>
      <c r="K52" s="84"/>
      <c r="L52" s="101"/>
      <c r="M52" s="339" t="s">
        <v>189</v>
      </c>
      <c r="N52" s="92">
        <v>4</v>
      </c>
      <c r="O52" s="84"/>
      <c r="P52" s="93" t="e">
        <f>LOOKUP(O52,Name!A$2:B1945)</f>
        <v>#N/A</v>
      </c>
      <c r="Q52" s="420"/>
      <c r="R52" s="101"/>
      <c r="S52" s="56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0</v>
      </c>
      <c r="X52" s="88">
        <f>IF(INT(O52/100)=6,Y52,0)</f>
        <v>0</v>
      </c>
      <c r="Y52" s="77">
        <v>4</v>
      </c>
    </row>
    <row r="53" spans="1:25" ht="15.75">
      <c r="A53" s="85">
        <f>IF(I53=1,F53,0)</f>
        <v>0</v>
      </c>
      <c r="B53" s="85">
        <f>IF(I53=3,F53,0)</f>
        <v>0</v>
      </c>
      <c r="C53" s="85">
        <f>IF(I53=4,F53,0)</f>
        <v>0</v>
      </c>
      <c r="D53" s="85">
        <f>IF(I53=5,F53,0)</f>
        <v>0</v>
      </c>
      <c r="E53" s="85">
        <f>IF(I53=6,F53,0)</f>
        <v>0</v>
      </c>
      <c r="F53" s="89">
        <v>2</v>
      </c>
      <c r="H53" s="110">
        <v>5</v>
      </c>
      <c r="I53" s="84"/>
      <c r="J53" s="93" t="e">
        <f>LOOKUP(I53,Name!A$2:B1946)</f>
        <v>#N/A</v>
      </c>
      <c r="K53" s="84"/>
      <c r="L53" s="101"/>
      <c r="M53" s="339" t="s">
        <v>189</v>
      </c>
      <c r="N53" s="92">
        <v>5</v>
      </c>
      <c r="O53" s="84"/>
      <c r="P53" s="93" t="e">
        <f>LOOKUP(O53,Name!A$2:B1946)</f>
        <v>#N/A</v>
      </c>
      <c r="Q53" s="84"/>
      <c r="R53" s="101"/>
      <c r="S53" s="56"/>
      <c r="T53" s="88">
        <f>IF(INT(O53/100)=1,Y53,0)</f>
        <v>0</v>
      </c>
      <c r="U53" s="88">
        <f>IF(INT(O53/100)=3,Y53,0)</f>
        <v>0</v>
      </c>
      <c r="V53" s="88">
        <f>IF(INT(O53/100)=4,Y53,0)</f>
        <v>0</v>
      </c>
      <c r="W53" s="88">
        <f>IF(INT(O53/100)=5,Y53,0)</f>
        <v>0</v>
      </c>
      <c r="X53" s="88">
        <f>IF(INT(O53/100)=6,Y53,0)</f>
        <v>0</v>
      </c>
      <c r="Y53" s="77">
        <v>2</v>
      </c>
    </row>
    <row r="54" spans="1:25" ht="15.75">
      <c r="A54" s="86"/>
      <c r="B54" s="86"/>
      <c r="C54" s="86"/>
      <c r="D54" s="86"/>
      <c r="E54" s="86"/>
      <c r="F54" s="87" t="s">
        <v>70</v>
      </c>
      <c r="H54" s="100"/>
      <c r="I54" s="94"/>
      <c r="J54" s="93"/>
      <c r="K54" s="94"/>
      <c r="L54" s="101"/>
      <c r="M54" s="339" t="s">
        <v>189</v>
      </c>
      <c r="N54" s="100"/>
      <c r="O54" s="94"/>
      <c r="P54" s="93"/>
      <c r="Q54" s="94"/>
      <c r="R54" s="101"/>
      <c r="S54" s="56"/>
      <c r="T54" s="102"/>
      <c r="U54" s="86"/>
      <c r="V54" s="86"/>
      <c r="W54" s="86"/>
      <c r="X54" s="86"/>
      <c r="Y54" s="87" t="s">
        <v>70</v>
      </c>
    </row>
    <row r="55" spans="1:24" ht="15.75">
      <c r="A55" s="79" t="s">
        <v>60</v>
      </c>
      <c r="B55" s="80" t="s">
        <v>62</v>
      </c>
      <c r="C55" s="81" t="s">
        <v>64</v>
      </c>
      <c r="D55" s="82" t="s">
        <v>66</v>
      </c>
      <c r="E55" s="83" t="s">
        <v>68</v>
      </c>
      <c r="H55" s="233" t="s">
        <v>159</v>
      </c>
      <c r="I55" s="94"/>
      <c r="J55" s="94" t="s">
        <v>281</v>
      </c>
      <c r="K55" s="94"/>
      <c r="L55" s="101"/>
      <c r="M55" s="339" t="s">
        <v>189</v>
      </c>
      <c r="N55" s="233" t="s">
        <v>163</v>
      </c>
      <c r="O55" s="94"/>
      <c r="P55" s="94" t="s">
        <v>156</v>
      </c>
      <c r="Q55" s="94"/>
      <c r="R55" s="101"/>
      <c r="S55" s="56"/>
      <c r="T55" s="79" t="s">
        <v>60</v>
      </c>
      <c r="U55" s="80" t="s">
        <v>62</v>
      </c>
      <c r="V55" s="81" t="s">
        <v>64</v>
      </c>
      <c r="W55" s="82" t="s">
        <v>66</v>
      </c>
      <c r="X55" s="83" t="s">
        <v>68</v>
      </c>
    </row>
    <row r="56" spans="1:25" ht="15.75">
      <c r="A56" s="85">
        <f>IF(I56=1,F56,0)</f>
        <v>0</v>
      </c>
      <c r="B56" s="85">
        <f>IF(I56=3,F56,0)</f>
        <v>10</v>
      </c>
      <c r="C56" s="85">
        <f>IF(I56=4,F56,0)</f>
        <v>0</v>
      </c>
      <c r="D56" s="85">
        <f>IF(I56=5,F56,0)</f>
        <v>0</v>
      </c>
      <c r="E56" s="85">
        <f>IF(I56=6,F56,0)</f>
        <v>0</v>
      </c>
      <c r="F56" s="89">
        <v>10</v>
      </c>
      <c r="H56" s="110">
        <v>1</v>
      </c>
      <c r="I56" s="84">
        <v>3</v>
      </c>
      <c r="J56" s="93" t="str">
        <f>LOOKUP(I56,Name!A$2:B1949)</f>
        <v>Birchfield Harriers</v>
      </c>
      <c r="K56" s="84">
        <v>97.8</v>
      </c>
      <c r="L56" s="101"/>
      <c r="M56" s="339" t="s">
        <v>189</v>
      </c>
      <c r="N56" s="92">
        <v>1</v>
      </c>
      <c r="O56" s="84">
        <v>612</v>
      </c>
      <c r="P56" s="93" t="str">
        <f>LOOKUP(O56,Name!A$2:B1949)</f>
        <v>Adam Visram-Cipolletta</v>
      </c>
      <c r="Q56" s="84">
        <v>7.37</v>
      </c>
      <c r="R56" s="101"/>
      <c r="S56" s="56"/>
      <c r="T56" s="88">
        <f>IF(INT(O56/100)=1,Y56,0)</f>
        <v>0</v>
      </c>
      <c r="U56" s="88">
        <f>IF(INT(O56/100)=3,Y56,0)</f>
        <v>0</v>
      </c>
      <c r="V56" s="88">
        <f>IF(INT(O56/100)=4,Y56,0)</f>
        <v>0</v>
      </c>
      <c r="W56" s="88">
        <f>IF(INT(O56/100)=5,Y56,0)</f>
        <v>0</v>
      </c>
      <c r="X56" s="88">
        <f>IF(INT(O56/100)=6,Y56,0)</f>
        <v>10</v>
      </c>
      <c r="Y56" s="77">
        <v>10</v>
      </c>
    </row>
    <row r="57" spans="1:25" ht="15.75">
      <c r="A57" s="85">
        <f>IF(I57=1,F57,0)</f>
        <v>0</v>
      </c>
      <c r="B57" s="85">
        <f>IF(I57=3,F57,0)</f>
        <v>0</v>
      </c>
      <c r="C57" s="85">
        <f>IF(I57=4,F57,0)</f>
        <v>0</v>
      </c>
      <c r="D57" s="85">
        <f>IF(I57=5,F57,0)</f>
        <v>0</v>
      </c>
      <c r="E57" s="85">
        <f>IF(I57=6,F57,0)</f>
        <v>8</v>
      </c>
      <c r="F57" s="89">
        <v>8</v>
      </c>
      <c r="H57" s="110">
        <v>2</v>
      </c>
      <c r="I57" s="84">
        <v>6</v>
      </c>
      <c r="J57" s="93" t="str">
        <f>LOOKUP(I57,Name!A$2:B1950)</f>
        <v>Solihull &amp; Small Heath</v>
      </c>
      <c r="K57" s="6">
        <v>99.8</v>
      </c>
      <c r="L57" s="101"/>
      <c r="M57" s="339" t="s">
        <v>189</v>
      </c>
      <c r="N57" s="92">
        <v>2</v>
      </c>
      <c r="O57" s="84">
        <v>358</v>
      </c>
      <c r="P57" s="93" t="str">
        <f>LOOKUP(O57,Name!A$2:B1950)</f>
        <v>Joseph Creed</v>
      </c>
      <c r="Q57" s="84">
        <v>4.64</v>
      </c>
      <c r="R57" s="101"/>
      <c r="S57" s="56"/>
      <c r="T57" s="88">
        <f>IF(INT(O57/100)=1,Y57,0)</f>
        <v>0</v>
      </c>
      <c r="U57" s="88">
        <f>IF(INT(O57/100)=3,Y57,0)</f>
        <v>8</v>
      </c>
      <c r="V57" s="88">
        <f>IF(INT(O57/100)=4,Y57,0)</f>
        <v>0</v>
      </c>
      <c r="W57" s="88">
        <f>IF(INT(O57/100)=5,Y57,0)</f>
        <v>0</v>
      </c>
      <c r="X57" s="88">
        <f>IF(INT(O57/100)=6,Y57,0)</f>
        <v>0</v>
      </c>
      <c r="Y57" s="77">
        <v>8</v>
      </c>
    </row>
    <row r="58" spans="1:25" ht="15.75">
      <c r="A58" s="85">
        <f>IF(I58=1,F58,0)</f>
        <v>6</v>
      </c>
      <c r="B58" s="85">
        <f>IF(I58=3,F58,0)</f>
        <v>0</v>
      </c>
      <c r="C58" s="85">
        <f>IF(I58=4,F58,0)</f>
        <v>0</v>
      </c>
      <c r="D58" s="85">
        <f>IF(I58=5,F58,0)</f>
        <v>0</v>
      </c>
      <c r="E58" s="85">
        <f>IF(I58=6,F58,0)</f>
        <v>0</v>
      </c>
      <c r="F58" s="89">
        <v>6</v>
      </c>
      <c r="H58" s="110">
        <v>3</v>
      </c>
      <c r="I58" s="84">
        <v>1</v>
      </c>
      <c r="J58" s="93" t="str">
        <f>LOOKUP(I58,Name!A$2:B1951)</f>
        <v>Royal Sutton Coldfield</v>
      </c>
      <c r="K58" s="84">
        <v>106.3</v>
      </c>
      <c r="L58" s="101"/>
      <c r="M58" s="339" t="s">
        <v>189</v>
      </c>
      <c r="N58" s="92">
        <v>3</v>
      </c>
      <c r="O58" s="84"/>
      <c r="P58" s="93" t="e">
        <f>LOOKUP(O58,Name!A$2:B1951)</f>
        <v>#N/A</v>
      </c>
      <c r="Q58" s="84"/>
      <c r="R58" s="101"/>
      <c r="S58" s="56"/>
      <c r="T58" s="88">
        <f>IF(INT(O58/100)=1,Y58,0)</f>
        <v>0</v>
      </c>
      <c r="U58" s="88">
        <f>IF(INT(O58/100)=3,Y58,0)</f>
        <v>0</v>
      </c>
      <c r="V58" s="88">
        <f>IF(INT(O58/100)=4,Y58,0)</f>
        <v>0</v>
      </c>
      <c r="W58" s="88">
        <f>IF(INT(O58/100)=5,Y58,0)</f>
        <v>0</v>
      </c>
      <c r="X58" s="88">
        <f>IF(INT(O58/100)=6,Y58,0)</f>
        <v>0</v>
      </c>
      <c r="Y58" s="77">
        <v>6</v>
      </c>
    </row>
    <row r="59" spans="1:25" ht="15.75">
      <c r="A59" s="85">
        <f>IF(I59=1,F59,0)</f>
        <v>0</v>
      </c>
      <c r="B59" s="85">
        <f>IF(I59=3,F59,0)</f>
        <v>0</v>
      </c>
      <c r="C59" s="85">
        <f>IF(I59=4,F59,0)</f>
        <v>0</v>
      </c>
      <c r="D59" s="85">
        <f>IF(I59=5,F59,0)</f>
        <v>0</v>
      </c>
      <c r="E59" s="85">
        <f>IF(I59=6,F59,0)</f>
        <v>0</v>
      </c>
      <c r="F59" s="89">
        <v>4</v>
      </c>
      <c r="H59" s="110">
        <v>4</v>
      </c>
      <c r="I59" s="84"/>
      <c r="J59" s="93" t="e">
        <f>LOOKUP(I59,Name!A$2:B1952)</f>
        <v>#N/A</v>
      </c>
      <c r="K59" s="84"/>
      <c r="L59" s="101"/>
      <c r="M59" s="339" t="s">
        <v>189</v>
      </c>
      <c r="N59" s="92">
        <v>4</v>
      </c>
      <c r="O59" s="84"/>
      <c r="P59" s="93" t="e">
        <f>LOOKUP(O59,Name!A$2:B1952)</f>
        <v>#N/A</v>
      </c>
      <c r="Q59" s="84"/>
      <c r="R59" s="101"/>
      <c r="S59" s="56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0</v>
      </c>
      <c r="X59" s="88">
        <f>IF(INT(O59/100)=6,Y59,0)</f>
        <v>0</v>
      </c>
      <c r="Y59" s="77">
        <v>4</v>
      </c>
    </row>
    <row r="60" spans="1:25" ht="16.5" thickBot="1">
      <c r="A60" s="85">
        <f>IF(I60=1,F60,0)</f>
        <v>0</v>
      </c>
      <c r="B60" s="85">
        <f>IF(I60=3,F60,0)</f>
        <v>0</v>
      </c>
      <c r="C60" s="85">
        <f>IF(I60=4,F60,0)</f>
        <v>0</v>
      </c>
      <c r="D60" s="85">
        <f>IF(I60=5,F60,0)</f>
        <v>0</v>
      </c>
      <c r="E60" s="85">
        <f>IF(I60=6,F60,0)</f>
        <v>0</v>
      </c>
      <c r="F60" s="89">
        <v>2</v>
      </c>
      <c r="H60" s="112">
        <v>5</v>
      </c>
      <c r="I60" s="97"/>
      <c r="J60" s="98" t="e">
        <f>LOOKUP(I60,Name!A$2:B1953)</f>
        <v>#N/A</v>
      </c>
      <c r="K60" s="97"/>
      <c r="L60" s="106"/>
      <c r="M60" s="339" t="s">
        <v>189</v>
      </c>
      <c r="N60" s="96">
        <v>5</v>
      </c>
      <c r="O60" s="97"/>
      <c r="P60" s="98" t="e">
        <f>LOOKUP(O60,Name!A$2:B1953)</f>
        <v>#N/A</v>
      </c>
      <c r="Q60" s="97"/>
      <c r="R60" s="106"/>
      <c r="S60" s="56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7">
        <v>2</v>
      </c>
    </row>
    <row r="61" spans="1:25" ht="16.5" thickBot="1">
      <c r="A61" s="86"/>
      <c r="B61" s="86"/>
      <c r="C61" s="86"/>
      <c r="D61" s="86"/>
      <c r="E61" s="86"/>
      <c r="F61" s="87" t="s">
        <v>70</v>
      </c>
      <c r="H61" s="78"/>
      <c r="I61" s="78"/>
      <c r="J61" s="90"/>
      <c r="K61" s="78"/>
      <c r="L61" s="90"/>
      <c r="M61" s="339" t="s">
        <v>189</v>
      </c>
      <c r="N61" s="78"/>
      <c r="O61" s="78"/>
      <c r="P61" s="90"/>
      <c r="Q61" s="78"/>
      <c r="R61" s="90"/>
      <c r="T61" s="86"/>
      <c r="U61" s="86"/>
      <c r="V61" s="86"/>
      <c r="W61" s="86"/>
      <c r="X61" s="86"/>
      <c r="Y61" s="87" t="s">
        <v>70</v>
      </c>
    </row>
    <row r="62" spans="1:24" ht="15.75">
      <c r="A62" s="79" t="s">
        <v>60</v>
      </c>
      <c r="B62" s="80" t="s">
        <v>62</v>
      </c>
      <c r="C62" s="81" t="s">
        <v>64</v>
      </c>
      <c r="D62" s="82" t="s">
        <v>66</v>
      </c>
      <c r="E62" s="83" t="s">
        <v>68</v>
      </c>
      <c r="H62" s="232" t="s">
        <v>160</v>
      </c>
      <c r="I62" s="107"/>
      <c r="J62" s="91" t="s">
        <v>123</v>
      </c>
      <c r="K62" s="91"/>
      <c r="L62" s="103"/>
      <c r="M62" s="339" t="s">
        <v>189</v>
      </c>
      <c r="N62" s="232" t="s">
        <v>161</v>
      </c>
      <c r="O62" s="107"/>
      <c r="P62" s="91" t="s">
        <v>124</v>
      </c>
      <c r="Q62" s="91"/>
      <c r="R62" s="103"/>
      <c r="S62" s="56"/>
      <c r="T62" s="79" t="s">
        <v>60</v>
      </c>
      <c r="U62" s="80" t="s">
        <v>62</v>
      </c>
      <c r="V62" s="81" t="s">
        <v>64</v>
      </c>
      <c r="W62" s="82" t="s">
        <v>66</v>
      </c>
      <c r="X62" s="83" t="s">
        <v>68</v>
      </c>
    </row>
    <row r="63" spans="1:25" ht="15.75">
      <c r="A63" s="88">
        <f>IF(INT(I63/100)=1,F63,0)</f>
        <v>0</v>
      </c>
      <c r="B63" s="88">
        <f>IF(INT(I63/100)=3,F63,0)</f>
        <v>0</v>
      </c>
      <c r="C63" s="88">
        <f>IF(INT(I63/100)=4,F63,0)</f>
        <v>0</v>
      </c>
      <c r="D63" s="88">
        <f>IF(INT(I63/100)=5,F63,0)</f>
        <v>0</v>
      </c>
      <c r="E63" s="88">
        <f>IF(INT(I63/100)=6,F63,0)</f>
        <v>10</v>
      </c>
      <c r="F63" s="77">
        <v>10</v>
      </c>
      <c r="H63" s="92">
        <v>1</v>
      </c>
      <c r="I63" s="84">
        <v>601</v>
      </c>
      <c r="J63" s="93" t="str">
        <f>LOOKUP(I63,Name!A$2:B1949)</f>
        <v>Scott Johns</v>
      </c>
      <c r="K63" s="84">
        <v>80</v>
      </c>
      <c r="L63" s="101"/>
      <c r="M63" s="339" t="s">
        <v>189</v>
      </c>
      <c r="N63" s="92">
        <v>1</v>
      </c>
      <c r="O63" s="84">
        <v>604</v>
      </c>
      <c r="P63" s="93" t="str">
        <f>LOOKUP(O63,Name!A$2:B1956)</f>
        <v>Ewan Edwards</v>
      </c>
      <c r="Q63" s="84">
        <v>76</v>
      </c>
      <c r="R63" s="101"/>
      <c r="S63" s="56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10</v>
      </c>
      <c r="Y63" s="77">
        <v>10</v>
      </c>
    </row>
    <row r="64" spans="1:25" ht="15.75">
      <c r="A64" s="88">
        <f>IF(INT(I64/100)=1,F64,0)</f>
        <v>0</v>
      </c>
      <c r="B64" s="88">
        <f>IF(INT(I64/100)=3,F64,0)</f>
        <v>8</v>
      </c>
      <c r="C64" s="88">
        <f>IF(INT(I64/100)=4,F64,0)</f>
        <v>0</v>
      </c>
      <c r="D64" s="88">
        <f>IF(INT(I64/100)=5,F64,0)</f>
        <v>0</v>
      </c>
      <c r="E64" s="88">
        <f>IF(INT(I64/100)=6,F64,0)</f>
        <v>0</v>
      </c>
      <c r="F64" s="77">
        <v>8</v>
      </c>
      <c r="H64" s="92">
        <v>2</v>
      </c>
      <c r="I64" s="84">
        <v>360</v>
      </c>
      <c r="J64" s="93" t="str">
        <f>LOOKUP(I64,Name!A$2:B1950)</f>
        <v>Thierry Somers</v>
      </c>
      <c r="K64" s="84">
        <v>74</v>
      </c>
      <c r="L64" s="101"/>
      <c r="M64" s="339" t="s">
        <v>189</v>
      </c>
      <c r="N64" s="92">
        <v>2</v>
      </c>
      <c r="O64" s="84">
        <v>361</v>
      </c>
      <c r="P64" s="93" t="str">
        <f>LOOKUP(O64,Name!A$2:B1957)</f>
        <v>Kyle Boden</v>
      </c>
      <c r="Q64" s="84">
        <v>61</v>
      </c>
      <c r="R64" s="101"/>
      <c r="S64" s="56"/>
      <c r="T64" s="88">
        <f>IF(INT(O64/100)=1,Y64,0)</f>
        <v>0</v>
      </c>
      <c r="U64" s="88">
        <f>IF(INT(O64/100)=3,Y64,0)</f>
        <v>8</v>
      </c>
      <c r="V64" s="88">
        <f>IF(INT(O64/100)=4,Y64,0)</f>
        <v>0</v>
      </c>
      <c r="W64" s="88">
        <f>IF(INT(O64/100)=5,Y64,0)</f>
        <v>0</v>
      </c>
      <c r="X64" s="88">
        <f>IF(INT(O64/100)=6,Y64,0)</f>
        <v>0</v>
      </c>
      <c r="Y64" s="77">
        <v>8</v>
      </c>
    </row>
    <row r="65" spans="1:25" ht="15.75">
      <c r="A65" s="88">
        <f>IF(INT(I65/100)=1,F65,0)</f>
        <v>6</v>
      </c>
      <c r="B65" s="88">
        <f>IF(INT(I65/100)=3,F65,0)</f>
        <v>0</v>
      </c>
      <c r="C65" s="88">
        <f>IF(INT(I65/100)=4,F65,0)</f>
        <v>0</v>
      </c>
      <c r="D65" s="88">
        <f>IF(INT(I65/100)=5,F65,0)</f>
        <v>0</v>
      </c>
      <c r="E65" s="88">
        <f>IF(INT(I65/100)=6,F65,0)</f>
        <v>0</v>
      </c>
      <c r="F65" s="77">
        <v>6</v>
      </c>
      <c r="H65" s="92">
        <v>3</v>
      </c>
      <c r="I65" s="84">
        <v>120</v>
      </c>
      <c r="J65" s="93" t="str">
        <f>LOOKUP(I65,Name!A$2:B1951)</f>
        <v>James Griffiths</v>
      </c>
      <c r="K65" s="84">
        <v>67</v>
      </c>
      <c r="L65" s="101"/>
      <c r="M65" s="339" t="s">
        <v>189</v>
      </c>
      <c r="N65" s="92">
        <v>3</v>
      </c>
      <c r="O65" s="84">
        <v>130</v>
      </c>
      <c r="P65" s="93" t="str">
        <f>LOOKUP(O65,Name!A$2:B1958)</f>
        <v>Elliott Smith</v>
      </c>
      <c r="Q65" s="84">
        <v>55</v>
      </c>
      <c r="R65" s="101"/>
      <c r="S65" s="56"/>
      <c r="T65" s="88">
        <f>IF(INT(O65/100)=1,Y65,0)</f>
        <v>6</v>
      </c>
      <c r="U65" s="88">
        <f>IF(INT(O65/100)=3,Y65,0)</f>
        <v>0</v>
      </c>
      <c r="V65" s="88">
        <f>IF(INT(O65/100)=4,Y65,0)</f>
        <v>0</v>
      </c>
      <c r="W65" s="88">
        <f>IF(INT(O65/100)=5,Y65,0)</f>
        <v>0</v>
      </c>
      <c r="X65" s="88">
        <f>IF(INT(O65/100)=6,Y65,0)</f>
        <v>0</v>
      </c>
      <c r="Y65" s="77">
        <v>6</v>
      </c>
    </row>
    <row r="66" spans="1:25" ht="15.75">
      <c r="A66" s="88">
        <f>IF(INT(I66/100)=1,F66,0)</f>
        <v>0</v>
      </c>
      <c r="B66" s="88">
        <f>IF(INT(I66/100)=3,F66,0)</f>
        <v>0</v>
      </c>
      <c r="C66" s="88">
        <f>IF(INT(I66/100)=4,F66,0)</f>
        <v>4</v>
      </c>
      <c r="D66" s="88">
        <f>IF(INT(I66/100)=5,F66,0)</f>
        <v>0</v>
      </c>
      <c r="E66" s="88">
        <f>IF(INT(I66/100)=6,F66,0)</f>
        <v>0</v>
      </c>
      <c r="F66" s="77">
        <v>4</v>
      </c>
      <c r="H66" s="92">
        <v>4</v>
      </c>
      <c r="I66" s="84">
        <v>402</v>
      </c>
      <c r="J66" s="93" t="str">
        <f>LOOKUP(I66,Name!A$2:B1952)</f>
        <v>Adam Knowles</v>
      </c>
      <c r="K66" s="84">
        <v>48</v>
      </c>
      <c r="L66" s="101"/>
      <c r="M66" s="339" t="s">
        <v>189</v>
      </c>
      <c r="N66" s="92">
        <v>4</v>
      </c>
      <c r="O66" s="84"/>
      <c r="P66" s="93" t="e">
        <f>LOOKUP(O66,Name!A$2:B1959)</f>
        <v>#N/A</v>
      </c>
      <c r="Q66" s="84"/>
      <c r="R66" s="101"/>
      <c r="S66" s="56"/>
      <c r="T66" s="88">
        <f>IF(INT(O66/100)=1,Y66,0)</f>
        <v>0</v>
      </c>
      <c r="U66" s="88">
        <f>IF(INT(O66/100)=3,Y66,0)</f>
        <v>0</v>
      </c>
      <c r="V66" s="88">
        <f>IF(INT(O66/100)=4,Y66,0)</f>
        <v>0</v>
      </c>
      <c r="W66" s="88">
        <f>IF(INT(O66/100)=5,Y66,0)</f>
        <v>0</v>
      </c>
      <c r="X66" s="88">
        <f>IF(INT(O66/100)=6,Y66,0)</f>
        <v>0</v>
      </c>
      <c r="Y66" s="77">
        <v>4</v>
      </c>
    </row>
    <row r="67" spans="1:25" ht="15.75">
      <c r="A67" s="88">
        <f>IF(INT(I67/100)=1,F67,0)</f>
        <v>0</v>
      </c>
      <c r="B67" s="88">
        <f>IF(INT(I67/100)=3,F67,0)</f>
        <v>0</v>
      </c>
      <c r="C67" s="88">
        <f>IF(INT(I67/100)=4,F67,0)</f>
        <v>0</v>
      </c>
      <c r="D67" s="88">
        <f>IF(INT(I67/100)=5,F67,0)</f>
        <v>0</v>
      </c>
      <c r="E67" s="88">
        <f>IF(INT(I67/100)=6,F67,0)</f>
        <v>0</v>
      </c>
      <c r="F67" s="77">
        <v>2</v>
      </c>
      <c r="H67" s="92">
        <v>5</v>
      </c>
      <c r="I67" s="84"/>
      <c r="J67" s="93" t="e">
        <f>LOOKUP(I67,Name!A$2:B1953)</f>
        <v>#N/A</v>
      </c>
      <c r="K67" s="84"/>
      <c r="L67" s="101"/>
      <c r="M67" s="339" t="s">
        <v>189</v>
      </c>
      <c r="N67" s="92">
        <v>5</v>
      </c>
      <c r="O67" s="84"/>
      <c r="P67" s="93" t="e">
        <f>LOOKUP(O67,Name!A$2:B1960)</f>
        <v>#N/A</v>
      </c>
      <c r="Q67" s="84"/>
      <c r="R67" s="101"/>
      <c r="S67" s="56"/>
      <c r="T67" s="88">
        <f>IF(INT(O67/100)=1,Y67,0)</f>
        <v>0</v>
      </c>
      <c r="U67" s="88">
        <f>IF(INT(O67/100)=3,Y67,0)</f>
        <v>0</v>
      </c>
      <c r="V67" s="88">
        <f>IF(INT(O67/100)=4,Y67,0)</f>
        <v>0</v>
      </c>
      <c r="W67" s="88">
        <f>IF(INT(O67/100)=5,Y67,0)</f>
        <v>0</v>
      </c>
      <c r="X67" s="88">
        <f>IF(INT(O67/100)=6,Y67,0)</f>
        <v>0</v>
      </c>
      <c r="Y67" s="77">
        <v>2</v>
      </c>
    </row>
    <row r="68" spans="1:25" ht="16.5" thickBot="1">
      <c r="A68" s="86"/>
      <c r="B68" s="86"/>
      <c r="C68" s="86"/>
      <c r="D68" s="86"/>
      <c r="E68" s="86"/>
      <c r="F68" s="87" t="s">
        <v>70</v>
      </c>
      <c r="H68" s="104"/>
      <c r="I68" s="105"/>
      <c r="J68" s="98"/>
      <c r="K68" s="98"/>
      <c r="L68" s="106"/>
      <c r="M68" s="339" t="s">
        <v>189</v>
      </c>
      <c r="N68" s="104"/>
      <c r="O68" s="105"/>
      <c r="P68" s="98"/>
      <c r="Q68" s="98"/>
      <c r="R68" s="106"/>
      <c r="S68" s="56"/>
      <c r="T68" s="86"/>
      <c r="U68" s="86"/>
      <c r="V68" s="86"/>
      <c r="W68" s="86"/>
      <c r="X68" s="86"/>
      <c r="Y68" s="87" t="s">
        <v>70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F34">
      <selection activeCell="J78" sqref="J78"/>
    </sheetView>
  </sheetViews>
  <sheetFormatPr defaultColWidth="9.140625" defaultRowHeight="12.75"/>
  <cols>
    <col min="1" max="5" width="6.421875" style="3" customWidth="1"/>
    <col min="6" max="6" width="6.421875" style="55" customWidth="1"/>
    <col min="7" max="7" width="2.57421875" style="55" customWidth="1"/>
    <col min="8" max="8" width="5.57421875" style="55" customWidth="1"/>
    <col min="9" max="9" width="6.28125" style="55" customWidth="1"/>
    <col min="10" max="10" width="23.28125" style="55" customWidth="1"/>
    <col min="11" max="11" width="8.00390625" style="55" customWidth="1"/>
    <col min="12" max="12" width="4.57421875" style="55" customWidth="1"/>
    <col min="13" max="13" width="4.57421875" style="3" customWidth="1"/>
    <col min="14" max="14" width="6.00390625" style="55" customWidth="1"/>
    <col min="15" max="15" width="6.7109375" style="55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9" customWidth="1"/>
    <col min="20" max="24" width="5.7109375" style="3" customWidth="1"/>
    <col min="25" max="25" width="5.7109375" style="55" customWidth="1"/>
    <col min="26" max="16384" width="9.140625" style="3" customWidth="1"/>
  </cols>
  <sheetData>
    <row r="1" spans="1:19" ht="16.5" thickBot="1">
      <c r="A1" s="79" t="s">
        <v>60</v>
      </c>
      <c r="B1" s="80" t="s">
        <v>62</v>
      </c>
      <c r="C1" s="81" t="s">
        <v>64</v>
      </c>
      <c r="D1" s="82" t="s">
        <v>66</v>
      </c>
      <c r="E1" s="83" t="s">
        <v>68</v>
      </c>
      <c r="F1" s="253" t="s">
        <v>170</v>
      </c>
      <c r="H1" s="702" t="s">
        <v>94</v>
      </c>
      <c r="I1" s="703"/>
      <c r="J1" s="703"/>
      <c r="K1" s="703"/>
      <c r="L1" s="704"/>
      <c r="M1" s="243" t="s">
        <v>170</v>
      </c>
      <c r="N1" s="237" t="s">
        <v>245</v>
      </c>
      <c r="O1" s="254">
        <v>3</v>
      </c>
      <c r="P1" s="118" t="str">
        <f>LOOKUP(O1,Name!A$2:B1896)</f>
        <v>Birchfield Harriers</v>
      </c>
      <c r="Q1" s="254">
        <f>B$4</f>
        <v>146</v>
      </c>
      <c r="R1" s="239"/>
      <c r="S1" s="123"/>
    </row>
    <row r="2" spans="1:19" ht="16.5" thickBot="1">
      <c r="A2" s="55">
        <f>SUM(A6:A68)</f>
        <v>48</v>
      </c>
      <c r="B2" s="55">
        <f>SUM(B6:B68)</f>
        <v>72</v>
      </c>
      <c r="C2" s="55">
        <f>SUM(C6:C68)</f>
        <v>0</v>
      </c>
      <c r="D2" s="55">
        <f>SUM(D6:D68)</f>
        <v>58</v>
      </c>
      <c r="E2" s="55">
        <f>SUM(E6:E68)</f>
        <v>74</v>
      </c>
      <c r="F2" s="216" t="s">
        <v>92</v>
      </c>
      <c r="H2" s="237"/>
      <c r="I2" s="238"/>
      <c r="J2" s="238"/>
      <c r="K2" s="238"/>
      <c r="L2" s="239"/>
      <c r="M2" s="243" t="s">
        <v>170</v>
      </c>
      <c r="N2" s="237" t="s">
        <v>248</v>
      </c>
      <c r="O2" s="254">
        <v>6</v>
      </c>
      <c r="P2" s="118" t="str">
        <f>LOOKUP(O2,Name!A$2:B1899)</f>
        <v>Solihull &amp; Small Heath</v>
      </c>
      <c r="Q2" s="254">
        <f>E$4</f>
        <v>141</v>
      </c>
      <c r="R2" s="239"/>
      <c r="S2" s="123"/>
    </row>
    <row r="3" spans="1:19" ht="16.5" thickBot="1">
      <c r="A3" s="55">
        <f>SUM(T6:T68)</f>
        <v>57</v>
      </c>
      <c r="B3" s="55">
        <f>SUM(U6:U68)</f>
        <v>74</v>
      </c>
      <c r="C3" s="55">
        <f>SUM(V6:V68)</f>
        <v>0</v>
      </c>
      <c r="D3" s="55">
        <f>SUM(W6:W68)</f>
        <v>46</v>
      </c>
      <c r="E3" s="55">
        <f>SUM(X6:X68)</f>
        <v>67</v>
      </c>
      <c r="F3" s="216" t="s">
        <v>153</v>
      </c>
      <c r="H3" s="255"/>
      <c r="I3" s="256"/>
      <c r="J3" s="256" t="s">
        <v>296</v>
      </c>
      <c r="K3" s="256"/>
      <c r="L3" s="257"/>
      <c r="M3" s="243" t="s">
        <v>170</v>
      </c>
      <c r="N3" s="237" t="s">
        <v>249</v>
      </c>
      <c r="O3" s="254">
        <v>1</v>
      </c>
      <c r="P3" s="118" t="str">
        <f>LOOKUP(O3,Name!A$2:B1895)</f>
        <v>Royal Sutton Coldfield</v>
      </c>
      <c r="Q3" s="254">
        <f>A$4</f>
        <v>105</v>
      </c>
      <c r="R3" s="239"/>
      <c r="S3" s="123"/>
    </row>
    <row r="4" spans="1:19" ht="16.5" thickBot="1">
      <c r="A4" s="253">
        <f>A2+A3</f>
        <v>105</v>
      </c>
      <c r="B4" s="253">
        <f>B2+B3</f>
        <v>146</v>
      </c>
      <c r="C4" s="253">
        <f>C2+C3</f>
        <v>0</v>
      </c>
      <c r="D4" s="253">
        <f>D2+D3</f>
        <v>104</v>
      </c>
      <c r="E4" s="253">
        <f>E2+E3</f>
        <v>141</v>
      </c>
      <c r="F4" s="253" t="s">
        <v>93</v>
      </c>
      <c r="H4" s="237"/>
      <c r="I4" s="238"/>
      <c r="J4" s="238" t="s">
        <v>95</v>
      </c>
      <c r="K4" s="238"/>
      <c r="L4" s="239"/>
      <c r="M4" s="243" t="s">
        <v>170</v>
      </c>
      <c r="N4" s="237" t="s">
        <v>246</v>
      </c>
      <c r="O4" s="254">
        <v>5</v>
      </c>
      <c r="P4" s="118" t="str">
        <f>LOOKUP(O4,Name!A$2:B1898)</f>
        <v>Tamworth AC</v>
      </c>
      <c r="Q4" s="254">
        <f>D$4</f>
        <v>104</v>
      </c>
      <c r="R4" s="239"/>
      <c r="S4" s="123"/>
    </row>
    <row r="5" spans="8:19" ht="16.5" thickBot="1">
      <c r="H5" s="240"/>
      <c r="I5" s="241"/>
      <c r="J5" s="241"/>
      <c r="K5" s="241"/>
      <c r="L5" s="242"/>
      <c r="M5" s="243" t="s">
        <v>170</v>
      </c>
      <c r="N5" s="237" t="s">
        <v>247</v>
      </c>
      <c r="O5" s="254">
        <v>4</v>
      </c>
      <c r="P5" s="118" t="str">
        <f>LOOKUP(O5,Name!A$2:B1897)</f>
        <v>Halesowen C&amp;AC</v>
      </c>
      <c r="Q5" s="254">
        <f>C$4</f>
        <v>0</v>
      </c>
      <c r="R5" s="239"/>
      <c r="S5" s="123"/>
    </row>
    <row r="6" spans="1:24" ht="16.5" thickBot="1">
      <c r="A6" s="79" t="s">
        <v>60</v>
      </c>
      <c r="B6" s="80" t="s">
        <v>62</v>
      </c>
      <c r="C6" s="81" t="s">
        <v>64</v>
      </c>
      <c r="D6" s="82" t="s">
        <v>66</v>
      </c>
      <c r="E6" s="83" t="s">
        <v>68</v>
      </c>
      <c r="F6" s="55" t="s">
        <v>92</v>
      </c>
      <c r="H6" s="232" t="s">
        <v>171</v>
      </c>
      <c r="I6" s="209"/>
      <c r="J6" s="207" t="s">
        <v>69</v>
      </c>
      <c r="K6" s="207"/>
      <c r="L6" s="213"/>
      <c r="M6" s="243" t="s">
        <v>170</v>
      </c>
      <c r="N6" s="232" t="s">
        <v>187</v>
      </c>
      <c r="O6" s="218"/>
      <c r="P6" s="207" t="s">
        <v>90</v>
      </c>
      <c r="Q6" s="207"/>
      <c r="R6" s="213"/>
      <c r="S6" s="56"/>
      <c r="T6" s="79" t="s">
        <v>60</v>
      </c>
      <c r="U6" s="80" t="s">
        <v>62</v>
      </c>
      <c r="V6" s="81" t="s">
        <v>64</v>
      </c>
      <c r="W6" s="82" t="s">
        <v>66</v>
      </c>
      <c r="X6" s="83" t="s">
        <v>68</v>
      </c>
    </row>
    <row r="7" spans="1:25" ht="15.75" thickBot="1">
      <c r="A7" s="85">
        <f>IF(I7=1,F7,0)</f>
        <v>0</v>
      </c>
      <c r="B7" s="85">
        <f>IF(I7=3,F7,0)</f>
        <v>10</v>
      </c>
      <c r="C7" s="85">
        <f>IF(I7=4,F7,0)</f>
        <v>0</v>
      </c>
      <c r="D7" s="85">
        <f>IF(I7=5,F7,0)</f>
        <v>0</v>
      </c>
      <c r="E7" s="85">
        <f>IF(I7=6,F7,0)</f>
        <v>0</v>
      </c>
      <c r="F7" s="89">
        <v>10</v>
      </c>
      <c r="H7" s="110">
        <v>1</v>
      </c>
      <c r="I7" s="84">
        <v>3</v>
      </c>
      <c r="J7" s="208" t="str">
        <f>LOOKUP(I7,Name!A$2:B1901)</f>
        <v>Birchfield Harriers</v>
      </c>
      <c r="K7" s="84">
        <v>83.1</v>
      </c>
      <c r="L7" s="214"/>
      <c r="M7" s="243" t="s">
        <v>170</v>
      </c>
      <c r="N7" s="92">
        <v>1</v>
      </c>
      <c r="O7" s="84">
        <v>317</v>
      </c>
      <c r="P7" s="208" t="str">
        <f>LOOKUP(O7,Name!A$2:B1900)</f>
        <v>RHIANNA BURRELL</v>
      </c>
      <c r="Q7" s="420">
        <v>2.06</v>
      </c>
      <c r="R7" s="214"/>
      <c r="S7" s="56"/>
      <c r="T7" s="88">
        <f>IF(INT(O7/100)=1,Y7,0)</f>
        <v>0</v>
      </c>
      <c r="U7" s="88">
        <f>IF(INT(O7/100)=3,Y7,0)</f>
        <v>10</v>
      </c>
      <c r="V7" s="88">
        <f>IF(INT(O7/100)=4,Y7,0)</f>
        <v>0</v>
      </c>
      <c r="W7" s="88">
        <f>IF(INT(O7/100)=5,Y7,0)</f>
        <v>0</v>
      </c>
      <c r="X7" s="88">
        <f>IF(INT(O7/100)=6,Y7,0)</f>
        <v>0</v>
      </c>
      <c r="Y7" s="77">
        <v>10</v>
      </c>
    </row>
    <row r="8" spans="1:25" ht="15.75" thickBot="1">
      <c r="A8" s="85">
        <f>IF(I8=1,F8,0)</f>
        <v>0</v>
      </c>
      <c r="B8" s="85">
        <f>IF(I8=3,F8,0)</f>
        <v>0</v>
      </c>
      <c r="C8" s="85">
        <f>IF(I8=4,F8,0)</f>
        <v>0</v>
      </c>
      <c r="D8" s="85">
        <f>IF(I8=5,F8,0)</f>
        <v>0</v>
      </c>
      <c r="E8" s="85">
        <f>IF(I8=6,F8,0)</f>
        <v>8</v>
      </c>
      <c r="F8" s="89">
        <v>8</v>
      </c>
      <c r="H8" s="110">
        <v>2</v>
      </c>
      <c r="I8" s="84">
        <v>6</v>
      </c>
      <c r="J8" s="208" t="str">
        <f>LOOKUP(I8,Name!A$2:B1902)</f>
        <v>Solihull &amp; Small Heath</v>
      </c>
      <c r="K8" s="6">
        <v>85.9</v>
      </c>
      <c r="L8" s="214"/>
      <c r="M8" s="243" t="s">
        <v>170</v>
      </c>
      <c r="N8" s="92">
        <v>2</v>
      </c>
      <c r="O8" s="84">
        <v>561</v>
      </c>
      <c r="P8" s="208" t="str">
        <f>LOOKUP(O8,Name!A$2:B1901)</f>
        <v>ISLA CRAMERI</v>
      </c>
      <c r="Q8" s="420">
        <v>2.03</v>
      </c>
      <c r="R8" s="214"/>
      <c r="S8" s="56"/>
      <c r="T8" s="88">
        <f>IF(INT(O8/100)=1,Y8,0)</f>
        <v>0</v>
      </c>
      <c r="U8" s="88">
        <f>IF(INT(O8/100)=3,Y8,0)</f>
        <v>0</v>
      </c>
      <c r="V8" s="88">
        <f>IF(INT(O8/100)=4,Y8,0)</f>
        <v>0</v>
      </c>
      <c r="W8" s="88">
        <f>IF(INT(O8/100)=5,Y8,0)</f>
        <v>8</v>
      </c>
      <c r="X8" s="88">
        <f>IF(INT(O8/100)=6,Y8,0)</f>
        <v>0</v>
      </c>
      <c r="Y8" s="77">
        <v>8</v>
      </c>
    </row>
    <row r="9" spans="1:25" ht="15.75" thickBot="1">
      <c r="A9" s="85">
        <f>IF(I9=1,F9,0)</f>
        <v>0</v>
      </c>
      <c r="B9" s="85">
        <f>IF(I9=3,F9,0)</f>
        <v>0</v>
      </c>
      <c r="C9" s="85">
        <f>IF(I9=4,F9,0)</f>
        <v>0</v>
      </c>
      <c r="D9" s="85">
        <f>IF(I9=5,F9,0)</f>
        <v>6</v>
      </c>
      <c r="E9" s="85">
        <f>IF(I9=6,F9,0)</f>
        <v>0</v>
      </c>
      <c r="F9" s="89">
        <v>6</v>
      </c>
      <c r="H9" s="110">
        <v>3</v>
      </c>
      <c r="I9" s="84">
        <v>5</v>
      </c>
      <c r="J9" s="208" t="str">
        <f>LOOKUP(I9,Name!A$2:B1903)</f>
        <v>Tamworth AC</v>
      </c>
      <c r="K9" s="6">
        <v>87.4</v>
      </c>
      <c r="L9" s="214"/>
      <c r="M9" s="243" t="s">
        <v>170</v>
      </c>
      <c r="N9" s="92">
        <v>3</v>
      </c>
      <c r="O9" s="84">
        <v>650</v>
      </c>
      <c r="P9" s="208" t="str">
        <f>LOOKUP(O9,Name!A$2:B1902)</f>
        <v>Evie Beard</v>
      </c>
      <c r="Q9" s="420">
        <v>2</v>
      </c>
      <c r="R9" s="214"/>
      <c r="S9" s="56"/>
      <c r="T9" s="88">
        <f>IF(INT(O9/100)=1,Y9,0)</f>
        <v>0</v>
      </c>
      <c r="U9" s="88">
        <f>IF(INT(O9/100)=3,Y9,0)</f>
        <v>0</v>
      </c>
      <c r="V9" s="88">
        <f>IF(INT(O9/100)=4,Y9,0)</f>
        <v>0</v>
      </c>
      <c r="W9" s="88">
        <f>IF(INT(O9/100)=5,Y9,0)</f>
        <v>0</v>
      </c>
      <c r="X9" s="88">
        <f>IF(INT(O9/100)=6,Y9,0)</f>
        <v>6</v>
      </c>
      <c r="Y9" s="77">
        <v>6</v>
      </c>
    </row>
    <row r="10" spans="1:25" ht="15.75" thickBot="1">
      <c r="A10" s="85">
        <f>IF(I10=1,F10,0)</f>
        <v>4</v>
      </c>
      <c r="B10" s="85">
        <f>IF(I10=3,F10,0)</f>
        <v>0</v>
      </c>
      <c r="C10" s="85">
        <f>IF(I10=4,F10,0)</f>
        <v>0</v>
      </c>
      <c r="D10" s="85">
        <f>IF(I10=5,F10,0)</f>
        <v>0</v>
      </c>
      <c r="E10" s="85">
        <f>IF(I10=6,F10,0)</f>
        <v>0</v>
      </c>
      <c r="F10" s="89">
        <v>4</v>
      </c>
      <c r="H10" s="110">
        <v>4</v>
      </c>
      <c r="I10" s="84">
        <v>1</v>
      </c>
      <c r="J10" s="208" t="str">
        <f>LOOKUP(I10,Name!A$2:B1904)</f>
        <v>Royal Sutton Coldfield</v>
      </c>
      <c r="K10" s="6">
        <v>91</v>
      </c>
      <c r="L10" s="214"/>
      <c r="M10" s="243" t="s">
        <v>170</v>
      </c>
      <c r="N10" s="92">
        <v>4</v>
      </c>
      <c r="O10" s="84">
        <v>181</v>
      </c>
      <c r="P10" s="208" t="str">
        <f>LOOKUP(O10,Name!A$2:B1903)</f>
        <v>Lily Rayson</v>
      </c>
      <c r="Q10" s="420">
        <v>1.8</v>
      </c>
      <c r="R10" s="214"/>
      <c r="S10" s="56"/>
      <c r="T10" s="88">
        <f>IF(INT(O10/100)=1,Y10,0)</f>
        <v>4</v>
      </c>
      <c r="U10" s="88">
        <f>IF(INT(O10/100)=3,Y10,0)</f>
        <v>0</v>
      </c>
      <c r="V10" s="88">
        <f>IF(INT(O10/100)=4,Y10,0)</f>
        <v>0</v>
      </c>
      <c r="W10" s="88">
        <f>IF(INT(O10/100)=5,Y10,0)</f>
        <v>0</v>
      </c>
      <c r="X10" s="88">
        <f>IF(INT(O10/100)=6,Y10,0)</f>
        <v>0</v>
      </c>
      <c r="Y10" s="77">
        <v>4</v>
      </c>
    </row>
    <row r="11" spans="1:25" ht="15.75" thickBot="1">
      <c r="A11" s="85">
        <f>IF(I11=1,F11,0)</f>
        <v>0</v>
      </c>
      <c r="B11" s="85">
        <f>IF(I11=3,F11,0)</f>
        <v>0</v>
      </c>
      <c r="C11" s="85">
        <f>IF(I11=4,F11,0)</f>
        <v>0</v>
      </c>
      <c r="D11" s="85">
        <f>IF(I11=5,F11,0)</f>
        <v>0</v>
      </c>
      <c r="E11" s="85">
        <f>IF(I11=6,F11,0)</f>
        <v>0</v>
      </c>
      <c r="F11" s="89">
        <v>2</v>
      </c>
      <c r="H11" s="110">
        <v>5</v>
      </c>
      <c r="I11" s="84"/>
      <c r="J11" s="208" t="e">
        <f>LOOKUP(I11,Name!A$2:B1905)</f>
        <v>#N/A</v>
      </c>
      <c r="K11" s="84"/>
      <c r="L11" s="214"/>
      <c r="M11" s="243" t="s">
        <v>170</v>
      </c>
      <c r="N11" s="92">
        <v>5</v>
      </c>
      <c r="O11" s="84"/>
      <c r="P11" s="208" t="e">
        <f>LOOKUP(O11,Name!A$2:B1904)</f>
        <v>#N/A</v>
      </c>
      <c r="Q11" s="420"/>
      <c r="R11" s="214"/>
      <c r="S11" s="56"/>
      <c r="T11" s="88">
        <f>IF(INT(O11/100)=1,Y11,0)</f>
        <v>0</v>
      </c>
      <c r="U11" s="88">
        <f>IF(INT(O11/100)=3,Y11,0)</f>
        <v>0</v>
      </c>
      <c r="V11" s="88">
        <f>IF(INT(O11/100)=4,Y11,0)</f>
        <v>0</v>
      </c>
      <c r="W11" s="88">
        <f>IF(INT(O11/100)=5,Y11,0)</f>
        <v>0</v>
      </c>
      <c r="X11" s="88">
        <f>IF(INT(O11/100)=6,Y11,0)</f>
        <v>0</v>
      </c>
      <c r="Y11" s="77">
        <v>2</v>
      </c>
    </row>
    <row r="12" spans="1:25" ht="15.75" thickBot="1">
      <c r="A12" s="86"/>
      <c r="B12" s="86"/>
      <c r="C12" s="86"/>
      <c r="D12" s="86"/>
      <c r="E12" s="86"/>
      <c r="F12" s="87" t="s">
        <v>70</v>
      </c>
      <c r="H12" s="212"/>
      <c r="I12" s="209"/>
      <c r="J12" s="208"/>
      <c r="K12" s="209"/>
      <c r="L12" s="214"/>
      <c r="M12" s="243" t="s">
        <v>170</v>
      </c>
      <c r="N12" s="212"/>
      <c r="O12" s="209"/>
      <c r="P12" s="208"/>
      <c r="Q12" s="324"/>
      <c r="R12" s="214"/>
      <c r="S12" s="56"/>
      <c r="T12" s="102"/>
      <c r="U12" s="86"/>
      <c r="V12" s="86"/>
      <c r="W12" s="86"/>
      <c r="X12" s="86"/>
      <c r="Y12" s="87" t="s">
        <v>70</v>
      </c>
    </row>
    <row r="13" spans="1:24" ht="16.5" thickBot="1">
      <c r="A13" s="79" t="s">
        <v>60</v>
      </c>
      <c r="B13" s="80" t="s">
        <v>62</v>
      </c>
      <c r="C13" s="81" t="s">
        <v>64</v>
      </c>
      <c r="D13" s="82" t="s">
        <v>66</v>
      </c>
      <c r="E13" s="83" t="s">
        <v>68</v>
      </c>
      <c r="H13" s="233" t="s">
        <v>172</v>
      </c>
      <c r="I13" s="209"/>
      <c r="J13" s="209" t="s">
        <v>151</v>
      </c>
      <c r="K13" s="209"/>
      <c r="L13" s="214"/>
      <c r="M13" s="243" t="s">
        <v>170</v>
      </c>
      <c r="N13" s="233" t="s">
        <v>188</v>
      </c>
      <c r="O13" s="209"/>
      <c r="P13" s="209" t="s">
        <v>91</v>
      </c>
      <c r="Q13" s="324"/>
      <c r="R13" s="214"/>
      <c r="S13" s="56"/>
      <c r="T13" s="79" t="s">
        <v>60</v>
      </c>
      <c r="U13" s="80" t="s">
        <v>62</v>
      </c>
      <c r="V13" s="81" t="s">
        <v>64</v>
      </c>
      <c r="W13" s="82" t="s">
        <v>66</v>
      </c>
      <c r="X13" s="83" t="s">
        <v>68</v>
      </c>
    </row>
    <row r="14" spans="1:25" ht="15.75" thickBot="1">
      <c r="A14" s="85">
        <f>IF(INT(I14/100)=1,F14,0)</f>
        <v>0</v>
      </c>
      <c r="B14" s="85">
        <f>IF(INT(I14/100)=3,F14,0)</f>
        <v>10</v>
      </c>
      <c r="C14" s="85">
        <f>IF(INT(I14/100)=4,F14,0)</f>
        <v>0</v>
      </c>
      <c r="D14" s="85">
        <f>IF(INT(I14/100)=5,F14,0)</f>
        <v>0</v>
      </c>
      <c r="E14" s="85">
        <f>IF(INT(I14/100)=6,F14,0)</f>
        <v>0</v>
      </c>
      <c r="F14" s="89">
        <v>10</v>
      </c>
      <c r="H14" s="110">
        <v>1</v>
      </c>
      <c r="I14" s="84">
        <v>314</v>
      </c>
      <c r="J14" s="208" t="str">
        <f>LOOKUP(I14,Name!A$2:B1907)</f>
        <v>MIRELLA MANGOO</v>
      </c>
      <c r="K14" s="84">
        <v>53.9</v>
      </c>
      <c r="L14" s="214"/>
      <c r="M14" s="243" t="s">
        <v>170</v>
      </c>
      <c r="N14" s="92">
        <v>1</v>
      </c>
      <c r="O14" s="84">
        <v>556</v>
      </c>
      <c r="P14" s="208" t="str">
        <f>LOOKUP(O14,Name!A$2:B1907)</f>
        <v>AMY KELLY</v>
      </c>
      <c r="Q14" s="420">
        <v>1.96</v>
      </c>
      <c r="R14" s="214"/>
      <c r="S14" s="56"/>
      <c r="T14" s="88">
        <f>IF(INT(O14/100)=1,Y14,0)</f>
        <v>0</v>
      </c>
      <c r="U14" s="88">
        <f>IF(INT(O14/100)=3,Y14,0)</f>
        <v>0</v>
      </c>
      <c r="V14" s="88">
        <f>IF(INT(O14/100)=4,Y14,0)</f>
        <v>0</v>
      </c>
      <c r="W14" s="88">
        <f>IF(INT(O14/100)=5,Y14,0)</f>
        <v>10</v>
      </c>
      <c r="X14" s="88">
        <f>IF(INT(O14/100)=6,Y14,0)</f>
        <v>0</v>
      </c>
      <c r="Y14" s="77">
        <v>10</v>
      </c>
    </row>
    <row r="15" spans="1:25" ht="15.75" thickBot="1">
      <c r="A15" s="85">
        <f>IF(INT(I15/100)=1,F15,0)</f>
        <v>0</v>
      </c>
      <c r="B15" s="85">
        <f>IF(INT(I15/100)=3,F15,0)</f>
        <v>0</v>
      </c>
      <c r="C15" s="85">
        <f>IF(INT(I15/100)=4,F15,0)</f>
        <v>0</v>
      </c>
      <c r="D15" s="85">
        <f>IF(INT(I15/100)=5,F15,0)</f>
        <v>0</v>
      </c>
      <c r="E15" s="85">
        <f>IF(INT(I15/100)=6,F15,0)</f>
        <v>8</v>
      </c>
      <c r="F15" s="89">
        <v>8</v>
      </c>
      <c r="H15" s="110">
        <v>2</v>
      </c>
      <c r="I15" s="84">
        <v>659</v>
      </c>
      <c r="J15" s="208" t="str">
        <f>LOOKUP(I15,Name!A$2:B1908)</f>
        <v>Saocha Murphy</v>
      </c>
      <c r="K15" s="84">
        <v>55.1</v>
      </c>
      <c r="L15" s="214"/>
      <c r="M15" s="243" t="s">
        <v>170</v>
      </c>
      <c r="N15" s="92">
        <v>2</v>
      </c>
      <c r="O15" s="84">
        <v>654</v>
      </c>
      <c r="P15" s="208" t="str">
        <f>LOOKUP(O15,Name!A$2:B1908)</f>
        <v>Freya Harding</v>
      </c>
      <c r="Q15" s="420">
        <v>1.96</v>
      </c>
      <c r="R15" s="214"/>
      <c r="S15" s="56"/>
      <c r="T15" s="88">
        <f>IF(INT(O15/100)=1,Y15,0)</f>
        <v>0</v>
      </c>
      <c r="U15" s="88">
        <f>IF(INT(O15/100)=3,Y15,0)</f>
        <v>0</v>
      </c>
      <c r="V15" s="88">
        <f>IF(INT(O15/100)=4,Y15,0)</f>
        <v>0</v>
      </c>
      <c r="W15" s="88">
        <f>IF(INT(O15/100)=5,Y15,0)</f>
        <v>0</v>
      </c>
      <c r="X15" s="88">
        <f>IF(INT(O15/100)=6,Y15,0)</f>
        <v>8</v>
      </c>
      <c r="Y15" s="77">
        <v>8</v>
      </c>
    </row>
    <row r="16" spans="1:25" ht="15.75" thickBot="1">
      <c r="A16" s="85">
        <f>IF(INT(I16/100)=1,F16,0)</f>
        <v>0</v>
      </c>
      <c r="B16" s="85">
        <f>IF(INT(I16/100)=3,F16,0)</f>
        <v>0</v>
      </c>
      <c r="C16" s="85">
        <f>IF(INT(I16/100)=4,F16,0)</f>
        <v>0</v>
      </c>
      <c r="D16" s="85">
        <f>IF(INT(I16/100)=5,F16,0)</f>
        <v>6</v>
      </c>
      <c r="E16" s="85">
        <f>IF(INT(I16/100)=6,F16,0)</f>
        <v>0</v>
      </c>
      <c r="F16" s="89">
        <v>6</v>
      </c>
      <c r="H16" s="110">
        <v>3</v>
      </c>
      <c r="I16" s="84">
        <v>555</v>
      </c>
      <c r="J16" s="208" t="str">
        <f>LOOKUP(I16,Name!A$2:B1909)</f>
        <v>KATIE STRETTON</v>
      </c>
      <c r="K16" s="84">
        <v>56.7</v>
      </c>
      <c r="L16" s="214"/>
      <c r="M16" s="243" t="s">
        <v>170</v>
      </c>
      <c r="N16" s="92">
        <v>3</v>
      </c>
      <c r="O16" s="84">
        <v>171</v>
      </c>
      <c r="P16" s="208" t="str">
        <f>LOOKUP(O16,Name!A$2:B1909)</f>
        <v>Charlotte Gibson</v>
      </c>
      <c r="Q16" s="420">
        <v>1.38</v>
      </c>
      <c r="R16" s="214"/>
      <c r="S16" s="56"/>
      <c r="T16" s="88">
        <f>IF(INT(O16/100)=1,Y16,0)</f>
        <v>6</v>
      </c>
      <c r="U16" s="88">
        <f>IF(INT(O16/100)=3,Y16,0)</f>
        <v>0</v>
      </c>
      <c r="V16" s="88">
        <f>IF(INT(O16/100)=4,Y16,0)</f>
        <v>0</v>
      </c>
      <c r="W16" s="88">
        <f>IF(INT(O16/100)=5,Y16,0)</f>
        <v>0</v>
      </c>
      <c r="X16" s="88">
        <f>IF(INT(O16/100)=6,Y16,0)</f>
        <v>0</v>
      </c>
      <c r="Y16" s="77">
        <v>6</v>
      </c>
    </row>
    <row r="17" spans="1:25" ht="15.75" thickBot="1">
      <c r="A17" s="85">
        <f>IF(INT(I17/100)=1,F17,0)</f>
        <v>4</v>
      </c>
      <c r="B17" s="85">
        <f>IF(INT(I17/100)=3,F17,0)</f>
        <v>0</v>
      </c>
      <c r="C17" s="85">
        <f>IF(INT(I17/100)=4,F17,0)</f>
        <v>0</v>
      </c>
      <c r="D17" s="85">
        <f>IF(INT(I17/100)=5,F17,0)</f>
        <v>0</v>
      </c>
      <c r="E17" s="85">
        <f>IF(INT(I17/100)=6,F17,0)</f>
        <v>0</v>
      </c>
      <c r="F17" s="89">
        <v>4</v>
      </c>
      <c r="H17" s="110">
        <v>4</v>
      </c>
      <c r="I17" s="84">
        <v>175</v>
      </c>
      <c r="J17" s="208" t="str">
        <f>LOOKUP(I17,Name!A$2:B1910)</f>
        <v>Isobel Millington</v>
      </c>
      <c r="K17" s="84">
        <v>60.7</v>
      </c>
      <c r="L17" s="214"/>
      <c r="M17" s="243" t="s">
        <v>170</v>
      </c>
      <c r="N17" s="92">
        <v>4</v>
      </c>
      <c r="O17" s="84"/>
      <c r="P17" s="208" t="e">
        <f>LOOKUP(O17,Name!A$2:B1910)</f>
        <v>#N/A</v>
      </c>
      <c r="Q17" s="420"/>
      <c r="R17" s="214"/>
      <c r="S17" s="56"/>
      <c r="T17" s="88">
        <f>IF(INT(O17/100)=1,Y17,0)</f>
        <v>0</v>
      </c>
      <c r="U17" s="88">
        <f>IF(INT(O17/100)=3,Y17,0)</f>
        <v>0</v>
      </c>
      <c r="V17" s="88">
        <f>IF(INT(O17/100)=4,Y17,0)</f>
        <v>0</v>
      </c>
      <c r="W17" s="88">
        <f>IF(INT(O17/100)=5,Y17,0)</f>
        <v>0</v>
      </c>
      <c r="X17" s="88">
        <f>IF(INT(O17/100)=6,Y17,0)</f>
        <v>0</v>
      </c>
      <c r="Y17" s="77">
        <v>4</v>
      </c>
    </row>
    <row r="18" spans="1:25" ht="15.75" thickBot="1">
      <c r="A18" s="85">
        <f>IF(INT(I18/100)=1,F18,0)</f>
        <v>0</v>
      </c>
      <c r="B18" s="85">
        <f>IF(INT(I18/100)=3,F18,0)</f>
        <v>0</v>
      </c>
      <c r="C18" s="85">
        <f>IF(INT(I18/100)=4,F18,0)</f>
        <v>0</v>
      </c>
      <c r="D18" s="85">
        <f>IF(INT(I18/100)=5,F18,0)</f>
        <v>0</v>
      </c>
      <c r="E18" s="85">
        <f>IF(INT(I18/100)=6,F18,0)</f>
        <v>0</v>
      </c>
      <c r="F18" s="89">
        <v>2</v>
      </c>
      <c r="H18" s="110">
        <v>5</v>
      </c>
      <c r="I18" s="84"/>
      <c r="J18" s="208" t="e">
        <f>LOOKUP(I18,Name!A$2:B1911)</f>
        <v>#N/A</v>
      </c>
      <c r="K18" s="84"/>
      <c r="L18" s="214"/>
      <c r="M18" s="243" t="s">
        <v>170</v>
      </c>
      <c r="N18" s="92">
        <v>5</v>
      </c>
      <c r="O18" s="84"/>
      <c r="P18" s="208" t="e">
        <f>LOOKUP(O18,Name!A$2:B1911)</f>
        <v>#N/A</v>
      </c>
      <c r="Q18" s="420"/>
      <c r="R18" s="214"/>
      <c r="S18" s="56"/>
      <c r="T18" s="88">
        <f>IF(INT(O18/100)=1,Y18,0)</f>
        <v>0</v>
      </c>
      <c r="U18" s="88">
        <f>IF(INT(O18/100)=3,Y18,0)</f>
        <v>0</v>
      </c>
      <c r="V18" s="88">
        <f>IF(INT(O18/100)=4,Y18,0)</f>
        <v>0</v>
      </c>
      <c r="W18" s="88">
        <f>IF(INT(O18/100)=5,Y18,0)</f>
        <v>0</v>
      </c>
      <c r="X18" s="88">
        <f>IF(INT(O18/100)=6,Y18,0)</f>
        <v>0</v>
      </c>
      <c r="Y18" s="77">
        <v>2</v>
      </c>
    </row>
    <row r="19" spans="1:25" ht="15.75" thickBot="1">
      <c r="A19" s="86"/>
      <c r="B19" s="86"/>
      <c r="C19" s="86"/>
      <c r="D19" s="86"/>
      <c r="E19" s="86"/>
      <c r="F19" s="87" t="s">
        <v>70</v>
      </c>
      <c r="H19" s="212"/>
      <c r="I19" s="209"/>
      <c r="J19" s="208"/>
      <c r="K19" s="209"/>
      <c r="L19" s="214"/>
      <c r="M19" s="243" t="s">
        <v>170</v>
      </c>
      <c r="N19" s="219"/>
      <c r="O19" s="220"/>
      <c r="P19" s="210"/>
      <c r="Q19" s="423"/>
      <c r="R19" s="217"/>
      <c r="S19" s="56"/>
      <c r="T19" s="102"/>
      <c r="U19" s="86"/>
      <c r="V19" s="86"/>
      <c r="W19" s="86"/>
      <c r="X19" s="86"/>
      <c r="Y19" s="87" t="s">
        <v>70</v>
      </c>
    </row>
    <row r="20" spans="1:24" ht="16.5" thickBot="1">
      <c r="A20" s="79" t="s">
        <v>60</v>
      </c>
      <c r="B20" s="80" t="s">
        <v>62</v>
      </c>
      <c r="C20" s="81" t="s">
        <v>64</v>
      </c>
      <c r="D20" s="82" t="s">
        <v>66</v>
      </c>
      <c r="E20" s="83" t="s">
        <v>68</v>
      </c>
      <c r="H20" s="233" t="s">
        <v>173</v>
      </c>
      <c r="I20" s="209"/>
      <c r="J20" s="209" t="s">
        <v>150</v>
      </c>
      <c r="K20" s="209"/>
      <c r="L20" s="214"/>
      <c r="M20" s="243" t="s">
        <v>170</v>
      </c>
      <c r="N20" s="232" t="s">
        <v>185</v>
      </c>
      <c r="O20" s="218"/>
      <c r="P20" s="207" t="s">
        <v>128</v>
      </c>
      <c r="Q20" s="218"/>
      <c r="R20" s="213"/>
      <c r="S20" s="56"/>
      <c r="T20" s="79" t="s">
        <v>60</v>
      </c>
      <c r="U20" s="80" t="s">
        <v>62</v>
      </c>
      <c r="V20" s="81" t="s">
        <v>64</v>
      </c>
      <c r="W20" s="82" t="s">
        <v>66</v>
      </c>
      <c r="X20" s="83" t="s">
        <v>68</v>
      </c>
    </row>
    <row r="21" spans="1:25" ht="15.75" thickBot="1">
      <c r="A21" s="85">
        <f>IF(INT(I21/100)=1,F21,0)</f>
        <v>10</v>
      </c>
      <c r="B21" s="85">
        <f>IF(INT(I21/100)=3,F21,0)</f>
        <v>0</v>
      </c>
      <c r="C21" s="85">
        <f>IF(INT(I21/100)=4,F21,0)</f>
        <v>0</v>
      </c>
      <c r="D21" s="85">
        <f>IF(INT(I21/100)=5,F21,0)</f>
        <v>0</v>
      </c>
      <c r="E21" s="85">
        <f>IF(INT(I21/100)=6,F21,0)</f>
        <v>0</v>
      </c>
      <c r="F21" s="89">
        <v>10</v>
      </c>
      <c r="H21" s="110">
        <v>1</v>
      </c>
      <c r="I21" s="84">
        <v>176</v>
      </c>
      <c r="J21" s="208" t="str">
        <f>LOOKUP(I21,Name!A$2:B1914)</f>
        <v>Patience Clarke</v>
      </c>
      <c r="K21" s="84">
        <v>54.1</v>
      </c>
      <c r="L21" s="214"/>
      <c r="M21" s="243" t="s">
        <v>170</v>
      </c>
      <c r="N21" s="92">
        <v>1</v>
      </c>
      <c r="O21" s="84">
        <v>320</v>
      </c>
      <c r="P21" s="208" t="str">
        <f>LOOKUP(O21,Name!A$2:B1914)</f>
        <v>CHENEE TAYLOR</v>
      </c>
      <c r="Q21" s="420">
        <v>6.05</v>
      </c>
      <c r="R21" s="214"/>
      <c r="S21" s="56"/>
      <c r="T21" s="88">
        <f>IF(INT(O21/100)=1,Y21,0)</f>
        <v>0</v>
      </c>
      <c r="U21" s="88">
        <f>IF(INT(O21/100)=3,Y21,0)</f>
        <v>10</v>
      </c>
      <c r="V21" s="88">
        <f>IF(INT(O21/100)=4,Y21,0)</f>
        <v>0</v>
      </c>
      <c r="W21" s="88">
        <f>IF(INT(O21/100)=5,Y21,0)</f>
        <v>0</v>
      </c>
      <c r="X21" s="88">
        <f>IF(INT(O21/100)=6,Y21,0)</f>
        <v>0</v>
      </c>
      <c r="Y21" s="77">
        <v>10</v>
      </c>
    </row>
    <row r="22" spans="1:25" ht="15.75" thickBot="1">
      <c r="A22" s="85">
        <f>IF(INT(I22/100)=1,F22,0)</f>
        <v>0</v>
      </c>
      <c r="B22" s="85">
        <f>IF(INT(I22/100)=3,F22,0)</f>
        <v>0</v>
      </c>
      <c r="C22" s="85">
        <f>IF(INT(I22/100)=4,F22,0)</f>
        <v>0</v>
      </c>
      <c r="D22" s="85">
        <f>IF(INT(I22/100)=5,F22,0)</f>
        <v>0</v>
      </c>
      <c r="E22" s="85">
        <f>IF(INT(I22/100)=6,F22,0)</f>
        <v>8</v>
      </c>
      <c r="F22" s="89">
        <v>8</v>
      </c>
      <c r="H22" s="110">
        <v>2</v>
      </c>
      <c r="I22" s="84">
        <v>657</v>
      </c>
      <c r="J22" s="208" t="str">
        <f>LOOKUP(I22,Name!A$2:B1915)</f>
        <v>Isabel O'Malley</v>
      </c>
      <c r="K22" s="6">
        <v>54.7</v>
      </c>
      <c r="L22" s="214"/>
      <c r="M22" s="243" t="s">
        <v>170</v>
      </c>
      <c r="N22" s="92">
        <v>2</v>
      </c>
      <c r="O22" s="84">
        <v>174</v>
      </c>
      <c r="P22" s="208" t="str">
        <f>LOOKUP(O22,Name!A$2:B1915)</f>
        <v>Freya Liddington</v>
      </c>
      <c r="Q22" s="420">
        <v>5.92</v>
      </c>
      <c r="R22" s="214"/>
      <c r="S22" s="56"/>
      <c r="T22" s="88">
        <f>IF(INT(O22/100)=1,Y22,0)</f>
        <v>8</v>
      </c>
      <c r="U22" s="88">
        <f>IF(INT(O22/100)=3,Y22,0)</f>
        <v>0</v>
      </c>
      <c r="V22" s="88">
        <f>IF(INT(O22/100)=4,Y22,0)</f>
        <v>0</v>
      </c>
      <c r="W22" s="88">
        <f>IF(INT(O22/100)=5,Y22,0)</f>
        <v>0</v>
      </c>
      <c r="X22" s="88">
        <f>IF(INT(O22/100)=6,Y22,0)</f>
        <v>0</v>
      </c>
      <c r="Y22" s="77">
        <v>8</v>
      </c>
    </row>
    <row r="23" spans="1:25" ht="15.75" thickBot="1">
      <c r="A23" s="85">
        <f>IF(INT(I23/100)=1,F23,0)</f>
        <v>0</v>
      </c>
      <c r="B23" s="85">
        <f>IF(INT(I23/100)=3,F23,0)</f>
        <v>0</v>
      </c>
      <c r="C23" s="85">
        <f>IF(INT(I23/100)=4,F23,0)</f>
        <v>0</v>
      </c>
      <c r="D23" s="85">
        <f>IF(INT(I23/100)=5,F23,0)</f>
        <v>6</v>
      </c>
      <c r="E23" s="85">
        <f>IF(INT(I23/100)=6,F23,0)</f>
        <v>0</v>
      </c>
      <c r="F23" s="89">
        <v>6</v>
      </c>
      <c r="H23" s="110">
        <v>3</v>
      </c>
      <c r="I23" s="84">
        <v>559</v>
      </c>
      <c r="J23" s="208" t="str">
        <f>LOOKUP(I23,Name!A$2:B1916)</f>
        <v>SOPHIE PERRY</v>
      </c>
      <c r="K23" s="84">
        <v>55.8</v>
      </c>
      <c r="L23" s="214"/>
      <c r="M23" s="243" t="s">
        <v>170</v>
      </c>
      <c r="N23" s="92">
        <v>3</v>
      </c>
      <c r="O23" s="84">
        <v>656</v>
      </c>
      <c r="P23" s="208" t="str">
        <f>LOOKUP(O23,Name!A$2:B1916)</f>
        <v>Aimee O'Malley</v>
      </c>
      <c r="Q23" s="420">
        <v>5.52</v>
      </c>
      <c r="R23" s="214"/>
      <c r="S23" s="56"/>
      <c r="T23" s="88">
        <f>IF(INT(O23/100)=1,Y23,0)</f>
        <v>0</v>
      </c>
      <c r="U23" s="88">
        <f>IF(INT(O23/100)=3,Y23,0)</f>
        <v>0</v>
      </c>
      <c r="V23" s="88">
        <f>IF(INT(O23/100)=4,Y23,0)</f>
        <v>0</v>
      </c>
      <c r="W23" s="88">
        <f>IF(INT(O23/100)=5,Y23,0)</f>
        <v>0</v>
      </c>
      <c r="X23" s="88">
        <f>IF(INT(O23/100)=6,Y23,0)</f>
        <v>6</v>
      </c>
      <c r="Y23" s="77">
        <v>6</v>
      </c>
    </row>
    <row r="24" spans="1:25" ht="15.75" thickBot="1">
      <c r="A24" s="85">
        <f>IF(INT(I24/100)=1,F24,0)</f>
        <v>0</v>
      </c>
      <c r="B24" s="85">
        <f>IF(INT(I24/100)=3,F24,0)</f>
        <v>4</v>
      </c>
      <c r="C24" s="85">
        <f>IF(INT(I24/100)=4,F24,0)</f>
        <v>0</v>
      </c>
      <c r="D24" s="85">
        <f>IF(INT(I24/100)=5,F24,0)</f>
        <v>0</v>
      </c>
      <c r="E24" s="85">
        <f>IF(INT(I24/100)=6,F24,0)</f>
        <v>0</v>
      </c>
      <c r="F24" s="89">
        <v>4</v>
      </c>
      <c r="H24" s="110">
        <v>4</v>
      </c>
      <c r="I24" s="84">
        <v>315</v>
      </c>
      <c r="J24" s="208" t="str">
        <f>LOOKUP(I24,Name!A$2:B1917)</f>
        <v>PARIS TIAWANA</v>
      </c>
      <c r="K24" s="6">
        <v>58.8</v>
      </c>
      <c r="L24" s="214"/>
      <c r="M24" s="243" t="s">
        <v>170</v>
      </c>
      <c r="N24" s="92">
        <v>4</v>
      </c>
      <c r="O24" s="84">
        <v>558</v>
      </c>
      <c r="P24" s="208" t="str">
        <f>LOOKUP(O24,Name!A$2:B1917)</f>
        <v>AMY COOK</v>
      </c>
      <c r="Q24" s="420">
        <v>4.72</v>
      </c>
      <c r="R24" s="214"/>
      <c r="S24" s="56"/>
      <c r="T24" s="88">
        <f>IF(INT(O24/100)=1,Y24,0)</f>
        <v>0</v>
      </c>
      <c r="U24" s="88">
        <f>IF(INT(O24/100)=3,Y24,0)</f>
        <v>0</v>
      </c>
      <c r="V24" s="88">
        <f>IF(INT(O24/100)=4,Y24,0)</f>
        <v>0</v>
      </c>
      <c r="W24" s="88">
        <f>IF(INT(O24/100)=5,Y24,0)</f>
        <v>4</v>
      </c>
      <c r="X24" s="88">
        <f>IF(INT(O24/100)=6,Y24,0)</f>
        <v>0</v>
      </c>
      <c r="Y24" s="77">
        <v>4</v>
      </c>
    </row>
    <row r="25" spans="1:25" ht="15.75" thickBot="1">
      <c r="A25" s="85">
        <f>IF(INT(I25/100)=1,F25,0)</f>
        <v>0</v>
      </c>
      <c r="B25" s="85">
        <f>IF(INT(I25/100)=3,F25,0)</f>
        <v>0</v>
      </c>
      <c r="C25" s="85">
        <f>IF(INT(I25/100)=4,F25,0)</f>
        <v>0</v>
      </c>
      <c r="D25" s="85">
        <f>IF(INT(I25/100)=5,F25,0)</f>
        <v>0</v>
      </c>
      <c r="E25" s="85">
        <f>IF(INT(I25/100)=6,F25,0)</f>
        <v>0</v>
      </c>
      <c r="F25" s="89">
        <v>2</v>
      </c>
      <c r="H25" s="110">
        <v>5</v>
      </c>
      <c r="I25" s="84"/>
      <c r="J25" s="208" t="e">
        <f>LOOKUP(I25,Name!A$2:B1918)</f>
        <v>#N/A</v>
      </c>
      <c r="K25" s="84"/>
      <c r="L25" s="214"/>
      <c r="M25" s="243" t="s">
        <v>170</v>
      </c>
      <c r="N25" s="92">
        <v>5</v>
      </c>
      <c r="O25" s="84"/>
      <c r="P25" s="208" t="e">
        <f>LOOKUP(O25,Name!A$2:B1918)</f>
        <v>#N/A</v>
      </c>
      <c r="Q25" s="420"/>
      <c r="R25" s="214"/>
      <c r="S25" s="56"/>
      <c r="T25" s="88">
        <f>IF(INT(O25/100)=1,Y25,0)</f>
        <v>0</v>
      </c>
      <c r="U25" s="88">
        <f>IF(INT(O25/100)=3,Y25,0)</f>
        <v>0</v>
      </c>
      <c r="V25" s="88">
        <f>IF(INT(O25/100)=4,Y25,0)</f>
        <v>0</v>
      </c>
      <c r="W25" s="88">
        <f>IF(INT(O25/100)=5,Y25,0)</f>
        <v>0</v>
      </c>
      <c r="X25" s="88">
        <f>IF(INT(O25/100)=6,Y25,0)</f>
        <v>0</v>
      </c>
      <c r="Y25" s="77">
        <v>2</v>
      </c>
    </row>
    <row r="26" spans="1:25" ht="15.75" thickBot="1">
      <c r="A26" s="86"/>
      <c r="B26" s="86"/>
      <c r="C26" s="86"/>
      <c r="D26" s="86"/>
      <c r="E26" s="86"/>
      <c r="F26" s="87" t="s">
        <v>70</v>
      </c>
      <c r="H26" s="212"/>
      <c r="I26" s="209"/>
      <c r="J26" s="208"/>
      <c r="K26" s="209"/>
      <c r="L26" s="214"/>
      <c r="M26" s="243" t="s">
        <v>170</v>
      </c>
      <c r="N26" s="212"/>
      <c r="O26" s="209"/>
      <c r="P26" s="208"/>
      <c r="Q26" s="324"/>
      <c r="R26" s="214"/>
      <c r="S26" s="56"/>
      <c r="T26" s="102"/>
      <c r="U26" s="86"/>
      <c r="V26" s="86"/>
      <c r="W26" s="86"/>
      <c r="X26" s="86"/>
      <c r="Y26" s="87" t="s">
        <v>70</v>
      </c>
    </row>
    <row r="27" spans="1:24" ht="16.5" thickBot="1">
      <c r="A27" s="79" t="s">
        <v>60</v>
      </c>
      <c r="B27" s="80" t="s">
        <v>62</v>
      </c>
      <c r="C27" s="81" t="s">
        <v>64</v>
      </c>
      <c r="D27" s="82" t="s">
        <v>66</v>
      </c>
      <c r="E27" s="83" t="s">
        <v>68</v>
      </c>
      <c r="H27" s="233" t="s">
        <v>174</v>
      </c>
      <c r="I27" s="209"/>
      <c r="J27" s="209" t="s">
        <v>77</v>
      </c>
      <c r="K27" s="209"/>
      <c r="L27" s="214"/>
      <c r="M27" s="243" t="s">
        <v>170</v>
      </c>
      <c r="N27" s="233" t="s">
        <v>186</v>
      </c>
      <c r="O27" s="209"/>
      <c r="P27" s="209" t="s">
        <v>131</v>
      </c>
      <c r="Q27" s="324"/>
      <c r="R27" s="214"/>
      <c r="S27" s="56"/>
      <c r="T27" s="79" t="s">
        <v>60</v>
      </c>
      <c r="U27" s="80" t="s">
        <v>62</v>
      </c>
      <c r="V27" s="81" t="s">
        <v>64</v>
      </c>
      <c r="W27" s="82" t="s">
        <v>66</v>
      </c>
      <c r="X27" s="83" t="s">
        <v>68</v>
      </c>
    </row>
    <row r="28" spans="1:25" ht="15.75" thickBot="1">
      <c r="A28" s="85">
        <f>IF(INT(I28/100)=1,F28,0)</f>
        <v>0</v>
      </c>
      <c r="B28" s="85">
        <f>IF(INT(I28/100)=3,F28,0)</f>
        <v>0</v>
      </c>
      <c r="C28" s="85">
        <f>IF(INT(I28/100)=4,F28,0)</f>
        <v>0</v>
      </c>
      <c r="D28" s="85">
        <f>IF(INT(I28/100)=5,F28,0)</f>
        <v>0</v>
      </c>
      <c r="E28" s="85">
        <f>IF(INT(I28/100)=6,F28,0)</f>
        <v>10</v>
      </c>
      <c r="F28" s="89">
        <v>10</v>
      </c>
      <c r="H28" s="110">
        <v>1</v>
      </c>
      <c r="I28" s="84">
        <v>652</v>
      </c>
      <c r="J28" s="208" t="str">
        <f>LOOKUP(I28,Name!A$2:B1921)</f>
        <v>Annabel Dalby</v>
      </c>
      <c r="K28" s="6">
        <v>85</v>
      </c>
      <c r="L28" s="214"/>
      <c r="M28" s="243" t="s">
        <v>170</v>
      </c>
      <c r="N28" s="92">
        <v>1</v>
      </c>
      <c r="O28" s="84">
        <v>653</v>
      </c>
      <c r="P28" s="208" t="str">
        <f>LOOKUP(O28,Name!A$2:B1921)</f>
        <v>Charlotte Cappendell</v>
      </c>
      <c r="Q28" s="420">
        <v>5.44</v>
      </c>
      <c r="R28" s="214"/>
      <c r="S28" s="56"/>
      <c r="T28" s="88">
        <f>IF(INT(O28/100)=1,Y28,0)</f>
        <v>0</v>
      </c>
      <c r="U28" s="88">
        <f>IF(INT(O28/100)=3,Y28,0)</f>
        <v>0</v>
      </c>
      <c r="V28" s="88">
        <f>IF(INT(O28/100)=4,Y28,0)</f>
        <v>0</v>
      </c>
      <c r="W28" s="88">
        <f>IF(INT(O28/100)=5,Y28,0)</f>
        <v>0</v>
      </c>
      <c r="X28" s="88">
        <f>IF(INT(O28/100)=6,Y28,0)</f>
        <v>10</v>
      </c>
      <c r="Y28" s="77">
        <v>10</v>
      </c>
    </row>
    <row r="29" spans="1:25" ht="15.75" thickBot="1">
      <c r="A29" s="85">
        <f>IF(INT(I29/100)=1,F29,0)</f>
        <v>0</v>
      </c>
      <c r="B29" s="85">
        <f>IF(INT(I29/100)=3,F29,0)</f>
        <v>0</v>
      </c>
      <c r="C29" s="85">
        <f>IF(INT(I29/100)=4,F29,0)</f>
        <v>0</v>
      </c>
      <c r="D29" s="85">
        <f>IF(INT(I29/100)=5,F29,0)</f>
        <v>8</v>
      </c>
      <c r="E29" s="85">
        <f>IF(INT(I29/100)=6,F29,0)</f>
        <v>0</v>
      </c>
      <c r="F29" s="89">
        <v>8</v>
      </c>
      <c r="H29" s="110">
        <v>2</v>
      </c>
      <c r="I29" s="84">
        <v>557</v>
      </c>
      <c r="J29" s="208" t="str">
        <f>LOOKUP(I29,Name!A$2:B1922)</f>
        <v>CHARLOTTE PERRY</v>
      </c>
      <c r="K29" s="84">
        <v>91.6</v>
      </c>
      <c r="L29" s="214"/>
      <c r="M29" s="243" t="s">
        <v>170</v>
      </c>
      <c r="N29" s="92">
        <v>2</v>
      </c>
      <c r="O29" s="84">
        <v>319</v>
      </c>
      <c r="P29" s="208" t="str">
        <f>LOOKUP(O29,Name!A$2:B1922)</f>
        <v>AMBER THRELFALL</v>
      </c>
      <c r="Q29" s="420">
        <v>5.3</v>
      </c>
      <c r="R29" s="214"/>
      <c r="S29" s="56"/>
      <c r="T29" s="88">
        <f>IF(INT(O29/100)=1,Y29,0)</f>
        <v>0</v>
      </c>
      <c r="U29" s="88">
        <f>IF(INT(O29/100)=3,Y29,0)</f>
        <v>8</v>
      </c>
      <c r="V29" s="88">
        <f>IF(INT(O29/100)=4,Y29,0)</f>
        <v>0</v>
      </c>
      <c r="W29" s="88">
        <f>IF(INT(O29/100)=5,Y29,0)</f>
        <v>0</v>
      </c>
      <c r="X29" s="88">
        <f>IF(INT(O29/100)=6,Y29,0)</f>
        <v>0</v>
      </c>
      <c r="Y29" s="77">
        <v>8</v>
      </c>
    </row>
    <row r="30" spans="1:25" ht="15.75" thickBot="1">
      <c r="A30" s="85">
        <f>IF(INT(I30/100)=1,F30,0)</f>
        <v>6</v>
      </c>
      <c r="B30" s="85">
        <f>IF(INT(I30/100)=3,F30,0)</f>
        <v>0</v>
      </c>
      <c r="C30" s="85">
        <f>IF(INT(I30/100)=4,F30,0)</f>
        <v>0</v>
      </c>
      <c r="D30" s="85">
        <f>IF(INT(I30/100)=5,F30,0)</f>
        <v>0</v>
      </c>
      <c r="E30" s="85">
        <f>IF(INT(I30/100)=6,F30,0)</f>
        <v>0</v>
      </c>
      <c r="F30" s="89">
        <v>6</v>
      </c>
      <c r="H30" s="110">
        <v>3</v>
      </c>
      <c r="I30" s="84">
        <v>172</v>
      </c>
      <c r="J30" s="208" t="str">
        <f>LOOKUP(I30,Name!A$2:B1923)</f>
        <v>Zoe Trevis</v>
      </c>
      <c r="K30" s="6">
        <v>93.4</v>
      </c>
      <c r="L30" s="214"/>
      <c r="M30" s="243" t="s">
        <v>170</v>
      </c>
      <c r="N30" s="92">
        <v>3</v>
      </c>
      <c r="O30" s="84">
        <v>172</v>
      </c>
      <c r="P30" s="208" t="str">
        <f>LOOKUP(O30,Name!A$2:B1923)</f>
        <v>Zoe Trevis</v>
      </c>
      <c r="Q30" s="420">
        <v>5.24</v>
      </c>
      <c r="R30" s="214"/>
      <c r="S30" s="56"/>
      <c r="T30" s="88">
        <f>IF(INT(O30/100)=1,Y30,0)</f>
        <v>6</v>
      </c>
      <c r="U30" s="88">
        <f>IF(INT(O30/100)=3,Y30,0)</f>
        <v>0</v>
      </c>
      <c r="V30" s="88">
        <f>IF(INT(O30/100)=4,Y30,0)</f>
        <v>0</v>
      </c>
      <c r="W30" s="88">
        <f>IF(INT(O30/100)=5,Y30,0)</f>
        <v>0</v>
      </c>
      <c r="X30" s="88">
        <f>IF(INT(O30/100)=6,Y30,0)</f>
        <v>0</v>
      </c>
      <c r="Y30" s="77">
        <v>6</v>
      </c>
    </row>
    <row r="31" spans="1:25" ht="15.75" thickBot="1">
      <c r="A31" s="85">
        <f>IF(INT(I31/100)=1,F31,0)</f>
        <v>0</v>
      </c>
      <c r="B31" s="85">
        <f>IF(INT(I31/100)=3,F31,0)</f>
        <v>4</v>
      </c>
      <c r="C31" s="85">
        <f>IF(INT(I31/100)=4,F31,0)</f>
        <v>0</v>
      </c>
      <c r="D31" s="85">
        <f>IF(INT(I31/100)=5,F31,0)</f>
        <v>0</v>
      </c>
      <c r="E31" s="85">
        <f>IF(INT(I31/100)=6,F31,0)</f>
        <v>0</v>
      </c>
      <c r="F31" s="89">
        <v>4</v>
      </c>
      <c r="H31" s="110">
        <v>4</v>
      </c>
      <c r="I31" s="84">
        <v>321</v>
      </c>
      <c r="J31" s="208" t="str">
        <f>LOOKUP(I31,Name!A$2:B1924)</f>
        <v>JESSICA MOSELEY</v>
      </c>
      <c r="K31" s="84">
        <v>99.1</v>
      </c>
      <c r="L31" s="214"/>
      <c r="M31" s="243" t="s">
        <v>170</v>
      </c>
      <c r="N31" s="92">
        <v>4</v>
      </c>
      <c r="O31" s="84">
        <v>559</v>
      </c>
      <c r="P31" s="208" t="str">
        <f>LOOKUP(O31,Name!A$2:B1924)</f>
        <v>SOPHIE PERRY</v>
      </c>
      <c r="Q31" s="420">
        <v>4.42</v>
      </c>
      <c r="R31" s="214"/>
      <c r="S31" s="56"/>
      <c r="T31" s="88">
        <f>IF(INT(O31/100)=1,Y31,0)</f>
        <v>0</v>
      </c>
      <c r="U31" s="88">
        <f>IF(INT(O31/100)=3,Y31,0)</f>
        <v>0</v>
      </c>
      <c r="V31" s="88">
        <f>IF(INT(O31/100)=4,Y31,0)</f>
        <v>0</v>
      </c>
      <c r="W31" s="88">
        <f>IF(INT(O31/100)=5,Y31,0)</f>
        <v>4</v>
      </c>
      <c r="X31" s="88">
        <f>IF(INT(O31/100)=6,Y31,0)</f>
        <v>0</v>
      </c>
      <c r="Y31" s="77">
        <v>4</v>
      </c>
    </row>
    <row r="32" spans="1:25" ht="15.75" thickBot="1">
      <c r="A32" s="85">
        <f>IF(INT(I32/100)=1,F32,0)</f>
        <v>0</v>
      </c>
      <c r="B32" s="85">
        <f>IF(INT(I32/100)=3,F32,0)</f>
        <v>0</v>
      </c>
      <c r="C32" s="85">
        <f>IF(INT(I32/100)=4,F32,0)</f>
        <v>0</v>
      </c>
      <c r="D32" s="85">
        <f>IF(INT(I32/100)=5,F32,0)</f>
        <v>0</v>
      </c>
      <c r="E32" s="85">
        <f>IF(INT(I32/100)=6,F32,0)</f>
        <v>0</v>
      </c>
      <c r="F32" s="89">
        <v>2</v>
      </c>
      <c r="H32" s="110">
        <v>5</v>
      </c>
      <c r="I32" s="84"/>
      <c r="J32" s="208" t="e">
        <f>LOOKUP(I32,Name!A$2:B1925)</f>
        <v>#N/A</v>
      </c>
      <c r="K32" s="84"/>
      <c r="L32" s="214"/>
      <c r="M32" s="243" t="s">
        <v>170</v>
      </c>
      <c r="N32" s="96">
        <v>5</v>
      </c>
      <c r="O32" s="97"/>
      <c r="P32" s="210" t="e">
        <f>LOOKUP(O32,Name!A$2:B1925)</f>
        <v>#N/A</v>
      </c>
      <c r="Q32" s="422"/>
      <c r="R32" s="217"/>
      <c r="S32" s="56"/>
      <c r="T32" s="88">
        <f>IF(INT(O32/100)=1,Y32,0)</f>
        <v>0</v>
      </c>
      <c r="U32" s="88">
        <f>IF(INT(O32/100)=3,Y32,0)</f>
        <v>0</v>
      </c>
      <c r="V32" s="88">
        <f>IF(INT(O32/100)=4,Y32,0)</f>
        <v>0</v>
      </c>
      <c r="W32" s="88">
        <f>IF(INT(O32/100)=5,Y32,0)</f>
        <v>0</v>
      </c>
      <c r="X32" s="88">
        <f>IF(INT(O32/100)=6,Y32,0)</f>
        <v>0</v>
      </c>
      <c r="Y32" s="77">
        <v>2</v>
      </c>
    </row>
    <row r="33" spans="1:25" ht="15.75" thickBot="1">
      <c r="A33" s="86"/>
      <c r="B33" s="86"/>
      <c r="C33" s="86"/>
      <c r="D33" s="86"/>
      <c r="E33" s="86"/>
      <c r="F33" s="87" t="s">
        <v>70</v>
      </c>
      <c r="H33" s="212"/>
      <c r="I33" s="209"/>
      <c r="J33" s="208"/>
      <c r="K33" s="209"/>
      <c r="L33" s="214"/>
      <c r="M33" s="243" t="s">
        <v>170</v>
      </c>
      <c r="N33" s="216"/>
      <c r="O33" s="216"/>
      <c r="P33" s="211"/>
      <c r="Q33" s="216"/>
      <c r="R33" s="211"/>
      <c r="T33" s="86"/>
      <c r="U33" s="86"/>
      <c r="V33" s="86"/>
      <c r="W33" s="86"/>
      <c r="X33" s="86"/>
      <c r="Y33" s="87" t="s">
        <v>70</v>
      </c>
    </row>
    <row r="34" spans="1:24" ht="16.5" thickBot="1">
      <c r="A34" s="79" t="s">
        <v>60</v>
      </c>
      <c r="B34" s="80" t="s">
        <v>62</v>
      </c>
      <c r="C34" s="81" t="s">
        <v>64</v>
      </c>
      <c r="D34" s="82" t="s">
        <v>66</v>
      </c>
      <c r="E34" s="83" t="s">
        <v>68</v>
      </c>
      <c r="H34" s="233" t="s">
        <v>175</v>
      </c>
      <c r="I34" s="209"/>
      <c r="J34" s="209" t="s">
        <v>149</v>
      </c>
      <c r="K34" s="209"/>
      <c r="L34" s="214"/>
      <c r="M34" s="243" t="s">
        <v>170</v>
      </c>
      <c r="N34" s="232" t="s">
        <v>183</v>
      </c>
      <c r="O34" s="218"/>
      <c r="P34" s="207" t="s">
        <v>132</v>
      </c>
      <c r="Q34" s="207"/>
      <c r="R34" s="213"/>
      <c r="S34" s="56"/>
      <c r="T34" s="79" t="s">
        <v>60</v>
      </c>
      <c r="U34" s="80" t="s">
        <v>62</v>
      </c>
      <c r="V34" s="81" t="s">
        <v>64</v>
      </c>
      <c r="W34" s="82" t="s">
        <v>66</v>
      </c>
      <c r="X34" s="83" t="s">
        <v>68</v>
      </c>
    </row>
    <row r="35" spans="1:25" ht="15.75" thickBot="1">
      <c r="A35" s="85">
        <f>IF(INT(I35/100)=1,F35,0)</f>
        <v>0</v>
      </c>
      <c r="B35" s="85">
        <f>IF(INT(I35/100)=3,F35,0)</f>
        <v>10</v>
      </c>
      <c r="C35" s="85">
        <f>IF(INT(I35/100)=4,F35,0)</f>
        <v>0</v>
      </c>
      <c r="D35" s="85">
        <f>IF(INT(I35/100)=5,F35,0)</f>
        <v>0</v>
      </c>
      <c r="E35" s="85">
        <f>IF(INT(I35/100)=6,F35,0)</f>
        <v>0</v>
      </c>
      <c r="F35" s="89">
        <v>10</v>
      </c>
      <c r="H35" s="110">
        <v>1</v>
      </c>
      <c r="I35" s="84">
        <v>312</v>
      </c>
      <c r="J35" s="208" t="str">
        <f>LOOKUP(I35,Name!A$2:B1928)</f>
        <v>Euriella Chistova</v>
      </c>
      <c r="K35" s="6">
        <v>24.3</v>
      </c>
      <c r="L35" s="214"/>
      <c r="M35" s="243" t="s">
        <v>170</v>
      </c>
      <c r="N35" s="92">
        <v>1</v>
      </c>
      <c r="O35" s="84">
        <v>312</v>
      </c>
      <c r="P35" s="208" t="str">
        <f>LOOKUP(O35,Name!A$2:B1928)</f>
        <v>Euriella Chistova</v>
      </c>
      <c r="Q35" s="84">
        <v>59</v>
      </c>
      <c r="R35" s="214"/>
      <c r="S35" s="56"/>
      <c r="T35" s="88">
        <f>IF(INT(O35/100)=1,Y35,0)</f>
        <v>0</v>
      </c>
      <c r="U35" s="88">
        <f>IF(INT(O35/100)=3,Y35,0)</f>
        <v>10</v>
      </c>
      <c r="V35" s="88">
        <f>IF(INT(O35/100)=4,Y35,0)</f>
        <v>0</v>
      </c>
      <c r="W35" s="88">
        <f>IF(INT(O35/100)=5,Y35,0)</f>
        <v>0</v>
      </c>
      <c r="X35" s="88">
        <f>IF(INT(O35/100)=6,Y35,0)</f>
        <v>0</v>
      </c>
      <c r="Y35" s="77">
        <v>10</v>
      </c>
    </row>
    <row r="36" spans="1:25" ht="15.75" thickBot="1">
      <c r="A36" s="85">
        <f>IF(INT(I36/100)=1,F36,0)</f>
        <v>8</v>
      </c>
      <c r="B36" s="85">
        <f>IF(INT(I36/100)=3,F36,0)</f>
        <v>0</v>
      </c>
      <c r="C36" s="85">
        <f>IF(INT(I36/100)=4,F36,0)</f>
        <v>0</v>
      </c>
      <c r="D36" s="85">
        <f>IF(INT(I36/100)=5,F36,0)</f>
        <v>0</v>
      </c>
      <c r="E36" s="85">
        <f>IF(INT(I36/100)=6,F36,0)</f>
        <v>0</v>
      </c>
      <c r="F36" s="89">
        <v>8</v>
      </c>
      <c r="H36" s="110">
        <v>2</v>
      </c>
      <c r="I36" s="84">
        <v>174</v>
      </c>
      <c r="J36" s="208" t="str">
        <f>LOOKUP(I36,Name!A$2:B1929)</f>
        <v>Freya Liddington</v>
      </c>
      <c r="K36" s="84">
        <v>25.1</v>
      </c>
      <c r="L36" s="214"/>
      <c r="M36" s="243" t="s">
        <v>170</v>
      </c>
      <c r="N36" s="92">
        <v>2</v>
      </c>
      <c r="O36" s="84">
        <v>174</v>
      </c>
      <c r="P36" s="208" t="str">
        <f>LOOKUP(O36,Name!A$2:B1929)</f>
        <v>Freya Liddington</v>
      </c>
      <c r="Q36" s="84">
        <v>48</v>
      </c>
      <c r="R36" s="214"/>
      <c r="S36" s="56"/>
      <c r="T36" s="88">
        <f>IF(INT(O36/100)=1,Y36,0)</f>
        <v>8</v>
      </c>
      <c r="U36" s="88">
        <f>IF(INT(O36/100)=3,Y36,0)</f>
        <v>0</v>
      </c>
      <c r="V36" s="88">
        <f>IF(INT(O36/100)=4,Y36,0)</f>
        <v>0</v>
      </c>
      <c r="W36" s="88">
        <f>IF(INT(O36/100)=5,Y36,0)</f>
        <v>0</v>
      </c>
      <c r="X36" s="88">
        <f>IF(INT(O36/100)=6,Y36,0)</f>
        <v>0</v>
      </c>
      <c r="Y36" s="77">
        <v>8</v>
      </c>
    </row>
    <row r="37" spans="1:25" ht="15.75" thickBot="1">
      <c r="A37" s="85">
        <f>IF(INT(I37/100)=1,F37,0)</f>
        <v>0</v>
      </c>
      <c r="B37" s="85">
        <f>IF(INT(I37/100)=3,F37,0)</f>
        <v>0</v>
      </c>
      <c r="C37" s="85">
        <f>IF(INT(I37/100)=4,F37,0)</f>
        <v>0</v>
      </c>
      <c r="D37" s="85">
        <f>IF(INT(I37/100)=5,F37,0)</f>
        <v>0</v>
      </c>
      <c r="E37" s="85">
        <f>IF(INT(I37/100)=6,F37,0)</f>
        <v>6</v>
      </c>
      <c r="F37" s="89">
        <v>6</v>
      </c>
      <c r="H37" s="110">
        <v>3</v>
      </c>
      <c r="I37" s="84">
        <v>659</v>
      </c>
      <c r="J37" s="208" t="str">
        <f>LOOKUP(I37,Name!A$2:B1930)</f>
        <v>Saocha Murphy</v>
      </c>
      <c r="K37" s="84">
        <v>25.4</v>
      </c>
      <c r="L37" s="214"/>
      <c r="M37" s="243" t="s">
        <v>170</v>
      </c>
      <c r="N37" s="92" t="s">
        <v>592</v>
      </c>
      <c r="O37" s="84">
        <v>653</v>
      </c>
      <c r="P37" s="208" t="str">
        <f>LOOKUP(O37,Name!A$2:B1930)</f>
        <v>Charlotte Cappendell</v>
      </c>
      <c r="Q37" s="84">
        <v>48</v>
      </c>
      <c r="R37" s="214"/>
      <c r="S37" s="56"/>
      <c r="T37" s="88">
        <f>IF(INT(O37/100)=1,Y37,0)</f>
        <v>0</v>
      </c>
      <c r="U37" s="88">
        <f>IF(INT(O37/100)=3,Y37,0)</f>
        <v>0</v>
      </c>
      <c r="V37" s="88">
        <f>IF(INT(O37/100)=4,Y37,0)</f>
        <v>0</v>
      </c>
      <c r="W37" s="88">
        <f>IF(INT(O37/100)=5,Y37,0)</f>
        <v>0</v>
      </c>
      <c r="X37" s="88">
        <f>IF(INT(O37/100)=6,Y37,0)</f>
        <v>6</v>
      </c>
      <c r="Y37" s="77">
        <v>6</v>
      </c>
    </row>
    <row r="38" spans="1:25" ht="15.75" thickBot="1">
      <c r="A38" s="85">
        <f>IF(INT(I38/100)=1,F38,0)</f>
        <v>0</v>
      </c>
      <c r="B38" s="85">
        <f>IF(INT(I38/100)=3,F38,0)</f>
        <v>0</v>
      </c>
      <c r="C38" s="85">
        <f>IF(INT(I38/100)=4,F38,0)</f>
        <v>0</v>
      </c>
      <c r="D38" s="85">
        <f>IF(INT(I38/100)=5,F38,0)</f>
        <v>4</v>
      </c>
      <c r="E38" s="85">
        <f>IF(INT(I38/100)=6,F38,0)</f>
        <v>0</v>
      </c>
      <c r="F38" s="89">
        <v>4</v>
      </c>
      <c r="H38" s="110">
        <v>4</v>
      </c>
      <c r="I38" s="84">
        <v>564</v>
      </c>
      <c r="J38" s="208" t="str">
        <f>LOOKUP(I38,Name!A$2:B1931)</f>
        <v>NIAMH KILGALLEN</v>
      </c>
      <c r="K38" s="84">
        <v>25.5</v>
      </c>
      <c r="L38" s="214"/>
      <c r="M38" s="243" t="s">
        <v>170</v>
      </c>
      <c r="N38" s="92">
        <v>4</v>
      </c>
      <c r="O38" s="84">
        <v>557</v>
      </c>
      <c r="P38" s="208" t="str">
        <f>LOOKUP(O38,Name!A$2:B1931)</f>
        <v>CHARLOTTE PERRY</v>
      </c>
      <c r="Q38" s="84">
        <v>40</v>
      </c>
      <c r="R38" s="214"/>
      <c r="S38" s="56"/>
      <c r="T38" s="88">
        <f>IF(INT(O38/100)=1,Y38,0)</f>
        <v>0</v>
      </c>
      <c r="U38" s="88">
        <f>IF(INT(O38/100)=3,Y38,0)</f>
        <v>0</v>
      </c>
      <c r="V38" s="88">
        <f>IF(INT(O38/100)=4,Y38,0)</f>
        <v>0</v>
      </c>
      <c r="W38" s="88">
        <f>IF(INT(O38/100)=5,Y38,0)</f>
        <v>4</v>
      </c>
      <c r="X38" s="88">
        <f>IF(INT(O38/100)=6,Y38,0)</f>
        <v>0</v>
      </c>
      <c r="Y38" s="77">
        <v>4</v>
      </c>
    </row>
    <row r="39" spans="1:25" ht="15.75" thickBot="1">
      <c r="A39" s="85">
        <f>IF(INT(I39/100)=1,F39,0)</f>
        <v>0</v>
      </c>
      <c r="B39" s="85">
        <f>IF(INT(I39/100)=3,F39,0)</f>
        <v>0</v>
      </c>
      <c r="C39" s="85">
        <f>IF(INT(I39/100)=4,F39,0)</f>
        <v>0</v>
      </c>
      <c r="D39" s="85">
        <f>IF(INT(I39/100)=5,F39,0)</f>
        <v>0</v>
      </c>
      <c r="E39" s="85">
        <f>IF(INT(I39/100)=6,F39,0)</f>
        <v>0</v>
      </c>
      <c r="F39" s="89">
        <v>2</v>
      </c>
      <c r="H39" s="110">
        <v>5</v>
      </c>
      <c r="I39" s="84"/>
      <c r="J39" s="208" t="e">
        <f>LOOKUP(I39,Name!A$2:B1932)</f>
        <v>#N/A</v>
      </c>
      <c r="K39" s="6"/>
      <c r="L39" s="214"/>
      <c r="M39" s="243" t="s">
        <v>170</v>
      </c>
      <c r="N39" s="92">
        <v>5</v>
      </c>
      <c r="O39" s="84"/>
      <c r="P39" s="208" t="e">
        <f>LOOKUP(O39,Name!A$2:B1932)</f>
        <v>#N/A</v>
      </c>
      <c r="Q39" s="84"/>
      <c r="R39" s="214"/>
      <c r="S39" s="56"/>
      <c r="T39" s="88">
        <f>IF(INT(O39/100)=1,Y39,0)</f>
        <v>0</v>
      </c>
      <c r="U39" s="88">
        <f>IF(INT(O39/100)=3,Y39,0)</f>
        <v>0</v>
      </c>
      <c r="V39" s="88">
        <f>IF(INT(O39/100)=4,Y39,0)</f>
        <v>0</v>
      </c>
      <c r="W39" s="88">
        <f>IF(INT(O39/100)=5,Y39,0)</f>
        <v>0</v>
      </c>
      <c r="X39" s="88">
        <f>IF(INT(O39/100)=6,Y39,0)</f>
        <v>0</v>
      </c>
      <c r="Y39" s="77">
        <v>2</v>
      </c>
    </row>
    <row r="40" spans="1:25" ht="15.75" thickBot="1">
      <c r="A40" s="86"/>
      <c r="B40" s="86"/>
      <c r="C40" s="86"/>
      <c r="D40" s="86"/>
      <c r="E40" s="86"/>
      <c r="F40" s="87" t="s">
        <v>70</v>
      </c>
      <c r="H40" s="215"/>
      <c r="I40" s="208"/>
      <c r="J40" s="208"/>
      <c r="K40" s="209"/>
      <c r="L40" s="214"/>
      <c r="M40" s="243" t="s">
        <v>170</v>
      </c>
      <c r="N40" s="212"/>
      <c r="O40" s="209"/>
      <c r="P40" s="208"/>
      <c r="Q40" s="209"/>
      <c r="R40" s="214"/>
      <c r="S40" s="56"/>
      <c r="T40" s="102">
        <v>-1</v>
      </c>
      <c r="U40" s="86"/>
      <c r="V40" s="86"/>
      <c r="W40" s="86"/>
      <c r="X40" s="86">
        <v>1</v>
      </c>
      <c r="Y40" s="87" t="s">
        <v>70</v>
      </c>
    </row>
    <row r="41" spans="1:24" ht="16.5" thickBot="1">
      <c r="A41" s="79" t="s">
        <v>60</v>
      </c>
      <c r="B41" s="80" t="s">
        <v>62</v>
      </c>
      <c r="C41" s="81" t="s">
        <v>64</v>
      </c>
      <c r="D41" s="82" t="s">
        <v>66</v>
      </c>
      <c r="E41" s="83" t="s">
        <v>68</v>
      </c>
      <c r="H41" s="233" t="s">
        <v>176</v>
      </c>
      <c r="I41" s="208"/>
      <c r="J41" s="209" t="s">
        <v>152</v>
      </c>
      <c r="K41" s="209"/>
      <c r="L41" s="214"/>
      <c r="M41" s="243" t="s">
        <v>170</v>
      </c>
      <c r="N41" s="233" t="s">
        <v>184</v>
      </c>
      <c r="O41" s="209"/>
      <c r="P41" s="209" t="s">
        <v>135</v>
      </c>
      <c r="Q41" s="209"/>
      <c r="R41" s="214"/>
      <c r="S41" s="56"/>
      <c r="T41" s="79" t="s">
        <v>60</v>
      </c>
      <c r="U41" s="80" t="s">
        <v>62</v>
      </c>
      <c r="V41" s="81" t="s">
        <v>64</v>
      </c>
      <c r="W41" s="82" t="s">
        <v>66</v>
      </c>
      <c r="X41" s="83" t="s">
        <v>68</v>
      </c>
    </row>
    <row r="42" spans="1:25" ht="15.75" thickBot="1">
      <c r="A42" s="85">
        <f>IF(INT(I42/100)=1,F42,0)</f>
        <v>0</v>
      </c>
      <c r="B42" s="85">
        <f>IF(INT(I42/100)=3,F42,0)</f>
        <v>10</v>
      </c>
      <c r="C42" s="85">
        <f>IF(INT(I42/100)=4,F42,0)</f>
        <v>0</v>
      </c>
      <c r="D42" s="85">
        <f>IF(INT(I42/100)=5,F42,0)</f>
        <v>0</v>
      </c>
      <c r="E42" s="85">
        <f>IF(INT(I42/100)=6,F42,0)</f>
        <v>0</v>
      </c>
      <c r="F42" s="89">
        <v>10</v>
      </c>
      <c r="H42" s="110">
        <v>1</v>
      </c>
      <c r="I42" s="84">
        <v>313</v>
      </c>
      <c r="J42" s="208" t="str">
        <f>LOOKUP(I42,Name!A$2:B1935)</f>
        <v>Cashaiyla McDonald</v>
      </c>
      <c r="K42" s="84">
        <v>23.4</v>
      </c>
      <c r="L42" s="214"/>
      <c r="M42" s="243" t="s">
        <v>170</v>
      </c>
      <c r="N42" s="92">
        <v>1</v>
      </c>
      <c r="O42" s="84">
        <v>317</v>
      </c>
      <c r="P42" s="208" t="str">
        <f>LOOKUP(O42,Name!A$2:B1935)</f>
        <v>RHIANNA BURRELL</v>
      </c>
      <c r="Q42" s="84">
        <v>48</v>
      </c>
      <c r="R42" s="214"/>
      <c r="S42" s="56"/>
      <c r="T42" s="88">
        <f>IF(INT(O42/100)=1,Y42,0)</f>
        <v>0</v>
      </c>
      <c r="U42" s="88">
        <f>IF(INT(O42/100)=3,Y42,0)</f>
        <v>10</v>
      </c>
      <c r="V42" s="88">
        <f>IF(INT(O42/100)=4,Y42,0)</f>
        <v>0</v>
      </c>
      <c r="W42" s="88">
        <f>IF(INT(O42/100)=5,Y42,0)</f>
        <v>0</v>
      </c>
      <c r="X42" s="88">
        <f>IF(INT(O42/100)=6,Y42,0)</f>
        <v>0</v>
      </c>
      <c r="Y42" s="77">
        <v>10</v>
      </c>
    </row>
    <row r="43" spans="1:25" ht="15.75" thickBot="1">
      <c r="A43" s="85">
        <f>IF(INT(I43/100)=1,F43,0)</f>
        <v>0</v>
      </c>
      <c r="B43" s="85">
        <f>IF(INT(I43/100)=3,F43,0)</f>
        <v>0</v>
      </c>
      <c r="C43" s="85">
        <f>IF(INT(I43/100)=4,F43,0)</f>
        <v>0</v>
      </c>
      <c r="D43" s="85">
        <f>IF(INT(I43/100)=5,F43,0)</f>
        <v>8</v>
      </c>
      <c r="E43" s="85">
        <f>IF(INT(I43/100)=6,F43,0)</f>
        <v>0</v>
      </c>
      <c r="F43" s="89">
        <v>8</v>
      </c>
      <c r="H43" s="110">
        <v>2</v>
      </c>
      <c r="I43" s="84">
        <v>556</v>
      </c>
      <c r="J43" s="208" t="str">
        <f>LOOKUP(I43,Name!A$2:B1936)</f>
        <v>AMY KELLY</v>
      </c>
      <c r="K43" s="84">
        <v>24.7</v>
      </c>
      <c r="L43" s="214"/>
      <c r="M43" s="243" t="s">
        <v>170</v>
      </c>
      <c r="N43" s="92">
        <v>2</v>
      </c>
      <c r="O43" s="84">
        <v>654</v>
      </c>
      <c r="P43" s="208" t="str">
        <f>LOOKUP(O43,Name!A$2:B1936)</f>
        <v>Freya Harding</v>
      </c>
      <c r="Q43" s="84">
        <v>47</v>
      </c>
      <c r="R43" s="214"/>
      <c r="S43" s="56"/>
      <c r="T43" s="88">
        <f>IF(INT(O43/100)=1,Y43,0)</f>
        <v>0</v>
      </c>
      <c r="U43" s="88">
        <f>IF(INT(O43/100)=3,Y43,0)</f>
        <v>0</v>
      </c>
      <c r="V43" s="88">
        <f>IF(INT(O43/100)=4,Y43,0)</f>
        <v>0</v>
      </c>
      <c r="W43" s="88">
        <f>IF(INT(O43/100)=5,Y43,0)</f>
        <v>0</v>
      </c>
      <c r="X43" s="88">
        <f>IF(INT(O43/100)=6,Y43,0)</f>
        <v>8</v>
      </c>
      <c r="Y43" s="77">
        <v>8</v>
      </c>
    </row>
    <row r="44" spans="1:25" ht="15.75" thickBot="1">
      <c r="A44" s="85">
        <f>IF(INT(I44/100)=1,F44,0)</f>
        <v>0</v>
      </c>
      <c r="B44" s="85">
        <f>IF(INT(I44/100)=3,F44,0)</f>
        <v>0</v>
      </c>
      <c r="C44" s="85">
        <f>IF(INT(I44/100)=4,F44,0)</f>
        <v>0</v>
      </c>
      <c r="D44" s="85">
        <f>IF(INT(I44/100)=5,F44,0)</f>
        <v>0</v>
      </c>
      <c r="E44" s="85">
        <f>IF(INT(I44/100)=6,F44,0)</f>
        <v>6</v>
      </c>
      <c r="F44" s="89">
        <v>6</v>
      </c>
      <c r="H44" s="110">
        <v>3</v>
      </c>
      <c r="I44" s="84">
        <v>650</v>
      </c>
      <c r="J44" s="208" t="str">
        <f>LOOKUP(I44,Name!A$2:B1937)</f>
        <v>Evie Beard</v>
      </c>
      <c r="K44" s="84">
        <v>24.9</v>
      </c>
      <c r="L44" s="214"/>
      <c r="M44" s="243" t="s">
        <v>170</v>
      </c>
      <c r="N44" s="92">
        <v>3</v>
      </c>
      <c r="O44" s="84">
        <v>181</v>
      </c>
      <c r="P44" s="208" t="str">
        <f>LOOKUP(O44,Name!A$2:B1937)</f>
        <v>Lily Rayson</v>
      </c>
      <c r="Q44" s="84">
        <v>38</v>
      </c>
      <c r="R44" s="214"/>
      <c r="S44" s="56"/>
      <c r="T44" s="88">
        <f>IF(INT(O44/100)=1,Y44,0)</f>
        <v>6</v>
      </c>
      <c r="U44" s="88">
        <f>IF(INT(O44/100)=3,Y44,0)</f>
        <v>0</v>
      </c>
      <c r="V44" s="88">
        <f>IF(INT(O44/100)=4,Y44,0)</f>
        <v>0</v>
      </c>
      <c r="W44" s="88">
        <f>IF(INT(O44/100)=5,Y44,0)</f>
        <v>0</v>
      </c>
      <c r="X44" s="88">
        <f>IF(INT(O44/100)=6,Y44,0)</f>
        <v>0</v>
      </c>
      <c r="Y44" s="77">
        <v>6</v>
      </c>
    </row>
    <row r="45" spans="1:25" ht="15.75" thickBot="1">
      <c r="A45" s="85">
        <f>IF(INT(I45/100)=1,F45,0)</f>
        <v>4</v>
      </c>
      <c r="B45" s="85">
        <f>IF(INT(I45/100)=3,F45,0)</f>
        <v>0</v>
      </c>
      <c r="C45" s="85">
        <f>IF(INT(I45/100)=4,F45,0)</f>
        <v>0</v>
      </c>
      <c r="D45" s="85">
        <f>IF(INT(I45/100)=5,F45,0)</f>
        <v>0</v>
      </c>
      <c r="E45" s="85">
        <f>IF(INT(I45/100)=6,F45,0)</f>
        <v>0</v>
      </c>
      <c r="F45" s="89">
        <v>4</v>
      </c>
      <c r="H45" s="110">
        <v>4</v>
      </c>
      <c r="I45" s="84">
        <v>171</v>
      </c>
      <c r="J45" s="208" t="str">
        <f>LOOKUP(I45,Name!A$2:B1938)</f>
        <v>Charlotte Gibson</v>
      </c>
      <c r="K45" s="84">
        <v>29.7</v>
      </c>
      <c r="L45" s="214"/>
      <c r="M45" s="243" t="s">
        <v>170</v>
      </c>
      <c r="N45" s="92">
        <v>4</v>
      </c>
      <c r="O45" s="84"/>
      <c r="P45" s="208" t="e">
        <f>LOOKUP(O45,Name!A$2:B1938)</f>
        <v>#N/A</v>
      </c>
      <c r="Q45" s="84"/>
      <c r="R45" s="214"/>
      <c r="S45" s="56"/>
      <c r="T45" s="88">
        <f>IF(INT(O45/100)=1,Y45,0)</f>
        <v>0</v>
      </c>
      <c r="U45" s="88">
        <f>IF(INT(O45/100)=3,Y45,0)</f>
        <v>0</v>
      </c>
      <c r="V45" s="88">
        <f>IF(INT(O45/100)=4,Y45,0)</f>
        <v>0</v>
      </c>
      <c r="W45" s="88">
        <f>IF(INT(O45/100)=5,Y45,0)</f>
        <v>0</v>
      </c>
      <c r="X45" s="88">
        <f>IF(INT(O45/100)=6,Y45,0)</f>
        <v>0</v>
      </c>
      <c r="Y45" s="77">
        <v>4</v>
      </c>
    </row>
    <row r="46" spans="1:25" ht="15.75" thickBot="1">
      <c r="A46" s="85">
        <f>IF(INT(I46/100)=1,F46,0)</f>
        <v>0</v>
      </c>
      <c r="B46" s="85">
        <f>IF(INT(I46/100)=3,F46,0)</f>
        <v>0</v>
      </c>
      <c r="C46" s="85">
        <f>IF(INT(I46/100)=4,F46,0)</f>
        <v>0</v>
      </c>
      <c r="D46" s="85">
        <f>IF(INT(I46/100)=5,F46,0)</f>
        <v>0</v>
      </c>
      <c r="E46" s="85">
        <f>IF(INT(I46/100)=6,F46,0)</f>
        <v>0</v>
      </c>
      <c r="F46" s="89">
        <v>2</v>
      </c>
      <c r="H46" s="110">
        <v>5</v>
      </c>
      <c r="I46" s="84"/>
      <c r="J46" s="208" t="e">
        <f>LOOKUP(I46,Name!A$2:B1939)</f>
        <v>#N/A</v>
      </c>
      <c r="K46" s="84"/>
      <c r="L46" s="214"/>
      <c r="M46" s="243" t="s">
        <v>170</v>
      </c>
      <c r="N46" s="96">
        <v>5</v>
      </c>
      <c r="O46" s="97"/>
      <c r="P46" s="210" t="e">
        <f>LOOKUP(O46,Name!A$2:B1939)</f>
        <v>#N/A</v>
      </c>
      <c r="Q46" s="97"/>
      <c r="R46" s="217"/>
      <c r="S46" s="56"/>
      <c r="T46" s="88">
        <f>IF(INT(O46/100)=1,Y46,0)</f>
        <v>0</v>
      </c>
      <c r="U46" s="88">
        <f>IF(INT(O46/100)=3,Y46,0)</f>
        <v>0</v>
      </c>
      <c r="V46" s="88">
        <f>IF(INT(O46/100)=4,Y46,0)</f>
        <v>0</v>
      </c>
      <c r="W46" s="88">
        <f>IF(INT(O46/100)=5,Y46,0)</f>
        <v>0</v>
      </c>
      <c r="X46" s="88">
        <f>IF(INT(O46/100)=6,Y46,0)</f>
        <v>0</v>
      </c>
      <c r="Y46" s="77">
        <v>2</v>
      </c>
    </row>
    <row r="47" spans="1:25" ht="15.75" thickBot="1">
      <c r="A47" s="86"/>
      <c r="B47" s="86"/>
      <c r="C47" s="86"/>
      <c r="D47" s="86"/>
      <c r="E47" s="86"/>
      <c r="F47" s="87" t="s">
        <v>70</v>
      </c>
      <c r="H47" s="208"/>
      <c r="I47" s="208"/>
      <c r="J47" s="208"/>
      <c r="K47" s="209"/>
      <c r="L47" s="214"/>
      <c r="M47" s="243" t="s">
        <v>170</v>
      </c>
      <c r="N47" s="216"/>
      <c r="O47" s="216"/>
      <c r="P47" s="211"/>
      <c r="Q47" s="216"/>
      <c r="R47" s="211"/>
      <c r="T47" s="86"/>
      <c r="U47" s="86"/>
      <c r="V47" s="86"/>
      <c r="W47" s="86"/>
      <c r="X47" s="86"/>
      <c r="Y47" s="87" t="s">
        <v>70</v>
      </c>
    </row>
    <row r="48" spans="1:24" ht="16.5" thickBot="1">
      <c r="A48" s="79" t="s">
        <v>60</v>
      </c>
      <c r="B48" s="80" t="s">
        <v>62</v>
      </c>
      <c r="C48" s="81" t="s">
        <v>64</v>
      </c>
      <c r="D48" s="82" t="s">
        <v>66</v>
      </c>
      <c r="E48" s="83" t="s">
        <v>68</v>
      </c>
      <c r="H48" s="233" t="s">
        <v>177</v>
      </c>
      <c r="I48" s="208"/>
      <c r="J48" s="209" t="s">
        <v>154</v>
      </c>
      <c r="K48" s="209"/>
      <c r="L48" s="214"/>
      <c r="M48" s="243" t="s">
        <v>170</v>
      </c>
      <c r="N48" s="232" t="s">
        <v>181</v>
      </c>
      <c r="O48" s="218"/>
      <c r="P48" s="207" t="s">
        <v>155</v>
      </c>
      <c r="Q48" s="207"/>
      <c r="R48" s="213"/>
      <c r="S48" s="56"/>
      <c r="T48" s="79" t="s">
        <v>60</v>
      </c>
      <c r="U48" s="80" t="s">
        <v>62</v>
      </c>
      <c r="V48" s="81" t="s">
        <v>64</v>
      </c>
      <c r="W48" s="82" t="s">
        <v>66</v>
      </c>
      <c r="X48" s="83" t="s">
        <v>68</v>
      </c>
    </row>
    <row r="49" spans="1:25" ht="15.75" thickBot="1">
      <c r="A49" s="85">
        <f>IF(I49=1,F49,0)</f>
        <v>0</v>
      </c>
      <c r="B49" s="85">
        <f>IF(I49=3,F49,0)</f>
        <v>0</v>
      </c>
      <c r="C49" s="85">
        <f>IF(I49=4,F49,0)</f>
        <v>0</v>
      </c>
      <c r="D49" s="85">
        <f>IF(I49=5,F49,0)</f>
        <v>0</v>
      </c>
      <c r="E49" s="85">
        <f>IF(I49=6,F49,0)</f>
        <v>10</v>
      </c>
      <c r="F49" s="89">
        <v>10</v>
      </c>
      <c r="H49" s="110">
        <v>1</v>
      </c>
      <c r="I49" s="84">
        <v>6</v>
      </c>
      <c r="J49" s="208" t="str">
        <f>LOOKUP(I49,Name!A$2:B1942)</f>
        <v>Solihull &amp; Small Heath</v>
      </c>
      <c r="K49" s="84">
        <v>106.3</v>
      </c>
      <c r="L49" s="214"/>
      <c r="M49" s="243" t="s">
        <v>170</v>
      </c>
      <c r="N49" s="92">
        <v>1</v>
      </c>
      <c r="O49" s="84">
        <v>317</v>
      </c>
      <c r="P49" s="208" t="str">
        <f>LOOKUP(O49,Name!A$2:B1942)</f>
        <v>RHIANNA BURRELL</v>
      </c>
      <c r="Q49" s="420">
        <v>8.7</v>
      </c>
      <c r="R49" s="214"/>
      <c r="S49" s="56"/>
      <c r="T49" s="88">
        <f>IF(INT(O49/100)=1,Y49,0)</f>
        <v>0</v>
      </c>
      <c r="U49" s="88">
        <f>IF(INT(O49/100)=3,Y49,0)</f>
        <v>10</v>
      </c>
      <c r="V49" s="88">
        <f>IF(INT(O49/100)=4,Y49,0)</f>
        <v>0</v>
      </c>
      <c r="W49" s="88">
        <f>IF(INT(O49/100)=5,Y49,0)</f>
        <v>0</v>
      </c>
      <c r="X49" s="88">
        <f>IF(INT(O49/100)=6,Y49,0)</f>
        <v>0</v>
      </c>
      <c r="Y49" s="77">
        <v>10</v>
      </c>
    </row>
    <row r="50" spans="1:25" ht="15.75" thickBot="1">
      <c r="A50" s="85">
        <f>IF(I50=1,F50,0)</f>
        <v>0</v>
      </c>
      <c r="B50" s="85">
        <f>IF(I50=3,F50,0)</f>
        <v>8</v>
      </c>
      <c r="C50" s="85">
        <f>IF(I50=4,F50,0)</f>
        <v>0</v>
      </c>
      <c r="D50" s="85">
        <f>IF(I50=5,F50,0)</f>
        <v>0</v>
      </c>
      <c r="E50" s="85">
        <f>IF(I50=6,F50,0)</f>
        <v>0</v>
      </c>
      <c r="F50" s="89">
        <v>8</v>
      </c>
      <c r="H50" s="110">
        <v>2</v>
      </c>
      <c r="I50" s="84">
        <v>3</v>
      </c>
      <c r="J50" s="208" t="str">
        <f>LOOKUP(I50,Name!A$2:B1943)</f>
        <v>Birchfield Harriers</v>
      </c>
      <c r="K50" s="84">
        <v>109.5</v>
      </c>
      <c r="L50" s="214"/>
      <c r="M50" s="243" t="s">
        <v>170</v>
      </c>
      <c r="N50" s="92">
        <v>2</v>
      </c>
      <c r="O50" s="84">
        <v>176</v>
      </c>
      <c r="P50" s="208" t="str">
        <f>LOOKUP(O50,Name!A$2:B1943)</f>
        <v>Patience Clarke</v>
      </c>
      <c r="Q50" s="84">
        <v>7.43</v>
      </c>
      <c r="R50" s="214"/>
      <c r="S50" s="56"/>
      <c r="T50" s="88">
        <f>IF(INT(O50/100)=1,Y50,0)</f>
        <v>8</v>
      </c>
      <c r="U50" s="88">
        <f>IF(INT(O50/100)=3,Y50,0)</f>
        <v>0</v>
      </c>
      <c r="V50" s="88">
        <f>IF(INT(O50/100)=4,Y50,0)</f>
        <v>0</v>
      </c>
      <c r="W50" s="88">
        <f>IF(INT(O50/100)=5,Y50,0)</f>
        <v>0</v>
      </c>
      <c r="X50" s="88">
        <f>IF(INT(O50/100)=6,Y50,0)</f>
        <v>0</v>
      </c>
      <c r="Y50" s="77">
        <v>8</v>
      </c>
    </row>
    <row r="51" spans="1:25" ht="15.75" thickBot="1">
      <c r="A51" s="85">
        <f>IF(I51=1,F51,0)</f>
        <v>0</v>
      </c>
      <c r="B51" s="85">
        <f>IF(I51=3,F51,0)</f>
        <v>0</v>
      </c>
      <c r="C51" s="85">
        <f>IF(I51=4,F51,0)</f>
        <v>0</v>
      </c>
      <c r="D51" s="85">
        <f>IF(I51=5,F51,0)</f>
        <v>6</v>
      </c>
      <c r="E51" s="85">
        <f>IF(I51=6,F51,0)</f>
        <v>0</v>
      </c>
      <c r="F51" s="89">
        <v>6</v>
      </c>
      <c r="H51" s="110">
        <v>3</v>
      </c>
      <c r="I51" s="84">
        <v>5</v>
      </c>
      <c r="J51" s="208" t="str">
        <f>LOOKUP(I51,Name!A$2:B1944)</f>
        <v>Tamworth AC</v>
      </c>
      <c r="K51" s="84">
        <v>112.1</v>
      </c>
      <c r="L51" s="214"/>
      <c r="M51" s="243" t="s">
        <v>170</v>
      </c>
      <c r="N51" s="92">
        <v>3</v>
      </c>
      <c r="O51" s="84">
        <v>650</v>
      </c>
      <c r="P51" s="208" t="str">
        <f>LOOKUP(O51,Name!A$2:B1944)</f>
        <v>Evie Beard</v>
      </c>
      <c r="Q51" s="84">
        <v>6.11</v>
      </c>
      <c r="R51" s="214"/>
      <c r="S51" s="56"/>
      <c r="T51" s="88">
        <f>IF(INT(O51/100)=1,Y51,0)</f>
        <v>0</v>
      </c>
      <c r="U51" s="88">
        <f>IF(INT(O51/100)=3,Y51,0)</f>
        <v>0</v>
      </c>
      <c r="V51" s="88">
        <f>IF(INT(O51/100)=4,Y51,0)</f>
        <v>0</v>
      </c>
      <c r="W51" s="88">
        <f>IF(INT(O51/100)=5,Y51,0)</f>
        <v>0</v>
      </c>
      <c r="X51" s="88">
        <f>IF(INT(O51/100)=6,Y51,0)</f>
        <v>6</v>
      </c>
      <c r="Y51" s="77">
        <v>6</v>
      </c>
    </row>
    <row r="52" spans="1:25" ht="15.75" thickBot="1">
      <c r="A52" s="85">
        <f>IF(I52=1,F52,0)</f>
        <v>4</v>
      </c>
      <c r="B52" s="85">
        <f>IF(I52=3,F52,0)</f>
        <v>0</v>
      </c>
      <c r="C52" s="85">
        <f>IF(I52=4,F52,0)</f>
        <v>0</v>
      </c>
      <c r="D52" s="85">
        <f>IF(I52=5,F52,0)</f>
        <v>0</v>
      </c>
      <c r="E52" s="85">
        <f>IF(I52=6,F52,0)</f>
        <v>0</v>
      </c>
      <c r="F52" s="89">
        <v>4</v>
      </c>
      <c r="H52" s="110">
        <v>4</v>
      </c>
      <c r="I52" s="84">
        <v>1</v>
      </c>
      <c r="J52" s="208" t="str">
        <f>LOOKUP(I52,Name!A$2:B1945)</f>
        <v>Royal Sutton Coldfield</v>
      </c>
      <c r="K52" s="84">
        <v>126.1</v>
      </c>
      <c r="L52" s="214"/>
      <c r="M52" s="243" t="s">
        <v>170</v>
      </c>
      <c r="N52" s="92">
        <v>4</v>
      </c>
      <c r="O52" s="84">
        <v>564</v>
      </c>
      <c r="P52" s="208" t="str">
        <f>LOOKUP(O52,Name!A$2:B1945)</f>
        <v>NIAMH KILGALLEN</v>
      </c>
      <c r="Q52" s="84">
        <v>6.03</v>
      </c>
      <c r="R52" s="214"/>
      <c r="S52" s="56"/>
      <c r="T52" s="88">
        <f>IF(INT(O52/100)=1,Y52,0)</f>
        <v>0</v>
      </c>
      <c r="U52" s="88">
        <f>IF(INT(O52/100)=3,Y52,0)</f>
        <v>0</v>
      </c>
      <c r="V52" s="88">
        <f>IF(INT(O52/100)=4,Y52,0)</f>
        <v>0</v>
      </c>
      <c r="W52" s="88">
        <f>IF(INT(O52/100)=5,Y52,0)</f>
        <v>4</v>
      </c>
      <c r="X52" s="88">
        <f>IF(INT(O52/100)=6,Y52,0)</f>
        <v>0</v>
      </c>
      <c r="Y52" s="77">
        <v>4</v>
      </c>
    </row>
    <row r="53" spans="1:25" ht="15.75" thickBot="1">
      <c r="A53" s="85">
        <f>IF(I53=1,F53,0)</f>
        <v>0</v>
      </c>
      <c r="B53" s="85">
        <f>IF(I53=3,F53,0)</f>
        <v>0</v>
      </c>
      <c r="C53" s="85">
        <f>IF(I53=4,F53,0)</f>
        <v>0</v>
      </c>
      <c r="D53" s="85">
        <f>IF(I53=5,F53,0)</f>
        <v>0</v>
      </c>
      <c r="E53" s="85">
        <f>IF(I53=6,F53,0)</f>
        <v>0</v>
      </c>
      <c r="F53" s="89">
        <v>2</v>
      </c>
      <c r="H53" s="110">
        <v>5</v>
      </c>
      <c r="I53" s="84"/>
      <c r="J53" s="208" t="e">
        <f>LOOKUP(I53,Name!A$2:B1946)</f>
        <v>#N/A</v>
      </c>
      <c r="K53" s="84"/>
      <c r="L53" s="214"/>
      <c r="M53" s="243" t="s">
        <v>170</v>
      </c>
      <c r="N53" s="92">
        <v>5</v>
      </c>
      <c r="O53" s="84"/>
      <c r="P53" s="208" t="e">
        <f>LOOKUP(O53,Name!A$2:B1946)</f>
        <v>#N/A</v>
      </c>
      <c r="Q53" s="84"/>
      <c r="R53" s="214"/>
      <c r="S53" s="56"/>
      <c r="T53" s="88">
        <f>IF(INT(O53/100)=1,Y53,0)</f>
        <v>0</v>
      </c>
      <c r="U53" s="88">
        <f>IF(INT(O53/100)=3,Y53,0)</f>
        <v>0</v>
      </c>
      <c r="V53" s="88">
        <f>IF(INT(O53/100)=4,Y53,0)</f>
        <v>0</v>
      </c>
      <c r="W53" s="88">
        <f>IF(INT(O53/100)=5,Y53,0)</f>
        <v>0</v>
      </c>
      <c r="X53" s="88">
        <f>IF(INT(O53/100)=6,Y53,0)</f>
        <v>0</v>
      </c>
      <c r="Y53" s="77">
        <v>2</v>
      </c>
    </row>
    <row r="54" spans="1:25" ht="15.75" thickBot="1">
      <c r="A54" s="86"/>
      <c r="B54" s="86"/>
      <c r="C54" s="86"/>
      <c r="D54" s="86"/>
      <c r="E54" s="86"/>
      <c r="F54" s="87" t="s">
        <v>70</v>
      </c>
      <c r="H54" s="212"/>
      <c r="I54" s="209"/>
      <c r="J54" s="208"/>
      <c r="K54" s="209"/>
      <c r="L54" s="214"/>
      <c r="M54" s="243" t="s">
        <v>170</v>
      </c>
      <c r="N54" s="212"/>
      <c r="O54" s="209"/>
      <c r="P54" s="208"/>
      <c r="Q54" s="209"/>
      <c r="R54" s="214"/>
      <c r="S54" s="56"/>
      <c r="T54" s="102"/>
      <c r="U54" s="86"/>
      <c r="V54" s="86"/>
      <c r="W54" s="86"/>
      <c r="X54" s="86"/>
      <c r="Y54" s="87" t="s">
        <v>70</v>
      </c>
    </row>
    <row r="55" spans="1:24" ht="16.5" thickBot="1">
      <c r="A55" s="79" t="s">
        <v>60</v>
      </c>
      <c r="B55" s="80" t="s">
        <v>62</v>
      </c>
      <c r="C55" s="81" t="s">
        <v>64</v>
      </c>
      <c r="D55" s="82" t="s">
        <v>66</v>
      </c>
      <c r="E55" s="83" t="s">
        <v>68</v>
      </c>
      <c r="H55" s="233" t="s">
        <v>178</v>
      </c>
      <c r="I55" s="209"/>
      <c r="J55" s="209" t="s">
        <v>281</v>
      </c>
      <c r="K55" s="209"/>
      <c r="L55" s="214"/>
      <c r="M55" s="243" t="s">
        <v>170</v>
      </c>
      <c r="N55" s="233" t="s">
        <v>182</v>
      </c>
      <c r="O55" s="209"/>
      <c r="P55" s="209" t="s">
        <v>156</v>
      </c>
      <c r="Q55" s="209"/>
      <c r="R55" s="214"/>
      <c r="S55" s="56"/>
      <c r="T55" s="79" t="s">
        <v>60</v>
      </c>
      <c r="U55" s="80" t="s">
        <v>62</v>
      </c>
      <c r="V55" s="81" t="s">
        <v>64</v>
      </c>
      <c r="W55" s="82" t="s">
        <v>66</v>
      </c>
      <c r="X55" s="83" t="s">
        <v>68</v>
      </c>
    </row>
    <row r="56" spans="1:25" ht="15.75" thickBot="1">
      <c r="A56" s="85">
        <f>IF(I56=1,F56,0)</f>
        <v>0</v>
      </c>
      <c r="B56" s="85">
        <f>IF(I56=3,F56,0)</f>
        <v>10</v>
      </c>
      <c r="C56" s="85">
        <f>IF(I56=4,F56,0)</f>
        <v>0</v>
      </c>
      <c r="D56" s="85">
        <f>IF(I56=5,F56,0)</f>
        <v>0</v>
      </c>
      <c r="E56" s="85">
        <f>IF(I56=6,F56,0)</f>
        <v>0</v>
      </c>
      <c r="F56" s="89">
        <v>10</v>
      </c>
      <c r="H56" s="110">
        <v>1</v>
      </c>
      <c r="I56" s="84">
        <v>3</v>
      </c>
      <c r="J56" s="208" t="str">
        <f>LOOKUP(I56,Name!A$2:B1949)</f>
        <v>Birchfield Harriers</v>
      </c>
      <c r="K56" s="6">
        <v>96.9</v>
      </c>
      <c r="L56" s="214"/>
      <c r="M56" s="243" t="s">
        <v>170</v>
      </c>
      <c r="N56" s="92">
        <v>1</v>
      </c>
      <c r="O56" s="84">
        <v>316</v>
      </c>
      <c r="P56" s="208" t="str">
        <f>LOOKUP(O56,Name!A$2:B1949)</f>
        <v>KEELEY THOMAS</v>
      </c>
      <c r="Q56" s="84">
        <v>8.63</v>
      </c>
      <c r="R56" s="214"/>
      <c r="S56" s="56"/>
      <c r="T56" s="88">
        <f>IF(INT(O56/100)=1,Y56,0)</f>
        <v>0</v>
      </c>
      <c r="U56" s="88">
        <f>IF(INT(O56/100)=3,Y56,0)</f>
        <v>10</v>
      </c>
      <c r="V56" s="88">
        <f>IF(INT(O56/100)=4,Y56,0)</f>
        <v>0</v>
      </c>
      <c r="W56" s="88">
        <f>IF(INT(O56/100)=5,Y56,0)</f>
        <v>0</v>
      </c>
      <c r="X56" s="88">
        <f>IF(INT(O56/100)=6,Y56,0)</f>
        <v>0</v>
      </c>
      <c r="Y56" s="77">
        <v>10</v>
      </c>
    </row>
    <row r="57" spans="1:25" ht="15.75" thickBot="1">
      <c r="A57" s="85">
        <f>IF(I57=1,F57,0)</f>
        <v>0</v>
      </c>
      <c r="B57" s="85">
        <f>IF(I57=3,F57,0)</f>
        <v>0</v>
      </c>
      <c r="C57" s="85">
        <f>IF(I57=4,F57,0)</f>
        <v>0</v>
      </c>
      <c r="D57" s="85">
        <f>IF(I57=5,F57,0)</f>
        <v>0</v>
      </c>
      <c r="E57" s="85">
        <f>IF(I57=6,F57,0)</f>
        <v>8</v>
      </c>
      <c r="F57" s="89">
        <v>8</v>
      </c>
      <c r="H57" s="110">
        <v>2</v>
      </c>
      <c r="I57" s="84">
        <v>6</v>
      </c>
      <c r="J57" s="208" t="str">
        <f>LOOKUP(I57,Name!A$2:B1950)</f>
        <v>Solihull &amp; Small Heath</v>
      </c>
      <c r="K57" s="6">
        <v>102</v>
      </c>
      <c r="L57" s="214"/>
      <c r="M57" s="243" t="s">
        <v>170</v>
      </c>
      <c r="N57" s="92">
        <v>2</v>
      </c>
      <c r="O57" s="84">
        <v>171</v>
      </c>
      <c r="P57" s="208" t="str">
        <f>LOOKUP(O57,Name!A$2:B1950)</f>
        <v>Charlotte Gibson</v>
      </c>
      <c r="Q57" s="84">
        <v>6.53</v>
      </c>
      <c r="R57" s="214"/>
      <c r="S57" s="56"/>
      <c r="T57" s="88">
        <f>IF(INT(O57/100)=1,Y57,0)</f>
        <v>8</v>
      </c>
      <c r="U57" s="88">
        <f>IF(INT(O57/100)=3,Y57,0)</f>
        <v>0</v>
      </c>
      <c r="V57" s="88">
        <f>IF(INT(O57/100)=4,Y57,0)</f>
        <v>0</v>
      </c>
      <c r="W57" s="88">
        <f>IF(INT(O57/100)=5,Y57,0)</f>
        <v>0</v>
      </c>
      <c r="X57" s="88">
        <f>IF(INT(O57/100)=6,Y57,0)</f>
        <v>0</v>
      </c>
      <c r="Y57" s="77">
        <v>8</v>
      </c>
    </row>
    <row r="58" spans="1:25" ht="15.75" thickBot="1">
      <c r="A58" s="85">
        <f>IF(I58=1,F58,0)</f>
        <v>0</v>
      </c>
      <c r="B58" s="85">
        <f>IF(I58=3,F58,0)</f>
        <v>0</v>
      </c>
      <c r="C58" s="85">
        <f>IF(I58=4,F58,0)</f>
        <v>0</v>
      </c>
      <c r="D58" s="85">
        <f>IF(I58=5,F58,0)</f>
        <v>6</v>
      </c>
      <c r="E58" s="85">
        <f>IF(I58=6,F58,0)</f>
        <v>0</v>
      </c>
      <c r="F58" s="89">
        <v>6</v>
      </c>
      <c r="H58" s="110">
        <v>3</v>
      </c>
      <c r="I58" s="84">
        <v>5</v>
      </c>
      <c r="J58" s="208" t="str">
        <f>LOOKUP(I58,Name!A$2:B1951)</f>
        <v>Tamworth AC</v>
      </c>
      <c r="K58" s="84">
        <v>102.1</v>
      </c>
      <c r="L58" s="214"/>
      <c r="M58" s="243" t="s">
        <v>170</v>
      </c>
      <c r="N58" s="92">
        <v>3</v>
      </c>
      <c r="O58" s="84">
        <v>655</v>
      </c>
      <c r="P58" s="208" t="str">
        <f>LOOKUP(O58,Name!A$2:B1951)</f>
        <v>Faye Moseley</v>
      </c>
      <c r="Q58" s="84">
        <v>5.58</v>
      </c>
      <c r="R58" s="214"/>
      <c r="S58" s="56"/>
      <c r="T58" s="88">
        <f>IF(INT(O58/100)=1,Y58,0)</f>
        <v>0</v>
      </c>
      <c r="U58" s="88">
        <f>IF(INT(O58/100)=3,Y58,0)</f>
        <v>0</v>
      </c>
      <c r="V58" s="88">
        <f>IF(INT(O58/100)=4,Y58,0)</f>
        <v>0</v>
      </c>
      <c r="W58" s="88">
        <f>IF(INT(O58/100)=5,Y58,0)</f>
        <v>0</v>
      </c>
      <c r="X58" s="88">
        <f>IF(INT(O58/100)=6,Y58,0)</f>
        <v>6</v>
      </c>
      <c r="Y58" s="77">
        <v>6</v>
      </c>
    </row>
    <row r="59" spans="1:25" ht="15.75" thickBot="1">
      <c r="A59" s="85">
        <f>IF(I59=1,F59,0)</f>
        <v>4</v>
      </c>
      <c r="B59" s="85">
        <f>IF(I59=3,F59,0)</f>
        <v>0</v>
      </c>
      <c r="C59" s="85">
        <f>IF(I59=4,F59,0)</f>
        <v>0</v>
      </c>
      <c r="D59" s="85">
        <f>IF(I59=5,F59,0)</f>
        <v>0</v>
      </c>
      <c r="E59" s="85">
        <f>IF(I59=6,F59,0)</f>
        <v>0</v>
      </c>
      <c r="F59" s="89">
        <v>4</v>
      </c>
      <c r="H59" s="110">
        <v>4</v>
      </c>
      <c r="I59" s="84">
        <v>1</v>
      </c>
      <c r="J59" s="208" t="str">
        <f>LOOKUP(I59,Name!A$2:B1952)</f>
        <v>Royal Sutton Coldfield</v>
      </c>
      <c r="K59" s="84">
        <v>107.9</v>
      </c>
      <c r="L59" s="214"/>
      <c r="M59" s="243" t="s">
        <v>170</v>
      </c>
      <c r="N59" s="92">
        <v>4</v>
      </c>
      <c r="O59" s="84">
        <v>561</v>
      </c>
      <c r="P59" s="208" t="str">
        <f>LOOKUP(O59,Name!A$2:B1952)</f>
        <v>ISLA CRAMERI</v>
      </c>
      <c r="Q59" s="84">
        <v>3.91</v>
      </c>
      <c r="R59" s="214"/>
      <c r="S59" s="56"/>
      <c r="T59" s="88">
        <f>IF(INT(O59/100)=1,Y59,0)</f>
        <v>0</v>
      </c>
      <c r="U59" s="88">
        <f>IF(INT(O59/100)=3,Y59,0)</f>
        <v>0</v>
      </c>
      <c r="V59" s="88">
        <f>IF(INT(O59/100)=4,Y59,0)</f>
        <v>0</v>
      </c>
      <c r="W59" s="88">
        <f>IF(INT(O59/100)=5,Y59,0)</f>
        <v>4</v>
      </c>
      <c r="X59" s="88">
        <f>IF(INT(O59/100)=6,Y59,0)</f>
        <v>0</v>
      </c>
      <c r="Y59" s="77">
        <v>4</v>
      </c>
    </row>
    <row r="60" spans="1:25" ht="15.75" thickBot="1">
      <c r="A60" s="85">
        <f>IF(I60=1,F60,0)</f>
        <v>0</v>
      </c>
      <c r="B60" s="85">
        <f>IF(I60=3,F60,0)</f>
        <v>0</v>
      </c>
      <c r="C60" s="85">
        <f>IF(I60=4,F60,0)</f>
        <v>0</v>
      </c>
      <c r="D60" s="85">
        <f>IF(I60=5,F60,0)</f>
        <v>0</v>
      </c>
      <c r="E60" s="85">
        <f>IF(I60=6,F60,0)</f>
        <v>0</v>
      </c>
      <c r="F60" s="89">
        <v>2</v>
      </c>
      <c r="H60" s="112">
        <v>5</v>
      </c>
      <c r="I60" s="97"/>
      <c r="J60" s="210" t="e">
        <f>LOOKUP(I60,Name!A$2:B1953)</f>
        <v>#N/A</v>
      </c>
      <c r="K60" s="97"/>
      <c r="L60" s="217"/>
      <c r="M60" s="243" t="s">
        <v>170</v>
      </c>
      <c r="N60" s="96">
        <v>5</v>
      </c>
      <c r="O60" s="97"/>
      <c r="P60" s="210" t="e">
        <f>LOOKUP(O60,Name!A$2:B1953)</f>
        <v>#N/A</v>
      </c>
      <c r="Q60" s="97"/>
      <c r="R60" s="217"/>
      <c r="S60" s="56"/>
      <c r="T60" s="88">
        <f>IF(INT(O60/100)=1,Y60,0)</f>
        <v>0</v>
      </c>
      <c r="U60" s="88">
        <f>IF(INT(O60/100)=3,Y60,0)</f>
        <v>0</v>
      </c>
      <c r="V60" s="88">
        <f>IF(INT(O60/100)=4,Y60,0)</f>
        <v>0</v>
      </c>
      <c r="W60" s="88">
        <f>IF(INT(O60/100)=5,Y60,0)</f>
        <v>0</v>
      </c>
      <c r="X60" s="88">
        <f>IF(INT(O60/100)=6,Y60,0)</f>
        <v>0</v>
      </c>
      <c r="Y60" s="77">
        <v>2</v>
      </c>
    </row>
    <row r="61" spans="1:25" ht="15.75" thickBot="1">
      <c r="A61" s="86"/>
      <c r="B61" s="86"/>
      <c r="C61" s="86"/>
      <c r="D61" s="86"/>
      <c r="E61" s="86"/>
      <c r="F61" s="87" t="s">
        <v>70</v>
      </c>
      <c r="H61" s="216"/>
      <c r="I61" s="216"/>
      <c r="J61" s="211"/>
      <c r="K61" s="216"/>
      <c r="L61" s="211"/>
      <c r="M61" s="243" t="s">
        <v>170</v>
      </c>
      <c r="N61" s="216"/>
      <c r="O61" s="216"/>
      <c r="P61" s="211"/>
      <c r="Q61" s="216"/>
      <c r="R61" s="211"/>
      <c r="T61" s="86"/>
      <c r="U61" s="86"/>
      <c r="V61" s="86"/>
      <c r="W61" s="86"/>
      <c r="X61" s="86"/>
      <c r="Y61" s="87" t="s">
        <v>70</v>
      </c>
    </row>
    <row r="62" spans="1:24" ht="16.5" thickBot="1">
      <c r="A62" s="79" t="s">
        <v>60</v>
      </c>
      <c r="B62" s="80" t="s">
        <v>62</v>
      </c>
      <c r="C62" s="81" t="s">
        <v>64</v>
      </c>
      <c r="D62" s="82" t="s">
        <v>66</v>
      </c>
      <c r="E62" s="83" t="s">
        <v>68</v>
      </c>
      <c r="H62" s="232" t="s">
        <v>179</v>
      </c>
      <c r="I62" s="218"/>
      <c r="J62" s="207" t="s">
        <v>123</v>
      </c>
      <c r="K62" s="207"/>
      <c r="L62" s="213"/>
      <c r="M62" s="243" t="s">
        <v>170</v>
      </c>
      <c r="N62" s="232" t="s">
        <v>180</v>
      </c>
      <c r="O62" s="218"/>
      <c r="P62" s="207" t="s">
        <v>124</v>
      </c>
      <c r="Q62" s="207"/>
      <c r="R62" s="213"/>
      <c r="S62" s="56"/>
      <c r="T62" s="79" t="s">
        <v>60</v>
      </c>
      <c r="U62" s="80" t="s">
        <v>62</v>
      </c>
      <c r="V62" s="81" t="s">
        <v>64</v>
      </c>
      <c r="W62" s="82" t="s">
        <v>66</v>
      </c>
      <c r="X62" s="83" t="s">
        <v>68</v>
      </c>
    </row>
    <row r="63" spans="1:25" ht="15.75" thickBot="1">
      <c r="A63" s="88">
        <f>IF(INT(I63/100)=1,F63,0)</f>
        <v>0</v>
      </c>
      <c r="B63" s="88">
        <f>IF(INT(I63/100)=3,F63,0)</f>
        <v>0</v>
      </c>
      <c r="C63" s="88">
        <f>IF(INT(I63/100)=4,F63,0)</f>
        <v>0</v>
      </c>
      <c r="D63" s="88">
        <f>IF(INT(I63/100)=5,F63,0)</f>
        <v>0</v>
      </c>
      <c r="E63" s="88">
        <f>IF(INT(I63/100)=6,F63,0)</f>
        <v>10</v>
      </c>
      <c r="F63" s="77">
        <v>10</v>
      </c>
      <c r="H63" s="92">
        <v>1</v>
      </c>
      <c r="I63" s="84">
        <v>652</v>
      </c>
      <c r="J63" s="208" t="str">
        <f>LOOKUP(I63,Name!A$2:B1949)</f>
        <v>Annabel Dalby</v>
      </c>
      <c r="K63" s="84">
        <v>84</v>
      </c>
      <c r="L63" s="214"/>
      <c r="M63" s="243" t="s">
        <v>170</v>
      </c>
      <c r="N63" s="92">
        <v>1</v>
      </c>
      <c r="O63" s="84">
        <v>656</v>
      </c>
      <c r="P63" s="208" t="str">
        <f>LOOKUP(O63,Name!A$2:B1956)</f>
        <v>Aimee O'Malley</v>
      </c>
      <c r="Q63" s="84">
        <v>75</v>
      </c>
      <c r="R63" s="214"/>
      <c r="S63" s="56"/>
      <c r="T63" s="88">
        <f>IF(INT(O63/100)=1,Y63,0)</f>
        <v>0</v>
      </c>
      <c r="U63" s="88">
        <f>IF(INT(O63/100)=3,Y63,0)</f>
        <v>0</v>
      </c>
      <c r="V63" s="88">
        <f>IF(INT(O63/100)=4,Y63,0)</f>
        <v>0</v>
      </c>
      <c r="W63" s="88">
        <f>IF(INT(O63/100)=5,Y63,0)</f>
        <v>0</v>
      </c>
      <c r="X63" s="88">
        <f>IF(INT(O63/100)=6,Y63,0)</f>
        <v>10</v>
      </c>
      <c r="Y63" s="77">
        <v>10</v>
      </c>
    </row>
    <row r="64" spans="1:25" ht="15.75" thickBot="1">
      <c r="A64" s="88">
        <f>IF(INT(I64/100)=1,F64,0)</f>
        <v>0</v>
      </c>
      <c r="B64" s="88">
        <f>IF(INT(I64/100)=3,F64,0)</f>
        <v>0</v>
      </c>
      <c r="C64" s="88">
        <f>IF(INT(I64/100)=4,F64,0)</f>
        <v>0</v>
      </c>
      <c r="D64" s="88">
        <f>IF(INT(I64/100)=5,F64,0)</f>
        <v>8</v>
      </c>
      <c r="E64" s="88">
        <f>IF(INT(I64/100)=6,F64,0)</f>
        <v>0</v>
      </c>
      <c r="F64" s="77">
        <v>8</v>
      </c>
      <c r="H64" s="92">
        <v>2</v>
      </c>
      <c r="I64" s="84">
        <v>555</v>
      </c>
      <c r="J64" s="208" t="str">
        <f>LOOKUP(I64,Name!A$2:B1950)</f>
        <v>KATIE STRETTON</v>
      </c>
      <c r="K64" s="84">
        <v>77</v>
      </c>
      <c r="L64" s="214"/>
      <c r="M64" s="243" t="s">
        <v>170</v>
      </c>
      <c r="N64" s="92">
        <v>2</v>
      </c>
      <c r="O64" s="84">
        <v>561</v>
      </c>
      <c r="P64" s="208" t="str">
        <f>LOOKUP(O64,Name!A$2:B1957)</f>
        <v>ISLA CRAMERI</v>
      </c>
      <c r="Q64" s="84">
        <v>71</v>
      </c>
      <c r="R64" s="214"/>
      <c r="S64" s="56"/>
      <c r="T64" s="88">
        <f>IF(INT(O64/100)=1,Y64,0)</f>
        <v>0</v>
      </c>
      <c r="U64" s="88">
        <f>IF(INT(O64/100)=3,Y64,0)</f>
        <v>0</v>
      </c>
      <c r="V64" s="88">
        <f>IF(INT(O64/100)=4,Y64,0)</f>
        <v>0</v>
      </c>
      <c r="W64" s="88">
        <f>IF(INT(O64/100)=5,Y64,0)</f>
        <v>8</v>
      </c>
      <c r="X64" s="88">
        <f>IF(INT(O64/100)=6,Y64,0)</f>
        <v>0</v>
      </c>
      <c r="Y64" s="77">
        <v>8</v>
      </c>
    </row>
    <row r="65" spans="1:25" ht="15.75" thickBot="1">
      <c r="A65" s="88">
        <f>IF(INT(I65/100)=1,F65,0)</f>
        <v>0</v>
      </c>
      <c r="B65" s="88">
        <f>IF(INT(I65/100)=3,F65,0)</f>
        <v>6</v>
      </c>
      <c r="C65" s="88">
        <f>IF(INT(I65/100)=4,F65,0)</f>
        <v>0</v>
      </c>
      <c r="D65" s="88">
        <f>IF(INT(I65/100)=5,F65,0)</f>
        <v>0</v>
      </c>
      <c r="E65" s="88">
        <f>IF(INT(I65/100)=6,F65,0)</f>
        <v>0</v>
      </c>
      <c r="F65" s="77">
        <v>6</v>
      </c>
      <c r="H65" s="92">
        <v>3</v>
      </c>
      <c r="I65" s="84">
        <v>320</v>
      </c>
      <c r="J65" s="208" t="str">
        <f>LOOKUP(I65,Name!A$2:B1951)</f>
        <v>CHENEE TAYLOR</v>
      </c>
      <c r="K65" s="84">
        <v>72</v>
      </c>
      <c r="L65" s="214"/>
      <c r="M65" s="243" t="s">
        <v>170</v>
      </c>
      <c r="N65" s="92">
        <v>3</v>
      </c>
      <c r="O65" s="84">
        <v>319</v>
      </c>
      <c r="P65" s="208" t="str">
        <f>LOOKUP(O65,Name!A$2:B1958)</f>
        <v>AMBER THRELFALL</v>
      </c>
      <c r="Q65" s="84">
        <v>66</v>
      </c>
      <c r="R65" s="214"/>
      <c r="S65" s="56"/>
      <c r="T65" s="88">
        <f>IF(INT(O65/100)=1,Y65,0)</f>
        <v>0</v>
      </c>
      <c r="U65" s="88">
        <f>IF(INT(O65/100)=3,Y65,0)</f>
        <v>6</v>
      </c>
      <c r="V65" s="88">
        <f>IF(INT(O65/100)=4,Y65,0)</f>
        <v>0</v>
      </c>
      <c r="W65" s="88">
        <f>IF(INT(O65/100)=5,Y65,0)</f>
        <v>0</v>
      </c>
      <c r="X65" s="88">
        <f>IF(INT(O65/100)=6,Y65,0)</f>
        <v>0</v>
      </c>
      <c r="Y65" s="77">
        <v>6</v>
      </c>
    </row>
    <row r="66" spans="1:25" ht="15.75" thickBot="1">
      <c r="A66" s="88">
        <f>IF(INT(I66/100)=1,F66,0)</f>
        <v>4</v>
      </c>
      <c r="B66" s="88">
        <f>IF(INT(I66/100)=3,F66,0)</f>
        <v>0</v>
      </c>
      <c r="C66" s="88">
        <f>IF(INT(I66/100)=4,F66,0)</f>
        <v>0</v>
      </c>
      <c r="D66" s="88">
        <f>IF(INT(I66/100)=5,F66,0)</f>
        <v>0</v>
      </c>
      <c r="E66" s="88">
        <f>IF(INT(I66/100)=6,F66,0)</f>
        <v>0</v>
      </c>
      <c r="F66" s="77">
        <v>4</v>
      </c>
      <c r="H66" s="92">
        <v>4</v>
      </c>
      <c r="I66" s="84">
        <v>176</v>
      </c>
      <c r="J66" s="208" t="str">
        <f>LOOKUP(I66,Name!A$2:B1952)</f>
        <v>Patience Clarke</v>
      </c>
      <c r="K66" s="84">
        <v>66</v>
      </c>
      <c r="L66" s="214"/>
      <c r="M66" s="243" t="s">
        <v>170</v>
      </c>
      <c r="N66" s="92">
        <v>4</v>
      </c>
      <c r="O66" s="84">
        <v>169</v>
      </c>
      <c r="P66" s="208" t="str">
        <f>LOOKUP(O66,Name!A$2:B1959)</f>
        <v>Emily Greenhough</v>
      </c>
      <c r="Q66" s="84">
        <v>52</v>
      </c>
      <c r="R66" s="214"/>
      <c r="S66" s="56"/>
      <c r="T66" s="88">
        <f>IF(INT(O66/100)=1,Y66,0)</f>
        <v>4</v>
      </c>
      <c r="U66" s="88">
        <f>IF(INT(O66/100)=3,Y66,0)</f>
        <v>0</v>
      </c>
      <c r="V66" s="88">
        <f>IF(INT(O66/100)=4,Y66,0)</f>
        <v>0</v>
      </c>
      <c r="W66" s="88">
        <f>IF(INT(O66/100)=5,Y66,0)</f>
        <v>0</v>
      </c>
      <c r="X66" s="88">
        <f>IF(INT(O66/100)=6,Y66,0)</f>
        <v>0</v>
      </c>
      <c r="Y66" s="77">
        <v>4</v>
      </c>
    </row>
    <row r="67" spans="1:25" ht="15.75" thickBot="1">
      <c r="A67" s="88">
        <f>IF(INT(I67/100)=1,F67,0)</f>
        <v>0</v>
      </c>
      <c r="B67" s="88">
        <f>IF(INT(I67/100)=3,F67,0)</f>
        <v>0</v>
      </c>
      <c r="C67" s="88">
        <f>IF(INT(I67/100)=4,F67,0)</f>
        <v>0</v>
      </c>
      <c r="D67" s="88">
        <f>IF(INT(I67/100)=5,F67,0)</f>
        <v>0</v>
      </c>
      <c r="E67" s="88">
        <f>IF(INT(I67/100)=6,F67,0)</f>
        <v>0</v>
      </c>
      <c r="F67" s="77">
        <v>2</v>
      </c>
      <c r="H67" s="92">
        <v>5</v>
      </c>
      <c r="I67" s="84"/>
      <c r="J67" s="208" t="e">
        <f>LOOKUP(I67,Name!A$2:B1953)</f>
        <v>#N/A</v>
      </c>
      <c r="K67" s="84"/>
      <c r="L67" s="214"/>
      <c r="M67" s="243" t="s">
        <v>170</v>
      </c>
      <c r="N67" s="92">
        <v>5</v>
      </c>
      <c r="O67" s="84"/>
      <c r="P67" s="208" t="e">
        <f>LOOKUP(O67,Name!A$2:B1960)</f>
        <v>#N/A</v>
      </c>
      <c r="Q67" s="84"/>
      <c r="R67" s="214"/>
      <c r="S67" s="56"/>
      <c r="T67" s="88">
        <f>IF(INT(O67/100)=1,Y67,0)</f>
        <v>0</v>
      </c>
      <c r="U67" s="88">
        <f>IF(INT(O67/100)=3,Y67,0)</f>
        <v>0</v>
      </c>
      <c r="V67" s="88">
        <f>IF(INT(O67/100)=4,Y67,0)</f>
        <v>0</v>
      </c>
      <c r="W67" s="88">
        <f>IF(INT(O67/100)=5,Y67,0)</f>
        <v>0</v>
      </c>
      <c r="X67" s="88">
        <f>IF(INT(O67/100)=6,Y67,0)</f>
        <v>0</v>
      </c>
      <c r="Y67" s="77">
        <v>2</v>
      </c>
    </row>
    <row r="68" spans="1:25" ht="15.75" thickBot="1">
      <c r="A68" s="86"/>
      <c r="B68" s="86"/>
      <c r="C68" s="86"/>
      <c r="D68" s="86"/>
      <c r="E68" s="86"/>
      <c r="F68" s="87" t="s">
        <v>70</v>
      </c>
      <c r="H68" s="219"/>
      <c r="I68" s="220"/>
      <c r="J68" s="210"/>
      <c r="K68" s="210"/>
      <c r="L68" s="217"/>
      <c r="M68" s="243" t="s">
        <v>170</v>
      </c>
      <c r="N68" s="219"/>
      <c r="O68" s="220"/>
      <c r="P68" s="210" t="e">
        <f>LOOKUP(O68,Name!A$2:B1961)</f>
        <v>#N/A</v>
      </c>
      <c r="Q68" s="220"/>
      <c r="R68" s="217"/>
      <c r="S68" s="56"/>
      <c r="T68" s="86"/>
      <c r="U68" s="86"/>
      <c r="V68" s="86"/>
      <c r="W68" s="86"/>
      <c r="X68" s="86"/>
      <c r="Y68" s="87" t="s">
        <v>70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1" customWidth="1"/>
    <col min="4" max="4" width="6.7109375" style="3" customWidth="1"/>
    <col min="5" max="5" width="6.7109375" style="181" customWidth="1"/>
    <col min="6" max="6" width="6.7109375" style="3" customWidth="1"/>
    <col min="7" max="7" width="6.7109375" style="76" customWidth="1"/>
    <col min="8" max="8" width="6.7109375" style="3" customWidth="1"/>
    <col min="9" max="9" width="6.7109375" style="76" customWidth="1"/>
    <col min="10" max="10" width="6.7109375" style="3" customWidth="1"/>
    <col min="11" max="11" width="6.7109375" style="76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55" customWidth="1"/>
    <col min="17" max="17" width="9.140625" style="55" customWidth="1"/>
    <col min="18" max="18" width="7.00390625" style="3" customWidth="1"/>
    <col min="19" max="16384" width="9.140625" style="3" customWidth="1"/>
  </cols>
  <sheetData>
    <row r="1" spans="1:17" ht="21" thickBot="1">
      <c r="A1" s="283"/>
      <c r="B1" s="705" t="s">
        <v>109</v>
      </c>
      <c r="C1" s="288" t="s">
        <v>60</v>
      </c>
      <c r="D1" s="289">
        <f>Q11</f>
        <v>398</v>
      </c>
      <c r="E1" s="290" t="s">
        <v>62</v>
      </c>
      <c r="F1" s="291">
        <f>Q19</f>
        <v>304</v>
      </c>
      <c r="G1" s="342" t="s">
        <v>64</v>
      </c>
      <c r="H1" s="293">
        <f>Q27</f>
        <v>0</v>
      </c>
      <c r="I1" s="294" t="s">
        <v>66</v>
      </c>
      <c r="J1" s="295">
        <f>Q35</f>
        <v>101</v>
      </c>
      <c r="K1" s="296" t="s">
        <v>68</v>
      </c>
      <c r="L1" s="297">
        <f>Q43</f>
        <v>534</v>
      </c>
      <c r="M1" s="709" t="s">
        <v>292</v>
      </c>
      <c r="N1" s="710"/>
      <c r="O1" s="710"/>
      <c r="P1" s="710"/>
      <c r="Q1" s="711"/>
    </row>
    <row r="2" spans="1:17" ht="23.25" customHeight="1" thickBot="1">
      <c r="A2" s="284"/>
      <c r="B2" s="706"/>
      <c r="C2" s="712" t="s">
        <v>587</v>
      </c>
      <c r="D2" s="713"/>
      <c r="E2" s="713"/>
      <c r="F2" s="713"/>
      <c r="G2" s="713"/>
      <c r="H2" s="713"/>
      <c r="I2" s="713"/>
      <c r="J2" s="713"/>
      <c r="K2" s="713"/>
      <c r="L2" s="714"/>
      <c r="M2" s="284"/>
      <c r="N2" s="285"/>
      <c r="O2" s="285"/>
      <c r="P2" s="286"/>
      <c r="Q2" s="287"/>
    </row>
    <row r="3" spans="1:18" s="310" customFormat="1" ht="15.75" customHeight="1" thickBot="1">
      <c r="A3" s="311" t="s">
        <v>0</v>
      </c>
      <c r="B3" s="305"/>
      <c r="C3" s="306" t="s">
        <v>238</v>
      </c>
      <c r="D3" s="306" t="s">
        <v>190</v>
      </c>
      <c r="E3" s="306" t="s">
        <v>238</v>
      </c>
      <c r="F3" s="306" t="s">
        <v>190</v>
      </c>
      <c r="G3" s="343" t="s">
        <v>239</v>
      </c>
      <c r="H3" s="306" t="s">
        <v>190</v>
      </c>
      <c r="I3" s="306" t="s">
        <v>239</v>
      </c>
      <c r="J3" s="306" t="s">
        <v>190</v>
      </c>
      <c r="K3" s="306" t="s">
        <v>239</v>
      </c>
      <c r="L3" s="306" t="s">
        <v>190</v>
      </c>
      <c r="M3" s="307" t="s">
        <v>0</v>
      </c>
      <c r="N3" s="307" t="s">
        <v>190</v>
      </c>
      <c r="O3" s="308"/>
      <c r="P3" s="307"/>
      <c r="Q3" s="309"/>
      <c r="R3" s="312" t="s">
        <v>240</v>
      </c>
    </row>
    <row r="4" spans="1:18" ht="15.75">
      <c r="A4" s="127">
        <v>1</v>
      </c>
      <c r="B4" s="128" t="str">
        <f>LOOKUP(A4,Name!A$2:B940)</f>
        <v>Royal Sutton Coldfield</v>
      </c>
      <c r="C4" s="715" t="s">
        <v>96</v>
      </c>
      <c r="D4" s="716"/>
      <c r="E4" s="707" t="s">
        <v>97</v>
      </c>
      <c r="F4" s="708"/>
      <c r="G4" s="715" t="s">
        <v>110</v>
      </c>
      <c r="H4" s="716"/>
      <c r="I4" s="707" t="s">
        <v>98</v>
      </c>
      <c r="J4" s="708"/>
      <c r="K4" s="715" t="s">
        <v>99</v>
      </c>
      <c r="L4" s="716"/>
      <c r="M4" s="707" t="s">
        <v>100</v>
      </c>
      <c r="N4" s="708"/>
      <c r="O4" s="129" t="s">
        <v>102</v>
      </c>
      <c r="P4" s="130" t="s">
        <v>103</v>
      </c>
      <c r="Q4" s="131" t="s">
        <v>60</v>
      </c>
      <c r="R4" s="313"/>
    </row>
    <row r="5" spans="1:18" ht="16.5" thickBot="1">
      <c r="A5" s="18">
        <v>138</v>
      </c>
      <c r="B5" s="21" t="str">
        <f>LOOKUP(A5,Name!A$2:B940)</f>
        <v>Luke O'Brien</v>
      </c>
      <c r="C5" s="174"/>
      <c r="D5" s="86"/>
      <c r="E5" s="174">
        <v>51.6</v>
      </c>
      <c r="F5" s="86">
        <v>28</v>
      </c>
      <c r="G5" s="182"/>
      <c r="H5" s="86"/>
      <c r="I5" s="182">
        <v>2.1</v>
      </c>
      <c r="J5" s="86">
        <v>34</v>
      </c>
      <c r="K5" s="182"/>
      <c r="L5" s="86"/>
      <c r="M5" s="86">
        <v>74</v>
      </c>
      <c r="N5" s="86">
        <v>38</v>
      </c>
      <c r="O5" s="125">
        <f aca="true" t="shared" si="0" ref="O5:O10">D5+F5+H5+J5+L5+N5</f>
        <v>100</v>
      </c>
      <c r="P5" s="126"/>
      <c r="Q5" s="133" t="s">
        <v>104</v>
      </c>
      <c r="R5" s="314"/>
    </row>
    <row r="6" spans="1:18" ht="15.75">
      <c r="A6" s="18">
        <v>140</v>
      </c>
      <c r="B6" s="21" t="str">
        <f>LOOKUP(A6,Name!A$2:B941)</f>
        <v>Tom Phillips</v>
      </c>
      <c r="C6" s="174">
        <v>28.5</v>
      </c>
      <c r="D6" s="86">
        <v>28</v>
      </c>
      <c r="E6" s="174"/>
      <c r="F6" s="86"/>
      <c r="G6" s="182"/>
      <c r="H6" s="86"/>
      <c r="I6" s="182">
        <v>1.28</v>
      </c>
      <c r="J6" s="86">
        <v>28</v>
      </c>
      <c r="K6" s="182"/>
      <c r="L6" s="86"/>
      <c r="M6" s="86">
        <v>55</v>
      </c>
      <c r="N6" s="86">
        <v>26</v>
      </c>
      <c r="O6" s="125">
        <f t="shared" si="0"/>
        <v>82</v>
      </c>
      <c r="P6" s="126"/>
      <c r="Q6" s="134"/>
      <c r="R6" s="3" t="s">
        <v>191</v>
      </c>
    </row>
    <row r="7" spans="1:18" ht="15.75">
      <c r="A7" s="18">
        <v>148</v>
      </c>
      <c r="B7" s="21" t="str">
        <f>LOOKUP(A7,Name!A$2:B942)</f>
        <v>Ben White</v>
      </c>
      <c r="C7" s="174"/>
      <c r="D7" s="86"/>
      <c r="E7" s="174">
        <v>48.7</v>
      </c>
      <c r="F7" s="86">
        <v>32</v>
      </c>
      <c r="G7" s="182"/>
      <c r="H7" s="86"/>
      <c r="I7" s="182">
        <v>1.62</v>
      </c>
      <c r="J7" s="86">
        <v>30</v>
      </c>
      <c r="K7" s="182"/>
      <c r="L7" s="86"/>
      <c r="M7" s="86">
        <v>68</v>
      </c>
      <c r="N7" s="86">
        <v>30</v>
      </c>
      <c r="O7" s="125">
        <f t="shared" si="0"/>
        <v>92</v>
      </c>
      <c r="P7" s="126"/>
      <c r="Q7" s="134"/>
      <c r="R7" s="3" t="s">
        <v>190</v>
      </c>
    </row>
    <row r="8" spans="1:17" ht="15.75">
      <c r="A8" s="18">
        <v>137</v>
      </c>
      <c r="B8" s="21" t="str">
        <f>LOOKUP(A8,Name!A$2:B943)</f>
        <v>Ryan Humphreys</v>
      </c>
      <c r="C8" s="174">
        <v>24.5</v>
      </c>
      <c r="D8" s="86">
        <v>30</v>
      </c>
      <c r="E8" s="174"/>
      <c r="F8" s="86"/>
      <c r="G8" s="182">
        <v>6.5</v>
      </c>
      <c r="H8" s="86">
        <v>34</v>
      </c>
      <c r="I8" s="182"/>
      <c r="J8" s="86"/>
      <c r="K8" s="182">
        <v>6.91</v>
      </c>
      <c r="L8" s="86">
        <v>30</v>
      </c>
      <c r="M8" s="86"/>
      <c r="N8" s="86"/>
      <c r="O8" s="125">
        <f t="shared" si="0"/>
        <v>94</v>
      </c>
      <c r="P8" s="126"/>
      <c r="Q8" s="95" t="s">
        <v>105</v>
      </c>
    </row>
    <row r="9" spans="1:18" ht="15.75">
      <c r="A9" s="18"/>
      <c r="B9" s="21" t="e">
        <f>LOOKUP(A9,Name!A$2:B944)</f>
        <v>#N/A</v>
      </c>
      <c r="C9" s="174"/>
      <c r="D9" s="86"/>
      <c r="E9" s="174"/>
      <c r="F9" s="86"/>
      <c r="G9" s="182"/>
      <c r="H9" s="86"/>
      <c r="I9" s="182"/>
      <c r="J9" s="86"/>
      <c r="K9" s="182"/>
      <c r="L9" s="86"/>
      <c r="M9" s="86"/>
      <c r="N9" s="86"/>
      <c r="O9" s="125">
        <f t="shared" si="0"/>
        <v>0</v>
      </c>
      <c r="P9" s="126"/>
      <c r="Q9" s="134">
        <v>89.4</v>
      </c>
      <c r="R9" s="3" t="s">
        <v>191</v>
      </c>
    </row>
    <row r="10" spans="1:18" ht="16.5" thickBot="1">
      <c r="A10" s="18"/>
      <c r="B10" s="21" t="e">
        <f>LOOKUP(A10,Name!A$2:B945)</f>
        <v>#N/A</v>
      </c>
      <c r="C10" s="174"/>
      <c r="D10" s="86"/>
      <c r="E10" s="174"/>
      <c r="F10" s="86"/>
      <c r="G10" s="182"/>
      <c r="H10" s="86"/>
      <c r="I10" s="182"/>
      <c r="J10" s="86"/>
      <c r="K10" s="182"/>
      <c r="L10" s="86"/>
      <c r="M10" s="86"/>
      <c r="N10" s="86"/>
      <c r="O10" s="125">
        <f t="shared" si="0"/>
        <v>0</v>
      </c>
      <c r="P10" s="126"/>
      <c r="Q10" s="134">
        <v>30</v>
      </c>
      <c r="R10" s="3" t="s">
        <v>190</v>
      </c>
    </row>
    <row r="11" spans="1:18" ht="16.5" thickBot="1">
      <c r="A11" s="135">
        <v>1</v>
      </c>
      <c r="B11" s="136" t="str">
        <f>LOOKUP(A11,Name!A$2:B947)</f>
        <v>Royal Sutton Coldfield</v>
      </c>
      <c r="C11" s="175"/>
      <c r="D11" s="136">
        <f>SUM(D5:D10)</f>
        <v>58</v>
      </c>
      <c r="E11" s="175"/>
      <c r="F11" s="136">
        <f>SUM(F5:F10)</f>
        <v>60</v>
      </c>
      <c r="G11" s="183"/>
      <c r="H11" s="136">
        <f>SUM(H5:H10)</f>
        <v>34</v>
      </c>
      <c r="I11" s="183"/>
      <c r="J11" s="136">
        <f>SUM(J5:J10)</f>
        <v>92</v>
      </c>
      <c r="K11" s="183"/>
      <c r="L11" s="136">
        <f>SUM(L5:L10)</f>
        <v>30</v>
      </c>
      <c r="M11" s="136"/>
      <c r="N11" s="136">
        <f>SUM(N5:N10)</f>
        <v>94</v>
      </c>
      <c r="O11" s="136">
        <f>Q7</f>
        <v>0</v>
      </c>
      <c r="P11" s="136">
        <f>Q10</f>
        <v>30</v>
      </c>
      <c r="Q11" s="137">
        <f>SUM(D11:P11)-R4-R5</f>
        <v>398</v>
      </c>
      <c r="R11" s="312" t="s">
        <v>240</v>
      </c>
    </row>
    <row r="12" spans="1:18" ht="15.75">
      <c r="A12" s="138">
        <v>3</v>
      </c>
      <c r="B12" s="139" t="str">
        <f>LOOKUP(A12,Name!A$2:B947)</f>
        <v>Birchfield Harriers</v>
      </c>
      <c r="C12" s="715" t="s">
        <v>96</v>
      </c>
      <c r="D12" s="716"/>
      <c r="E12" s="707" t="s">
        <v>97</v>
      </c>
      <c r="F12" s="708"/>
      <c r="G12" s="715" t="s">
        <v>110</v>
      </c>
      <c r="H12" s="716"/>
      <c r="I12" s="707" t="s">
        <v>98</v>
      </c>
      <c r="J12" s="708"/>
      <c r="K12" s="715" t="s">
        <v>99</v>
      </c>
      <c r="L12" s="716"/>
      <c r="M12" s="707" t="s">
        <v>100</v>
      </c>
      <c r="N12" s="708"/>
      <c r="O12" s="129" t="s">
        <v>102</v>
      </c>
      <c r="P12" s="130" t="s">
        <v>103</v>
      </c>
      <c r="Q12" s="140" t="s">
        <v>62</v>
      </c>
      <c r="R12" s="313"/>
    </row>
    <row r="13" spans="1:18" ht="16.5" thickBot="1">
      <c r="A13" s="18">
        <v>367</v>
      </c>
      <c r="B13" s="21" t="str">
        <f>LOOKUP(A13,Name!A$2:B948)</f>
        <v>Jordan Ricketts</v>
      </c>
      <c r="C13" s="174"/>
      <c r="D13" s="86"/>
      <c r="E13" s="174">
        <v>50.7</v>
      </c>
      <c r="F13" s="86">
        <v>30</v>
      </c>
      <c r="G13" s="182"/>
      <c r="H13" s="86"/>
      <c r="I13" s="182"/>
      <c r="J13" s="86"/>
      <c r="K13" s="182"/>
      <c r="L13" s="86"/>
      <c r="M13" s="86">
        <v>70</v>
      </c>
      <c r="N13" s="86">
        <v>32</v>
      </c>
      <c r="O13" s="125">
        <f aca="true" t="shared" si="1" ref="O13:O18">D13+F13+H13+J13+L13+N13</f>
        <v>62</v>
      </c>
      <c r="P13" s="126"/>
      <c r="Q13" s="133" t="s">
        <v>104</v>
      </c>
      <c r="R13" s="314"/>
    </row>
    <row r="14" spans="1:18" ht="15.75">
      <c r="A14" s="18">
        <v>364</v>
      </c>
      <c r="B14" s="21" t="str">
        <f>LOOKUP(A14,Name!A$2:B949)</f>
        <v>George Creed</v>
      </c>
      <c r="C14" s="174">
        <v>22.8</v>
      </c>
      <c r="D14" s="86">
        <v>32</v>
      </c>
      <c r="E14" s="174"/>
      <c r="F14" s="86"/>
      <c r="G14" s="182"/>
      <c r="H14" s="86"/>
      <c r="I14" s="182">
        <v>2.17</v>
      </c>
      <c r="J14" s="86">
        <v>38</v>
      </c>
      <c r="K14" s="182">
        <v>8.69</v>
      </c>
      <c r="L14" s="86">
        <v>36</v>
      </c>
      <c r="M14" s="86"/>
      <c r="N14" s="86"/>
      <c r="O14" s="125">
        <f t="shared" si="1"/>
        <v>106</v>
      </c>
      <c r="P14" s="126"/>
      <c r="Q14" s="134">
        <v>94.4</v>
      </c>
      <c r="R14" s="3" t="s">
        <v>191</v>
      </c>
    </row>
    <row r="15" spans="1:18" ht="15.75">
      <c r="A15" s="18">
        <v>366</v>
      </c>
      <c r="B15" s="21" t="str">
        <f>LOOKUP(A15,Name!A$2:B950)</f>
        <v>Zac Elliott</v>
      </c>
      <c r="C15" s="174">
        <v>22.1</v>
      </c>
      <c r="D15" s="86">
        <v>36</v>
      </c>
      <c r="E15" s="174"/>
      <c r="F15" s="86"/>
      <c r="G15" s="182">
        <v>7.88</v>
      </c>
      <c r="H15" s="86">
        <v>38</v>
      </c>
      <c r="I15" s="182"/>
      <c r="J15" s="86"/>
      <c r="K15" s="182">
        <v>7.66</v>
      </c>
      <c r="L15" s="86">
        <v>32</v>
      </c>
      <c r="M15" s="86"/>
      <c r="N15" s="86"/>
      <c r="O15" s="125">
        <f t="shared" si="1"/>
        <v>106</v>
      </c>
      <c r="P15" s="126"/>
      <c r="Q15" s="134">
        <v>30</v>
      </c>
      <c r="R15" s="3" t="s">
        <v>190</v>
      </c>
    </row>
    <row r="16" spans="1:17" ht="15.75">
      <c r="A16" s="18"/>
      <c r="B16" s="21" t="e">
        <f>LOOKUP(A16,Name!A$2:B951)</f>
        <v>#N/A</v>
      </c>
      <c r="C16" s="174"/>
      <c r="D16" s="86"/>
      <c r="E16" s="174"/>
      <c r="F16" s="86"/>
      <c r="G16" s="182"/>
      <c r="H16" s="86"/>
      <c r="I16" s="182"/>
      <c r="J16" s="86"/>
      <c r="K16" s="182"/>
      <c r="L16" s="86"/>
      <c r="M16" s="86"/>
      <c r="N16" s="86"/>
      <c r="O16" s="125">
        <f t="shared" si="1"/>
        <v>0</v>
      </c>
      <c r="P16" s="126"/>
      <c r="Q16" s="95" t="s">
        <v>105</v>
      </c>
    </row>
    <row r="17" spans="1:18" ht="15.75">
      <c r="A17" s="18"/>
      <c r="B17" s="21" t="e">
        <f>LOOKUP(A17,Name!A$2:B952)</f>
        <v>#N/A</v>
      </c>
      <c r="C17" s="174"/>
      <c r="D17" s="86"/>
      <c r="E17" s="174"/>
      <c r="F17" s="86"/>
      <c r="G17" s="182"/>
      <c r="H17" s="86"/>
      <c r="I17" s="182"/>
      <c r="J17" s="86"/>
      <c r="K17" s="182"/>
      <c r="L17" s="86"/>
      <c r="M17" s="86"/>
      <c r="N17" s="86"/>
      <c r="O17" s="125">
        <f t="shared" si="1"/>
        <v>0</v>
      </c>
      <c r="P17" s="126"/>
      <c r="Q17" s="134"/>
      <c r="R17" s="3" t="s">
        <v>191</v>
      </c>
    </row>
    <row r="18" spans="1:18" ht="16.5" thickBot="1">
      <c r="A18" s="18"/>
      <c r="B18" s="21" t="e">
        <f>LOOKUP(A18,Name!A$2:B953)</f>
        <v>#N/A</v>
      </c>
      <c r="C18" s="174"/>
      <c r="D18" s="86"/>
      <c r="E18" s="174"/>
      <c r="F18" s="86"/>
      <c r="G18" s="182"/>
      <c r="H18" s="86"/>
      <c r="I18" s="182"/>
      <c r="J18" s="86"/>
      <c r="K18" s="182"/>
      <c r="L18" s="86"/>
      <c r="M18" s="86"/>
      <c r="N18" s="86"/>
      <c r="O18" s="125">
        <f t="shared" si="1"/>
        <v>0</v>
      </c>
      <c r="P18" s="126"/>
      <c r="Q18" s="134"/>
      <c r="R18" s="3" t="s">
        <v>190</v>
      </c>
    </row>
    <row r="19" spans="1:18" ht="16.5" thickBot="1">
      <c r="A19" s="142">
        <v>3</v>
      </c>
      <c r="B19" s="143" t="str">
        <f>LOOKUP(A19,Name!A$2:B954)</f>
        <v>Birchfield Harriers</v>
      </c>
      <c r="C19" s="176"/>
      <c r="D19" s="143">
        <f>SUM(D13:D18)</f>
        <v>68</v>
      </c>
      <c r="E19" s="176"/>
      <c r="F19" s="143">
        <f>SUM(F13:F18)</f>
        <v>30</v>
      </c>
      <c r="G19" s="184"/>
      <c r="H19" s="143">
        <f>SUM(H13:H18)</f>
        <v>38</v>
      </c>
      <c r="I19" s="184"/>
      <c r="J19" s="143">
        <f>SUM(J13:J18)</f>
        <v>38</v>
      </c>
      <c r="K19" s="184"/>
      <c r="L19" s="143">
        <f>SUM(L13:L18)</f>
        <v>68</v>
      </c>
      <c r="M19" s="143"/>
      <c r="N19" s="143">
        <f>SUM(N13:N18)</f>
        <v>32</v>
      </c>
      <c r="O19" s="143">
        <f>Q15</f>
        <v>30</v>
      </c>
      <c r="P19" s="143">
        <f>Q18</f>
        <v>0</v>
      </c>
      <c r="Q19" s="144">
        <f>SUM(D19:P19)-R12-R13</f>
        <v>304</v>
      </c>
      <c r="R19" s="312" t="s">
        <v>240</v>
      </c>
    </row>
    <row r="20" spans="1:18" ht="15.75">
      <c r="A20" s="145">
        <v>4</v>
      </c>
      <c r="B20" s="146" t="str">
        <f>LOOKUP(A20,Name!A$2:B955)</f>
        <v>Halesowen C&amp;AC</v>
      </c>
      <c r="C20" s="715" t="s">
        <v>96</v>
      </c>
      <c r="D20" s="716"/>
      <c r="E20" s="707" t="s">
        <v>97</v>
      </c>
      <c r="F20" s="708"/>
      <c r="G20" s="715" t="s">
        <v>110</v>
      </c>
      <c r="H20" s="716"/>
      <c r="I20" s="707" t="s">
        <v>98</v>
      </c>
      <c r="J20" s="708"/>
      <c r="K20" s="715" t="s">
        <v>99</v>
      </c>
      <c r="L20" s="716"/>
      <c r="M20" s="707" t="s">
        <v>100</v>
      </c>
      <c r="N20" s="708"/>
      <c r="O20" s="129" t="s">
        <v>102</v>
      </c>
      <c r="P20" s="130" t="s">
        <v>103</v>
      </c>
      <c r="Q20" s="151" t="s">
        <v>64</v>
      </c>
      <c r="R20" s="313"/>
    </row>
    <row r="21" spans="1:18" ht="16.5" thickBot="1">
      <c r="A21" s="638"/>
      <c r="B21" s="21" t="e">
        <f>LOOKUP(A21,Name!A$2:B956)</f>
        <v>#N/A</v>
      </c>
      <c r="C21" s="174"/>
      <c r="D21" s="86"/>
      <c r="E21" s="174"/>
      <c r="F21" s="86"/>
      <c r="G21" s="182"/>
      <c r="H21" s="86"/>
      <c r="I21" s="182"/>
      <c r="J21" s="86"/>
      <c r="K21" s="182"/>
      <c r="L21" s="86"/>
      <c r="M21" s="86"/>
      <c r="N21" s="86"/>
      <c r="O21" s="125">
        <f aca="true" t="shared" si="2" ref="O21:O26">D21+F21+H21+J21+L21+N21</f>
        <v>0</v>
      </c>
      <c r="P21" s="126"/>
      <c r="Q21" s="133" t="s">
        <v>104</v>
      </c>
      <c r="R21" s="314"/>
    </row>
    <row r="22" spans="1:18" ht="15.75">
      <c r="A22" s="638"/>
      <c r="B22" s="21" t="e">
        <f>LOOKUP(A22,Name!A$2:B957)</f>
        <v>#N/A</v>
      </c>
      <c r="C22" s="174"/>
      <c r="D22" s="86"/>
      <c r="E22" s="174"/>
      <c r="F22" s="86"/>
      <c r="G22" s="182"/>
      <c r="H22" s="86"/>
      <c r="I22" s="182"/>
      <c r="J22" s="86"/>
      <c r="K22" s="182"/>
      <c r="L22" s="86"/>
      <c r="M22" s="86"/>
      <c r="N22" s="86"/>
      <c r="O22" s="125">
        <f t="shared" si="2"/>
        <v>0</v>
      </c>
      <c r="P22" s="126"/>
      <c r="Q22" s="134"/>
      <c r="R22" s="3" t="s">
        <v>191</v>
      </c>
    </row>
    <row r="23" spans="1:18" ht="15.75">
      <c r="A23" s="638"/>
      <c r="B23" s="21" t="e">
        <f>LOOKUP(A23,Name!A$2:B958)</f>
        <v>#N/A</v>
      </c>
      <c r="C23" s="174"/>
      <c r="D23" s="86"/>
      <c r="E23" s="174"/>
      <c r="F23" s="86"/>
      <c r="G23" s="182"/>
      <c r="H23" s="86"/>
      <c r="I23" s="182"/>
      <c r="J23" s="86"/>
      <c r="K23" s="182"/>
      <c r="L23" s="86"/>
      <c r="M23" s="86"/>
      <c r="N23" s="86"/>
      <c r="O23" s="125">
        <f t="shared" si="2"/>
        <v>0</v>
      </c>
      <c r="P23" s="126"/>
      <c r="Q23" s="134"/>
      <c r="R23" s="3" t="s">
        <v>190</v>
      </c>
    </row>
    <row r="24" spans="1:17" ht="15.75">
      <c r="A24" s="638"/>
      <c r="B24" s="21" t="e">
        <f>LOOKUP(A24,Name!A$2:B959)</f>
        <v>#N/A</v>
      </c>
      <c r="C24" s="174"/>
      <c r="D24" s="86"/>
      <c r="E24" s="174"/>
      <c r="F24" s="86"/>
      <c r="G24" s="182"/>
      <c r="H24" s="86"/>
      <c r="I24" s="182"/>
      <c r="J24" s="86"/>
      <c r="K24" s="182"/>
      <c r="L24" s="86"/>
      <c r="M24" s="86"/>
      <c r="N24" s="86"/>
      <c r="O24" s="125">
        <f t="shared" si="2"/>
        <v>0</v>
      </c>
      <c r="P24" s="126"/>
      <c r="Q24" s="95" t="s">
        <v>105</v>
      </c>
    </row>
    <row r="25" spans="1:18" ht="15.75">
      <c r="A25" s="638"/>
      <c r="B25" s="21" t="e">
        <f>LOOKUP(A25,Name!A$2:B960)</f>
        <v>#N/A</v>
      </c>
      <c r="C25" s="174"/>
      <c r="D25" s="86"/>
      <c r="E25" s="174"/>
      <c r="F25" s="86"/>
      <c r="G25" s="182"/>
      <c r="H25" s="86"/>
      <c r="I25" s="182"/>
      <c r="J25" s="86"/>
      <c r="K25" s="182"/>
      <c r="L25" s="86"/>
      <c r="M25" s="86"/>
      <c r="N25" s="86"/>
      <c r="O25" s="125">
        <f t="shared" si="2"/>
        <v>0</v>
      </c>
      <c r="P25" s="126"/>
      <c r="Q25" s="134"/>
      <c r="R25" s="3" t="s">
        <v>191</v>
      </c>
    </row>
    <row r="26" spans="1:18" ht="16.5" thickBot="1">
      <c r="A26" s="638"/>
      <c r="B26" s="21" t="e">
        <f>LOOKUP(A26,Name!A$2:B961)</f>
        <v>#N/A</v>
      </c>
      <c r="C26" s="174"/>
      <c r="D26" s="86"/>
      <c r="E26" s="174"/>
      <c r="F26" s="86"/>
      <c r="G26" s="182"/>
      <c r="H26" s="86"/>
      <c r="I26" s="182"/>
      <c r="J26" s="86"/>
      <c r="K26" s="182"/>
      <c r="L26" s="86"/>
      <c r="M26" s="86"/>
      <c r="N26" s="86"/>
      <c r="O26" s="125">
        <f t="shared" si="2"/>
        <v>0</v>
      </c>
      <c r="P26" s="126"/>
      <c r="Q26" s="134"/>
      <c r="R26" s="3" t="s">
        <v>190</v>
      </c>
    </row>
    <row r="27" spans="1:18" ht="16.5" thickBot="1">
      <c r="A27" s="148">
        <v>4</v>
      </c>
      <c r="B27" s="149" t="str">
        <f>LOOKUP(A27,Name!A$2:B962)</f>
        <v>Halesowen C&amp;AC</v>
      </c>
      <c r="C27" s="177"/>
      <c r="D27" s="149">
        <f>SUM(D21:D26)</f>
        <v>0</v>
      </c>
      <c r="E27" s="177"/>
      <c r="F27" s="149">
        <f>SUM(F21:F26)</f>
        <v>0</v>
      </c>
      <c r="G27" s="185"/>
      <c r="H27" s="149">
        <f>SUM(H21:H26)</f>
        <v>0</v>
      </c>
      <c r="I27" s="185"/>
      <c r="J27" s="149">
        <f>SUM(J21:J26)</f>
        <v>0</v>
      </c>
      <c r="K27" s="185"/>
      <c r="L27" s="149">
        <f>SUM(L21:L26)</f>
        <v>0</v>
      </c>
      <c r="M27" s="149"/>
      <c r="N27" s="149">
        <f>SUM(N21:N26)</f>
        <v>0</v>
      </c>
      <c r="O27" s="149">
        <f>Q23</f>
        <v>0</v>
      </c>
      <c r="P27" s="149">
        <f>Q26</f>
        <v>0</v>
      </c>
      <c r="Q27" s="150">
        <f>SUM(D27:P27)-R20-R21</f>
        <v>0</v>
      </c>
      <c r="R27" s="312" t="s">
        <v>240</v>
      </c>
    </row>
    <row r="28" spans="1:18" ht="15.75">
      <c r="A28" s="152">
        <v>5</v>
      </c>
      <c r="B28" s="153" t="str">
        <f>LOOKUP(A28,Name!A$2:B963)</f>
        <v>Tamworth AC</v>
      </c>
      <c r="C28" s="715" t="s">
        <v>96</v>
      </c>
      <c r="D28" s="716"/>
      <c r="E28" s="707" t="s">
        <v>97</v>
      </c>
      <c r="F28" s="708"/>
      <c r="G28" s="715" t="s">
        <v>110</v>
      </c>
      <c r="H28" s="716"/>
      <c r="I28" s="707" t="s">
        <v>98</v>
      </c>
      <c r="J28" s="708"/>
      <c r="K28" s="715" t="s">
        <v>99</v>
      </c>
      <c r="L28" s="716"/>
      <c r="M28" s="707" t="s">
        <v>100</v>
      </c>
      <c r="N28" s="708"/>
      <c r="O28" s="129" t="s">
        <v>102</v>
      </c>
      <c r="P28" s="130" t="s">
        <v>103</v>
      </c>
      <c r="Q28" s="158" t="s">
        <v>66</v>
      </c>
      <c r="R28" s="313"/>
    </row>
    <row r="29" spans="1:18" ht="16.5" thickBot="1">
      <c r="A29" s="18">
        <v>575</v>
      </c>
      <c r="B29" s="21" t="str">
        <f>LOOKUP(A29,Name!A$2:B964)</f>
        <v>ANDREW WOODS</v>
      </c>
      <c r="C29" s="174"/>
      <c r="D29" s="86"/>
      <c r="E29" s="174">
        <v>48.3</v>
      </c>
      <c r="F29" s="86">
        <v>34</v>
      </c>
      <c r="G29" s="182">
        <v>6.4</v>
      </c>
      <c r="H29" s="86">
        <v>32</v>
      </c>
      <c r="I29" s="182"/>
      <c r="J29" s="86"/>
      <c r="K29" s="182"/>
      <c r="L29" s="86"/>
      <c r="M29" s="86">
        <v>72</v>
      </c>
      <c r="N29" s="86">
        <v>35</v>
      </c>
      <c r="O29" s="125">
        <f aca="true" t="shared" si="3" ref="O29:O34">D29+F29+H29+J29+L29+N29</f>
        <v>101</v>
      </c>
      <c r="P29" s="126"/>
      <c r="Q29" s="133" t="s">
        <v>104</v>
      </c>
      <c r="R29" s="314"/>
    </row>
    <row r="30" spans="1:18" ht="15.75">
      <c r="A30" s="18"/>
      <c r="B30" s="21" t="e">
        <f>LOOKUP(A30,Name!A$2:B965)</f>
        <v>#N/A</v>
      </c>
      <c r="C30" s="174"/>
      <c r="D30" s="86"/>
      <c r="E30" s="174"/>
      <c r="F30" s="86"/>
      <c r="G30" s="182"/>
      <c r="H30" s="86"/>
      <c r="I30" s="182"/>
      <c r="J30" s="86"/>
      <c r="K30" s="182"/>
      <c r="L30" s="86"/>
      <c r="M30" s="86"/>
      <c r="N30" s="86"/>
      <c r="O30" s="125">
        <f t="shared" si="3"/>
        <v>0</v>
      </c>
      <c r="P30" s="126"/>
      <c r="Q30" s="134"/>
      <c r="R30" s="3" t="s">
        <v>191</v>
      </c>
    </row>
    <row r="31" spans="1:18" ht="15.75">
      <c r="A31" s="18"/>
      <c r="B31" s="21" t="e">
        <f>LOOKUP(A31,Name!A$2:B966)</f>
        <v>#N/A</v>
      </c>
      <c r="C31" s="174"/>
      <c r="D31" s="86"/>
      <c r="E31" s="174"/>
      <c r="F31" s="86"/>
      <c r="G31" s="182"/>
      <c r="H31" s="86"/>
      <c r="I31" s="182"/>
      <c r="J31" s="86"/>
      <c r="K31" s="182"/>
      <c r="L31" s="86"/>
      <c r="M31" s="86"/>
      <c r="N31" s="86"/>
      <c r="O31" s="125">
        <f t="shared" si="3"/>
        <v>0</v>
      </c>
      <c r="P31" s="126"/>
      <c r="Q31" s="134"/>
      <c r="R31" s="3" t="s">
        <v>190</v>
      </c>
    </row>
    <row r="32" spans="1:17" ht="15.75">
      <c r="A32" s="18"/>
      <c r="B32" s="21" t="e">
        <f>LOOKUP(A32,Name!A$2:B967)</f>
        <v>#N/A</v>
      </c>
      <c r="C32" s="174"/>
      <c r="D32" s="86"/>
      <c r="E32" s="174"/>
      <c r="F32" s="86"/>
      <c r="G32" s="182"/>
      <c r="H32" s="86"/>
      <c r="I32" s="182"/>
      <c r="J32" s="86"/>
      <c r="K32" s="182"/>
      <c r="L32" s="86"/>
      <c r="M32" s="86"/>
      <c r="N32" s="86"/>
      <c r="O32" s="125">
        <f t="shared" si="3"/>
        <v>0</v>
      </c>
      <c r="P32" s="126"/>
      <c r="Q32" s="95" t="s">
        <v>105</v>
      </c>
    </row>
    <row r="33" spans="1:18" ht="15.75">
      <c r="A33" s="18"/>
      <c r="B33" s="21" t="e">
        <f>LOOKUP(A33,Name!A$2:B968)</f>
        <v>#N/A</v>
      </c>
      <c r="C33" s="174"/>
      <c r="D33" s="86"/>
      <c r="E33" s="174"/>
      <c r="F33" s="86"/>
      <c r="G33" s="182"/>
      <c r="H33" s="86"/>
      <c r="I33" s="182"/>
      <c r="J33" s="86"/>
      <c r="K33" s="182"/>
      <c r="L33" s="86"/>
      <c r="M33" s="86"/>
      <c r="N33" s="86"/>
      <c r="O33" s="125">
        <f t="shared" si="3"/>
        <v>0</v>
      </c>
      <c r="P33" s="126"/>
      <c r="Q33" s="341"/>
      <c r="R33" s="3" t="s">
        <v>191</v>
      </c>
    </row>
    <row r="34" spans="1:18" ht="16.5" thickBot="1">
      <c r="A34" s="18"/>
      <c r="B34" s="21" t="e">
        <f>LOOKUP(A34,Name!A$2:B969)</f>
        <v>#N/A</v>
      </c>
      <c r="C34" s="174"/>
      <c r="D34" s="86"/>
      <c r="E34" s="174"/>
      <c r="F34" s="86"/>
      <c r="G34" s="182"/>
      <c r="H34" s="86"/>
      <c r="I34" s="182"/>
      <c r="J34" s="86"/>
      <c r="K34" s="182"/>
      <c r="L34" s="86"/>
      <c r="M34" s="86"/>
      <c r="N34" s="86"/>
      <c r="O34" s="125">
        <f t="shared" si="3"/>
        <v>0</v>
      </c>
      <c r="P34" s="126"/>
      <c r="Q34" s="134"/>
      <c r="R34" s="3" t="s">
        <v>190</v>
      </c>
    </row>
    <row r="35" spans="1:18" ht="16.5" thickBot="1">
      <c r="A35" s="155">
        <v>5</v>
      </c>
      <c r="B35" s="156" t="str">
        <f>LOOKUP(A35,Name!A$2:B970)</f>
        <v>Tamworth AC</v>
      </c>
      <c r="C35" s="178"/>
      <c r="D35" s="156">
        <f>SUM(D29:D34)</f>
        <v>0</v>
      </c>
      <c r="E35" s="178"/>
      <c r="F35" s="156">
        <f>SUM(F29:F34)</f>
        <v>34</v>
      </c>
      <c r="G35" s="186"/>
      <c r="H35" s="156">
        <f>SUM(H29:H34)</f>
        <v>32</v>
      </c>
      <c r="I35" s="186"/>
      <c r="J35" s="156">
        <f>SUM(J29:J34)</f>
        <v>0</v>
      </c>
      <c r="K35" s="186"/>
      <c r="L35" s="156">
        <f>SUM(L29:L34)</f>
        <v>0</v>
      </c>
      <c r="M35" s="156"/>
      <c r="N35" s="156">
        <f>SUM(N29:N34)</f>
        <v>35</v>
      </c>
      <c r="O35" s="156">
        <f>Q31</f>
        <v>0</v>
      </c>
      <c r="P35" s="156">
        <f>Q34</f>
        <v>0</v>
      </c>
      <c r="Q35" s="157">
        <f>SUM(D35:P35)-R28-R29</f>
        <v>101</v>
      </c>
      <c r="R35" s="312" t="s">
        <v>240</v>
      </c>
    </row>
    <row r="36" spans="1:18" ht="15.75">
      <c r="A36" s="161">
        <v>6</v>
      </c>
      <c r="B36" s="162" t="str">
        <f>LOOKUP(A36,Name!A$2:B971)</f>
        <v>Solihull &amp; Small Heath</v>
      </c>
      <c r="C36" s="715" t="s">
        <v>96</v>
      </c>
      <c r="D36" s="716"/>
      <c r="E36" s="707" t="s">
        <v>97</v>
      </c>
      <c r="F36" s="708"/>
      <c r="G36" s="715" t="s">
        <v>110</v>
      </c>
      <c r="H36" s="716"/>
      <c r="I36" s="707" t="s">
        <v>98</v>
      </c>
      <c r="J36" s="708"/>
      <c r="K36" s="715" t="s">
        <v>99</v>
      </c>
      <c r="L36" s="716"/>
      <c r="M36" s="707" t="s">
        <v>100</v>
      </c>
      <c r="N36" s="708"/>
      <c r="O36" s="129" t="s">
        <v>102</v>
      </c>
      <c r="P36" s="130" t="s">
        <v>103</v>
      </c>
      <c r="Q36" s="163" t="s">
        <v>68</v>
      </c>
      <c r="R36" s="344">
        <v>103</v>
      </c>
    </row>
    <row r="37" spans="1:18" ht="16.5" thickBot="1">
      <c r="A37" s="639">
        <v>620</v>
      </c>
      <c r="B37" s="21" t="str">
        <f>LOOKUP(A37,Name!A$2:B972)</f>
        <v>Henry Thorneywork</v>
      </c>
      <c r="C37" s="174">
        <v>21.7</v>
      </c>
      <c r="D37" s="86">
        <v>40</v>
      </c>
      <c r="E37" s="174"/>
      <c r="F37" s="86"/>
      <c r="G37" s="182">
        <v>8.44</v>
      </c>
      <c r="H37" s="86">
        <v>40</v>
      </c>
      <c r="I37" s="182"/>
      <c r="J37" s="86"/>
      <c r="K37" s="182">
        <v>10.39</v>
      </c>
      <c r="L37" s="86">
        <v>40</v>
      </c>
      <c r="M37" s="86"/>
      <c r="N37" s="86"/>
      <c r="O37" s="125">
        <f aca="true" t="shared" si="4" ref="O37:O42">D37+F37+H37+J37+L37+N37</f>
        <v>120</v>
      </c>
      <c r="P37" s="126"/>
      <c r="Q37" s="133" t="s">
        <v>104</v>
      </c>
      <c r="R37" s="345">
        <v>98</v>
      </c>
    </row>
    <row r="38" spans="1:18" ht="15.75">
      <c r="A38" s="639">
        <v>621</v>
      </c>
      <c r="B38" s="21" t="str">
        <f>LOOKUP(A38,Name!A$2:B973)</f>
        <v>Tom O'Hanlon</v>
      </c>
      <c r="C38" s="174"/>
      <c r="D38" s="86"/>
      <c r="E38" s="174">
        <v>47.2</v>
      </c>
      <c r="F38" s="86">
        <v>38</v>
      </c>
      <c r="G38" s="182"/>
      <c r="H38" s="86"/>
      <c r="I38" s="182">
        <v>2.45</v>
      </c>
      <c r="J38" s="86">
        <v>40</v>
      </c>
      <c r="K38" s="182"/>
      <c r="L38" s="86"/>
      <c r="M38" s="86">
        <v>84</v>
      </c>
      <c r="N38" s="86">
        <v>40</v>
      </c>
      <c r="O38" s="125">
        <f t="shared" si="4"/>
        <v>118</v>
      </c>
      <c r="P38" s="126"/>
      <c r="Q38" s="341">
        <v>93.5</v>
      </c>
      <c r="R38" s="3" t="s">
        <v>191</v>
      </c>
    </row>
    <row r="39" spans="1:18" ht="15.75">
      <c r="A39" s="639">
        <v>622</v>
      </c>
      <c r="B39" s="21" t="str">
        <f>LOOKUP(A39,Name!A$2:B974)</f>
        <v>Will Edwards</v>
      </c>
      <c r="C39" s="174">
        <v>22</v>
      </c>
      <c r="D39" s="86">
        <v>38</v>
      </c>
      <c r="E39" s="174"/>
      <c r="F39" s="86"/>
      <c r="G39" s="182">
        <v>6.72</v>
      </c>
      <c r="H39" s="86">
        <v>36</v>
      </c>
      <c r="I39" s="182"/>
      <c r="J39" s="86"/>
      <c r="K39" s="182">
        <v>9.52</v>
      </c>
      <c r="L39" s="86">
        <v>38</v>
      </c>
      <c r="M39" s="86"/>
      <c r="N39" s="86"/>
      <c r="O39" s="125">
        <f t="shared" si="4"/>
        <v>112</v>
      </c>
      <c r="P39" s="126"/>
      <c r="Q39" s="134">
        <v>40</v>
      </c>
      <c r="R39" s="3" t="s">
        <v>190</v>
      </c>
    </row>
    <row r="40" spans="1:17" ht="15.75">
      <c r="A40" s="639">
        <v>624</v>
      </c>
      <c r="B40" s="21" t="str">
        <f>LOOKUP(A40,Name!A$2:B975)</f>
        <v>Max Vernon</v>
      </c>
      <c r="C40" s="174">
        <v>22.4</v>
      </c>
      <c r="D40" s="86">
        <v>34</v>
      </c>
      <c r="E40" s="174"/>
      <c r="F40" s="86"/>
      <c r="G40" s="182"/>
      <c r="H40" s="86"/>
      <c r="I40" s="182">
        <v>2.12</v>
      </c>
      <c r="J40" s="86">
        <v>36</v>
      </c>
      <c r="K40" s="182">
        <v>7.99</v>
      </c>
      <c r="L40" s="86">
        <v>34</v>
      </c>
      <c r="M40" s="86"/>
      <c r="N40" s="86"/>
      <c r="O40" s="125">
        <f t="shared" si="4"/>
        <v>104</v>
      </c>
      <c r="P40" s="126"/>
      <c r="Q40" s="95" t="s">
        <v>105</v>
      </c>
    </row>
    <row r="41" spans="1:18" ht="15.75">
      <c r="A41" s="639">
        <v>625</v>
      </c>
      <c r="B41" s="21" t="str">
        <f>LOOKUP(A41,Name!A$2:B976)</f>
        <v>Adam Mohamed</v>
      </c>
      <c r="C41" s="174"/>
      <c r="D41" s="86"/>
      <c r="E41" s="174">
        <v>47.3</v>
      </c>
      <c r="F41" s="86">
        <v>36</v>
      </c>
      <c r="G41" s="182"/>
      <c r="H41" s="86"/>
      <c r="I41" s="182">
        <v>1.94</v>
      </c>
      <c r="J41" s="86">
        <v>32</v>
      </c>
      <c r="K41" s="182"/>
      <c r="L41" s="86"/>
      <c r="M41" s="86">
        <v>72</v>
      </c>
      <c r="N41" s="86">
        <v>35</v>
      </c>
      <c r="O41" s="125">
        <f t="shared" si="4"/>
        <v>103</v>
      </c>
      <c r="P41" s="126"/>
      <c r="Q41" s="134">
        <v>88.8</v>
      </c>
      <c r="R41" s="3" t="s">
        <v>191</v>
      </c>
    </row>
    <row r="42" spans="1:18" ht="15.75">
      <c r="A42" s="639">
        <v>626</v>
      </c>
      <c r="B42" s="21" t="str">
        <f>LOOKUP(A42,Name!A$2:B977)</f>
        <v>Arif Mohamed</v>
      </c>
      <c r="C42" s="174"/>
      <c r="D42" s="86"/>
      <c r="E42" s="174">
        <v>47</v>
      </c>
      <c r="F42" s="86">
        <v>40</v>
      </c>
      <c r="G42" s="182">
        <v>6.24</v>
      </c>
      <c r="H42" s="86">
        <v>30</v>
      </c>
      <c r="I42" s="182"/>
      <c r="J42" s="86"/>
      <c r="K42" s="182"/>
      <c r="L42" s="86"/>
      <c r="M42" s="86">
        <v>61</v>
      </c>
      <c r="N42" s="86">
        <v>28</v>
      </c>
      <c r="O42" s="125">
        <f t="shared" si="4"/>
        <v>98</v>
      </c>
      <c r="P42" s="126"/>
      <c r="Q42" s="134">
        <v>40</v>
      </c>
      <c r="R42" s="3" t="s">
        <v>190</v>
      </c>
    </row>
    <row r="43" spans="1:17" ht="16.5" thickBot="1">
      <c r="A43" s="160">
        <v>6</v>
      </c>
      <c r="B43" s="171" t="str">
        <f>LOOKUP(A43,Name!A$2:B978)</f>
        <v>Solihull &amp; Small Heath</v>
      </c>
      <c r="C43" s="179"/>
      <c r="D43" s="171">
        <f>SUM(D37:D42)</f>
        <v>112</v>
      </c>
      <c r="E43" s="179"/>
      <c r="F43" s="171">
        <f>SUM(F37:F42)</f>
        <v>114</v>
      </c>
      <c r="G43" s="187"/>
      <c r="H43" s="171">
        <f>SUM(H37:H42)</f>
        <v>106</v>
      </c>
      <c r="I43" s="187"/>
      <c r="J43" s="171">
        <f>SUM(J37:J42)</f>
        <v>108</v>
      </c>
      <c r="K43" s="187"/>
      <c r="L43" s="171">
        <f>SUM(L37:L42)</f>
        <v>112</v>
      </c>
      <c r="M43" s="171"/>
      <c r="N43" s="171">
        <f>SUM(N37:N42)</f>
        <v>103</v>
      </c>
      <c r="O43" s="171">
        <f>Q39</f>
        <v>40</v>
      </c>
      <c r="P43" s="171">
        <f>Q42</f>
        <v>40</v>
      </c>
      <c r="Q43" s="172">
        <f>SUM(D43:P43)-R36-R37</f>
        <v>534</v>
      </c>
    </row>
    <row r="44" spans="1:17" ht="15.75">
      <c r="A44" s="164"/>
      <c r="B44" s="165" t="s">
        <v>106</v>
      </c>
      <c r="C44" s="715" t="s">
        <v>96</v>
      </c>
      <c r="D44" s="716"/>
      <c r="E44" s="707" t="s">
        <v>97</v>
      </c>
      <c r="F44" s="708"/>
      <c r="G44" s="715" t="s">
        <v>110</v>
      </c>
      <c r="H44" s="716"/>
      <c r="I44" s="707" t="s">
        <v>98</v>
      </c>
      <c r="J44" s="708"/>
      <c r="K44" s="715" t="s">
        <v>99</v>
      </c>
      <c r="L44" s="716"/>
      <c r="M44" s="707" t="s">
        <v>100</v>
      </c>
      <c r="N44" s="708"/>
      <c r="O44" s="189"/>
      <c r="P44" s="189"/>
      <c r="Q44" s="170" t="s">
        <v>107</v>
      </c>
    </row>
    <row r="45" spans="1:17" ht="15.75">
      <c r="A45" s="639"/>
      <c r="B45" s="21" t="e">
        <f>LOOKUP(A45,Name!A$2:B980)</f>
        <v>#N/A</v>
      </c>
      <c r="C45" s="174"/>
      <c r="D45" s="86"/>
      <c r="E45" s="174"/>
      <c r="F45" s="86"/>
      <c r="G45" s="182"/>
      <c r="H45" s="86"/>
      <c r="I45" s="182"/>
      <c r="J45" s="86"/>
      <c r="K45" s="182"/>
      <c r="L45" s="86"/>
      <c r="M45" s="86"/>
      <c r="N45" s="86"/>
      <c r="O45" s="125">
        <f aca="true" t="shared" si="5" ref="O45:O51">D45+F45+H45+J45+L45+N45</f>
        <v>0</v>
      </c>
      <c r="P45" s="190"/>
      <c r="Q45" s="133" t="s">
        <v>104</v>
      </c>
    </row>
    <row r="46" spans="1:17" ht="15.75">
      <c r="A46" s="639"/>
      <c r="B46" s="21" t="e">
        <f>LOOKUP(A46,Name!A$2:B981)</f>
        <v>#N/A</v>
      </c>
      <c r="C46" s="174"/>
      <c r="D46" s="86"/>
      <c r="E46" s="174"/>
      <c r="F46" s="86"/>
      <c r="G46" s="182"/>
      <c r="H46" s="86"/>
      <c r="I46" s="182"/>
      <c r="J46" s="86"/>
      <c r="K46" s="182"/>
      <c r="L46" s="86"/>
      <c r="M46" s="86"/>
      <c r="N46" s="86"/>
      <c r="O46" s="125">
        <f t="shared" si="5"/>
        <v>0</v>
      </c>
      <c r="P46" s="190"/>
      <c r="Q46" s="134"/>
    </row>
    <row r="47" spans="1:17" ht="15.75">
      <c r="A47" s="639"/>
      <c r="B47" s="21" t="e">
        <f>LOOKUP(A47,Name!A$2:B982)</f>
        <v>#N/A</v>
      </c>
      <c r="C47" s="174"/>
      <c r="D47" s="86"/>
      <c r="E47" s="174"/>
      <c r="F47" s="86"/>
      <c r="G47" s="182"/>
      <c r="H47" s="86"/>
      <c r="I47" s="182"/>
      <c r="J47" s="86"/>
      <c r="K47" s="182"/>
      <c r="L47" s="86"/>
      <c r="M47" s="86"/>
      <c r="N47" s="86"/>
      <c r="O47" s="125">
        <f t="shared" si="5"/>
        <v>0</v>
      </c>
      <c r="P47" s="190"/>
      <c r="Q47" s="134"/>
    </row>
    <row r="48" spans="1:17" ht="15.75">
      <c r="A48" s="639"/>
      <c r="B48" s="21" t="e">
        <f>LOOKUP(A48,Name!A$2:B983)</f>
        <v>#N/A</v>
      </c>
      <c r="C48" s="174"/>
      <c r="D48" s="86"/>
      <c r="E48" s="174"/>
      <c r="F48" s="86"/>
      <c r="G48" s="182"/>
      <c r="H48" s="86"/>
      <c r="I48" s="182"/>
      <c r="J48" s="86"/>
      <c r="K48" s="182"/>
      <c r="L48" s="86"/>
      <c r="M48" s="86"/>
      <c r="N48" s="86"/>
      <c r="O48" s="125">
        <f t="shared" si="5"/>
        <v>0</v>
      </c>
      <c r="P48" s="190"/>
      <c r="Q48" s="173"/>
    </row>
    <row r="49" spans="1:17" ht="15.75">
      <c r="A49" s="639"/>
      <c r="B49" s="21" t="e">
        <f>LOOKUP(A49,Name!A$2:B984)</f>
        <v>#N/A</v>
      </c>
      <c r="C49" s="174"/>
      <c r="D49" s="86"/>
      <c r="E49" s="174"/>
      <c r="F49" s="86"/>
      <c r="G49" s="182"/>
      <c r="H49" s="86"/>
      <c r="I49" s="182"/>
      <c r="J49" s="86"/>
      <c r="K49" s="182"/>
      <c r="L49" s="86"/>
      <c r="M49" s="86"/>
      <c r="N49" s="86"/>
      <c r="O49" s="125">
        <f t="shared" si="5"/>
        <v>0</v>
      </c>
      <c r="P49" s="190"/>
      <c r="Q49" s="95" t="s">
        <v>105</v>
      </c>
    </row>
    <row r="50" spans="1:17" ht="15.75">
      <c r="A50" s="639"/>
      <c r="B50" s="21" t="e">
        <f>LOOKUP(A50,Name!A$2:B985)</f>
        <v>#N/A</v>
      </c>
      <c r="C50" s="174"/>
      <c r="D50" s="86"/>
      <c r="E50" s="174"/>
      <c r="F50" s="86"/>
      <c r="G50" s="182"/>
      <c r="H50" s="86"/>
      <c r="I50" s="182"/>
      <c r="J50" s="86"/>
      <c r="K50" s="182"/>
      <c r="L50" s="86"/>
      <c r="M50" s="86"/>
      <c r="N50" s="86"/>
      <c r="O50" s="125">
        <f t="shared" si="5"/>
        <v>0</v>
      </c>
      <c r="P50" s="190"/>
      <c r="Q50" s="134"/>
    </row>
    <row r="51" spans="1:17" ht="15.75">
      <c r="A51" s="639"/>
      <c r="B51" s="21" t="e">
        <f>LOOKUP(A51,Name!A$2:B986)</f>
        <v>#N/A</v>
      </c>
      <c r="C51" s="174"/>
      <c r="D51" s="86"/>
      <c r="E51" s="174"/>
      <c r="F51" s="86"/>
      <c r="G51" s="182"/>
      <c r="H51" s="86"/>
      <c r="I51" s="182"/>
      <c r="J51" s="86"/>
      <c r="K51" s="182"/>
      <c r="L51" s="86"/>
      <c r="M51" s="86"/>
      <c r="N51" s="86"/>
      <c r="O51" s="125">
        <f t="shared" si="5"/>
        <v>0</v>
      </c>
      <c r="P51" s="190"/>
      <c r="Q51" s="134"/>
    </row>
    <row r="52" spans="1:17" ht="16.5" thickBot="1">
      <c r="A52" s="167"/>
      <c r="B52" s="168" t="s">
        <v>106</v>
      </c>
      <c r="C52" s="180"/>
      <c r="D52" s="168"/>
      <c r="E52" s="180"/>
      <c r="F52" s="168"/>
      <c r="G52" s="188"/>
      <c r="H52" s="168"/>
      <c r="I52" s="188"/>
      <c r="J52" s="168"/>
      <c r="K52" s="188"/>
      <c r="L52" s="168"/>
      <c r="M52" s="168"/>
      <c r="N52" s="168"/>
      <c r="O52" s="168"/>
      <c r="P52" s="168"/>
      <c r="Q52" s="169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">
    <cfRule type="cellIs" priority="10" dxfId="198" operator="equal" stopIfTrue="1">
      <formula>1</formula>
    </cfRule>
  </conditionalFormatting>
  <conditionalFormatting sqref="P13:P18">
    <cfRule type="cellIs" priority="9" dxfId="198" operator="equal" stopIfTrue="1">
      <formula>1</formula>
    </cfRule>
  </conditionalFormatting>
  <conditionalFormatting sqref="P21:P26">
    <cfRule type="cellIs" priority="8" dxfId="198" operator="equal" stopIfTrue="1">
      <formula>1</formula>
    </cfRule>
  </conditionalFormatting>
  <conditionalFormatting sqref="P29:P34">
    <cfRule type="cellIs" priority="7" dxfId="198" operator="equal" stopIfTrue="1">
      <formula>1</formula>
    </cfRule>
  </conditionalFormatting>
  <conditionalFormatting sqref="O37:P42">
    <cfRule type="cellIs" priority="6" dxfId="198" operator="equal" stopIfTrue="1">
      <formula>1</formula>
    </cfRule>
  </conditionalFormatting>
  <conditionalFormatting sqref="O29:O34">
    <cfRule type="cellIs" priority="5" dxfId="198" operator="equal" stopIfTrue="1">
      <formula>1</formula>
    </cfRule>
  </conditionalFormatting>
  <conditionalFormatting sqref="O45:O51">
    <cfRule type="cellIs" priority="4" dxfId="198" operator="equal" stopIfTrue="1">
      <formula>1</formula>
    </cfRule>
  </conditionalFormatting>
  <conditionalFormatting sqref="O21:O26">
    <cfRule type="cellIs" priority="3" dxfId="198" operator="equal" stopIfTrue="1">
      <formula>1</formula>
    </cfRule>
  </conditionalFormatting>
  <conditionalFormatting sqref="O13:O18">
    <cfRule type="cellIs" priority="2" dxfId="198" operator="equal" stopIfTrue="1">
      <formula>1</formula>
    </cfRule>
  </conditionalFormatting>
  <conditionalFormatting sqref="O5:O10">
    <cfRule type="cellIs" priority="1" dxfId="198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1" customWidth="1"/>
    <col min="4" max="4" width="6.7109375" style="3" customWidth="1"/>
    <col min="5" max="5" width="6.7109375" style="181" customWidth="1"/>
    <col min="6" max="6" width="6.7109375" style="3" customWidth="1"/>
    <col min="7" max="7" width="6.7109375" style="198" customWidth="1"/>
    <col min="8" max="8" width="6.7109375" style="3" customWidth="1"/>
    <col min="9" max="9" width="6.7109375" style="76" customWidth="1"/>
    <col min="10" max="10" width="6.7109375" style="3" customWidth="1"/>
    <col min="11" max="11" width="6.7109375" style="76" customWidth="1"/>
    <col min="12" max="14" width="6.7109375" style="3" customWidth="1"/>
    <col min="15" max="15" width="4.8515625" style="3" customWidth="1"/>
    <col min="16" max="16" width="4.8515625" style="55" customWidth="1"/>
    <col min="17" max="17" width="9.140625" style="55" customWidth="1"/>
    <col min="18" max="18" width="6.8515625" style="3" customWidth="1"/>
    <col min="19" max="21" width="6.140625" style="3" customWidth="1"/>
    <col min="22" max="16384" width="9.140625" style="3" customWidth="1"/>
  </cols>
  <sheetData>
    <row r="1" spans="1:17" s="258" customFormat="1" ht="21" thickBot="1">
      <c r="A1" s="298"/>
      <c r="B1" s="717" t="s">
        <v>108</v>
      </c>
      <c r="C1" s="288" t="s">
        <v>60</v>
      </c>
      <c r="D1" s="289">
        <f>Q11</f>
        <v>306</v>
      </c>
      <c r="E1" s="290" t="s">
        <v>62</v>
      </c>
      <c r="F1" s="291">
        <f>Q19</f>
        <v>499</v>
      </c>
      <c r="G1" s="292" t="s">
        <v>64</v>
      </c>
      <c r="H1" s="293">
        <f>Q27</f>
        <v>0</v>
      </c>
      <c r="I1" s="294" t="s">
        <v>66</v>
      </c>
      <c r="J1" s="295">
        <f>Q35</f>
        <v>394</v>
      </c>
      <c r="K1" s="296" t="s">
        <v>68</v>
      </c>
      <c r="L1" s="300">
        <f>Q43</f>
        <v>455</v>
      </c>
      <c r="M1" s="722" t="str">
        <f>'s15B'!M1</f>
        <v>31st October 2015</v>
      </c>
      <c r="N1" s="723"/>
      <c r="O1" s="723"/>
      <c r="P1" s="723"/>
      <c r="Q1" s="724"/>
    </row>
    <row r="2" spans="1:17" ht="27.75" customHeight="1" thickBot="1">
      <c r="A2" s="299"/>
      <c r="B2" s="718"/>
      <c r="C2" s="719" t="s">
        <v>587</v>
      </c>
      <c r="D2" s="720"/>
      <c r="E2" s="720"/>
      <c r="F2" s="720"/>
      <c r="G2" s="720"/>
      <c r="H2" s="720"/>
      <c r="I2" s="720"/>
      <c r="J2" s="720"/>
      <c r="K2" s="720"/>
      <c r="L2" s="721"/>
      <c r="M2" s="299"/>
      <c r="N2" s="301"/>
      <c r="O2" s="301"/>
      <c r="P2" s="302"/>
      <c r="Q2" s="303"/>
    </row>
    <row r="3" spans="1:18" ht="17.25" customHeight="1" thickBot="1">
      <c r="A3" s="311" t="s">
        <v>0</v>
      </c>
      <c r="B3" s="305"/>
      <c r="C3" s="306" t="s">
        <v>238</v>
      </c>
      <c r="D3" s="306" t="s">
        <v>190</v>
      </c>
      <c r="E3" s="306" t="s">
        <v>238</v>
      </c>
      <c r="F3" s="306" t="s">
        <v>190</v>
      </c>
      <c r="G3" s="306" t="s">
        <v>239</v>
      </c>
      <c r="H3" s="306" t="s">
        <v>190</v>
      </c>
      <c r="I3" s="306" t="s">
        <v>239</v>
      </c>
      <c r="J3" s="306" t="s">
        <v>190</v>
      </c>
      <c r="K3" s="306" t="s">
        <v>239</v>
      </c>
      <c r="L3" s="306" t="s">
        <v>190</v>
      </c>
      <c r="M3" s="307" t="s">
        <v>0</v>
      </c>
      <c r="N3" s="307" t="s">
        <v>190</v>
      </c>
      <c r="O3" s="308"/>
      <c r="P3" s="307"/>
      <c r="Q3" s="309"/>
      <c r="R3" s="312" t="s">
        <v>240</v>
      </c>
    </row>
    <row r="4" spans="1:18" ht="15.75">
      <c r="A4" s="127">
        <v>1</v>
      </c>
      <c r="B4" s="128" t="str">
        <f>LOOKUP(A4,Name!A$2:B940)</f>
        <v>Royal Sutton Coldfield</v>
      </c>
      <c r="C4" s="715" t="s">
        <v>96</v>
      </c>
      <c r="D4" s="716"/>
      <c r="E4" s="707" t="s">
        <v>97</v>
      </c>
      <c r="F4" s="708"/>
      <c r="G4" s="715" t="s">
        <v>101</v>
      </c>
      <c r="H4" s="716"/>
      <c r="I4" s="707" t="s">
        <v>98</v>
      </c>
      <c r="J4" s="708"/>
      <c r="K4" s="715" t="s">
        <v>99</v>
      </c>
      <c r="L4" s="716"/>
      <c r="M4" s="707" t="s">
        <v>100</v>
      </c>
      <c r="N4" s="708"/>
      <c r="O4" s="129" t="s">
        <v>102</v>
      </c>
      <c r="P4" s="130" t="s">
        <v>103</v>
      </c>
      <c r="Q4" s="131" t="s">
        <v>60</v>
      </c>
      <c r="R4" s="313"/>
    </row>
    <row r="5" spans="1:18" ht="16.5" thickBot="1">
      <c r="A5" s="132">
        <v>197</v>
      </c>
      <c r="B5" s="21" t="str">
        <f>LOOKUP(A5,Name!A$2:B940)</f>
        <v>Madeleine Shay</v>
      </c>
      <c r="C5" s="174"/>
      <c r="D5" s="84"/>
      <c r="E5" s="174">
        <v>59.5</v>
      </c>
      <c r="F5" s="86">
        <v>20</v>
      </c>
      <c r="G5" s="191"/>
      <c r="H5" s="86"/>
      <c r="I5" s="182">
        <v>1.66</v>
      </c>
      <c r="J5" s="86">
        <v>18</v>
      </c>
      <c r="K5" s="182">
        <v>6.26</v>
      </c>
      <c r="L5" s="86">
        <v>24</v>
      </c>
      <c r="M5" s="86"/>
      <c r="N5" s="86"/>
      <c r="O5" s="125">
        <f aca="true" t="shared" si="0" ref="O5:O10">D5+F5+H5+J5+L5+N5</f>
        <v>62</v>
      </c>
      <c r="P5" s="126"/>
      <c r="Q5" s="133" t="s">
        <v>104</v>
      </c>
      <c r="R5" s="314"/>
    </row>
    <row r="6" spans="1:18" ht="15.75">
      <c r="A6" s="132">
        <v>190</v>
      </c>
      <c r="B6" s="21" t="str">
        <f>LOOKUP(A6,Name!A$2:B941)</f>
        <v>Anna Short</v>
      </c>
      <c r="C6" s="174"/>
      <c r="D6" s="86"/>
      <c r="E6" s="174">
        <v>52.9</v>
      </c>
      <c r="F6" s="86">
        <v>30</v>
      </c>
      <c r="G6" s="191"/>
      <c r="H6" s="86"/>
      <c r="I6" s="182">
        <v>1.98</v>
      </c>
      <c r="J6" s="86">
        <v>28</v>
      </c>
      <c r="K6" s="182">
        <v>7.77</v>
      </c>
      <c r="L6" s="86">
        <v>34</v>
      </c>
      <c r="M6" s="86"/>
      <c r="N6" s="86"/>
      <c r="O6" s="125">
        <f t="shared" si="0"/>
        <v>92</v>
      </c>
      <c r="P6" s="126"/>
      <c r="Q6" s="341"/>
      <c r="R6" s="3" t="s">
        <v>191</v>
      </c>
    </row>
    <row r="7" spans="1:18" ht="15.75">
      <c r="A7" s="132">
        <v>195</v>
      </c>
      <c r="B7" s="21" t="str">
        <f>LOOKUP(A7,Name!A$2:B942)</f>
        <v>Beth Darrock</v>
      </c>
      <c r="C7" s="174">
        <v>28.3</v>
      </c>
      <c r="D7" s="86">
        <v>20</v>
      </c>
      <c r="E7" s="174"/>
      <c r="F7" s="86"/>
      <c r="G7" s="191">
        <v>34</v>
      </c>
      <c r="H7" s="86">
        <v>24</v>
      </c>
      <c r="I7" s="182"/>
      <c r="J7" s="86"/>
      <c r="K7" s="182">
        <v>5.35</v>
      </c>
      <c r="L7" s="86">
        <v>22</v>
      </c>
      <c r="M7" s="86"/>
      <c r="N7" s="86"/>
      <c r="O7" s="125">
        <f t="shared" si="0"/>
        <v>66</v>
      </c>
      <c r="P7" s="126"/>
      <c r="Q7" s="134"/>
      <c r="R7" s="3" t="s">
        <v>190</v>
      </c>
    </row>
    <row r="8" spans="1:19" ht="15.75">
      <c r="A8" s="132">
        <v>194</v>
      </c>
      <c r="B8" s="21" t="str">
        <f>LOOKUP(A8,Name!A$2:B943)</f>
        <v>Karagh Ballyn</v>
      </c>
      <c r="C8" s="174">
        <v>27.7</v>
      </c>
      <c r="D8" s="86">
        <v>22</v>
      </c>
      <c r="E8" s="174"/>
      <c r="F8" s="86"/>
      <c r="G8" s="191">
        <v>38</v>
      </c>
      <c r="H8" s="86">
        <v>26</v>
      </c>
      <c r="I8" s="182"/>
      <c r="J8" s="86"/>
      <c r="K8" s="182"/>
      <c r="L8" s="86"/>
      <c r="M8" s="86">
        <v>46</v>
      </c>
      <c r="N8" s="86">
        <v>18</v>
      </c>
      <c r="O8" s="125">
        <f t="shared" si="0"/>
        <v>66</v>
      </c>
      <c r="P8" s="126"/>
      <c r="Q8" s="95" t="s">
        <v>105</v>
      </c>
      <c r="S8" s="3">
        <v>5</v>
      </c>
    </row>
    <row r="9" spans="1:18" ht="15.75">
      <c r="A9" s="132"/>
      <c r="B9" s="21" t="e">
        <f>LOOKUP(A9,Name!A$2:B944)</f>
        <v>#N/A</v>
      </c>
      <c r="C9" s="174"/>
      <c r="D9" s="86"/>
      <c r="E9" s="174"/>
      <c r="F9" s="86"/>
      <c r="G9" s="191"/>
      <c r="H9" s="86"/>
      <c r="I9" s="182"/>
      <c r="J9" s="86"/>
      <c r="K9" s="182"/>
      <c r="L9" s="86"/>
      <c r="M9" s="86"/>
      <c r="N9" s="86"/>
      <c r="O9" s="125">
        <f t="shared" si="0"/>
        <v>0</v>
      </c>
      <c r="P9" s="126"/>
      <c r="Q9" s="134">
        <v>108.8</v>
      </c>
      <c r="R9" s="3" t="s">
        <v>191</v>
      </c>
    </row>
    <row r="10" spans="1:19" ht="16.5" thickBot="1">
      <c r="A10" s="132"/>
      <c r="B10" s="21" t="e">
        <f>LOOKUP(A10,Name!A$2:B945)</f>
        <v>#N/A</v>
      </c>
      <c r="C10" s="174"/>
      <c r="D10" s="86"/>
      <c r="E10" s="174"/>
      <c r="F10" s="86"/>
      <c r="G10" s="191"/>
      <c r="H10" s="86"/>
      <c r="I10" s="182"/>
      <c r="J10" s="86"/>
      <c r="K10" s="182"/>
      <c r="L10" s="86"/>
      <c r="M10" s="86"/>
      <c r="N10" s="86"/>
      <c r="O10" s="125">
        <f t="shared" si="0"/>
        <v>0</v>
      </c>
      <c r="P10" s="126"/>
      <c r="Q10" s="134">
        <v>20</v>
      </c>
      <c r="R10" s="3" t="s">
        <v>190</v>
      </c>
      <c r="S10" s="3">
        <v>5</v>
      </c>
    </row>
    <row r="11" spans="1:18" ht="16.5" thickBot="1">
      <c r="A11" s="135">
        <v>1</v>
      </c>
      <c r="B11" s="136" t="str">
        <f>LOOKUP(A11,Name!A$2:B947)</f>
        <v>Royal Sutton Coldfield</v>
      </c>
      <c r="C11" s="175"/>
      <c r="D11" s="136">
        <f>SUM(D5:D10)</f>
        <v>42</v>
      </c>
      <c r="E11" s="175"/>
      <c r="F11" s="136">
        <f>SUM(F5:F10)</f>
        <v>50</v>
      </c>
      <c r="G11" s="192"/>
      <c r="H11" s="136">
        <f>SUM(H5:H10)</f>
        <v>50</v>
      </c>
      <c r="I11" s="183"/>
      <c r="J11" s="136">
        <f>SUM(J5:J10)</f>
        <v>46</v>
      </c>
      <c r="K11" s="183"/>
      <c r="L11" s="136">
        <f>SUM(L5:L10)</f>
        <v>80</v>
      </c>
      <c r="M11" s="136"/>
      <c r="N11" s="136">
        <f>SUM(N5:N10)</f>
        <v>18</v>
      </c>
      <c r="O11" s="136">
        <f>Q7</f>
        <v>0</v>
      </c>
      <c r="P11" s="136">
        <f>Q10</f>
        <v>20</v>
      </c>
      <c r="Q11" s="137">
        <f>SUM(D11:P11)-R4-R5</f>
        <v>306</v>
      </c>
      <c r="R11" s="312" t="s">
        <v>240</v>
      </c>
    </row>
    <row r="12" spans="1:18" ht="15.75">
      <c r="A12" s="138">
        <v>3</v>
      </c>
      <c r="B12" s="139" t="str">
        <f>LOOKUP(A12,Name!A$2:B947)</f>
        <v>Birchfield Harriers</v>
      </c>
      <c r="C12" s="715" t="s">
        <v>96</v>
      </c>
      <c r="D12" s="716"/>
      <c r="E12" s="707" t="s">
        <v>97</v>
      </c>
      <c r="F12" s="708"/>
      <c r="G12" s="715" t="s">
        <v>101</v>
      </c>
      <c r="H12" s="716"/>
      <c r="I12" s="707" t="s">
        <v>98</v>
      </c>
      <c r="J12" s="708"/>
      <c r="K12" s="715" t="s">
        <v>99</v>
      </c>
      <c r="L12" s="716"/>
      <c r="M12" s="707" t="s">
        <v>100</v>
      </c>
      <c r="N12" s="708"/>
      <c r="O12" s="129" t="s">
        <v>102</v>
      </c>
      <c r="P12" s="130" t="s">
        <v>103</v>
      </c>
      <c r="Q12" s="140" t="s">
        <v>62</v>
      </c>
      <c r="R12" s="313">
        <v>85</v>
      </c>
    </row>
    <row r="13" spans="1:18" ht="16.5" thickBot="1">
      <c r="A13" s="141">
        <v>322</v>
      </c>
      <c r="B13" s="21" t="str">
        <f>LOOKUP(A13,Name!A$2:B948)</f>
        <v>Beth Lloyd</v>
      </c>
      <c r="C13" s="174"/>
      <c r="D13" s="86"/>
      <c r="E13" s="174">
        <v>49.5</v>
      </c>
      <c r="F13" s="86">
        <v>40</v>
      </c>
      <c r="G13" s="191"/>
      <c r="H13" s="86"/>
      <c r="I13" s="182">
        <v>2</v>
      </c>
      <c r="J13" s="86">
        <v>30</v>
      </c>
      <c r="K13" s="182">
        <v>9.23</v>
      </c>
      <c r="L13" s="86">
        <v>36</v>
      </c>
      <c r="M13" s="86"/>
      <c r="N13" s="86"/>
      <c r="O13" s="125">
        <f aca="true" t="shared" si="1" ref="O13:O18">D13+F13+H13+J13+L13+N13</f>
        <v>106</v>
      </c>
      <c r="P13" s="126"/>
      <c r="Q13" s="133" t="s">
        <v>104</v>
      </c>
      <c r="R13" s="314">
        <v>82</v>
      </c>
    </row>
    <row r="14" spans="1:19" ht="15.75">
      <c r="A14" s="141">
        <v>326</v>
      </c>
      <c r="B14" s="21" t="str">
        <f>LOOKUP(A14,Name!A$2:B949)</f>
        <v>Abigail Hazel</v>
      </c>
      <c r="C14" s="174"/>
      <c r="D14" s="86"/>
      <c r="E14" s="174">
        <v>51.7</v>
      </c>
      <c r="F14" s="86">
        <v>32</v>
      </c>
      <c r="G14" s="191">
        <v>49</v>
      </c>
      <c r="H14" s="86">
        <v>33</v>
      </c>
      <c r="I14" s="182"/>
      <c r="J14" s="86"/>
      <c r="K14" s="182"/>
      <c r="L14" s="86"/>
      <c r="M14" s="86">
        <v>63</v>
      </c>
      <c r="N14" s="86">
        <v>20</v>
      </c>
      <c r="O14" s="125">
        <f t="shared" si="1"/>
        <v>85</v>
      </c>
      <c r="P14" s="126"/>
      <c r="Q14" s="134">
        <v>104.7</v>
      </c>
      <c r="R14" s="3" t="s">
        <v>191</v>
      </c>
      <c r="S14" s="3">
        <v>10</v>
      </c>
    </row>
    <row r="15" spans="1:18" ht="15.75">
      <c r="A15" s="141">
        <v>327</v>
      </c>
      <c r="B15" s="21" t="str">
        <f>LOOKUP(A15,Name!A$2:B950)</f>
        <v>Donatella DaSilva</v>
      </c>
      <c r="C15" s="174"/>
      <c r="D15" s="86"/>
      <c r="E15" s="174">
        <v>53.6</v>
      </c>
      <c r="F15" s="86">
        <v>26</v>
      </c>
      <c r="G15" s="191">
        <v>43</v>
      </c>
      <c r="H15" s="86">
        <v>28</v>
      </c>
      <c r="I15" s="182"/>
      <c r="J15" s="86"/>
      <c r="K15" s="182">
        <v>6.84</v>
      </c>
      <c r="L15" s="86">
        <v>28</v>
      </c>
      <c r="M15" s="86"/>
      <c r="N15" s="86"/>
      <c r="O15" s="125">
        <f t="shared" si="1"/>
        <v>82</v>
      </c>
      <c r="P15" s="126"/>
      <c r="Q15" s="134">
        <v>30</v>
      </c>
      <c r="R15" s="3" t="s">
        <v>190</v>
      </c>
    </row>
    <row r="16" spans="1:19" ht="15.75">
      <c r="A16" s="141">
        <v>325</v>
      </c>
      <c r="B16" s="21" t="str">
        <f>LOOKUP(A16,Name!A$2:B951)</f>
        <v>Cassie Pemberton</v>
      </c>
      <c r="C16" s="174">
        <v>23.1</v>
      </c>
      <c r="D16" s="86">
        <v>40</v>
      </c>
      <c r="E16" s="174"/>
      <c r="F16" s="86"/>
      <c r="G16" s="191"/>
      <c r="H16" s="86"/>
      <c r="I16" s="182">
        <v>2.24</v>
      </c>
      <c r="J16" s="86">
        <v>38</v>
      </c>
      <c r="K16" s="182"/>
      <c r="L16" s="86"/>
      <c r="M16" s="86">
        <v>73</v>
      </c>
      <c r="N16" s="86">
        <v>29</v>
      </c>
      <c r="O16" s="125">
        <f t="shared" si="1"/>
        <v>107</v>
      </c>
      <c r="P16" s="126"/>
      <c r="Q16" s="95" t="s">
        <v>105</v>
      </c>
      <c r="S16" s="3">
        <v>20</v>
      </c>
    </row>
    <row r="17" spans="1:21" ht="15.75">
      <c r="A17" s="141">
        <v>323</v>
      </c>
      <c r="B17" s="21" t="str">
        <f>LOOKUP(A17,Name!A$2:B952)</f>
        <v>Lauryn Walker</v>
      </c>
      <c r="C17" s="174">
        <v>23.3</v>
      </c>
      <c r="D17" s="86">
        <v>36</v>
      </c>
      <c r="E17" s="174"/>
      <c r="F17" s="86"/>
      <c r="G17" s="191"/>
      <c r="H17" s="86"/>
      <c r="I17" s="182">
        <v>2.26</v>
      </c>
      <c r="J17" s="86">
        <v>40</v>
      </c>
      <c r="K17" s="182"/>
      <c r="L17" s="86"/>
      <c r="M17" s="86">
        <v>72</v>
      </c>
      <c r="N17" s="86">
        <v>26</v>
      </c>
      <c r="O17" s="125">
        <f t="shared" si="1"/>
        <v>102</v>
      </c>
      <c r="P17" s="126"/>
      <c r="Q17" s="341">
        <v>91</v>
      </c>
      <c r="R17" s="3" t="s">
        <v>191</v>
      </c>
      <c r="S17" s="3">
        <v>22</v>
      </c>
      <c r="T17" s="3">
        <v>18</v>
      </c>
      <c r="U17" s="3">
        <f>T17+S17</f>
        <v>40</v>
      </c>
    </row>
    <row r="18" spans="1:18" ht="16.5" thickBot="1">
      <c r="A18" s="141">
        <v>324</v>
      </c>
      <c r="B18" s="21" t="str">
        <f>LOOKUP(A18,Name!A$2:B953)</f>
        <v>Jayda Regis</v>
      </c>
      <c r="C18" s="174">
        <v>23.2</v>
      </c>
      <c r="D18" s="86">
        <v>38</v>
      </c>
      <c r="E18" s="174"/>
      <c r="F18" s="86"/>
      <c r="G18" s="191">
        <v>54</v>
      </c>
      <c r="H18" s="86">
        <v>38</v>
      </c>
      <c r="I18" s="182"/>
      <c r="J18" s="86"/>
      <c r="K18" s="182">
        <v>9.69</v>
      </c>
      <c r="L18" s="86">
        <v>38</v>
      </c>
      <c r="M18" s="86"/>
      <c r="N18" s="86"/>
      <c r="O18" s="125">
        <f t="shared" si="1"/>
        <v>114</v>
      </c>
      <c r="P18" s="126"/>
      <c r="Q18" s="134">
        <v>40</v>
      </c>
      <c r="R18" s="3" t="s">
        <v>190</v>
      </c>
    </row>
    <row r="19" spans="1:18" ht="16.5" thickBot="1">
      <c r="A19" s="142">
        <v>3</v>
      </c>
      <c r="B19" s="143" t="str">
        <f>LOOKUP(A19,Name!A$2:B954)</f>
        <v>Birchfield Harriers</v>
      </c>
      <c r="C19" s="176"/>
      <c r="D19" s="143">
        <f>SUM(D13:D18)</f>
        <v>114</v>
      </c>
      <c r="E19" s="176"/>
      <c r="F19" s="143">
        <f>SUM(F13:F18)</f>
        <v>98</v>
      </c>
      <c r="G19" s="193"/>
      <c r="H19" s="143">
        <f>SUM(H13:H18)</f>
        <v>99</v>
      </c>
      <c r="I19" s="184"/>
      <c r="J19" s="143">
        <f>SUM(J13:J18)</f>
        <v>108</v>
      </c>
      <c r="K19" s="184"/>
      <c r="L19" s="143">
        <f>SUM(L13:L18)</f>
        <v>102</v>
      </c>
      <c r="M19" s="143"/>
      <c r="N19" s="143">
        <f>SUM(N13:N18)</f>
        <v>75</v>
      </c>
      <c r="O19" s="143">
        <f>Q15</f>
        <v>30</v>
      </c>
      <c r="P19" s="143">
        <f>Q18</f>
        <v>40</v>
      </c>
      <c r="Q19" s="144">
        <f>SUM(D19:P19)-R12-R13</f>
        <v>499</v>
      </c>
      <c r="R19" s="312" t="s">
        <v>240</v>
      </c>
    </row>
    <row r="20" spans="1:18" ht="15.75">
      <c r="A20" s="145">
        <v>4</v>
      </c>
      <c r="B20" s="146" t="str">
        <f>LOOKUP(A20,Name!A$2:B955)</f>
        <v>Halesowen C&amp;AC</v>
      </c>
      <c r="C20" s="715" t="s">
        <v>96</v>
      </c>
      <c r="D20" s="716"/>
      <c r="E20" s="707" t="s">
        <v>97</v>
      </c>
      <c r="F20" s="708"/>
      <c r="G20" s="715" t="s">
        <v>101</v>
      </c>
      <c r="H20" s="716"/>
      <c r="I20" s="707" t="s">
        <v>98</v>
      </c>
      <c r="J20" s="708"/>
      <c r="K20" s="715" t="s">
        <v>99</v>
      </c>
      <c r="L20" s="716"/>
      <c r="M20" s="707" t="s">
        <v>100</v>
      </c>
      <c r="N20" s="708"/>
      <c r="O20" s="129" t="s">
        <v>102</v>
      </c>
      <c r="P20" s="130" t="s">
        <v>103</v>
      </c>
      <c r="Q20" s="151" t="s">
        <v>64</v>
      </c>
      <c r="R20" s="313"/>
    </row>
    <row r="21" spans="1:18" ht="16.5" thickBot="1">
      <c r="A21" s="147"/>
      <c r="B21" s="21" t="e">
        <f>LOOKUP(A21,Name!A$2:B956)</f>
        <v>#N/A</v>
      </c>
      <c r="C21" s="174"/>
      <c r="D21" s="86"/>
      <c r="E21" s="174"/>
      <c r="F21" s="86"/>
      <c r="G21" s="191"/>
      <c r="H21" s="86"/>
      <c r="I21" s="182"/>
      <c r="J21" s="86"/>
      <c r="K21" s="182"/>
      <c r="L21" s="86"/>
      <c r="M21" s="86"/>
      <c r="N21" s="86"/>
      <c r="O21" s="125">
        <f aca="true" t="shared" si="2" ref="O21:O26">D21+F21+H21+J21+L21+N21</f>
        <v>0</v>
      </c>
      <c r="P21" s="126"/>
      <c r="Q21" s="133" t="s">
        <v>104</v>
      </c>
      <c r="R21" s="314"/>
    </row>
    <row r="22" spans="1:18" ht="15.75">
      <c r="A22" s="147"/>
      <c r="B22" s="21" t="e">
        <f>LOOKUP(A22,Name!A$2:B957)</f>
        <v>#N/A</v>
      </c>
      <c r="C22" s="174"/>
      <c r="D22" s="86"/>
      <c r="E22" s="174"/>
      <c r="F22" s="86"/>
      <c r="G22" s="191"/>
      <c r="H22" s="86"/>
      <c r="I22" s="182"/>
      <c r="J22" s="86"/>
      <c r="K22" s="182"/>
      <c r="L22" s="86"/>
      <c r="M22" s="86"/>
      <c r="N22" s="86"/>
      <c r="O22" s="125">
        <f t="shared" si="2"/>
        <v>0</v>
      </c>
      <c r="P22" s="126"/>
      <c r="Q22" s="134"/>
      <c r="R22" s="3" t="s">
        <v>191</v>
      </c>
    </row>
    <row r="23" spans="1:18" ht="15.75">
      <c r="A23" s="147"/>
      <c r="B23" s="21" t="e">
        <f>LOOKUP(A23,Name!A$2:B958)</f>
        <v>#N/A</v>
      </c>
      <c r="C23" s="174"/>
      <c r="D23" s="86"/>
      <c r="E23" s="174"/>
      <c r="F23" s="86"/>
      <c r="G23" s="191"/>
      <c r="H23" s="86"/>
      <c r="I23" s="182"/>
      <c r="J23" s="86"/>
      <c r="K23" s="182"/>
      <c r="L23" s="86"/>
      <c r="M23" s="86"/>
      <c r="N23" s="86"/>
      <c r="O23" s="125">
        <f t="shared" si="2"/>
        <v>0</v>
      </c>
      <c r="P23" s="126"/>
      <c r="Q23" s="134"/>
      <c r="R23" s="3" t="s">
        <v>190</v>
      </c>
    </row>
    <row r="24" spans="1:19" ht="15.75">
      <c r="A24" s="147"/>
      <c r="B24" s="21" t="e">
        <f>LOOKUP(A24,Name!A$2:B959)</f>
        <v>#N/A</v>
      </c>
      <c r="C24" s="174"/>
      <c r="D24" s="86"/>
      <c r="E24" s="174"/>
      <c r="F24" s="86"/>
      <c r="G24" s="191"/>
      <c r="H24" s="86"/>
      <c r="I24" s="182"/>
      <c r="J24" s="86"/>
      <c r="K24" s="182"/>
      <c r="L24" s="86"/>
      <c r="M24" s="86"/>
      <c r="N24" s="86"/>
      <c r="O24" s="125">
        <f t="shared" si="2"/>
        <v>0</v>
      </c>
      <c r="P24" s="126"/>
      <c r="Q24" s="95" t="s">
        <v>105</v>
      </c>
      <c r="S24" s="3">
        <v>16</v>
      </c>
    </row>
    <row r="25" spans="1:18" ht="15.75">
      <c r="A25" s="147"/>
      <c r="B25" s="21" t="e">
        <f>LOOKUP(A25,Name!A$2:B960)</f>
        <v>#N/A</v>
      </c>
      <c r="C25" s="174"/>
      <c r="D25" s="86"/>
      <c r="E25" s="174"/>
      <c r="F25" s="86"/>
      <c r="G25" s="191"/>
      <c r="H25" s="86"/>
      <c r="I25" s="182"/>
      <c r="J25" s="86"/>
      <c r="K25" s="182"/>
      <c r="L25" s="86"/>
      <c r="M25" s="86"/>
      <c r="N25" s="86"/>
      <c r="O25" s="125">
        <f t="shared" si="2"/>
        <v>0</v>
      </c>
      <c r="P25" s="126"/>
      <c r="Q25" s="134"/>
      <c r="R25" s="3" t="s">
        <v>191</v>
      </c>
    </row>
    <row r="26" spans="1:18" ht="16.5" thickBot="1">
      <c r="A26" s="147"/>
      <c r="B26" s="21" t="e">
        <f>LOOKUP(A26,Name!A$2:B961)</f>
        <v>#N/A</v>
      </c>
      <c r="C26" s="174"/>
      <c r="D26" s="86"/>
      <c r="E26" s="174"/>
      <c r="F26" s="86"/>
      <c r="G26" s="191"/>
      <c r="H26" s="86"/>
      <c r="I26" s="182"/>
      <c r="J26" s="86"/>
      <c r="K26" s="182"/>
      <c r="L26" s="86"/>
      <c r="M26" s="86"/>
      <c r="N26" s="86"/>
      <c r="O26" s="125">
        <f t="shared" si="2"/>
        <v>0</v>
      </c>
      <c r="P26" s="126"/>
      <c r="Q26" s="134"/>
      <c r="R26" s="3" t="s">
        <v>190</v>
      </c>
    </row>
    <row r="27" spans="1:18" ht="16.5" thickBot="1">
      <c r="A27" s="148">
        <v>4</v>
      </c>
      <c r="B27" s="149" t="str">
        <f>LOOKUP(A27,Name!A$2:B962)</f>
        <v>Halesowen C&amp;AC</v>
      </c>
      <c r="C27" s="177"/>
      <c r="D27" s="149">
        <f>SUM(D21:D26)</f>
        <v>0</v>
      </c>
      <c r="E27" s="177"/>
      <c r="F27" s="149">
        <f>SUM(F21:F26)</f>
        <v>0</v>
      </c>
      <c r="G27" s="194"/>
      <c r="H27" s="149">
        <f>SUM(H21:H26)</f>
        <v>0</v>
      </c>
      <c r="I27" s="185"/>
      <c r="J27" s="149">
        <f>SUM(J21:J26)</f>
        <v>0</v>
      </c>
      <c r="K27" s="185"/>
      <c r="L27" s="149">
        <f>SUM(L21:L26)</f>
        <v>0</v>
      </c>
      <c r="M27" s="149"/>
      <c r="N27" s="149">
        <f>SUM(N21:N26)</f>
        <v>0</v>
      </c>
      <c r="O27" s="149">
        <f>Q23</f>
        <v>0</v>
      </c>
      <c r="P27" s="149">
        <f>Q26</f>
        <v>0</v>
      </c>
      <c r="Q27" s="150">
        <f>SUM(D27:P27)-R20-R21</f>
        <v>0</v>
      </c>
      <c r="R27" s="312" t="s">
        <v>240</v>
      </c>
    </row>
    <row r="28" spans="1:18" ht="15.75">
      <c r="A28" s="152">
        <v>5</v>
      </c>
      <c r="B28" s="153" t="str">
        <f>LOOKUP(A28,Name!A$2:B963)</f>
        <v>Tamworth AC</v>
      </c>
      <c r="C28" s="715" t="s">
        <v>96</v>
      </c>
      <c r="D28" s="716"/>
      <c r="E28" s="707" t="s">
        <v>97</v>
      </c>
      <c r="F28" s="708"/>
      <c r="G28" s="715" t="s">
        <v>101</v>
      </c>
      <c r="H28" s="716"/>
      <c r="I28" s="707" t="s">
        <v>98</v>
      </c>
      <c r="J28" s="708"/>
      <c r="K28" s="715" t="s">
        <v>99</v>
      </c>
      <c r="L28" s="716"/>
      <c r="M28" s="707" t="s">
        <v>100</v>
      </c>
      <c r="N28" s="708"/>
      <c r="O28" s="129" t="s">
        <v>102</v>
      </c>
      <c r="P28" s="130" t="s">
        <v>103</v>
      </c>
      <c r="Q28" s="158" t="s">
        <v>66</v>
      </c>
      <c r="R28" s="313">
        <v>66</v>
      </c>
    </row>
    <row r="29" spans="1:18" ht="16.5" thickBot="1">
      <c r="A29" s="154">
        <v>588</v>
      </c>
      <c r="B29" s="21" t="str">
        <f>LOOKUP(A29,Name!A$2:B964)</f>
        <v>EMILY FINDLATER</v>
      </c>
      <c r="C29" s="174"/>
      <c r="D29" s="86"/>
      <c r="E29" s="174">
        <v>50.7</v>
      </c>
      <c r="F29" s="86">
        <v>38</v>
      </c>
      <c r="G29" s="191"/>
      <c r="H29" s="86"/>
      <c r="I29" s="182">
        <v>1.66</v>
      </c>
      <c r="J29" s="86">
        <v>16</v>
      </c>
      <c r="K29" s="182">
        <v>6.53</v>
      </c>
      <c r="L29" s="86">
        <v>26</v>
      </c>
      <c r="M29" s="86"/>
      <c r="N29" s="86"/>
      <c r="O29" s="125">
        <f aca="true" t="shared" si="3" ref="O29:O34">D29+F29+H29+J29+L29+N29</f>
        <v>80</v>
      </c>
      <c r="P29" s="126"/>
      <c r="Q29" s="133" t="s">
        <v>104</v>
      </c>
      <c r="R29" s="314"/>
    </row>
    <row r="30" spans="1:18" ht="15.75">
      <c r="A30" s="154">
        <v>585</v>
      </c>
      <c r="B30" s="21" t="str">
        <f>LOOKUP(A30,Name!A$2:B965)</f>
        <v>IONA CRAMERI</v>
      </c>
      <c r="C30" s="174"/>
      <c r="D30" s="86"/>
      <c r="E30" s="174">
        <v>58.2</v>
      </c>
      <c r="F30" s="86">
        <v>22</v>
      </c>
      <c r="G30" s="191">
        <v>34</v>
      </c>
      <c r="H30" s="86">
        <v>22</v>
      </c>
      <c r="I30" s="182"/>
      <c r="J30" s="86"/>
      <c r="K30" s="182"/>
      <c r="L30" s="86"/>
      <c r="M30" s="86">
        <v>64</v>
      </c>
      <c r="N30" s="86">
        <v>22</v>
      </c>
      <c r="O30" s="125">
        <f t="shared" si="3"/>
        <v>66</v>
      </c>
      <c r="P30" s="126"/>
      <c r="Q30" s="134">
        <v>102.6</v>
      </c>
      <c r="R30" s="3" t="s">
        <v>191</v>
      </c>
    </row>
    <row r="31" spans="1:18" ht="15.75">
      <c r="A31" s="154">
        <v>586</v>
      </c>
      <c r="B31" s="21" t="str">
        <f>LOOKUP(A31,Name!A$2:B966)</f>
        <v>EVE CLAWLEY</v>
      </c>
      <c r="C31" s="174">
        <v>24.7</v>
      </c>
      <c r="D31" s="86">
        <v>25</v>
      </c>
      <c r="E31" s="174"/>
      <c r="F31" s="86"/>
      <c r="G31" s="191"/>
      <c r="H31" s="86"/>
      <c r="I31" s="182">
        <v>1.8</v>
      </c>
      <c r="J31" s="86">
        <v>22</v>
      </c>
      <c r="K31" s="182"/>
      <c r="L31" s="86"/>
      <c r="M31" s="86">
        <v>73</v>
      </c>
      <c r="N31" s="86">
        <v>29</v>
      </c>
      <c r="O31" s="125">
        <f t="shared" si="3"/>
        <v>76</v>
      </c>
      <c r="P31" s="126"/>
      <c r="Q31" s="134">
        <v>40</v>
      </c>
      <c r="R31" s="3" t="s">
        <v>190</v>
      </c>
    </row>
    <row r="32" spans="1:17" ht="15.75">
      <c r="A32" s="154">
        <v>587</v>
      </c>
      <c r="B32" s="21" t="str">
        <f>LOOKUP(A32,Name!A$2:B967)</f>
        <v>LAUREN SWINDELL</v>
      </c>
      <c r="C32" s="174"/>
      <c r="D32" s="86"/>
      <c r="E32" s="174">
        <v>53.2</v>
      </c>
      <c r="F32" s="86">
        <v>28</v>
      </c>
      <c r="G32" s="191"/>
      <c r="H32" s="86"/>
      <c r="I32" s="182">
        <v>1.82</v>
      </c>
      <c r="J32" s="86">
        <v>24</v>
      </c>
      <c r="K32" s="182"/>
      <c r="L32" s="86"/>
      <c r="M32" s="86">
        <v>88</v>
      </c>
      <c r="N32" s="86">
        <v>40</v>
      </c>
      <c r="O32" s="125">
        <f t="shared" si="3"/>
        <v>92</v>
      </c>
      <c r="P32" s="126"/>
      <c r="Q32" s="95" t="s">
        <v>105</v>
      </c>
    </row>
    <row r="33" spans="1:18" ht="15.75">
      <c r="A33" s="154">
        <v>589</v>
      </c>
      <c r="B33" s="21" t="str">
        <f>LOOKUP(A33,Name!A$2:B968)</f>
        <v>LUCY WHEELER</v>
      </c>
      <c r="C33" s="174">
        <v>23.5</v>
      </c>
      <c r="D33" s="86">
        <v>34</v>
      </c>
      <c r="E33" s="174"/>
      <c r="F33" s="86"/>
      <c r="G33" s="191">
        <v>59</v>
      </c>
      <c r="H33" s="86">
        <v>40</v>
      </c>
      <c r="I33" s="182"/>
      <c r="J33" s="86"/>
      <c r="K33" s="182">
        <v>7.75</v>
      </c>
      <c r="L33" s="86">
        <v>32</v>
      </c>
      <c r="M33" s="86"/>
      <c r="N33" s="86"/>
      <c r="O33" s="125">
        <f t="shared" si="3"/>
        <v>106</v>
      </c>
      <c r="P33" s="126"/>
      <c r="Q33" s="134"/>
      <c r="R33" s="3" t="s">
        <v>191</v>
      </c>
    </row>
    <row r="34" spans="1:18" ht="16.5" thickBot="1">
      <c r="A34" s="154"/>
      <c r="B34" s="21" t="e">
        <f>LOOKUP(A34,Name!A$2:B969)</f>
        <v>#N/A</v>
      </c>
      <c r="C34" s="174"/>
      <c r="D34" s="86"/>
      <c r="E34" s="174"/>
      <c r="F34" s="86"/>
      <c r="G34" s="191"/>
      <c r="H34" s="86"/>
      <c r="I34" s="182"/>
      <c r="J34" s="86"/>
      <c r="K34" s="182"/>
      <c r="L34" s="86"/>
      <c r="M34" s="86"/>
      <c r="N34" s="86"/>
      <c r="O34" s="125">
        <f t="shared" si="3"/>
        <v>0</v>
      </c>
      <c r="P34" s="126"/>
      <c r="Q34" s="134"/>
      <c r="R34" s="3" t="s">
        <v>190</v>
      </c>
    </row>
    <row r="35" spans="1:18" ht="16.5" thickBot="1">
      <c r="A35" s="155">
        <v>5</v>
      </c>
      <c r="B35" s="156" t="str">
        <f>LOOKUP(A35,Name!A$2:B970)</f>
        <v>Tamworth AC</v>
      </c>
      <c r="C35" s="178"/>
      <c r="D35" s="156">
        <f>SUM(D29:D34)</f>
        <v>59</v>
      </c>
      <c r="E35" s="178"/>
      <c r="F35" s="156">
        <f>SUM(F29:F34)</f>
        <v>88</v>
      </c>
      <c r="G35" s="195"/>
      <c r="H35" s="156">
        <f>SUM(H29:H34)</f>
        <v>62</v>
      </c>
      <c r="I35" s="186"/>
      <c r="J35" s="156">
        <f>SUM(J29:J34)</f>
        <v>62</v>
      </c>
      <c r="K35" s="186"/>
      <c r="L35" s="156">
        <f>SUM(L29:L34)</f>
        <v>58</v>
      </c>
      <c r="M35" s="156"/>
      <c r="N35" s="156">
        <f>SUM(N29:N34)</f>
        <v>91</v>
      </c>
      <c r="O35" s="156">
        <f>Q31</f>
        <v>40</v>
      </c>
      <c r="P35" s="156">
        <f>Q34</f>
        <v>0</v>
      </c>
      <c r="Q35" s="157">
        <f>SUM(D35:P35)-R28-R29</f>
        <v>394</v>
      </c>
      <c r="R35" s="312" t="s">
        <v>240</v>
      </c>
    </row>
    <row r="36" spans="1:18" ht="15.75">
      <c r="A36" s="161">
        <v>6</v>
      </c>
      <c r="B36" s="162" t="str">
        <f>LOOKUP(A36,Name!A$2:B971)</f>
        <v>Solihull &amp; Small Heath</v>
      </c>
      <c r="C36" s="715" t="s">
        <v>96</v>
      </c>
      <c r="D36" s="716"/>
      <c r="E36" s="707" t="s">
        <v>97</v>
      </c>
      <c r="F36" s="708"/>
      <c r="G36" s="715" t="s">
        <v>101</v>
      </c>
      <c r="H36" s="716"/>
      <c r="I36" s="707" t="s">
        <v>98</v>
      </c>
      <c r="J36" s="708"/>
      <c r="K36" s="715" t="s">
        <v>99</v>
      </c>
      <c r="L36" s="716"/>
      <c r="M36" s="707" t="s">
        <v>100</v>
      </c>
      <c r="N36" s="708"/>
      <c r="O36" s="129" t="s">
        <v>102</v>
      </c>
      <c r="P36" s="130" t="s">
        <v>103</v>
      </c>
      <c r="Q36" s="163" t="s">
        <v>68</v>
      </c>
      <c r="R36" s="313">
        <v>79</v>
      </c>
    </row>
    <row r="37" spans="1:18" ht="16.5" thickBot="1">
      <c r="A37" s="159">
        <v>670</v>
      </c>
      <c r="B37" s="21" t="str">
        <f>LOOKUP(A37,Name!A$2:B972)</f>
        <v>Ashleigh Bailey</v>
      </c>
      <c r="C37" s="174"/>
      <c r="D37" s="86"/>
      <c r="E37" s="174">
        <v>51.4</v>
      </c>
      <c r="F37" s="86">
        <v>34</v>
      </c>
      <c r="G37" s="191"/>
      <c r="H37" s="86"/>
      <c r="I37" s="182">
        <v>2.2</v>
      </c>
      <c r="J37" s="86">
        <v>36</v>
      </c>
      <c r="K37" s="182">
        <v>10.5</v>
      </c>
      <c r="L37" s="86">
        <v>40</v>
      </c>
      <c r="M37" s="86"/>
      <c r="N37" s="86"/>
      <c r="O37" s="125">
        <f aca="true" t="shared" si="4" ref="O37:O42">D37+F37+H37+J37+L37+N37</f>
        <v>110</v>
      </c>
      <c r="P37" s="126"/>
      <c r="Q37" s="133" t="s">
        <v>104</v>
      </c>
      <c r="R37" s="314">
        <v>64</v>
      </c>
    </row>
    <row r="38" spans="1:18" ht="15.75">
      <c r="A38" s="159">
        <v>676</v>
      </c>
      <c r="B38" s="21" t="str">
        <f>LOOKUP(A38,Name!A$2:B973)</f>
        <v>Mary Takwoingi</v>
      </c>
      <c r="C38" s="174"/>
      <c r="D38" s="86"/>
      <c r="E38" s="174">
        <v>51.2</v>
      </c>
      <c r="F38" s="86">
        <v>36</v>
      </c>
      <c r="G38" s="191"/>
      <c r="H38" s="86"/>
      <c r="I38" s="182">
        <v>1.92</v>
      </c>
      <c r="J38" s="86">
        <v>26</v>
      </c>
      <c r="K38" s="182"/>
      <c r="L38" s="86"/>
      <c r="M38" s="86">
        <v>78</v>
      </c>
      <c r="N38" s="86">
        <v>35</v>
      </c>
      <c r="O38" s="125">
        <f t="shared" si="4"/>
        <v>97</v>
      </c>
      <c r="P38" s="126"/>
      <c r="Q38" s="134">
        <v>105.3</v>
      </c>
      <c r="R38" s="3" t="s">
        <v>191</v>
      </c>
    </row>
    <row r="39" spans="1:18" ht="15.75">
      <c r="A39" s="159">
        <v>680</v>
      </c>
      <c r="B39" s="21" t="str">
        <f>LOOKUP(A39,Name!A$2:B974)</f>
        <v>Riona Gahan</v>
      </c>
      <c r="C39" s="174"/>
      <c r="D39" s="86"/>
      <c r="E39" s="174">
        <v>53.9</v>
      </c>
      <c r="F39" s="86">
        <v>24</v>
      </c>
      <c r="G39" s="191"/>
      <c r="H39" s="86"/>
      <c r="I39" s="182">
        <v>1.68</v>
      </c>
      <c r="J39" s="86">
        <v>20</v>
      </c>
      <c r="K39" s="182">
        <v>5.28</v>
      </c>
      <c r="L39" s="86">
        <v>20</v>
      </c>
      <c r="M39" s="86"/>
      <c r="N39" s="86"/>
      <c r="O39" s="125">
        <f t="shared" si="4"/>
        <v>64</v>
      </c>
      <c r="P39" s="126"/>
      <c r="Q39" s="134">
        <v>20</v>
      </c>
      <c r="R39" s="3" t="s">
        <v>190</v>
      </c>
    </row>
    <row r="40" spans="1:17" ht="15.75">
      <c r="A40" s="159">
        <v>677</v>
      </c>
      <c r="B40" s="21" t="str">
        <f>LOOKUP(A40,Name!A$2:B975)</f>
        <v>Kaili Woodward</v>
      </c>
      <c r="C40" s="174">
        <v>23.7</v>
      </c>
      <c r="D40" s="86">
        <v>32</v>
      </c>
      <c r="E40" s="174"/>
      <c r="F40" s="86"/>
      <c r="G40" s="191">
        <v>49</v>
      </c>
      <c r="H40" s="86">
        <v>33</v>
      </c>
      <c r="I40" s="182"/>
      <c r="J40" s="86"/>
      <c r="K40" s="182">
        <v>7.37</v>
      </c>
      <c r="L40" s="86">
        <v>30</v>
      </c>
      <c r="M40" s="86"/>
      <c r="N40" s="86"/>
      <c r="O40" s="125">
        <f t="shared" si="4"/>
        <v>95</v>
      </c>
      <c r="P40" s="126"/>
      <c r="Q40" s="95" t="s">
        <v>105</v>
      </c>
    </row>
    <row r="41" spans="1:18" ht="15.75">
      <c r="A41" s="159">
        <v>681</v>
      </c>
      <c r="B41" s="21" t="str">
        <f>LOOKUP(A41,Name!A$2:B976)</f>
        <v>Amy Burton</v>
      </c>
      <c r="C41" s="174">
        <v>24.7</v>
      </c>
      <c r="D41" s="86">
        <v>25</v>
      </c>
      <c r="E41" s="174"/>
      <c r="F41" s="86"/>
      <c r="G41" s="191">
        <v>48</v>
      </c>
      <c r="H41" s="86">
        <v>30</v>
      </c>
      <c r="I41" s="182"/>
      <c r="J41" s="86"/>
      <c r="K41" s="182"/>
      <c r="L41" s="86"/>
      <c r="M41" s="86">
        <v>66</v>
      </c>
      <c r="N41" s="86">
        <v>24</v>
      </c>
      <c r="O41" s="125">
        <f t="shared" si="4"/>
        <v>79</v>
      </c>
      <c r="P41" s="126"/>
      <c r="Q41" s="134">
        <v>94.8</v>
      </c>
      <c r="R41" s="3" t="s">
        <v>191</v>
      </c>
    </row>
    <row r="42" spans="1:18" ht="15.75">
      <c r="A42" s="159">
        <v>674</v>
      </c>
      <c r="B42" s="21" t="str">
        <f>LOOKUP(A42,Name!A$2:B977)</f>
        <v>Katie Lund</v>
      </c>
      <c r="C42" s="174">
        <v>24.1</v>
      </c>
      <c r="D42" s="86">
        <v>29</v>
      </c>
      <c r="E42" s="174"/>
      <c r="F42" s="86"/>
      <c r="G42" s="191">
        <v>52</v>
      </c>
      <c r="H42" s="86">
        <v>36</v>
      </c>
      <c r="I42" s="182"/>
      <c r="J42" s="86"/>
      <c r="K42" s="182"/>
      <c r="L42" s="86"/>
      <c r="M42" s="86">
        <v>80</v>
      </c>
      <c r="N42" s="86">
        <v>38</v>
      </c>
      <c r="O42" s="125">
        <f t="shared" si="4"/>
        <v>103</v>
      </c>
      <c r="P42" s="126"/>
      <c r="Q42" s="134">
        <v>30</v>
      </c>
      <c r="R42" s="3" t="s">
        <v>190</v>
      </c>
    </row>
    <row r="43" spans="1:17" ht="16.5" thickBot="1">
      <c r="A43" s="160">
        <v>6</v>
      </c>
      <c r="B43" s="171" t="str">
        <f>LOOKUP(A43,Name!A$2:B978)</f>
        <v>Solihull &amp; Small Heath</v>
      </c>
      <c r="C43" s="179"/>
      <c r="D43" s="171">
        <f>SUM(D37:D42)</f>
        <v>86</v>
      </c>
      <c r="E43" s="179"/>
      <c r="F43" s="171">
        <f>SUM(F37:F42)</f>
        <v>94</v>
      </c>
      <c r="G43" s="196"/>
      <c r="H43" s="171">
        <f>SUM(H37:H42)</f>
        <v>99</v>
      </c>
      <c r="I43" s="187"/>
      <c r="J43" s="171">
        <f>SUM(J37:J42)</f>
        <v>82</v>
      </c>
      <c r="K43" s="187"/>
      <c r="L43" s="171">
        <f>SUM(L37:L42)</f>
        <v>90</v>
      </c>
      <c r="M43" s="171"/>
      <c r="N43" s="171">
        <f>SUM(N37:N42)</f>
        <v>97</v>
      </c>
      <c r="O43" s="171">
        <f>Q39</f>
        <v>20</v>
      </c>
      <c r="P43" s="171">
        <f>Q42</f>
        <v>30</v>
      </c>
      <c r="Q43" s="172">
        <f>SUM(D43:P43)-R36-R37</f>
        <v>455</v>
      </c>
    </row>
    <row r="44" spans="1:17" ht="15.75">
      <c r="A44" s="164"/>
      <c r="B44" s="165" t="s">
        <v>106</v>
      </c>
      <c r="C44" s="715" t="s">
        <v>96</v>
      </c>
      <c r="D44" s="716"/>
      <c r="E44" s="707" t="s">
        <v>97</v>
      </c>
      <c r="F44" s="708"/>
      <c r="G44" s="715" t="s">
        <v>101</v>
      </c>
      <c r="H44" s="716"/>
      <c r="I44" s="707" t="s">
        <v>98</v>
      </c>
      <c r="J44" s="708"/>
      <c r="K44" s="715" t="s">
        <v>99</v>
      </c>
      <c r="L44" s="716"/>
      <c r="M44" s="707" t="s">
        <v>100</v>
      </c>
      <c r="N44" s="708"/>
      <c r="O44" s="189"/>
      <c r="P44" s="189"/>
      <c r="Q44" s="246" t="s">
        <v>107</v>
      </c>
    </row>
    <row r="45" spans="1:17" ht="15.75">
      <c r="A45" s="244">
        <v>673</v>
      </c>
      <c r="B45" s="21" t="str">
        <f>LOOKUP(A45,Name!A$2:B980)</f>
        <v>Ellen Crockett</v>
      </c>
      <c r="C45" s="174">
        <v>24.1</v>
      </c>
      <c r="D45" s="86">
        <v>29</v>
      </c>
      <c r="E45" s="174"/>
      <c r="F45" s="86"/>
      <c r="G45" s="191"/>
      <c r="H45" s="86"/>
      <c r="I45" s="182">
        <v>2.06</v>
      </c>
      <c r="J45" s="86">
        <v>32</v>
      </c>
      <c r="K45" s="182"/>
      <c r="L45" s="86"/>
      <c r="M45" s="86">
        <v>78</v>
      </c>
      <c r="N45" s="86">
        <v>35</v>
      </c>
      <c r="O45" s="125">
        <f>D45+F45+H45+J45+L45+N45</f>
        <v>96</v>
      </c>
      <c r="P45" s="190"/>
      <c r="Q45" s="133" t="s">
        <v>104</v>
      </c>
    </row>
    <row r="46" spans="1:17" ht="15.75">
      <c r="A46" s="244">
        <v>678</v>
      </c>
      <c r="B46" s="21" t="str">
        <f>LOOKUP(A46,Name!A$2:B981)</f>
        <v>Leah Christopher</v>
      </c>
      <c r="C46" s="174"/>
      <c r="D46" s="86"/>
      <c r="E46" s="174"/>
      <c r="F46" s="86"/>
      <c r="G46" s="191"/>
      <c r="H46" s="86"/>
      <c r="I46" s="182">
        <v>2.08</v>
      </c>
      <c r="J46" s="86">
        <v>34</v>
      </c>
      <c r="K46" s="182"/>
      <c r="L46" s="86"/>
      <c r="M46" s="86">
        <v>75</v>
      </c>
      <c r="N46" s="86">
        <v>32</v>
      </c>
      <c r="O46" s="125">
        <f>D46+F46+H46+J46+L46+N46</f>
        <v>66</v>
      </c>
      <c r="P46" s="190"/>
      <c r="Q46" s="173"/>
    </row>
    <row r="47" spans="1:17" ht="15.75">
      <c r="A47" s="245"/>
      <c r="B47" s="21" t="e">
        <f>LOOKUP(A47,Name!A$2:B983)</f>
        <v>#N/A</v>
      </c>
      <c r="C47" s="174"/>
      <c r="D47" s="86"/>
      <c r="E47" s="174"/>
      <c r="F47" s="86"/>
      <c r="G47" s="191"/>
      <c r="H47" s="86"/>
      <c r="I47" s="182"/>
      <c r="J47" s="86"/>
      <c r="K47" s="182"/>
      <c r="L47" s="86"/>
      <c r="M47" s="86"/>
      <c r="N47" s="86"/>
      <c r="O47" s="125">
        <f>D47+F47+H47+J47+L47+N47</f>
        <v>0</v>
      </c>
      <c r="P47" s="190"/>
      <c r="Q47" s="134"/>
    </row>
    <row r="48" spans="1:17" ht="15.75">
      <c r="A48" s="166"/>
      <c r="B48" s="21" t="e">
        <f>LOOKUP(A48,Name!A$2:B984)</f>
        <v>#N/A</v>
      </c>
      <c r="C48" s="174"/>
      <c r="D48" s="86"/>
      <c r="E48" s="174"/>
      <c r="F48" s="86"/>
      <c r="G48" s="191"/>
      <c r="H48" s="86"/>
      <c r="I48" s="182"/>
      <c r="J48" s="86"/>
      <c r="K48" s="182"/>
      <c r="L48" s="86"/>
      <c r="M48" s="86"/>
      <c r="N48" s="86"/>
      <c r="O48" s="125">
        <f>D48+F48+H48+J48+L48+N48</f>
        <v>0</v>
      </c>
      <c r="P48" s="190"/>
      <c r="Q48" s="134"/>
    </row>
    <row r="49" spans="1:17" ht="15.75">
      <c r="A49" s="166"/>
      <c r="B49" s="21" t="e">
        <f>LOOKUP(A49,Name!A$2:B985)</f>
        <v>#N/A</v>
      </c>
      <c r="C49" s="174"/>
      <c r="D49" s="86"/>
      <c r="E49" s="174"/>
      <c r="F49" s="86"/>
      <c r="G49" s="191"/>
      <c r="H49" s="86"/>
      <c r="I49" s="182"/>
      <c r="J49" s="86"/>
      <c r="K49" s="182"/>
      <c r="L49" s="86"/>
      <c r="M49" s="86"/>
      <c r="N49" s="86"/>
      <c r="O49" s="125">
        <f>D49+F49+H49+J49+L49+N49</f>
        <v>0</v>
      </c>
      <c r="P49" s="190"/>
      <c r="Q49" s="134"/>
    </row>
    <row r="50" spans="1:17" ht="16.5" thickBot="1">
      <c r="A50" s="167"/>
      <c r="B50" s="168" t="s">
        <v>106</v>
      </c>
      <c r="C50" s="180"/>
      <c r="D50" s="168"/>
      <c r="E50" s="180"/>
      <c r="F50" s="168"/>
      <c r="G50" s="197"/>
      <c r="H50" s="168"/>
      <c r="I50" s="188"/>
      <c r="J50" s="168"/>
      <c r="K50" s="188"/>
      <c r="L50" s="168"/>
      <c r="M50" s="168"/>
      <c r="N50" s="168"/>
      <c r="O50" s="168"/>
      <c r="P50" s="168"/>
      <c r="Q50" s="169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5:O49">
    <cfRule type="cellIs" priority="11" dxfId="198" operator="equal" stopIfTrue="1">
      <formula>1</formula>
    </cfRule>
  </conditionalFormatting>
  <conditionalFormatting sqref="P13:P18">
    <cfRule type="cellIs" priority="10" dxfId="198" operator="equal" stopIfTrue="1">
      <formula>1</formula>
    </cfRule>
  </conditionalFormatting>
  <conditionalFormatting sqref="P21:P26">
    <cfRule type="cellIs" priority="9" dxfId="198" operator="equal" stopIfTrue="1">
      <formula>1</formula>
    </cfRule>
  </conditionalFormatting>
  <conditionalFormatting sqref="P29:P34">
    <cfRule type="cellIs" priority="8" dxfId="198" operator="equal" stopIfTrue="1">
      <formula>1</formula>
    </cfRule>
  </conditionalFormatting>
  <conditionalFormatting sqref="P37:P42">
    <cfRule type="cellIs" priority="7" dxfId="198" operator="equal" stopIfTrue="1">
      <formula>1</formula>
    </cfRule>
  </conditionalFormatting>
  <conditionalFormatting sqref="O37:O42">
    <cfRule type="cellIs" priority="5" dxfId="198" operator="equal" stopIfTrue="1">
      <formula>1</formula>
    </cfRule>
  </conditionalFormatting>
  <conditionalFormatting sqref="O29:O34">
    <cfRule type="cellIs" priority="4" dxfId="198" operator="equal" stopIfTrue="1">
      <formula>1</formula>
    </cfRule>
  </conditionalFormatting>
  <conditionalFormatting sqref="O21:O26">
    <cfRule type="cellIs" priority="3" dxfId="198" operator="equal" stopIfTrue="1">
      <formula>1</formula>
    </cfRule>
  </conditionalFormatting>
  <conditionalFormatting sqref="O13:O18">
    <cfRule type="cellIs" priority="2" dxfId="198" operator="equal" stopIfTrue="1">
      <formula>1</formula>
    </cfRule>
  </conditionalFormatting>
  <conditionalFormatting sqref="O5:O10">
    <cfRule type="cellIs" priority="1" dxfId="198" operator="equal" stopIfTrue="1">
      <formula>1</formula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52">
      <selection activeCell="F63" sqref="A1:F63"/>
    </sheetView>
  </sheetViews>
  <sheetFormatPr defaultColWidth="9.140625" defaultRowHeight="12.75"/>
  <cols>
    <col min="1" max="1" width="8.28125" style="3" customWidth="1"/>
    <col min="2" max="2" width="6.00390625" style="55" customWidth="1"/>
    <col min="3" max="3" width="6.7109375" style="55" customWidth="1"/>
    <col min="4" max="4" width="25.421875" style="3" customWidth="1"/>
    <col min="5" max="5" width="8.8515625" style="3" customWidth="1"/>
    <col min="6" max="6" width="4.140625" style="3" customWidth="1"/>
  </cols>
  <sheetData>
    <row r="1" spans="1:6" ht="16.5" thickBot="1">
      <c r="A1" s="235" t="s">
        <v>614</v>
      </c>
      <c r="B1" s="119"/>
      <c r="C1" s="120"/>
      <c r="D1" s="120" t="s">
        <v>605</v>
      </c>
      <c r="E1" s="120"/>
      <c r="F1" s="121"/>
    </row>
    <row r="2" spans="1:6" ht="16.5" thickBot="1">
      <c r="A2" s="235" t="s">
        <v>614</v>
      </c>
      <c r="B2" s="232" t="s">
        <v>609</v>
      </c>
      <c r="C2" s="107"/>
      <c r="D2" s="690" t="s">
        <v>604</v>
      </c>
      <c r="E2" s="91"/>
      <c r="F2" s="103"/>
    </row>
    <row r="3" spans="1:6" ht="16.5" thickBot="1">
      <c r="A3" s="235" t="s">
        <v>614</v>
      </c>
      <c r="B3" s="92">
        <v>1</v>
      </c>
      <c r="C3" s="84">
        <v>6</v>
      </c>
      <c r="D3" s="93" t="str">
        <f>LOOKUP(C3,Name!A$2:B1000)</f>
        <v>Solihull &amp; Small Heath</v>
      </c>
      <c r="E3" s="174">
        <v>51.9</v>
      </c>
      <c r="F3" s="101"/>
    </row>
    <row r="4" spans="1:6" ht="16.5" thickBot="1">
      <c r="A4" s="235" t="s">
        <v>614</v>
      </c>
      <c r="B4" s="92">
        <v>2</v>
      </c>
      <c r="C4" s="84">
        <v>1</v>
      </c>
      <c r="D4" s="93" t="str">
        <f>LOOKUP(C4,Name!A$2:B1001)</f>
        <v>Royal Sutton Coldfield</v>
      </c>
      <c r="E4" s="86">
        <v>56.1</v>
      </c>
      <c r="F4" s="101"/>
    </row>
    <row r="5" spans="1:6" ht="16.5" thickBot="1">
      <c r="A5" s="235" t="s">
        <v>614</v>
      </c>
      <c r="B5" s="92">
        <v>3</v>
      </c>
      <c r="C5" s="84" t="s">
        <v>12</v>
      </c>
      <c r="D5" s="93" t="e">
        <f>LOOKUP(C5,Name!A$2:B1002)</f>
        <v>#N/A</v>
      </c>
      <c r="E5" s="182" t="s">
        <v>12</v>
      </c>
      <c r="F5" s="101"/>
    </row>
    <row r="6" spans="1:6" ht="16.5" thickBot="1">
      <c r="A6" s="235" t="s">
        <v>614</v>
      </c>
      <c r="B6" s="92">
        <v>4</v>
      </c>
      <c r="C6" s="84" t="s">
        <v>12</v>
      </c>
      <c r="D6" s="93" t="e">
        <f>LOOKUP(C6,Name!A$2:B1003)</f>
        <v>#N/A</v>
      </c>
      <c r="E6" s="182" t="s">
        <v>12</v>
      </c>
      <c r="F6" s="101"/>
    </row>
    <row r="7" spans="1:6" ht="16.5" thickBot="1">
      <c r="A7" s="235" t="s">
        <v>614</v>
      </c>
      <c r="B7" s="92">
        <v>5</v>
      </c>
      <c r="C7" s="84" t="s">
        <v>12</v>
      </c>
      <c r="D7" s="93" t="e">
        <f>LOOKUP(C7,Name!A$2:B1004)</f>
        <v>#N/A</v>
      </c>
      <c r="E7" s="182" t="s">
        <v>12</v>
      </c>
      <c r="F7" s="101"/>
    </row>
    <row r="8" spans="1:6" ht="16.5" thickBot="1">
      <c r="A8" s="235" t="s">
        <v>614</v>
      </c>
      <c r="B8" s="100"/>
      <c r="C8" s="94"/>
      <c r="D8" s="93"/>
      <c r="E8" s="93"/>
      <c r="F8" s="101"/>
    </row>
    <row r="9" spans="1:6" ht="16.5" thickBot="1">
      <c r="A9" s="235" t="s">
        <v>614</v>
      </c>
      <c r="B9" s="233" t="s">
        <v>610</v>
      </c>
      <c r="C9" s="94"/>
      <c r="D9" s="691" t="s">
        <v>606</v>
      </c>
      <c r="E9" s="94"/>
      <c r="F9" s="101"/>
    </row>
    <row r="10" spans="1:6" ht="16.5" thickBot="1">
      <c r="A10" s="235" t="s">
        <v>614</v>
      </c>
      <c r="B10" s="92">
        <v>1</v>
      </c>
      <c r="C10" s="84">
        <v>6</v>
      </c>
      <c r="D10" s="686" t="str">
        <f>LOOKUP(C10,Name!A$2:B1007)</f>
        <v>Solihull &amp; Small Heath</v>
      </c>
      <c r="E10" s="86">
        <v>52.7</v>
      </c>
      <c r="F10" s="101"/>
    </row>
    <row r="11" spans="1:6" ht="16.5" thickBot="1">
      <c r="A11" s="235" t="s">
        <v>614</v>
      </c>
      <c r="B11" s="92">
        <v>2</v>
      </c>
      <c r="C11" s="84">
        <v>4</v>
      </c>
      <c r="D11" s="686" t="str">
        <f>LOOKUP(C11,Name!A$2:B1008)</f>
        <v>Halesowen C&amp;AC</v>
      </c>
      <c r="E11" s="86">
        <v>61.2</v>
      </c>
      <c r="F11" s="101"/>
    </row>
    <row r="12" spans="1:6" ht="16.5" thickBot="1">
      <c r="A12" s="235" t="s">
        <v>614</v>
      </c>
      <c r="B12" s="92">
        <v>3</v>
      </c>
      <c r="C12" s="84" t="s">
        <v>12</v>
      </c>
      <c r="D12" s="686" t="e">
        <f>LOOKUP(C12,Name!A$2:B1009)</f>
        <v>#N/A</v>
      </c>
      <c r="E12" s="86" t="s">
        <v>12</v>
      </c>
      <c r="F12" s="101"/>
    </row>
    <row r="13" spans="1:6" ht="16.5" thickBot="1">
      <c r="A13" s="235" t="s">
        <v>614</v>
      </c>
      <c r="B13" s="92">
        <v>4</v>
      </c>
      <c r="C13" s="84" t="s">
        <v>12</v>
      </c>
      <c r="D13" s="686" t="e">
        <f>LOOKUP(C13,Name!A$2:B1010)</f>
        <v>#N/A</v>
      </c>
      <c r="E13" s="86" t="s">
        <v>12</v>
      </c>
      <c r="F13" s="101"/>
    </row>
    <row r="14" spans="1:6" ht="16.5" thickBot="1">
      <c r="A14" s="235" t="s">
        <v>614</v>
      </c>
      <c r="B14" s="92">
        <v>5</v>
      </c>
      <c r="C14" s="84"/>
      <c r="D14" s="686" t="e">
        <f>LOOKUP(C14,Name!A$2:B1011)</f>
        <v>#N/A</v>
      </c>
      <c r="E14" s="86"/>
      <c r="F14" s="101"/>
    </row>
    <row r="15" spans="1:6" ht="16.5" thickBot="1">
      <c r="A15" s="235" t="s">
        <v>614</v>
      </c>
      <c r="B15" s="104"/>
      <c r="C15" s="105"/>
      <c r="D15" s="98"/>
      <c r="E15" s="98"/>
      <c r="F15" s="106"/>
    </row>
    <row r="16" spans="1:6" ht="16.5" thickBot="1">
      <c r="A16" s="235" t="s">
        <v>614</v>
      </c>
      <c r="B16" s="232" t="s">
        <v>608</v>
      </c>
      <c r="C16" s="107"/>
      <c r="D16" s="690" t="s">
        <v>607</v>
      </c>
      <c r="E16" s="91"/>
      <c r="F16" s="103"/>
    </row>
    <row r="17" spans="1:6" ht="16.5" thickBot="1">
      <c r="A17" s="235" t="s">
        <v>614</v>
      </c>
      <c r="B17" s="92">
        <v>1</v>
      </c>
      <c r="C17" s="84">
        <v>502</v>
      </c>
      <c r="D17" s="93" t="str">
        <f>LOOKUP(C17,Name!A$2:B1014)</f>
        <v>KAI BUCKLEY</v>
      </c>
      <c r="E17" s="191">
        <v>60</v>
      </c>
      <c r="F17" s="101"/>
    </row>
    <row r="18" spans="1:6" ht="16.5" thickBot="1">
      <c r="A18" s="235" t="s">
        <v>614</v>
      </c>
      <c r="B18" s="92">
        <v>2</v>
      </c>
      <c r="C18" s="84">
        <v>102</v>
      </c>
      <c r="D18" s="93" t="str">
        <f>LOOKUP(C18,Name!A$2:B1015)</f>
        <v>Tyrique Grant-Fagan</v>
      </c>
      <c r="E18" s="191">
        <v>56</v>
      </c>
      <c r="F18" s="101"/>
    </row>
    <row r="19" spans="1:6" ht="16.5" thickBot="1">
      <c r="A19" s="235" t="s">
        <v>614</v>
      </c>
      <c r="B19" s="92">
        <v>3</v>
      </c>
      <c r="C19" s="84">
        <v>441</v>
      </c>
      <c r="D19" s="93" t="str">
        <f>LOOKUP(C19,Name!A$2:B1016)</f>
        <v>Freddie Smith</v>
      </c>
      <c r="E19" s="191">
        <v>51</v>
      </c>
      <c r="F19" s="101"/>
    </row>
    <row r="20" spans="1:6" ht="16.5" thickBot="1">
      <c r="A20" s="235" t="s">
        <v>614</v>
      </c>
      <c r="B20" s="92">
        <v>4</v>
      </c>
      <c r="C20" s="84">
        <v>641</v>
      </c>
      <c r="D20" s="93" t="str">
        <f>LOOKUP(C20,Name!A$2:B1017)</f>
        <v>Ben Rafferty</v>
      </c>
      <c r="E20" s="191">
        <v>28</v>
      </c>
      <c r="F20" s="101"/>
    </row>
    <row r="21" spans="1:6" ht="16.5" thickBot="1">
      <c r="A21" s="235" t="s">
        <v>614</v>
      </c>
      <c r="B21" s="92">
        <v>5</v>
      </c>
      <c r="C21" s="84">
        <v>634</v>
      </c>
      <c r="D21" s="93" t="str">
        <f>LOOKUP(C21,Name!A$2:B1018)</f>
        <v>James Davies</v>
      </c>
      <c r="E21" s="191">
        <v>18</v>
      </c>
      <c r="F21" s="101"/>
    </row>
    <row r="22" spans="1:6" ht="16.5" thickBot="1">
      <c r="A22" s="235" t="s">
        <v>614</v>
      </c>
      <c r="B22" s="92">
        <v>6</v>
      </c>
      <c r="C22" s="84">
        <v>501</v>
      </c>
      <c r="D22" s="93" t="str">
        <f>LOOKUP(C22,Name!A$2:B1021)</f>
        <v>JAMES STRETTON</v>
      </c>
      <c r="E22" s="191">
        <v>17</v>
      </c>
      <c r="F22" s="101"/>
    </row>
    <row r="23" spans="1:6" ht="16.5" thickBot="1">
      <c r="A23" s="235" t="s">
        <v>614</v>
      </c>
      <c r="B23" s="92">
        <v>7</v>
      </c>
      <c r="C23" s="84">
        <v>109</v>
      </c>
      <c r="D23" s="93" t="str">
        <f>LOOKUP(C23,Name!A$2:B1022)</f>
        <v>Daniel Pitt</v>
      </c>
      <c r="E23" s="191">
        <v>8</v>
      </c>
      <c r="F23" s="101"/>
    </row>
    <row r="24" spans="1:6" ht="16.5" thickBot="1">
      <c r="A24" s="235" t="s">
        <v>614</v>
      </c>
      <c r="B24" s="92">
        <v>8</v>
      </c>
      <c r="C24" s="84"/>
      <c r="D24" s="93" t="e">
        <f>LOOKUP(C24,Name!A$2:B1023)</f>
        <v>#N/A</v>
      </c>
      <c r="E24" s="191"/>
      <c r="F24" s="101"/>
    </row>
    <row r="25" spans="1:6" ht="16.5" thickBot="1">
      <c r="A25" s="235" t="s">
        <v>614</v>
      </c>
      <c r="B25" s="92">
        <v>9</v>
      </c>
      <c r="C25" s="84"/>
      <c r="D25" s="93" t="e">
        <f>LOOKUP(C25,Name!A$2:B1024)</f>
        <v>#N/A</v>
      </c>
      <c r="E25" s="191"/>
      <c r="F25" s="101"/>
    </row>
    <row r="26" spans="1:6" ht="16.5" thickBot="1">
      <c r="A26" s="235" t="s">
        <v>614</v>
      </c>
      <c r="B26" s="96">
        <v>10</v>
      </c>
      <c r="C26" s="97"/>
      <c r="D26" s="93" t="e">
        <f>LOOKUP(C26,Name!A$2:B1025)</f>
        <v>#N/A</v>
      </c>
      <c r="E26" s="692"/>
      <c r="F26" s="106"/>
    </row>
    <row r="27" spans="1:6" ht="16.5" thickBot="1">
      <c r="A27" s="235" t="s">
        <v>614</v>
      </c>
      <c r="B27" s="78"/>
      <c r="C27" s="78"/>
      <c r="D27" s="90"/>
      <c r="E27" s="90"/>
      <c r="F27" s="90"/>
    </row>
    <row r="28" spans="1:6" ht="16.5" thickBot="1">
      <c r="A28" s="235" t="s">
        <v>614</v>
      </c>
      <c r="B28" s="232" t="s">
        <v>612</v>
      </c>
      <c r="C28" s="107"/>
      <c r="D28" s="690" t="s">
        <v>611</v>
      </c>
      <c r="E28" s="91"/>
      <c r="F28" s="103"/>
    </row>
    <row r="29" spans="1:6" ht="16.5" thickBot="1">
      <c r="A29" s="235" t="s">
        <v>614</v>
      </c>
      <c r="B29" s="92">
        <v>1</v>
      </c>
      <c r="C29" s="84">
        <v>699</v>
      </c>
      <c r="D29" s="686" t="str">
        <f>LOOKUP(C29,Name!A$2:B1028)</f>
        <v>Lily Edwards</v>
      </c>
      <c r="E29" s="86">
        <v>60</v>
      </c>
      <c r="F29" s="101"/>
    </row>
    <row r="30" spans="1:6" ht="16.5" thickBot="1">
      <c r="A30" s="235" t="s">
        <v>614</v>
      </c>
      <c r="B30" s="92" t="s">
        <v>617</v>
      </c>
      <c r="C30" s="84">
        <v>692</v>
      </c>
      <c r="D30" s="686" t="str">
        <f>LOOKUP(C30,Name!A$2:B1029)</f>
        <v>Ella McGrath</v>
      </c>
      <c r="E30" s="86">
        <v>60</v>
      </c>
      <c r="F30" s="101"/>
    </row>
    <row r="31" spans="1:6" ht="16.5" thickBot="1">
      <c r="A31" s="235" t="s">
        <v>614</v>
      </c>
      <c r="B31" s="92">
        <v>3</v>
      </c>
      <c r="C31" s="84">
        <v>157</v>
      </c>
      <c r="D31" s="686" t="str">
        <f>LOOKUP(C31,Name!A$2:B1030)</f>
        <v>Olivia Straw</v>
      </c>
      <c r="E31" s="86">
        <v>31</v>
      </c>
      <c r="F31" s="101"/>
    </row>
    <row r="32" spans="1:6" ht="16.5" thickBot="1">
      <c r="A32" s="235" t="s">
        <v>614</v>
      </c>
      <c r="B32" s="92">
        <v>4</v>
      </c>
      <c r="C32" s="84">
        <v>151</v>
      </c>
      <c r="D32" s="686" t="str">
        <f>LOOKUP(C32,Name!A$2:B1031)</f>
        <v>Charlotte Prince</v>
      </c>
      <c r="E32" s="86">
        <v>25</v>
      </c>
      <c r="F32" s="101"/>
    </row>
    <row r="33" spans="1:6" ht="16.5" thickBot="1">
      <c r="A33" s="235" t="s">
        <v>614</v>
      </c>
      <c r="B33" s="92">
        <v>5</v>
      </c>
      <c r="C33" s="84">
        <v>485</v>
      </c>
      <c r="D33" s="686" t="str">
        <f>LOOKUP(C33,Name!A$2:B1032)</f>
        <v>Abigail Rickard</v>
      </c>
      <c r="E33" s="86">
        <v>15</v>
      </c>
      <c r="F33" s="101"/>
    </row>
    <row r="34" spans="1:6" ht="16.5" thickBot="1">
      <c r="A34" s="235" t="s">
        <v>614</v>
      </c>
      <c r="B34" s="92">
        <v>6</v>
      </c>
      <c r="C34" s="84">
        <v>521</v>
      </c>
      <c r="D34" s="686" t="str">
        <f>LOOKUP(C34,Name!A$2:B1035)</f>
        <v>ELLIE GAUNTLETT</v>
      </c>
      <c r="E34" s="86">
        <v>12</v>
      </c>
      <c r="F34" s="101"/>
    </row>
    <row r="35" spans="1:6" ht="16.5" thickBot="1">
      <c r="A35" s="235" t="s">
        <v>614</v>
      </c>
      <c r="B35" s="92">
        <v>7</v>
      </c>
      <c r="C35" s="84">
        <v>520</v>
      </c>
      <c r="D35" s="686" t="str">
        <f>LOOKUP(C35,Name!A$2:B1036)</f>
        <v>GEORGINA WEAL</v>
      </c>
      <c r="E35" s="86">
        <v>11</v>
      </c>
      <c r="F35" s="101"/>
    </row>
    <row r="36" spans="1:6" ht="16.5" thickBot="1">
      <c r="A36" s="235" t="s">
        <v>614</v>
      </c>
      <c r="B36" s="92">
        <v>8</v>
      </c>
      <c r="C36" s="84">
        <v>470</v>
      </c>
      <c r="D36" s="686" t="str">
        <f>LOOKUP(C36,Name!A$2:B1037)</f>
        <v>Charlie-Ann Baird</v>
      </c>
      <c r="E36" s="86">
        <v>10</v>
      </c>
      <c r="F36" s="101"/>
    </row>
    <row r="37" spans="1:6" ht="16.5" thickBot="1">
      <c r="A37" s="235" t="s">
        <v>614</v>
      </c>
      <c r="B37" s="92">
        <v>9</v>
      </c>
      <c r="C37" s="84"/>
      <c r="D37" s="686" t="e">
        <f>LOOKUP(C37,Name!A$2:B1038)</f>
        <v>#N/A</v>
      </c>
      <c r="E37" s="86"/>
      <c r="F37" s="101"/>
    </row>
    <row r="38" spans="1:6" ht="16.5" thickBot="1">
      <c r="A38" s="235" t="s">
        <v>614</v>
      </c>
      <c r="B38" s="96">
        <v>10</v>
      </c>
      <c r="C38" s="97"/>
      <c r="D38" s="686" t="e">
        <f>LOOKUP(C38,Name!A$2:B1039)</f>
        <v>#N/A</v>
      </c>
      <c r="E38" s="108"/>
      <c r="F38" s="106"/>
    </row>
    <row r="39" spans="1:6" ht="16.5" thickBot="1">
      <c r="A39" s="235" t="s">
        <v>614</v>
      </c>
      <c r="B39" s="78"/>
      <c r="C39" s="78"/>
      <c r="D39" s="689"/>
      <c r="E39" s="90"/>
      <c r="F39" s="90"/>
    </row>
    <row r="40" spans="1:6" ht="16.5" thickBot="1">
      <c r="A40" s="235" t="s">
        <v>614</v>
      </c>
      <c r="B40" s="232" t="s">
        <v>86</v>
      </c>
      <c r="C40" s="107"/>
      <c r="D40" s="690" t="s">
        <v>613</v>
      </c>
      <c r="E40" s="91"/>
      <c r="F40" s="103"/>
    </row>
    <row r="41" spans="1:6" ht="16.5" thickBot="1">
      <c r="A41" s="235" t="s">
        <v>614</v>
      </c>
      <c r="B41" s="92">
        <v>1</v>
      </c>
      <c r="C41" s="84">
        <v>115</v>
      </c>
      <c r="D41" s="93" t="str">
        <f>LOOKUP(C41,Name!A$2:B1042)</f>
        <v>Aaron Oshenye</v>
      </c>
      <c r="E41" s="191">
        <v>17</v>
      </c>
      <c r="F41" s="101"/>
    </row>
    <row r="42" spans="1:6" ht="16.5" thickBot="1">
      <c r="A42" s="235" t="s">
        <v>614</v>
      </c>
      <c r="B42" s="92">
        <v>2</v>
      </c>
      <c r="C42" s="84">
        <v>501</v>
      </c>
      <c r="D42" s="93" t="str">
        <f>LOOKUP(C42,Name!A$2:B1043)</f>
        <v>JAMES STRETTON</v>
      </c>
      <c r="E42" s="191">
        <v>16</v>
      </c>
      <c r="F42" s="101"/>
    </row>
    <row r="43" spans="1:6" ht="16.5" thickBot="1">
      <c r="A43" s="235" t="s">
        <v>614</v>
      </c>
      <c r="B43" s="92">
        <v>3</v>
      </c>
      <c r="C43" s="84">
        <v>435</v>
      </c>
      <c r="D43" s="93" t="str">
        <f>LOOKUP(C43,Name!A$2:B1044)</f>
        <v>Roscoe Cox</v>
      </c>
      <c r="E43" s="191">
        <v>16</v>
      </c>
      <c r="F43" s="101"/>
    </row>
    <row r="44" spans="1:6" ht="16.5" thickBot="1">
      <c r="A44" s="235" t="s">
        <v>614</v>
      </c>
      <c r="B44" s="92">
        <v>4</v>
      </c>
      <c r="C44" s="84">
        <v>638</v>
      </c>
      <c r="D44" s="93" t="str">
        <f>LOOKUP(C44,Name!A$2:B1045)</f>
        <v>Jack Kinder</v>
      </c>
      <c r="E44" s="191">
        <v>16</v>
      </c>
      <c r="F44" s="101"/>
    </row>
    <row r="45" spans="1:6" ht="16.5" thickBot="1">
      <c r="A45" s="235" t="s">
        <v>614</v>
      </c>
      <c r="B45" s="92">
        <v>5</v>
      </c>
      <c r="C45" s="84">
        <v>634</v>
      </c>
      <c r="D45" s="93" t="str">
        <f>LOOKUP(C45,Name!A$2:B1046)</f>
        <v>James Davies</v>
      </c>
      <c r="E45" s="191">
        <v>14</v>
      </c>
      <c r="F45" s="101"/>
    </row>
    <row r="46" spans="1:6" ht="16.5" thickBot="1">
      <c r="A46" s="235" t="s">
        <v>614</v>
      </c>
      <c r="B46" s="92">
        <v>6</v>
      </c>
      <c r="C46" s="84">
        <v>108</v>
      </c>
      <c r="D46" s="93" t="str">
        <f>LOOKUP(C46,Name!A$2:B1047)</f>
        <v>Cameron Taye Harris</v>
      </c>
      <c r="E46" s="191">
        <v>12</v>
      </c>
      <c r="F46" s="101"/>
    </row>
    <row r="47" spans="1:6" ht="16.5" thickBot="1">
      <c r="A47" s="235" t="s">
        <v>614</v>
      </c>
      <c r="B47" s="92">
        <v>7</v>
      </c>
      <c r="C47" s="84">
        <v>500</v>
      </c>
      <c r="D47" s="93" t="str">
        <f>LOOKUP(C47,Name!A$2:B1048)</f>
        <v>CAYDON FAIRBURN</v>
      </c>
      <c r="E47" s="191">
        <v>10</v>
      </c>
      <c r="F47" s="101"/>
    </row>
    <row r="48" spans="1:6" ht="16.5" thickBot="1">
      <c r="A48" s="235" t="s">
        <v>614</v>
      </c>
      <c r="B48" s="92">
        <v>8</v>
      </c>
      <c r="C48" s="84">
        <v>352</v>
      </c>
      <c r="D48" s="93" t="str">
        <f>LOOKUP(C48,Name!A$2:B1049)</f>
        <v>REMARI OKOTIE</v>
      </c>
      <c r="E48" s="191">
        <v>9</v>
      </c>
      <c r="F48" s="101"/>
    </row>
    <row r="49" spans="1:6" ht="16.5" thickBot="1">
      <c r="A49" s="235" t="s">
        <v>614</v>
      </c>
      <c r="B49" s="92">
        <v>9</v>
      </c>
      <c r="C49" s="84">
        <v>434</v>
      </c>
      <c r="D49" s="93" t="str">
        <f>LOOKUP(C49,Name!A$2:B1050)</f>
        <v>Rio Cox</v>
      </c>
      <c r="E49" s="191">
        <v>7</v>
      </c>
      <c r="F49" s="101"/>
    </row>
    <row r="50" spans="1:6" ht="16.5" thickBot="1">
      <c r="A50" s="235" t="s">
        <v>614</v>
      </c>
      <c r="B50" s="96">
        <v>10</v>
      </c>
      <c r="C50" s="97">
        <v>355</v>
      </c>
      <c r="D50" s="93" t="str">
        <f>LOOKUP(C50,Name!A$2:B1051)</f>
        <v>BEN FERGUSON
</v>
      </c>
      <c r="E50" s="692">
        <v>5</v>
      </c>
      <c r="F50" s="106"/>
    </row>
    <row r="51" spans="1:6" ht="16.5" thickBot="1">
      <c r="A51" s="235" t="s">
        <v>614</v>
      </c>
      <c r="B51" s="78"/>
      <c r="C51" s="78"/>
      <c r="D51" s="90"/>
      <c r="E51" s="90"/>
      <c r="F51" s="90"/>
    </row>
    <row r="52" spans="1:6" ht="16.5" thickBot="1">
      <c r="A52" s="235" t="s">
        <v>614</v>
      </c>
      <c r="B52" s="232" t="s">
        <v>127</v>
      </c>
      <c r="C52" s="107"/>
      <c r="D52" s="690" t="s">
        <v>615</v>
      </c>
      <c r="E52" s="91"/>
      <c r="F52" s="103"/>
    </row>
    <row r="53" spans="1:6" ht="16.5" thickBot="1">
      <c r="A53" s="235" t="s">
        <v>614</v>
      </c>
      <c r="B53" s="92">
        <v>1</v>
      </c>
      <c r="C53" s="84">
        <v>693</v>
      </c>
      <c r="D53" s="686" t="str">
        <f>LOOKUP(C53,Name!A$2:B1054)</f>
        <v>Poppy Koumblis</v>
      </c>
      <c r="E53" s="86">
        <v>13</v>
      </c>
      <c r="F53" s="101"/>
    </row>
    <row r="54" spans="1:6" ht="16.5" thickBot="1">
      <c r="A54" s="235" t="s">
        <v>614</v>
      </c>
      <c r="B54" s="92">
        <v>2</v>
      </c>
      <c r="C54" s="84">
        <v>688</v>
      </c>
      <c r="D54" s="686" t="str">
        <f>LOOKUP(C54,Name!A$2:B1055)</f>
        <v>Sophie Williams</v>
      </c>
      <c r="E54" s="86">
        <v>9</v>
      </c>
      <c r="F54" s="101"/>
    </row>
    <row r="55" spans="1:6" ht="16.5" thickBot="1">
      <c r="A55" s="235" t="s">
        <v>614</v>
      </c>
      <c r="B55" s="92" t="s">
        <v>592</v>
      </c>
      <c r="C55" s="84">
        <v>152</v>
      </c>
      <c r="D55" s="686" t="str">
        <f>LOOKUP(C55,Name!A$2:B1056)</f>
        <v>Isabel Male</v>
      </c>
      <c r="E55" s="86">
        <v>9</v>
      </c>
      <c r="F55" s="101"/>
    </row>
    <row r="56" spans="1:6" ht="16.5" thickBot="1">
      <c r="A56" s="235" t="s">
        <v>614</v>
      </c>
      <c r="B56" s="92">
        <v>4</v>
      </c>
      <c r="C56" s="84">
        <v>521</v>
      </c>
      <c r="D56" s="686" t="str">
        <f>LOOKUP(C56,Name!A$2:B1057)</f>
        <v>ELLIE GAUNTLETT</v>
      </c>
      <c r="E56" s="86">
        <v>9</v>
      </c>
      <c r="F56" s="101"/>
    </row>
    <row r="57" spans="1:6" ht="16.5" thickBot="1">
      <c r="A57" s="235" t="s">
        <v>614</v>
      </c>
      <c r="B57" s="92" t="s">
        <v>616</v>
      </c>
      <c r="C57" s="84">
        <v>473</v>
      </c>
      <c r="D57" s="686" t="str">
        <f>LOOKUP(C57,Name!A$2:B1058)</f>
        <v>Betsy Cooper</v>
      </c>
      <c r="E57" s="86">
        <v>9</v>
      </c>
      <c r="F57" s="101"/>
    </row>
    <row r="58" spans="1:6" ht="16.5" thickBot="1">
      <c r="A58" s="235" t="s">
        <v>614</v>
      </c>
      <c r="B58" s="92">
        <v>6</v>
      </c>
      <c r="C58" s="84">
        <v>306</v>
      </c>
      <c r="D58" s="686" t="str">
        <f>LOOKUP(C58,Name!A$2:B1059)</f>
        <v>CAITLIN CASEY</v>
      </c>
      <c r="E58" s="86">
        <v>8</v>
      </c>
      <c r="F58" s="101"/>
    </row>
    <row r="59" spans="1:6" ht="16.5" thickBot="1">
      <c r="A59" s="235" t="s">
        <v>614</v>
      </c>
      <c r="B59" s="92">
        <v>7</v>
      </c>
      <c r="C59" s="84">
        <v>162</v>
      </c>
      <c r="D59" s="686" t="str">
        <f>LOOKUP(C59,Name!A$2:B1060)</f>
        <v>Neva Bevan</v>
      </c>
      <c r="E59" s="86">
        <v>7</v>
      </c>
      <c r="F59" s="101"/>
    </row>
    <row r="60" spans="1:6" ht="16.5" thickBot="1">
      <c r="A60" s="235" t="s">
        <v>614</v>
      </c>
      <c r="B60" s="92">
        <v>8</v>
      </c>
      <c r="C60" s="84">
        <v>302</v>
      </c>
      <c r="D60" s="686" t="str">
        <f>LOOKUP(C60,Name!A$2:B1061)</f>
        <v>ABBY SIMPSON</v>
      </c>
      <c r="E60" s="86">
        <v>6</v>
      </c>
      <c r="F60" s="101"/>
    </row>
    <row r="61" spans="1:6" ht="16.5" thickBot="1">
      <c r="A61" s="235" t="s">
        <v>614</v>
      </c>
      <c r="B61" s="92">
        <v>9</v>
      </c>
      <c r="C61" s="84">
        <v>474</v>
      </c>
      <c r="D61" s="686" t="str">
        <f>LOOKUP(C61,Name!A$2:B1062)</f>
        <v>Eva Cooper</v>
      </c>
      <c r="E61" s="86">
        <v>5</v>
      </c>
      <c r="F61" s="101"/>
    </row>
    <row r="62" spans="1:6" ht="16.5" thickBot="1">
      <c r="A62" s="235" t="s">
        <v>614</v>
      </c>
      <c r="B62" s="92">
        <v>10</v>
      </c>
      <c r="C62" s="84">
        <v>522</v>
      </c>
      <c r="D62" s="686" t="str">
        <f>LOOKUP(C62,Name!A$2:B1063)</f>
        <v>TEGAN VICKERY</v>
      </c>
      <c r="E62" s="86">
        <v>2</v>
      </c>
      <c r="F62" s="101"/>
    </row>
    <row r="63" spans="1:6" ht="16.5" thickBot="1">
      <c r="A63" s="235" t="s">
        <v>614</v>
      </c>
      <c r="B63" s="104"/>
      <c r="C63" s="105"/>
      <c r="D63" s="98"/>
      <c r="E63" s="98"/>
      <c r="F63" s="106"/>
    </row>
  </sheetData>
  <sheetProtection/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6">
      <selection activeCell="M6" sqref="A2:M6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49" t="s">
        <v>34</v>
      </c>
      <c r="B1" s="199" t="s">
        <v>54</v>
      </c>
      <c r="C1" s="199" t="s">
        <v>1</v>
      </c>
      <c r="D1" s="199" t="s">
        <v>2</v>
      </c>
      <c r="E1" s="199" t="s">
        <v>3</v>
      </c>
      <c r="F1" s="48" t="s">
        <v>4</v>
      </c>
      <c r="G1" s="48" t="s">
        <v>11</v>
      </c>
      <c r="H1" s="199" t="s">
        <v>54</v>
      </c>
      <c r="I1" s="199" t="s">
        <v>1</v>
      </c>
      <c r="J1" s="199" t="s">
        <v>2</v>
      </c>
      <c r="K1" s="199" t="s">
        <v>3</v>
      </c>
      <c r="L1" s="50" t="s">
        <v>4</v>
      </c>
      <c r="M1" s="51" t="s">
        <v>13</v>
      </c>
    </row>
    <row r="2" spans="1:13" ht="15">
      <c r="A2" s="200" t="s">
        <v>7</v>
      </c>
      <c r="B2" s="681">
        <v>162</v>
      </c>
      <c r="C2" s="7"/>
      <c r="D2" s="7"/>
      <c r="E2" s="7"/>
      <c r="F2" s="7"/>
      <c r="G2" s="58">
        <f>SUM(B2:F2)</f>
        <v>162</v>
      </c>
      <c r="H2" s="681">
        <v>10</v>
      </c>
      <c r="I2" s="7"/>
      <c r="J2" s="7"/>
      <c r="K2" s="7"/>
      <c r="L2" s="7"/>
      <c r="M2" s="205">
        <f>SUM(H2:L2)</f>
        <v>10</v>
      </c>
    </row>
    <row r="3" spans="1:13" ht="15">
      <c r="A3" s="201" t="s">
        <v>65</v>
      </c>
      <c r="B3" s="7">
        <v>52</v>
      </c>
      <c r="C3" s="7"/>
      <c r="D3" s="7"/>
      <c r="E3" s="7"/>
      <c r="F3" s="7"/>
      <c r="G3" s="58">
        <f>SUM(B3:F3)</f>
        <v>52</v>
      </c>
      <c r="H3" s="7">
        <v>2</v>
      </c>
      <c r="I3" s="7"/>
      <c r="J3" s="7"/>
      <c r="K3" s="7"/>
      <c r="L3" s="7"/>
      <c r="M3" s="205">
        <f>SUM(H3:L3)</f>
        <v>2</v>
      </c>
    </row>
    <row r="4" spans="1:13" ht="15">
      <c r="A4" s="200" t="s">
        <v>10</v>
      </c>
      <c r="B4" s="7">
        <v>88</v>
      </c>
      <c r="C4" s="7"/>
      <c r="D4" s="7"/>
      <c r="E4" s="7"/>
      <c r="F4" s="7"/>
      <c r="G4" s="58">
        <f>SUM(B4:F4)</f>
        <v>88</v>
      </c>
      <c r="H4" s="7">
        <v>8</v>
      </c>
      <c r="I4" s="7"/>
      <c r="J4" s="7"/>
      <c r="K4" s="7"/>
      <c r="L4" s="7"/>
      <c r="M4" s="205">
        <f>SUM(H4:L4)</f>
        <v>8</v>
      </c>
    </row>
    <row r="5" spans="1:13" ht="15">
      <c r="A5" s="201" t="s">
        <v>61</v>
      </c>
      <c r="B5" s="7">
        <v>72</v>
      </c>
      <c r="C5" s="7"/>
      <c r="D5" s="7"/>
      <c r="E5" s="375"/>
      <c r="F5" s="16"/>
      <c r="G5" s="58">
        <f>SUM(B5:F5)</f>
        <v>72</v>
      </c>
      <c r="H5" s="7">
        <v>4</v>
      </c>
      <c r="I5" s="7"/>
      <c r="J5" s="7"/>
      <c r="K5" s="7"/>
      <c r="L5" s="7"/>
      <c r="M5" s="205">
        <f>SUM(H5:L5)</f>
        <v>4</v>
      </c>
    </row>
    <row r="6" spans="1:13" ht="15.75" thickBot="1">
      <c r="A6" s="204" t="s">
        <v>63</v>
      </c>
      <c r="B6" s="45">
        <v>86</v>
      </c>
      <c r="C6" s="45"/>
      <c r="D6" s="45"/>
      <c r="E6" s="45"/>
      <c r="F6" s="45"/>
      <c r="G6" s="59">
        <f>SUM(B6:F6)</f>
        <v>86</v>
      </c>
      <c r="H6" s="45">
        <v>6</v>
      </c>
      <c r="I6" s="45"/>
      <c r="J6" s="45"/>
      <c r="K6" s="45"/>
      <c r="L6" s="45"/>
      <c r="M6" s="206">
        <f>SUM(H6:L6)</f>
        <v>6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49" t="s">
        <v>39</v>
      </c>
      <c r="B8" s="199" t="s">
        <v>54</v>
      </c>
      <c r="C8" s="199" t="s">
        <v>1</v>
      </c>
      <c r="D8" s="199" t="s">
        <v>2</v>
      </c>
      <c r="E8" s="199" t="s">
        <v>3</v>
      </c>
      <c r="F8" s="50" t="s">
        <v>4</v>
      </c>
      <c r="G8" s="50" t="s">
        <v>11</v>
      </c>
      <c r="H8" s="199" t="s">
        <v>54</v>
      </c>
      <c r="I8" s="199" t="s">
        <v>1</v>
      </c>
      <c r="J8" s="199" t="s">
        <v>2</v>
      </c>
      <c r="K8" s="199" t="s">
        <v>3</v>
      </c>
      <c r="L8" s="50" t="s">
        <v>4</v>
      </c>
      <c r="M8" s="51" t="s">
        <v>13</v>
      </c>
    </row>
    <row r="9" spans="1:16" ht="15.75">
      <c r="A9" s="201" t="s">
        <v>7</v>
      </c>
      <c r="B9" s="681">
        <v>166</v>
      </c>
      <c r="C9" s="7"/>
      <c r="D9" s="7"/>
      <c r="E9" s="7"/>
      <c r="F9" s="7"/>
      <c r="G9" s="58">
        <f>SUM(B9:F9)</f>
        <v>166</v>
      </c>
      <c r="H9" s="681">
        <v>10</v>
      </c>
      <c r="I9" s="7"/>
      <c r="J9" s="7"/>
      <c r="K9" s="7"/>
      <c r="L9" s="7"/>
      <c r="M9" s="60">
        <f>SUM(H9:L9)</f>
        <v>10</v>
      </c>
      <c r="O9" s="67">
        <v>180</v>
      </c>
      <c r="P9" s="55" t="s">
        <v>55</v>
      </c>
    </row>
    <row r="10" spans="1:13" ht="15">
      <c r="A10" s="202" t="s">
        <v>61</v>
      </c>
      <c r="B10" s="7">
        <v>138</v>
      </c>
      <c r="C10" s="7"/>
      <c r="D10" s="7"/>
      <c r="E10" s="7"/>
      <c r="F10" s="7"/>
      <c r="G10" s="58">
        <f>SUM(B10:F10)</f>
        <v>138</v>
      </c>
      <c r="H10" s="7">
        <v>8</v>
      </c>
      <c r="I10" s="7"/>
      <c r="J10" s="7"/>
      <c r="K10" s="7"/>
      <c r="L10" s="7"/>
      <c r="M10" s="60">
        <f>SUM(H10:L10)</f>
        <v>8</v>
      </c>
    </row>
    <row r="11" spans="1:13" ht="15">
      <c r="A11" s="202" t="s">
        <v>10</v>
      </c>
      <c r="B11" s="7">
        <v>52</v>
      </c>
      <c r="C11" s="7"/>
      <c r="D11" s="7"/>
      <c r="E11" s="7"/>
      <c r="F11" s="7"/>
      <c r="G11" s="58">
        <f>SUM(B11:F11)</f>
        <v>52</v>
      </c>
      <c r="H11" s="7">
        <v>6</v>
      </c>
      <c r="I11" s="7"/>
      <c r="J11" s="7"/>
      <c r="K11" s="7"/>
      <c r="L11" s="7"/>
      <c r="M11" s="60">
        <f>SUM(H11:L11)</f>
        <v>6</v>
      </c>
    </row>
    <row r="12" spans="1:13" ht="15">
      <c r="A12" s="202" t="s">
        <v>63</v>
      </c>
      <c r="B12" s="7">
        <v>32</v>
      </c>
      <c r="C12" s="7"/>
      <c r="D12" s="7"/>
      <c r="E12" s="7"/>
      <c r="F12" s="7"/>
      <c r="G12" s="58">
        <f>SUM(B12:F12)</f>
        <v>32</v>
      </c>
      <c r="H12" s="7">
        <v>4</v>
      </c>
      <c r="I12" s="7"/>
      <c r="J12" s="7"/>
      <c r="K12" s="7"/>
      <c r="L12" s="7"/>
      <c r="M12" s="60">
        <f>SUM(H12:L12)</f>
        <v>4</v>
      </c>
    </row>
    <row r="13" spans="1:13" ht="15.75" thickBot="1">
      <c r="A13" s="203" t="s">
        <v>65</v>
      </c>
      <c r="B13" s="45">
        <v>20</v>
      </c>
      <c r="C13" s="45"/>
      <c r="D13" s="45"/>
      <c r="E13" s="45"/>
      <c r="F13" s="45"/>
      <c r="G13" s="59">
        <f>SUM(B13:F13)</f>
        <v>20</v>
      </c>
      <c r="H13" s="45">
        <v>2</v>
      </c>
      <c r="I13" s="45"/>
      <c r="J13" s="45"/>
      <c r="K13" s="45"/>
      <c r="L13" s="45"/>
      <c r="M13" s="61">
        <f>SUM(H13:L13)</f>
        <v>2</v>
      </c>
    </row>
    <row r="14" spans="1:8" ht="15.75" thickBot="1">
      <c r="A14" s="3"/>
      <c r="B14" s="3"/>
      <c r="C14" s="55"/>
      <c r="D14" s="55"/>
      <c r="E14" s="55"/>
      <c r="F14" s="55"/>
      <c r="G14" s="55"/>
      <c r="H14" s="3"/>
    </row>
    <row r="15" spans="1:13" ht="15.75">
      <c r="A15" s="38" t="s">
        <v>45</v>
      </c>
      <c r="B15" s="40" t="s">
        <v>54</v>
      </c>
      <c r="C15" s="40" t="s">
        <v>1</v>
      </c>
      <c r="D15" s="40" t="s">
        <v>2</v>
      </c>
      <c r="E15" s="40" t="s">
        <v>3</v>
      </c>
      <c r="F15" s="40" t="s">
        <v>4</v>
      </c>
      <c r="G15" s="40" t="s">
        <v>11</v>
      </c>
      <c r="H15" s="40" t="s">
        <v>54</v>
      </c>
      <c r="I15" s="40" t="s">
        <v>1</v>
      </c>
      <c r="J15" s="40" t="s">
        <v>2</v>
      </c>
      <c r="K15" s="40" t="s">
        <v>3</v>
      </c>
      <c r="L15" s="40" t="s">
        <v>4</v>
      </c>
      <c r="M15" s="41" t="s">
        <v>13</v>
      </c>
    </row>
    <row r="16" spans="1:13" ht="15">
      <c r="A16" s="201" t="s">
        <v>7</v>
      </c>
      <c r="B16" s="681">
        <v>163</v>
      </c>
      <c r="C16" s="7"/>
      <c r="D16" s="7"/>
      <c r="E16" s="7"/>
      <c r="F16" s="7"/>
      <c r="G16" s="58">
        <f>SUM(B16:F16)</f>
        <v>163</v>
      </c>
      <c r="H16" s="681">
        <v>10</v>
      </c>
      <c r="I16" s="7"/>
      <c r="J16" s="7"/>
      <c r="K16" s="7"/>
      <c r="L16" s="7"/>
      <c r="M16" s="205">
        <f>SUM(H16:L16)</f>
        <v>10</v>
      </c>
    </row>
    <row r="17" spans="1:13" ht="15">
      <c r="A17" s="202" t="s">
        <v>61</v>
      </c>
      <c r="B17" s="7">
        <v>115</v>
      </c>
      <c r="C17" s="7"/>
      <c r="D17" s="7"/>
      <c r="E17" s="7"/>
      <c r="F17" s="7"/>
      <c r="G17" s="58">
        <f>SUM(B17:F17)</f>
        <v>115</v>
      </c>
      <c r="H17" s="7">
        <v>8</v>
      </c>
      <c r="I17" s="7"/>
      <c r="J17" s="7"/>
      <c r="K17" s="7"/>
      <c r="L17" s="7"/>
      <c r="M17" s="205">
        <f>SUM(H17:L17)</f>
        <v>8</v>
      </c>
    </row>
    <row r="18" spans="1:13" ht="15">
      <c r="A18" s="202" t="s">
        <v>10</v>
      </c>
      <c r="B18" s="7">
        <v>100</v>
      </c>
      <c r="C18" s="7"/>
      <c r="D18" s="7"/>
      <c r="E18" s="7"/>
      <c r="F18" s="7"/>
      <c r="G18" s="58">
        <f>SUM(B18:F18)</f>
        <v>100</v>
      </c>
      <c r="H18" s="7">
        <v>6</v>
      </c>
      <c r="I18" s="7"/>
      <c r="J18" s="7"/>
      <c r="K18" s="7"/>
      <c r="L18" s="7"/>
      <c r="M18" s="205">
        <f>SUM(H18:L18)</f>
        <v>6</v>
      </c>
    </row>
    <row r="19" spans="1:13" ht="15">
      <c r="A19" s="202" t="s">
        <v>63</v>
      </c>
      <c r="B19" s="7">
        <v>86</v>
      </c>
      <c r="C19" s="7"/>
      <c r="D19" s="7"/>
      <c r="E19" s="375"/>
      <c r="F19" s="16"/>
      <c r="G19" s="58">
        <f>SUM(B19:F19)</f>
        <v>86</v>
      </c>
      <c r="H19" s="7">
        <v>4</v>
      </c>
      <c r="I19" s="7"/>
      <c r="J19" s="7"/>
      <c r="K19" s="7"/>
      <c r="L19" s="7"/>
      <c r="M19" s="205">
        <f>SUM(H19:L19)</f>
        <v>4</v>
      </c>
    </row>
    <row r="20" spans="1:13" ht="15.75" thickBot="1">
      <c r="A20" s="203" t="s">
        <v>65</v>
      </c>
      <c r="B20" s="45">
        <v>18</v>
      </c>
      <c r="C20" s="45"/>
      <c r="D20" s="45"/>
      <c r="E20" s="45"/>
      <c r="F20" s="45"/>
      <c r="G20" s="59">
        <f>SUM(B20:F20)</f>
        <v>18</v>
      </c>
      <c r="H20" s="45">
        <v>2</v>
      </c>
      <c r="I20" s="45"/>
      <c r="J20" s="45"/>
      <c r="K20" s="45"/>
      <c r="L20" s="45"/>
      <c r="M20" s="206">
        <f>SUM(H20:L20)</f>
        <v>2</v>
      </c>
    </row>
    <row r="21" spans="1:9" ht="15.75" thickBot="1">
      <c r="A21" s="55"/>
      <c r="B21" s="3"/>
      <c r="C21" s="55"/>
      <c r="D21" s="55"/>
      <c r="E21" s="55"/>
      <c r="F21" s="55"/>
      <c r="G21" s="55"/>
      <c r="H21" s="55"/>
      <c r="I21" s="3"/>
    </row>
    <row r="22" spans="1:13" ht="15.75">
      <c r="A22" s="38" t="s">
        <v>46</v>
      </c>
      <c r="B22" s="40" t="s">
        <v>54</v>
      </c>
      <c r="C22" s="40" t="s">
        <v>1</v>
      </c>
      <c r="D22" s="40" t="s">
        <v>2</v>
      </c>
      <c r="E22" s="40" t="s">
        <v>3</v>
      </c>
      <c r="F22" s="40" t="s">
        <v>4</v>
      </c>
      <c r="G22" s="40" t="s">
        <v>11</v>
      </c>
      <c r="H22" s="40" t="s">
        <v>54</v>
      </c>
      <c r="I22" s="40" t="s">
        <v>1</v>
      </c>
      <c r="J22" s="40" t="s">
        <v>2</v>
      </c>
      <c r="K22" s="40" t="s">
        <v>3</v>
      </c>
      <c r="L22" s="40" t="s">
        <v>4</v>
      </c>
      <c r="M22" s="41" t="s">
        <v>13</v>
      </c>
    </row>
    <row r="23" spans="1:13" ht="15">
      <c r="A23" s="202" t="s">
        <v>61</v>
      </c>
      <c r="B23" s="681">
        <v>146</v>
      </c>
      <c r="C23" s="7"/>
      <c r="D23" s="7"/>
      <c r="E23" s="7"/>
      <c r="F23" s="7"/>
      <c r="G23" s="58">
        <f>SUM(B23:F23)</f>
        <v>146</v>
      </c>
      <c r="H23" s="681">
        <v>10</v>
      </c>
      <c r="I23" s="7"/>
      <c r="J23" s="7"/>
      <c r="K23" s="7"/>
      <c r="L23" s="7"/>
      <c r="M23" s="60">
        <f>SUM(H23:L23)</f>
        <v>10</v>
      </c>
    </row>
    <row r="24" spans="1:13" ht="15">
      <c r="A24" s="201" t="s">
        <v>7</v>
      </c>
      <c r="B24" s="7">
        <v>141</v>
      </c>
      <c r="C24" s="7"/>
      <c r="D24" s="7"/>
      <c r="E24" s="7"/>
      <c r="F24" s="7"/>
      <c r="G24" s="58">
        <f>SUM(B24:F24)</f>
        <v>141</v>
      </c>
      <c r="H24" s="7">
        <v>8</v>
      </c>
      <c r="I24" s="7"/>
      <c r="J24" s="7"/>
      <c r="K24" s="7"/>
      <c r="L24" s="7"/>
      <c r="M24" s="60">
        <f>SUM(H24:L24)</f>
        <v>8</v>
      </c>
    </row>
    <row r="25" spans="1:13" ht="15">
      <c r="A25" s="202" t="s">
        <v>10</v>
      </c>
      <c r="B25" s="7">
        <v>105</v>
      </c>
      <c r="C25" s="7"/>
      <c r="D25" s="7"/>
      <c r="E25" s="7"/>
      <c r="F25" s="7"/>
      <c r="G25" s="58">
        <f>SUM(B25:F25)</f>
        <v>105</v>
      </c>
      <c r="H25" s="7">
        <v>6</v>
      </c>
      <c r="I25" s="7"/>
      <c r="J25" s="7"/>
      <c r="K25" s="7"/>
      <c r="L25" s="7"/>
      <c r="M25" s="60">
        <f>SUM(H25:L25)</f>
        <v>6</v>
      </c>
    </row>
    <row r="26" spans="1:13" ht="15">
      <c r="A26" s="202" t="s">
        <v>65</v>
      </c>
      <c r="B26" s="7">
        <v>104</v>
      </c>
      <c r="C26" s="7"/>
      <c r="D26" s="7"/>
      <c r="E26" s="7"/>
      <c r="F26" s="7"/>
      <c r="G26" s="58">
        <f>SUM(B26:F26)</f>
        <v>104</v>
      </c>
      <c r="H26" s="7">
        <v>4</v>
      </c>
      <c r="I26" s="7"/>
      <c r="J26" s="7"/>
      <c r="K26" s="7"/>
      <c r="L26" s="7"/>
      <c r="M26" s="60">
        <f>SUM(H26:L26)</f>
        <v>4</v>
      </c>
    </row>
    <row r="27" spans="1:13" ht="15.75" thickBot="1">
      <c r="A27" s="203" t="s">
        <v>63</v>
      </c>
      <c r="B27" s="45"/>
      <c r="C27" s="45"/>
      <c r="D27" s="45"/>
      <c r="E27" s="45"/>
      <c r="F27" s="45"/>
      <c r="G27" s="59">
        <f>SUM(B27:F27)</f>
        <v>0</v>
      </c>
      <c r="H27" s="45"/>
      <c r="I27" s="45"/>
      <c r="J27" s="45"/>
      <c r="K27" s="45"/>
      <c r="L27" s="45"/>
      <c r="M27" s="61">
        <f>SUM(H27:L27)</f>
        <v>0</v>
      </c>
    </row>
    <row r="28" spans="1:9" ht="15.75" thickBot="1">
      <c r="A28" s="55"/>
      <c r="B28" s="3"/>
      <c r="C28" s="55"/>
      <c r="D28" s="55"/>
      <c r="E28" s="55"/>
      <c r="F28" s="55"/>
      <c r="G28" s="55"/>
      <c r="H28" s="55"/>
      <c r="I28" s="3"/>
    </row>
    <row r="29" spans="1:13" ht="15.75">
      <c r="A29" s="268" t="s">
        <v>198</v>
      </c>
      <c r="B29" s="269" t="s">
        <v>54</v>
      </c>
      <c r="C29" s="269" t="s">
        <v>1</v>
      </c>
      <c r="D29" s="269" t="s">
        <v>2</v>
      </c>
      <c r="E29" s="269" t="s">
        <v>3</v>
      </c>
      <c r="F29" s="269" t="s">
        <v>4</v>
      </c>
      <c r="G29" s="269" t="s">
        <v>11</v>
      </c>
      <c r="H29" s="269" t="s">
        <v>54</v>
      </c>
      <c r="I29" s="269" t="s">
        <v>1</v>
      </c>
      <c r="J29" s="269" t="s">
        <v>2</v>
      </c>
      <c r="K29" s="269" t="s">
        <v>3</v>
      </c>
      <c r="L29" s="269" t="s">
        <v>4</v>
      </c>
      <c r="M29" s="269" t="s">
        <v>13</v>
      </c>
    </row>
    <row r="30" spans="1:13" ht="15">
      <c r="A30" s="201" t="s">
        <v>7</v>
      </c>
      <c r="B30" s="424">
        <v>534</v>
      </c>
      <c r="C30" s="424"/>
      <c r="D30" s="424"/>
      <c r="E30" s="424"/>
      <c r="F30" s="424"/>
      <c r="G30" s="266">
        <f>SUM(B30:F30)</f>
        <v>534</v>
      </c>
      <c r="H30" s="681">
        <v>10</v>
      </c>
      <c r="I30" s="7"/>
      <c r="J30" s="7"/>
      <c r="K30" s="7"/>
      <c r="L30" s="7"/>
      <c r="M30" s="266">
        <f>SUM(H30:L30)</f>
        <v>10</v>
      </c>
    </row>
    <row r="31" spans="1:13" ht="15">
      <c r="A31" s="202" t="s">
        <v>10</v>
      </c>
      <c r="B31" s="7">
        <v>398</v>
      </c>
      <c r="C31" s="7"/>
      <c r="D31" s="7"/>
      <c r="E31" s="7"/>
      <c r="F31" s="7"/>
      <c r="G31" s="266">
        <f>SUM(B31:F31)</f>
        <v>398</v>
      </c>
      <c r="H31" s="7">
        <v>8</v>
      </c>
      <c r="I31" s="7"/>
      <c r="J31" s="7"/>
      <c r="K31" s="7"/>
      <c r="L31" s="7"/>
      <c r="M31" s="266">
        <f>SUM(H31:L31)</f>
        <v>8</v>
      </c>
    </row>
    <row r="32" spans="1:13" ht="15">
      <c r="A32" s="202" t="s">
        <v>61</v>
      </c>
      <c r="B32" s="7">
        <v>304</v>
      </c>
      <c r="C32" s="7"/>
      <c r="D32" s="7"/>
      <c r="E32" s="7"/>
      <c r="F32" s="7"/>
      <c r="G32" s="266">
        <f>SUM(B32:F32)</f>
        <v>304</v>
      </c>
      <c r="H32" s="7">
        <v>6</v>
      </c>
      <c r="I32" s="7"/>
      <c r="J32" s="7"/>
      <c r="K32" s="7"/>
      <c r="L32" s="7"/>
      <c r="M32" s="266">
        <f>SUM(H32:L32)</f>
        <v>6</v>
      </c>
    </row>
    <row r="33" spans="1:13" ht="15">
      <c r="A33" s="202" t="s">
        <v>65</v>
      </c>
      <c r="B33" s="7">
        <v>101</v>
      </c>
      <c r="C33" s="7"/>
      <c r="D33" s="7"/>
      <c r="E33" s="7"/>
      <c r="F33" s="7"/>
      <c r="G33" s="266">
        <f>SUM(B33:F33)</f>
        <v>101</v>
      </c>
      <c r="H33" s="7">
        <v>4</v>
      </c>
      <c r="I33" s="7"/>
      <c r="J33" s="7"/>
      <c r="K33" s="7"/>
      <c r="L33" s="7"/>
      <c r="M33" s="266">
        <f>SUM(H33:L33)</f>
        <v>4</v>
      </c>
    </row>
    <row r="34" spans="1:13" ht="15.75" thickBot="1">
      <c r="A34" s="203" t="s">
        <v>63</v>
      </c>
      <c r="B34" s="45"/>
      <c r="C34" s="45"/>
      <c r="D34" s="45"/>
      <c r="E34" s="575"/>
      <c r="F34" s="575"/>
      <c r="G34" s="267">
        <f>SUM(B34:F34)</f>
        <v>0</v>
      </c>
      <c r="H34" s="45"/>
      <c r="I34" s="45"/>
      <c r="J34" s="45"/>
      <c r="K34" s="45"/>
      <c r="L34" s="45"/>
      <c r="M34" s="267">
        <f>SUM(H34:L34)</f>
        <v>0</v>
      </c>
    </row>
    <row r="35" spans="1:9" ht="15.75" thickBot="1">
      <c r="A35" s="55"/>
      <c r="B35" s="3" t="s">
        <v>262</v>
      </c>
      <c r="C35" s="55"/>
      <c r="D35" s="55"/>
      <c r="E35" s="55"/>
      <c r="F35" s="55"/>
      <c r="G35" s="55"/>
      <c r="H35" s="55"/>
      <c r="I35" s="3"/>
    </row>
    <row r="36" spans="1:13" ht="15.75">
      <c r="A36" s="259" t="s">
        <v>197</v>
      </c>
      <c r="B36" s="260" t="s">
        <v>54</v>
      </c>
      <c r="C36" s="260" t="s">
        <v>1</v>
      </c>
      <c r="D36" s="260" t="s">
        <v>2</v>
      </c>
      <c r="E36" s="260" t="s">
        <v>3</v>
      </c>
      <c r="F36" s="260" t="s">
        <v>4</v>
      </c>
      <c r="G36" s="260" t="s">
        <v>11</v>
      </c>
      <c r="H36" s="260" t="s">
        <v>54</v>
      </c>
      <c r="I36" s="260" t="s">
        <v>1</v>
      </c>
      <c r="J36" s="260" t="s">
        <v>2</v>
      </c>
      <c r="K36" s="260" t="s">
        <v>3</v>
      </c>
      <c r="L36" s="260" t="s">
        <v>4</v>
      </c>
      <c r="M36" s="261" t="s">
        <v>13</v>
      </c>
    </row>
    <row r="37" spans="1:13" ht="15">
      <c r="A37" s="202" t="s">
        <v>61</v>
      </c>
      <c r="B37" s="424">
        <v>499</v>
      </c>
      <c r="C37" s="424"/>
      <c r="D37" s="424"/>
      <c r="E37" s="424"/>
      <c r="F37" s="424"/>
      <c r="G37" s="262">
        <f>SUM(B37:F37)</f>
        <v>499</v>
      </c>
      <c r="H37" s="7">
        <v>10</v>
      </c>
      <c r="I37" s="7"/>
      <c r="J37" s="7"/>
      <c r="K37" s="7"/>
      <c r="L37" s="7"/>
      <c r="M37" s="264">
        <f>SUM(H37:L37)</f>
        <v>10</v>
      </c>
    </row>
    <row r="38" spans="1:13" ht="15">
      <c r="A38" s="201" t="s">
        <v>7</v>
      </c>
      <c r="B38" s="7">
        <v>455</v>
      </c>
      <c r="C38" s="658"/>
      <c r="D38" s="658"/>
      <c r="E38" s="658"/>
      <c r="F38" s="658"/>
      <c r="G38" s="262">
        <f>SUM(B38:F38)</f>
        <v>455</v>
      </c>
      <c r="H38" s="7">
        <v>8</v>
      </c>
      <c r="I38" s="7"/>
      <c r="J38" s="7"/>
      <c r="K38" s="7"/>
      <c r="L38" s="7"/>
      <c r="M38" s="264">
        <f>SUM(H38:L38)</f>
        <v>8</v>
      </c>
    </row>
    <row r="39" spans="1:13" ht="15">
      <c r="A39" s="202" t="s">
        <v>65</v>
      </c>
      <c r="B39" s="7">
        <v>394</v>
      </c>
      <c r="C39" s="7"/>
      <c r="D39" s="7"/>
      <c r="E39" s="7"/>
      <c r="F39" s="7"/>
      <c r="G39" s="262">
        <f>SUM(B39:F39)</f>
        <v>394</v>
      </c>
      <c r="H39" s="7">
        <v>6</v>
      </c>
      <c r="I39" s="7"/>
      <c r="J39" s="7"/>
      <c r="K39" s="7"/>
      <c r="L39" s="7"/>
      <c r="M39" s="264">
        <f>SUM(H39:L39)</f>
        <v>6</v>
      </c>
    </row>
    <row r="40" spans="1:13" ht="15">
      <c r="A40" s="202" t="s">
        <v>10</v>
      </c>
      <c r="B40" s="7">
        <v>306</v>
      </c>
      <c r="C40" s="7"/>
      <c r="D40" s="7"/>
      <c r="E40" s="7"/>
      <c r="F40" s="7"/>
      <c r="G40" s="262">
        <f>SUM(B40:F40)</f>
        <v>306</v>
      </c>
      <c r="H40" s="7">
        <v>4</v>
      </c>
      <c r="I40" s="7"/>
      <c r="J40" s="7"/>
      <c r="K40" s="7"/>
      <c r="L40" s="7"/>
      <c r="M40" s="264">
        <f>SUM(H40:L40)</f>
        <v>4</v>
      </c>
    </row>
    <row r="41" spans="1:13" ht="15.75" thickBot="1">
      <c r="A41" s="203" t="s">
        <v>63</v>
      </c>
      <c r="B41" s="45"/>
      <c r="C41" s="45"/>
      <c r="D41" s="45"/>
      <c r="E41" s="45"/>
      <c r="F41" s="45"/>
      <c r="G41" s="263">
        <f>SUM(B41:F41)</f>
        <v>0</v>
      </c>
      <c r="H41" s="45"/>
      <c r="I41" s="45"/>
      <c r="J41" s="45"/>
      <c r="K41" s="45"/>
      <c r="L41" s="45"/>
      <c r="M41" s="265">
        <f>SUM(H41:L41)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2015-11-04T16:14:21Z</cp:lastPrinted>
  <dcterms:created xsi:type="dcterms:W3CDTF">2004-10-09T19:34:07Z</dcterms:created>
  <dcterms:modified xsi:type="dcterms:W3CDTF">2015-11-04T16:17:46Z</dcterms:modified>
  <cp:category/>
  <cp:version/>
  <cp:contentType/>
  <cp:contentStatus/>
</cp:coreProperties>
</file>