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6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1B" sheetId="9" r:id="rId9"/>
    <sheet name="11G" sheetId="10" r:id="rId10"/>
    <sheet name="13B" sheetId="11" r:id="rId11"/>
    <sheet name="13G" sheetId="12" r:id="rId12"/>
    <sheet name="15ar" sheetId="13" r:id="rId13"/>
    <sheet name="15G" sheetId="14" r:id="rId14"/>
    <sheet name="15B" sheetId="15" r:id="rId15"/>
  </sheets>
  <definedNames>
    <definedName name="_xlnm.Print_Area" localSheetId="9">'11G'!$A$1:$R$89</definedName>
    <definedName name="_xlnm.Print_Area" localSheetId="10">'13B'!$A$1:$S$82</definedName>
    <definedName name="_xlnm.Print_Area" localSheetId="12">'15ar'!$K$1:$S$26</definedName>
    <definedName name="_xlnm.Print_Area" localSheetId="0">'Name'!$A$407:$E$456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's15G'!$A$1:$R$44</definedName>
  </definedNames>
  <calcPr fullCalcOnLoad="1"/>
</workbook>
</file>

<file path=xl/sharedStrings.xml><?xml version="1.0" encoding="utf-8"?>
<sst xmlns="http://schemas.openxmlformats.org/spreadsheetml/2006/main" count="2763" uniqueCount="587">
  <si>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</si>
  <si>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</si>
  <si>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</si>
  <si>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</si>
  <si>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</si>
  <si>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</si>
  <si>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</si>
  <si>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</si>
  <si>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</si>
  <si>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</si>
  <si>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</si>
  <si>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</si>
  <si>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</si>
  <si>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</si>
  <si>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</si>
  <si>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</si>
  <si>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</si>
  <si>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</si>
  <si>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</si>
  <si>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</si>
  <si>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</si>
  <si>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</si>
  <si>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</si>
  <si>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</si>
  <si>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</si>
  <si>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</si>
  <si>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</si>
  <si>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</si>
  <si>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</si>
  <si>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</si>
  <si>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</si>
  <si>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</si>
  <si>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</si>
  <si>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</si>
  <si>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</si>
  <si>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</si>
  <si>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</si>
  <si>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</si>
  <si>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</si>
  <si>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</si>
  <si>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</si>
  <si>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</si>
  <si>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</si>
  <si>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</si>
  <si>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</si>
  <si>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</si>
  <si>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Total</t>
  </si>
  <si>
    <t>Mary Takwoingi</t>
  </si>
  <si>
    <t>Annabel Dalby</t>
  </si>
  <si>
    <t>Keavie Preston</t>
  </si>
  <si>
    <t>Anya Bates</t>
  </si>
  <si>
    <t>Ella Stirling</t>
  </si>
  <si>
    <t>Katie Lund</t>
  </si>
  <si>
    <t>Lewis Edwards</t>
  </si>
  <si>
    <t>Jamie Russell</t>
  </si>
  <si>
    <t>Will Tanner</t>
  </si>
  <si>
    <t>Tom O'Hanlon</t>
  </si>
  <si>
    <t>Max Vernon</t>
  </si>
  <si>
    <t>Oct</t>
  </si>
  <si>
    <t>Max</t>
  </si>
  <si>
    <t>Deaglan O'Brien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</si>
  <si>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</si>
  <si>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</si>
  <si>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</si>
  <si>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</si>
  <si>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</si>
  <si>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</si>
  <si>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</si>
  <si>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</si>
  <si>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</si>
  <si>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</si>
  <si>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</si>
  <si>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</si>
  <si>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</si>
  <si>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</si>
  <si>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</si>
  <si>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</si>
  <si>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</si>
  <si>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</si>
  <si>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</si>
  <si>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</si>
  <si>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</si>
  <si>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</si>
  <si>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</si>
  <si>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</si>
  <si>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</si>
  <si>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</si>
  <si>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</si>
  <si>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</si>
  <si>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</si>
  <si>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</si>
  <si>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</si>
  <si>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</si>
  <si>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</si>
  <si>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</si>
  <si>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</si>
  <si>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</si>
  <si>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</si>
  <si>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</si>
  <si>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</si>
  <si>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</si>
  <si>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</si>
  <si>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</si>
  <si>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</si>
  <si>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</si>
  <si>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</si>
  <si>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</si>
  <si>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</si>
  <si>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Paar</t>
  </si>
  <si>
    <t>Relay</t>
  </si>
  <si>
    <t>Reserves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</si>
  <si>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</si>
  <si>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</si>
  <si>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</si>
  <si>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</si>
  <si>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</si>
  <si>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</si>
  <si>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</si>
  <si>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</si>
  <si>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</si>
  <si>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</si>
  <si>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</si>
  <si>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</si>
  <si>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</si>
  <si>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</si>
  <si>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</si>
  <si>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</si>
  <si>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</si>
  <si>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</si>
  <si>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</si>
  <si>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</si>
  <si>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</si>
  <si>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</si>
  <si>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</si>
  <si>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</si>
  <si>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</si>
  <si>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</si>
  <si>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</si>
  <si>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</si>
  <si>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</si>
  <si>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</si>
  <si>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</si>
  <si>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</si>
  <si>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</si>
  <si>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</si>
  <si>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</si>
  <si>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</si>
  <si>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</si>
  <si>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</si>
  <si>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</si>
  <si>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</si>
  <si>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</si>
  <si>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</si>
  <si>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</si>
  <si>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</si>
  <si>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</si>
  <si>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</si>
  <si>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</si>
  <si>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</si>
  <si>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</si>
  <si>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</si>
  <si>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</si>
  <si>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</si>
  <si>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</si>
  <si>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</si>
  <si>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</si>
  <si>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</si>
  <si>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</si>
  <si>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</si>
  <si>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</si>
  <si>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</si>
  <si>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</si>
  <si>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</si>
  <si>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</si>
  <si>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</si>
  <si>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</si>
  <si>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</si>
  <si>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</si>
  <si>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</si>
  <si>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</si>
  <si>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</si>
  <si>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</si>
  <si>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</si>
  <si>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</si>
  <si>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</si>
  <si>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</si>
  <si>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</si>
  <si>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</si>
  <si>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</si>
  <si>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</si>
  <si>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</si>
  <si>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</si>
  <si>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</si>
  <si>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</si>
  <si>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</si>
  <si>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</si>
  <si>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</si>
  <si>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</si>
  <si>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</si>
  <si>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</si>
  <si>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</si>
  <si>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</si>
  <si>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</si>
  <si>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</si>
  <si>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</si>
  <si>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</si>
  <si>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</si>
  <si>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</si>
  <si>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</si>
  <si>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</si>
  <si>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</si>
  <si>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Kimberley Thomas</t>
  </si>
  <si>
    <t>u15G</t>
  </si>
  <si>
    <t>Milly Allen</t>
  </si>
  <si>
    <t>u11G</t>
  </si>
  <si>
    <t>u15B</t>
  </si>
  <si>
    <t>u13B</t>
  </si>
  <si>
    <t>u11B</t>
  </si>
  <si>
    <t>U11G</t>
  </si>
  <si>
    <t>Amy Cook</t>
  </si>
  <si>
    <t>Niamh Kilgallan</t>
  </si>
  <si>
    <t>Bethany Devonshire</t>
  </si>
  <si>
    <t>U13G</t>
  </si>
  <si>
    <t>Ellie Turner</t>
  </si>
  <si>
    <t>Erin Bush</t>
  </si>
  <si>
    <t>U13B</t>
  </si>
  <si>
    <t>U15G</t>
  </si>
  <si>
    <t>U15B</t>
  </si>
  <si>
    <t>20.11.00</t>
  </si>
  <si>
    <t>22.07.01</t>
  </si>
  <si>
    <t>Henry Thorneywork</t>
  </si>
  <si>
    <t>04.11.00</t>
  </si>
  <si>
    <t>Jacob Redden</t>
  </si>
  <si>
    <t>23.07.02</t>
  </si>
  <si>
    <t>06.02.00</t>
  </si>
  <si>
    <t>11.08.03</t>
  </si>
  <si>
    <t>28.10.02</t>
  </si>
  <si>
    <t>Will Sands</t>
  </si>
  <si>
    <t>24.09.03</t>
  </si>
  <si>
    <t>22.01.01</t>
  </si>
  <si>
    <t>Georgia Harding</t>
  </si>
  <si>
    <t>10.07.02</t>
  </si>
  <si>
    <t>03.11.00</t>
  </si>
  <si>
    <t>15.07.01</t>
  </si>
  <si>
    <t>Ellen Crockett</t>
  </si>
  <si>
    <t>07.04.01</t>
  </si>
  <si>
    <t>13.09.01</t>
  </si>
  <si>
    <t>Nieve Dale</t>
  </si>
  <si>
    <t>26.02.02</t>
  </si>
  <si>
    <t>17.05.00</t>
  </si>
  <si>
    <t>09.09.99</t>
  </si>
  <si>
    <t>26.11.99</t>
  </si>
  <si>
    <t>18.05.03</t>
  </si>
  <si>
    <t>Tanith Cox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</si>
  <si>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</si>
  <si>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</si>
  <si>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</si>
  <si>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</si>
  <si>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</si>
  <si>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</si>
  <si>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</si>
  <si>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</si>
  <si>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Chenee Taylor</t>
  </si>
  <si>
    <t>Chelsey Marsden</t>
  </si>
  <si>
    <t>Atiyah Skeete</t>
  </si>
  <si>
    <t>Charis Okirie</t>
  </si>
  <si>
    <t>Melissa Morris</t>
  </si>
  <si>
    <t>Tyrell Williamson-Greene</t>
  </si>
  <si>
    <t>Kofi Bennett</t>
  </si>
  <si>
    <t>Zach Elliott</t>
  </si>
  <si>
    <t>Ethan Brough</t>
  </si>
  <si>
    <t>Hannah Smith</t>
  </si>
  <si>
    <t>Lucy Wood</t>
  </si>
  <si>
    <t>Harry Darrock</t>
  </si>
  <si>
    <t>David Iliffe</t>
  </si>
  <si>
    <t>Connor Race</t>
  </si>
  <si>
    <t>Evan Pritchard</t>
  </si>
  <si>
    <t>Freya Liddington</t>
  </si>
  <si>
    <t>Thea Criddle</t>
  </si>
  <si>
    <t>Lucy Corker</t>
  </si>
  <si>
    <t>Jasmine Skipp</t>
  </si>
  <si>
    <t>Elley Criddle</t>
  </si>
  <si>
    <t>Beth Darrock</t>
  </si>
  <si>
    <t>U15B 4 Lap</t>
  </si>
  <si>
    <t>U15B 2 Lap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</si>
  <si>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</si>
  <si>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</si>
  <si>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</si>
  <si>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</si>
  <si>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</si>
  <si>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</si>
  <si>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</si>
  <si>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</si>
  <si>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</si>
  <si>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</si>
  <si>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</si>
  <si>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</si>
  <si>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</si>
  <si>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</si>
  <si>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</si>
  <si>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</si>
  <si>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</si>
  <si>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</si>
  <si>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</si>
  <si>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</si>
  <si>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</si>
  <si>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</si>
  <si>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Poppy Jones</t>
  </si>
  <si>
    <t>Will Edwards</t>
  </si>
  <si>
    <t>Elliot Harris</t>
  </si>
  <si>
    <t>Tea Tullah</t>
  </si>
  <si>
    <t>Nichole Birmingham</t>
  </si>
  <si>
    <t>George Creed</t>
  </si>
  <si>
    <t>Mya Strachan</t>
  </si>
  <si>
    <t>Ethan Bishop</t>
  </si>
  <si>
    <t>Best</t>
  </si>
  <si>
    <t>Solihull &amp;S Hth</t>
  </si>
  <si>
    <t>11G Circuit Relay</t>
  </si>
  <si>
    <t>U11G Speed B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</si>
  <si>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</si>
  <si>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</si>
  <si>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</si>
  <si>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</si>
  <si>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</si>
  <si>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</si>
  <si>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</si>
  <si>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</si>
  <si>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</si>
  <si>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</si>
  <si>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</si>
  <si>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U13G Field</t>
  </si>
  <si>
    <t>13 B</t>
  </si>
  <si>
    <t>Kieran Higgins</t>
  </si>
  <si>
    <t>U15G Vertical</t>
  </si>
  <si>
    <t>Rio Cox</t>
  </si>
  <si>
    <t>Joseph Creed</t>
  </si>
  <si>
    <t>8lapPa</t>
  </si>
  <si>
    <t>4x2R</t>
  </si>
  <si>
    <t>CirRel</t>
  </si>
  <si>
    <t>8lapP</t>
  </si>
  <si>
    <t>CirRe</t>
  </si>
  <si>
    <t>U13G Track</t>
  </si>
  <si>
    <t>Louise Aldridge</t>
  </si>
  <si>
    <t>Lois Sercombe</t>
  </si>
  <si>
    <t>Charlotte Gibson</t>
  </si>
  <si>
    <t>Grace Davis</t>
  </si>
  <si>
    <t>Zoe Trevis</t>
  </si>
  <si>
    <t>Caitlin Ralph</t>
  </si>
  <si>
    <t>Karis Williams</t>
  </si>
  <si>
    <t>Isabella Marklew</t>
  </si>
  <si>
    <t>Tobias Martin-Clarke</t>
  </si>
  <si>
    <t>Zak O'Byrne</t>
  </si>
  <si>
    <t>Jack Turner Knapp</t>
  </si>
  <si>
    <t>Daniel Olatundun</t>
  </si>
  <si>
    <t>Regan Keating</t>
  </si>
  <si>
    <t>Evie Gough</t>
  </si>
  <si>
    <t>Milly Fidkin</t>
  </si>
  <si>
    <t>Fae Reid</t>
  </si>
  <si>
    <t>Patience Clark</t>
  </si>
  <si>
    <t>Tom Phillips</t>
  </si>
  <si>
    <t>Luke o'Brien</t>
  </si>
  <si>
    <t>Ashley Reid</t>
  </si>
  <si>
    <t>Jennie Hopkinson</t>
  </si>
  <si>
    <t>Anais Masih</t>
  </si>
  <si>
    <t>Anna Short</t>
  </si>
  <si>
    <t>Becky Evans</t>
  </si>
  <si>
    <t>Leighton Palmer Whyte</t>
  </si>
  <si>
    <t>Cameron Kirkbride</t>
  </si>
  <si>
    <t>Sam Grimshaw</t>
  </si>
  <si>
    <t xml:space="preserve">Jessica Moseley </t>
  </si>
  <si>
    <t>U11</t>
  </si>
  <si>
    <t>Amber Threlfall</t>
  </si>
  <si>
    <t xml:space="preserve">Shaylee Stamps </t>
  </si>
  <si>
    <t>Maya Whitehouse</t>
  </si>
  <si>
    <t xml:space="preserve">Sanana Chauke </t>
  </si>
  <si>
    <t xml:space="preserve">Holly Marsden </t>
  </si>
  <si>
    <t>Hope Kendall</t>
  </si>
  <si>
    <t xml:space="preserve">Elizabeth Cornfield </t>
  </si>
  <si>
    <t>U13</t>
  </si>
  <si>
    <t>Lauryn Walker</t>
  </si>
  <si>
    <t>Eve Greenway</t>
  </si>
  <si>
    <t>Beth Lloyd</t>
  </si>
  <si>
    <t>Isabella Parker</t>
  </si>
  <si>
    <t>Akwe Simmonds</t>
  </si>
  <si>
    <t>Sade Simmons</t>
  </si>
  <si>
    <t>Aliyah Aserie</t>
  </si>
  <si>
    <t>Aaliyah Brewser</t>
  </si>
  <si>
    <t>Ella Harris-Hope</t>
  </si>
  <si>
    <t>u15</t>
  </si>
  <si>
    <t>Ally Emanuel</t>
  </si>
  <si>
    <t>Cassie-Ann Pemberton</t>
  </si>
  <si>
    <t>Mimi Kunribido</t>
  </si>
  <si>
    <t>Lemeyah Issac</t>
  </si>
  <si>
    <t>Samantha Rogers</t>
  </si>
  <si>
    <t>Isaiah Ogoula</t>
  </si>
  <si>
    <t>Diago Archer-Jackson</t>
  </si>
  <si>
    <t>Shiloh Simon</t>
  </si>
  <si>
    <t>Ramono Griffin</t>
  </si>
  <si>
    <t>Charles Worrall</t>
  </si>
  <si>
    <t>Jordan Edwards</t>
  </si>
  <si>
    <t>Reece Canigh</t>
  </si>
  <si>
    <t>Remi Isaac</t>
  </si>
  <si>
    <t>Darren Jones</t>
  </si>
  <si>
    <t>U15</t>
  </si>
  <si>
    <t>Demare Morrison</t>
  </si>
  <si>
    <t>Arjun Singh</t>
  </si>
  <si>
    <t>Ross Beale</t>
  </si>
  <si>
    <t>T'vane Xavier Rapier</t>
  </si>
  <si>
    <t>Tomos Jones</t>
  </si>
  <si>
    <t>Joshua Starkie</t>
  </si>
  <si>
    <t>Samuel Chance</t>
  </si>
  <si>
    <t>u15b</t>
  </si>
  <si>
    <t>George Allen</t>
  </si>
  <si>
    <t>Jack Basterfield</t>
  </si>
  <si>
    <t>Spenser Bradley</t>
  </si>
  <si>
    <t>Hamish Gordon</t>
  </si>
  <si>
    <t>Benet MacMaster-Kilshaw</t>
  </si>
  <si>
    <t>Tamare Badze</t>
  </si>
  <si>
    <t>Shanan Basra</t>
  </si>
  <si>
    <t>Bethan Fullwell</t>
  </si>
  <si>
    <t>Abbie Gilbert</t>
  </si>
  <si>
    <t>Jessica Hancock</t>
  </si>
  <si>
    <t>Emma Killeen</t>
  </si>
  <si>
    <t>Jasmine Massey</t>
  </si>
  <si>
    <t>Millie Clarke</t>
  </si>
  <si>
    <t>Rebekka Freeman</t>
  </si>
  <si>
    <t>Sophie Houghton</t>
  </si>
  <si>
    <t>Bobbie-May Bradley</t>
  </si>
  <si>
    <t>Imogen Convy</t>
  </si>
  <si>
    <t>Betsy Cooper</t>
  </si>
  <si>
    <t>Millie Cross</t>
  </si>
  <si>
    <t>Matilde Figgitt</t>
  </si>
  <si>
    <t>Molly Figgitt</t>
  </si>
  <si>
    <t>Millie Knott</t>
  </si>
  <si>
    <t>Isabel Knowles</t>
  </si>
  <si>
    <t>Freya Morris</t>
  </si>
  <si>
    <t>Isabella Powell</t>
  </si>
  <si>
    <t>Millie Tomkins</t>
  </si>
  <si>
    <t>Katie Wilkinson</t>
  </si>
  <si>
    <t>13.10.02</t>
  </si>
  <si>
    <t>Kane Endley</t>
  </si>
  <si>
    <t>02.01.03</t>
  </si>
  <si>
    <t>Scott Johns</t>
  </si>
  <si>
    <t>12.06.03</t>
  </si>
  <si>
    <t>James Lee</t>
  </si>
  <si>
    <t>27.11.02</t>
  </si>
  <si>
    <t>Jack Talbot</t>
  </si>
  <si>
    <t>21.07.02</t>
  </si>
  <si>
    <t>16.06.02</t>
  </si>
  <si>
    <t>Will Giles</t>
  </si>
  <si>
    <t>07.03.00</t>
  </si>
  <si>
    <t>03.05.01</t>
  </si>
  <si>
    <t>Elliott Jones</t>
  </si>
  <si>
    <t>28.03.00</t>
  </si>
  <si>
    <t>06.09.00</t>
  </si>
  <si>
    <t>James Lund</t>
  </si>
  <si>
    <t>04.10.04</t>
  </si>
  <si>
    <t>Daniel Hawkeswood</t>
  </si>
  <si>
    <t>01.04.05</t>
  </si>
  <si>
    <t>Joe Masterson</t>
  </si>
  <si>
    <t>15.12.03</t>
  </si>
  <si>
    <t>Ben Steele</t>
  </si>
  <si>
    <t>07.11.03</t>
  </si>
  <si>
    <t>Jake Collins</t>
  </si>
  <si>
    <t>01.01.04</t>
  </si>
  <si>
    <t>Fionn O'Brien</t>
  </si>
  <si>
    <t>02.04.04</t>
  </si>
  <si>
    <t>Jay Fletcher</t>
  </si>
  <si>
    <t>05.05.04</t>
  </si>
  <si>
    <t>Ewan Edwards</t>
  </si>
  <si>
    <t>29.11.03</t>
  </si>
  <si>
    <t>Annie Stanway</t>
  </si>
  <si>
    <t>08.03.02</t>
  </si>
  <si>
    <t>Kaili Woodward</t>
  </si>
  <si>
    <t>30.01.02</t>
  </si>
  <si>
    <t>Imogen Onions</t>
  </si>
  <si>
    <t>15.04.02</t>
  </si>
  <si>
    <t>Evie Beard</t>
  </si>
  <si>
    <t>17.09.02</t>
  </si>
  <si>
    <t>24.04.03</t>
  </si>
  <si>
    <t>Jasmine Sandhu</t>
  </si>
  <si>
    <t>28.12.01</t>
  </si>
  <si>
    <t>Ashleigh Bailey</t>
  </si>
  <si>
    <t>19.01.01</t>
  </si>
  <si>
    <t>Charlotte Lack</t>
  </si>
  <si>
    <t>13.11.99</t>
  </si>
  <si>
    <t>16.06.01</t>
  </si>
  <si>
    <t>Hannah Durowse</t>
  </si>
  <si>
    <t>15.07.05</t>
  </si>
  <si>
    <t>16.02.04</t>
  </si>
  <si>
    <t>Lily Edwards</t>
  </si>
  <si>
    <t>08.09.04</t>
  </si>
  <si>
    <t>Erin Troop</t>
  </si>
  <si>
    <t>09.12.04</t>
  </si>
  <si>
    <t>Manuella Mbundu</t>
  </si>
  <si>
    <t>09.10.03</t>
  </si>
  <si>
    <t>Emily Annandale</t>
  </si>
  <si>
    <t>Hazel Siggs</t>
  </si>
  <si>
    <t>03.11.03</t>
  </si>
  <si>
    <t>Grace Evans</t>
  </si>
  <si>
    <t>19.05.04</t>
  </si>
  <si>
    <t>Abi Hamer</t>
  </si>
  <si>
    <t>Lucy Williams</t>
  </si>
  <si>
    <t>Gracie Adams</t>
  </si>
  <si>
    <t>Emily Findlater</t>
  </si>
  <si>
    <t>Isabelle Neville</t>
  </si>
  <si>
    <t>Rachel West</t>
  </si>
  <si>
    <t>Charlotte Cornbill</t>
  </si>
  <si>
    <t>Alice Mellor</t>
  </si>
  <si>
    <t>Charlotte Barnard</t>
  </si>
  <si>
    <t>Oliver Barnard</t>
  </si>
  <si>
    <t>Joel Bickley</t>
  </si>
  <si>
    <t>Seb Stowe</t>
  </si>
  <si>
    <t>Daniel James</t>
  </si>
  <si>
    <t>Andrew Woods</t>
  </si>
  <si>
    <t>Hannah Evans</t>
  </si>
  <si>
    <t>Lucy Wheeler</t>
  </si>
  <si>
    <t>Lauren Swindell</t>
  </si>
  <si>
    <t>Amy Kelly</t>
  </si>
  <si>
    <t>Lauren Bowman</t>
  </si>
  <si>
    <t>Sophie Williams</t>
  </si>
  <si>
    <t>Charlotte Perry</t>
  </si>
  <si>
    <t>Sophie Perry</t>
  </si>
  <si>
    <t>Kaie Chambers-Brown</t>
  </si>
  <si>
    <t>Mohan Deo</t>
  </si>
  <si>
    <t>Sophie Baker</t>
  </si>
  <si>
    <t>u11</t>
  </si>
  <si>
    <t>u13</t>
  </si>
  <si>
    <t>29.03.01</t>
  </si>
  <si>
    <t>Elliot Tanner</t>
  </si>
  <si>
    <t>16.10.02</t>
  </si>
  <si>
    <t>Tom Rayson</t>
  </si>
  <si>
    <t>02.08.01</t>
  </si>
  <si>
    <t xml:space="preserve">Chris Perry </t>
  </si>
  <si>
    <t>06.08.01</t>
  </si>
  <si>
    <t>U11B</t>
  </si>
  <si>
    <t>Oliver Durowse</t>
  </si>
  <si>
    <t>03.10.03</t>
  </si>
  <si>
    <t>Emily Doras</t>
  </si>
  <si>
    <t>09.07.02</t>
  </si>
  <si>
    <t>Tania Jansen-van-Rensburg</t>
  </si>
  <si>
    <t>10.08.00</t>
  </si>
  <si>
    <t>Milly Coley</t>
  </si>
  <si>
    <t>04.12.03</t>
  </si>
  <si>
    <t>Ellie England</t>
  </si>
  <si>
    <t>Shamila Channer</t>
  </si>
  <si>
    <t>Katrina Hall</t>
  </si>
  <si>
    <t>Alex Smith</t>
  </si>
  <si>
    <t>Michael Lee</t>
  </si>
  <si>
    <t>Liam Wilson</t>
  </si>
  <si>
    <t>Alice Mason</t>
  </si>
  <si>
    <t>Bethany Winstone</t>
  </si>
  <si>
    <t>Sian Hubbard</t>
  </si>
  <si>
    <t>Ellie Gauntlet</t>
  </si>
  <si>
    <t>Jessica Nesbitt</t>
  </si>
  <si>
    <t>James Stretton</t>
  </si>
  <si>
    <t>Caydon Fairburn</t>
  </si>
  <si>
    <t>Oliver Chapman</t>
  </si>
  <si>
    <t>Oran Au</t>
  </si>
  <si>
    <t>Eve Clawley</t>
  </si>
  <si>
    <t>Katie Stretton</t>
  </si>
  <si>
    <t>Sian Lewis</t>
  </si>
  <si>
    <t>Dan Cartwright</t>
  </si>
  <si>
    <t>Ethan Woodhall</t>
  </si>
  <si>
    <t>Charlotte Bush</t>
  </si>
  <si>
    <t>Alex Burn</t>
  </si>
  <si>
    <t>Oliver ??</t>
  </si>
  <si>
    <t xml:space="preserve">Euriella Christovao </t>
  </si>
  <si>
    <t>Donatella Da Silva</t>
  </si>
  <si>
    <t>13th December 2014</t>
  </si>
  <si>
    <t>Under 11 Boys Results Sat 13 Dec 2014</t>
  </si>
  <si>
    <t>Under 11 Girls Results Sat 13 Dec 2014</t>
  </si>
  <si>
    <t>Under 13 Boys Results Sat 13th Dec 2014</t>
  </si>
  <si>
    <t>Under 13 Girls Results Sat 13 Dec 2014</t>
  </si>
  <si>
    <t>adj</t>
  </si>
  <si>
    <t>Zara Buchanan</t>
  </si>
  <si>
    <t>Elsa Buchanan</t>
  </si>
  <si>
    <t>Toby Bennett</t>
  </si>
  <si>
    <t>Hallam Cox</t>
  </si>
  <si>
    <t>Bryn Palmer</t>
  </si>
  <si>
    <t>Izzy Verbeet</t>
  </si>
  <si>
    <t>Melissa Adkins</t>
  </si>
  <si>
    <t>Sadie Bradley</t>
  </si>
  <si>
    <t>Tyrique Grant</t>
  </si>
  <si>
    <t>Lauren Stewart</t>
  </si>
  <si>
    <t>Daniel Aston</t>
  </si>
  <si>
    <t>Aneeka Bassi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</si>
</sst>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b/>
      <sz val="10"/>
      <color indexed="59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2"/>
      <color theme="3" tint="-0.4999699890613556"/>
      <name val="Arial"/>
      <family val="2"/>
    </font>
    <font>
      <b/>
      <sz val="12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rgb="FFFFFF99"/>
      <name val="Arial"/>
      <family val="2"/>
    </font>
    <font>
      <b/>
      <sz val="12"/>
      <color theme="2" tint="-0.8999800086021423"/>
      <name val="Arial"/>
      <family val="2"/>
    </font>
    <font>
      <b/>
      <sz val="12"/>
      <color rgb="FFFFFF00"/>
      <name val="Arial"/>
      <family val="2"/>
    </font>
    <font>
      <b/>
      <sz val="12"/>
      <color theme="3" tint="-0.4999699890613556"/>
      <name val="Arial"/>
      <family val="2"/>
    </font>
    <font>
      <b/>
      <sz val="10"/>
      <color theme="0"/>
      <name val="Arial"/>
      <family val="2"/>
    </font>
    <font>
      <b/>
      <sz val="10"/>
      <color theme="2" tint="-0.8999800086021423"/>
      <name val="Arial"/>
      <family val="2"/>
    </font>
    <font>
      <sz val="12"/>
      <color theme="0"/>
      <name val="Arial"/>
      <family val="2"/>
    </font>
    <font>
      <b/>
      <sz val="12"/>
      <color rgb="FF00B05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0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2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27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6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2" fontId="4" fillId="36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47" borderId="25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47" borderId="26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9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4" fillId="48" borderId="25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27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42" borderId="30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22" fillId="44" borderId="30" xfId="0" applyFont="1" applyFill="1" applyBorder="1" applyAlignment="1">
      <alignment horizontal="center"/>
    </xf>
    <xf numFmtId="0" fontId="22" fillId="44" borderId="24" xfId="0" applyFont="1" applyFill="1" applyBorder="1" applyAlignment="1">
      <alignment horizontal="center"/>
    </xf>
    <xf numFmtId="0" fontId="22" fillId="44" borderId="25" xfId="0" applyFont="1" applyFill="1" applyBorder="1" applyAlignment="1">
      <alignment horizontal="center"/>
    </xf>
    <xf numFmtId="0" fontId="22" fillId="44" borderId="28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6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0" fontId="26" fillId="34" borderId="28" xfId="0" applyFont="1" applyFill="1" applyBorder="1" applyAlignment="1">
      <alignment horizontal="center"/>
    </xf>
    <xf numFmtId="0" fontId="22" fillId="50" borderId="30" xfId="0" applyFont="1" applyFill="1" applyBorder="1" applyAlignment="1">
      <alignment horizontal="center"/>
    </xf>
    <xf numFmtId="0" fontId="22" fillId="50" borderId="26" xfId="0" applyFont="1" applyFill="1" applyBorder="1" applyAlignment="1">
      <alignment horizontal="center"/>
    </xf>
    <xf numFmtId="0" fontId="22" fillId="50" borderId="21" xfId="0" applyFont="1" applyFill="1" applyBorder="1" applyAlignment="1">
      <alignment horizontal="center"/>
    </xf>
    <xf numFmtId="0" fontId="22" fillId="50" borderId="29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22" fillId="50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22" fillId="50" borderId="21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2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9" xfId="0" applyFont="1" applyFill="1" applyBorder="1" applyAlignment="1">
      <alignment/>
    </xf>
    <xf numFmtId="2" fontId="4" fillId="35" borderId="24" xfId="0" applyNumberFormat="1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4" fillId="51" borderId="25" xfId="0" applyFont="1" applyFill="1" applyBorder="1" applyAlignment="1">
      <alignment horizontal="center"/>
    </xf>
    <xf numFmtId="0" fontId="24" fillId="51" borderId="0" xfId="0" applyFont="1" applyFill="1" applyBorder="1" applyAlignment="1">
      <alignment horizontal="center"/>
    </xf>
    <xf numFmtId="0" fontId="24" fillId="51" borderId="27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27" fillId="48" borderId="29" xfId="0" applyFont="1" applyFill="1" applyBorder="1" applyAlignment="1">
      <alignment horizontal="center"/>
    </xf>
    <xf numFmtId="0" fontId="23" fillId="52" borderId="25" xfId="0" applyFont="1" applyFill="1" applyBorder="1" applyAlignment="1">
      <alignment horizontal="center"/>
    </xf>
    <xf numFmtId="0" fontId="23" fillId="52" borderId="0" xfId="0" applyFont="1" applyFill="1" applyBorder="1" applyAlignment="1">
      <alignment horizontal="center"/>
    </xf>
    <xf numFmtId="0" fontId="23" fillId="52" borderId="27" xfId="0" applyFont="1" applyFill="1" applyBorder="1" applyAlignment="1">
      <alignment horizontal="center"/>
    </xf>
    <xf numFmtId="0" fontId="12" fillId="38" borderId="29" xfId="0" applyFont="1" applyFill="1" applyBorder="1" applyAlignment="1">
      <alignment horizontal="center"/>
    </xf>
    <xf numFmtId="0" fontId="4" fillId="53" borderId="0" xfId="0" applyFont="1" applyFill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5" fillId="52" borderId="0" xfId="0" applyFont="1" applyFill="1" applyAlignment="1">
      <alignment horizontal="center"/>
    </xf>
    <xf numFmtId="0" fontId="23" fillId="47" borderId="0" xfId="0" applyFont="1" applyFill="1" applyBorder="1" applyAlignment="1">
      <alignment horizontal="center"/>
    </xf>
    <xf numFmtId="0" fontId="29" fillId="52" borderId="25" xfId="0" applyFont="1" applyFill="1" applyBorder="1" applyAlignment="1">
      <alignment horizontal="center"/>
    </xf>
    <xf numFmtId="0" fontId="29" fillId="52" borderId="0" xfId="0" applyFont="1" applyFill="1" applyBorder="1" applyAlignment="1">
      <alignment horizontal="center"/>
    </xf>
    <xf numFmtId="0" fontId="29" fillId="52" borderId="2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64" fontId="3" fillId="54" borderId="14" xfId="0" applyNumberFormat="1" applyFont="1" applyFill="1" applyBorder="1" applyAlignment="1">
      <alignment horizontal="center" vertical="center" wrapText="1"/>
    </xf>
    <xf numFmtId="164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64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55" borderId="17" xfId="0" applyNumberFormat="1" applyFont="1" applyFill="1" applyBorder="1" applyAlignment="1">
      <alignment horizontal="center"/>
    </xf>
    <xf numFmtId="164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64" fontId="30" fillId="42" borderId="30" xfId="0" applyNumberFormat="1" applyFont="1" applyFill="1" applyBorder="1" applyAlignment="1">
      <alignment horizontal="center"/>
    </xf>
    <xf numFmtId="0" fontId="30" fillId="42" borderId="24" xfId="0" applyFont="1" applyFill="1" applyBorder="1" applyAlignment="1">
      <alignment horizontal="center"/>
    </xf>
    <xf numFmtId="164" fontId="30" fillId="43" borderId="24" xfId="0" applyNumberFormat="1" applyFont="1" applyFill="1" applyBorder="1" applyAlignment="1">
      <alignment horizontal="center"/>
    </xf>
    <xf numFmtId="0" fontId="30" fillId="43" borderId="24" xfId="0" applyFont="1" applyFill="1" applyBorder="1" applyAlignment="1">
      <alignment horizontal="center"/>
    </xf>
    <xf numFmtId="1" fontId="31" fillId="44" borderId="24" xfId="0" applyNumberFormat="1" applyFont="1" applyFill="1" applyBorder="1" applyAlignment="1">
      <alignment horizontal="center"/>
    </xf>
    <xf numFmtId="0" fontId="31" fillId="44" borderId="24" xfId="0" applyFont="1" applyFill="1" applyBorder="1" applyAlignment="1">
      <alignment horizontal="center"/>
    </xf>
    <xf numFmtId="2" fontId="30" fillId="45" borderId="24" xfId="0" applyNumberFormat="1" applyFont="1" applyFill="1" applyBorder="1" applyAlignment="1">
      <alignment horizontal="center"/>
    </xf>
    <xf numFmtId="0" fontId="30" fillId="45" borderId="24" xfId="0" applyFont="1" applyFill="1" applyBorder="1" applyAlignment="1">
      <alignment horizontal="center"/>
    </xf>
    <xf numFmtId="2" fontId="32" fillId="34" borderId="24" xfId="0" applyNumberFormat="1" applyFont="1" applyFill="1" applyBorder="1" applyAlignment="1">
      <alignment horizontal="center"/>
    </xf>
    <xf numFmtId="0" fontId="32" fillId="34" borderId="24" xfId="0" applyFont="1" applyFill="1" applyBorder="1" applyAlignment="1">
      <alignment horizontal="center"/>
    </xf>
    <xf numFmtId="0" fontId="32" fillId="34" borderId="28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" fontId="31" fillId="44" borderId="2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/>
    </xf>
    <xf numFmtId="0" fontId="34" fillId="56" borderId="25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37" fillId="56" borderId="25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6" fillId="43" borderId="25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36" fillId="48" borderId="25" xfId="0" applyFont="1" applyFill="1" applyBorder="1" applyAlignment="1">
      <alignment horizontal="center"/>
    </xf>
    <xf numFmtId="0" fontId="37" fillId="56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48" borderId="25" xfId="0" applyFont="1" applyFill="1" applyBorder="1" applyAlignment="1">
      <alignment horizontal="center"/>
    </xf>
    <xf numFmtId="164" fontId="4" fillId="41" borderId="31" xfId="0" applyNumberFormat="1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1" fontId="3" fillId="36" borderId="34" xfId="0" applyNumberFormat="1" applyFont="1" applyFill="1" applyBorder="1" applyAlignment="1">
      <alignment horizontal="center" vertical="center" wrapText="1"/>
    </xf>
    <xf numFmtId="164" fontId="2" fillId="36" borderId="34" xfId="0" applyNumberFormat="1" applyFont="1" applyFill="1" applyBorder="1" applyAlignment="1">
      <alignment horizontal="center" vertical="center" wrapText="1"/>
    </xf>
    <xf numFmtId="164" fontId="2" fillId="36" borderId="35" xfId="0" applyNumberFormat="1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 vertical="top" wrapText="1"/>
    </xf>
    <xf numFmtId="0" fontId="4" fillId="54" borderId="37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54" borderId="19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1" fontId="3" fillId="36" borderId="3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 vertical="top" wrapText="1"/>
    </xf>
    <xf numFmtId="0" fontId="40" fillId="34" borderId="25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 vertical="center" wrapText="1"/>
    </xf>
    <xf numFmtId="0" fontId="11" fillId="45" borderId="40" xfId="0" applyFont="1" applyFill="1" applyBorder="1" applyAlignment="1">
      <alignment horizontal="center"/>
    </xf>
    <xf numFmtId="0" fontId="40" fillId="34" borderId="40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34" fillId="56" borderId="41" xfId="0" applyFont="1" applyFill="1" applyBorder="1" applyAlignment="1">
      <alignment horizontal="center"/>
    </xf>
    <xf numFmtId="0" fontId="34" fillId="56" borderId="40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 wrapText="1"/>
    </xf>
    <xf numFmtId="1" fontId="18" fillId="36" borderId="12" xfId="0" applyNumberFormat="1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64" fontId="3" fillId="47" borderId="14" xfId="0" applyNumberFormat="1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164" fontId="3" fillId="47" borderId="42" xfId="0" applyNumberFormat="1" applyFont="1" applyFill="1" applyBorder="1" applyAlignment="1">
      <alignment horizontal="center" vertical="center" wrapText="1"/>
    </xf>
    <xf numFmtId="1" fontId="5" fillId="34" borderId="43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4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4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6" fillId="45" borderId="25" xfId="0" applyFont="1" applyFill="1" applyBorder="1" applyAlignment="1">
      <alignment horizontal="center"/>
    </xf>
    <xf numFmtId="0" fontId="34" fillId="56" borderId="1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54" borderId="45" xfId="0" applyFont="1" applyFill="1" applyBorder="1" applyAlignment="1">
      <alignment horizontal="center"/>
    </xf>
    <xf numFmtId="0" fontId="0" fillId="54" borderId="40" xfId="0" applyFont="1" applyFill="1" applyBorder="1" applyAlignment="1">
      <alignment horizontal="center"/>
    </xf>
    <xf numFmtId="0" fontId="0" fillId="54" borderId="41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47" borderId="45" xfId="0" applyFont="1" applyFill="1" applyBorder="1" applyAlignment="1">
      <alignment horizontal="center"/>
    </xf>
    <xf numFmtId="0" fontId="0" fillId="47" borderId="40" xfId="0" applyFont="1" applyFill="1" applyBorder="1" applyAlignment="1">
      <alignment horizontal="center"/>
    </xf>
    <xf numFmtId="0" fontId="0" fillId="47" borderId="41" xfId="0" applyFont="1" applyFill="1" applyBorder="1" applyAlignment="1">
      <alignment horizontal="center"/>
    </xf>
    <xf numFmtId="0" fontId="0" fillId="41" borderId="45" xfId="0" applyFont="1" applyFill="1" applyBorder="1" applyAlignment="1">
      <alignment horizontal="center"/>
    </xf>
    <xf numFmtId="0" fontId="0" fillId="41" borderId="40" xfId="0" applyFont="1" applyFill="1" applyBorder="1" applyAlignment="1">
      <alignment horizontal="center"/>
    </xf>
    <xf numFmtId="0" fontId="0" fillId="41" borderId="41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 vertical="top" wrapText="1"/>
    </xf>
    <xf numFmtId="164" fontId="0" fillId="0" borderId="37" xfId="0" applyNumberFormat="1" applyFont="1" applyFill="1" applyBorder="1" applyAlignment="1">
      <alignment horizontal="center"/>
    </xf>
    <xf numFmtId="164" fontId="21" fillId="0" borderId="37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1" fillId="33" borderId="19" xfId="0" applyNumberFormat="1" applyFont="1" applyFill="1" applyBorder="1" applyAlignment="1">
      <alignment horizontal="center" vertical="top" wrapText="1"/>
    </xf>
    <xf numFmtId="164" fontId="21" fillId="0" borderId="19" xfId="0" applyNumberFormat="1" applyFont="1" applyFill="1" applyBorder="1" applyAlignment="1">
      <alignment horizontal="center" vertical="top" wrapText="1"/>
    </xf>
    <xf numFmtId="164" fontId="21" fillId="33" borderId="37" xfId="0" applyNumberFormat="1" applyFont="1" applyFill="1" applyBorder="1" applyAlignment="1">
      <alignment horizontal="center" vertical="top" wrapText="1"/>
    </xf>
    <xf numFmtId="164" fontId="0" fillId="0" borderId="36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17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1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1" fillId="34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8" fillId="36" borderId="11" xfId="0" applyNumberFormat="1" applyFont="1" applyFill="1" applyBorder="1" applyAlignment="1">
      <alignment horizontal="center" vertical="center" wrapText="1"/>
    </xf>
    <xf numFmtId="2" fontId="18" fillId="36" borderId="11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6" fillId="54" borderId="13" xfId="0" applyFont="1" applyFill="1" applyBorder="1" applyAlignment="1">
      <alignment/>
    </xf>
    <xf numFmtId="0" fontId="16" fillId="54" borderId="16" xfId="0" applyFont="1" applyFill="1" applyBorder="1" applyAlignment="1">
      <alignment/>
    </xf>
    <xf numFmtId="0" fontId="16" fillId="54" borderId="18" xfId="0" applyFont="1" applyFill="1" applyBorder="1" applyAlignment="1">
      <alignment/>
    </xf>
    <xf numFmtId="0" fontId="16" fillId="37" borderId="12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2" fontId="18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6" xfId="0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8" fillId="36" borderId="47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8" fillId="36" borderId="47" xfId="0" applyNumberFormat="1" applyFont="1" applyFill="1" applyBorder="1" applyAlignment="1">
      <alignment horizontal="center" vertical="center" wrapText="1"/>
    </xf>
    <xf numFmtId="164" fontId="18" fillId="36" borderId="47" xfId="0" applyNumberFormat="1" applyFont="1" applyFill="1" applyBorder="1" applyAlignment="1">
      <alignment horizontal="center" vertical="center" wrapText="1"/>
    </xf>
    <xf numFmtId="164" fontId="18" fillId="36" borderId="28" xfId="0" applyNumberFormat="1" applyFont="1" applyFill="1" applyBorder="1" applyAlignment="1">
      <alignment horizontal="center" vertical="center" wrapText="1"/>
    </xf>
    <xf numFmtId="0" fontId="16" fillId="53" borderId="13" xfId="0" applyFont="1" applyFill="1" applyBorder="1" applyAlignment="1">
      <alignment/>
    </xf>
    <xf numFmtId="164" fontId="4" fillId="53" borderId="44" xfId="0" applyNumberFormat="1" applyFont="1" applyFill="1" applyBorder="1" applyAlignment="1">
      <alignment horizontal="center"/>
    </xf>
    <xf numFmtId="0" fontId="16" fillId="53" borderId="16" xfId="0" applyFont="1" applyFill="1" applyBorder="1" applyAlignment="1">
      <alignment/>
    </xf>
    <xf numFmtId="164" fontId="4" fillId="53" borderId="17" xfId="0" applyNumberFormat="1" applyFont="1" applyFill="1" applyBorder="1" applyAlignment="1">
      <alignment horizontal="center"/>
    </xf>
    <xf numFmtId="0" fontId="16" fillId="53" borderId="18" xfId="0" applyFont="1" applyFill="1" applyBorder="1" applyAlignment="1">
      <alignment/>
    </xf>
    <xf numFmtId="164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1" fillId="56" borderId="25" xfId="0" applyFont="1" applyFill="1" applyBorder="1" applyAlignment="1">
      <alignment horizontal="center"/>
    </xf>
    <xf numFmtId="0" fontId="41" fillId="56" borderId="26" xfId="0" applyFont="1" applyFill="1" applyBorder="1" applyAlignment="1">
      <alignment horizontal="center"/>
    </xf>
    <xf numFmtId="0" fontId="41" fillId="56" borderId="16" xfId="0" applyFont="1" applyFill="1" applyBorder="1" applyAlignment="1">
      <alignment horizontal="center"/>
    </xf>
    <xf numFmtId="0" fontId="22" fillId="56" borderId="25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vertical="top" wrapText="1"/>
    </xf>
    <xf numFmtId="0" fontId="22" fillId="56" borderId="2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 vertical="top" wrapText="1"/>
    </xf>
    <xf numFmtId="2" fontId="5" fillId="0" borderId="31" xfId="0" applyNumberFormat="1" applyFont="1" applyFill="1" applyBorder="1" applyAlignment="1">
      <alignment horizontal="center" vertical="top" wrapText="1"/>
    </xf>
    <xf numFmtId="0" fontId="40" fillId="34" borderId="26" xfId="0" applyFont="1" applyFill="1" applyBorder="1" applyAlignment="1">
      <alignment horizontal="center"/>
    </xf>
    <xf numFmtId="0" fontId="16" fillId="51" borderId="10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4" fillId="4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164" fontId="3" fillId="36" borderId="38" xfId="0" applyNumberFormat="1" applyFont="1" applyFill="1" applyBorder="1" applyAlignment="1">
      <alignment horizontal="center" vertical="center" wrapText="1"/>
    </xf>
    <xf numFmtId="164" fontId="5" fillId="47" borderId="17" xfId="0" applyNumberFormat="1" applyFont="1" applyFill="1" applyBorder="1" applyAlignment="1">
      <alignment horizontal="center" vertical="top" wrapText="1"/>
    </xf>
    <xf numFmtId="164" fontId="5" fillId="36" borderId="44" xfId="0" applyNumberFormat="1" applyFont="1" applyFill="1" applyBorder="1" applyAlignment="1">
      <alignment horizontal="center" vertical="top" wrapText="1"/>
    </xf>
    <xf numFmtId="164" fontId="5" fillId="36" borderId="17" xfId="0" applyNumberFormat="1" applyFont="1" applyFill="1" applyBorder="1" applyAlignment="1">
      <alignment horizontal="center" vertical="top" wrapText="1"/>
    </xf>
    <xf numFmtId="0" fontId="4" fillId="46" borderId="37" xfId="0" applyFont="1" applyFill="1" applyBorder="1" applyAlignment="1">
      <alignment horizontal="center"/>
    </xf>
    <xf numFmtId="164" fontId="5" fillId="46" borderId="17" xfId="0" applyNumberFormat="1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/>
    </xf>
    <xf numFmtId="164" fontId="5" fillId="46" borderId="20" xfId="0" applyNumberFormat="1" applyFont="1" applyFill="1" applyBorder="1" applyAlignment="1">
      <alignment horizontal="center" vertical="top" wrapText="1"/>
    </xf>
    <xf numFmtId="0" fontId="16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64" fontId="0" fillId="37" borderId="20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0" fontId="16" fillId="56" borderId="10" xfId="0" applyFont="1" applyFill="1" applyBorder="1" applyAlignment="1">
      <alignment horizontal="center"/>
    </xf>
    <xf numFmtId="164" fontId="16" fillId="37" borderId="17" xfId="0" applyNumberFormat="1" applyFont="1" applyFill="1" applyBorder="1" applyAlignment="1">
      <alignment horizontal="center"/>
    </xf>
    <xf numFmtId="164" fontId="16" fillId="37" borderId="20" xfId="0" applyNumberFormat="1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/>
    </xf>
    <xf numFmtId="0" fontId="16" fillId="56" borderId="37" xfId="0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54" borderId="36" xfId="0" applyFont="1" applyFill="1" applyBorder="1" applyAlignment="1">
      <alignment horizontal="center"/>
    </xf>
    <xf numFmtId="0" fontId="16" fillId="56" borderId="37" xfId="0" applyFont="1" applyFill="1" applyBorder="1" applyAlignment="1">
      <alignment horizontal="center" vertical="center"/>
    </xf>
    <xf numFmtId="0" fontId="16" fillId="56" borderId="10" xfId="0" applyFont="1" applyFill="1" applyBorder="1" applyAlignment="1">
      <alignment horizontal="center" vertical="center"/>
    </xf>
    <xf numFmtId="1" fontId="18" fillId="36" borderId="38" xfId="0" applyNumberFormat="1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/>
    </xf>
    <xf numFmtId="0" fontId="4" fillId="55" borderId="31" xfId="0" applyFont="1" applyFill="1" applyBorder="1" applyAlignment="1">
      <alignment horizontal="center"/>
    </xf>
    <xf numFmtId="164" fontId="5" fillId="36" borderId="49" xfId="0" applyNumberFormat="1" applyFont="1" applyFill="1" applyBorder="1" applyAlignment="1">
      <alignment horizontal="center" vertical="top" wrapText="1"/>
    </xf>
    <xf numFmtId="164" fontId="5" fillId="46" borderId="17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164" fontId="4" fillId="37" borderId="17" xfId="0" applyNumberFormat="1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16" fillId="44" borderId="37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0" fontId="3" fillId="54" borderId="51" xfId="0" applyFont="1" applyFill="1" applyBorder="1" applyAlignment="1">
      <alignment horizontal="center" vertical="center" wrapText="1"/>
    </xf>
    <xf numFmtId="0" fontId="2" fillId="54" borderId="52" xfId="0" applyFont="1" applyFill="1" applyBorder="1" applyAlignment="1">
      <alignment horizontal="center" vertical="center" wrapText="1"/>
    </xf>
    <xf numFmtId="164" fontId="3" fillId="54" borderId="52" xfId="0" applyNumberFormat="1" applyFont="1" applyFill="1" applyBorder="1" applyAlignment="1">
      <alignment horizontal="center" vertical="center" wrapText="1"/>
    </xf>
    <xf numFmtId="164" fontId="3" fillId="54" borderId="35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3" fillId="54" borderId="5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164" fontId="3" fillId="34" borderId="52" xfId="0" applyNumberFormat="1" applyFont="1" applyFill="1" applyBorder="1" applyAlignment="1">
      <alignment horizontal="center" vertical="center" wrapText="1"/>
    </xf>
    <xf numFmtId="164" fontId="3" fillId="34" borderId="35" xfId="0" applyNumberFormat="1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164" fontId="3" fillId="54" borderId="53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top" wrapText="1"/>
    </xf>
    <xf numFmtId="164" fontId="0" fillId="36" borderId="17" xfId="0" applyNumberFormat="1" applyFont="1" applyFill="1" applyBorder="1" applyAlignment="1">
      <alignment horizontal="center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64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 wrapText="1"/>
    </xf>
    <xf numFmtId="0" fontId="0" fillId="54" borderId="36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 vertical="center" wrapText="1"/>
    </xf>
    <xf numFmtId="0" fontId="4" fillId="58" borderId="10" xfId="0" applyFont="1" applyFill="1" applyBorder="1" applyAlignment="1">
      <alignment horizontal="center"/>
    </xf>
    <xf numFmtId="1" fontId="5" fillId="59" borderId="43" xfId="0" applyNumberFormat="1" applyFont="1" applyFill="1" applyBorder="1" applyAlignment="1">
      <alignment horizontal="center" vertical="top" wrapText="1"/>
    </xf>
    <xf numFmtId="0" fontId="0" fillId="53" borderId="12" xfId="0" applyFont="1" applyFill="1" applyBorder="1" applyAlignment="1">
      <alignment horizontal="center"/>
    </xf>
    <xf numFmtId="0" fontId="16" fillId="37" borderId="11" xfId="0" applyFont="1" applyFill="1" applyBorder="1" applyAlignment="1">
      <alignment/>
    </xf>
    <xf numFmtId="164" fontId="4" fillId="47" borderId="17" xfId="0" applyNumberFormat="1" applyFont="1" applyFill="1" applyBorder="1" applyAlignment="1">
      <alignment horizontal="center"/>
    </xf>
    <xf numFmtId="164" fontId="4" fillId="47" borderId="20" xfId="0" applyNumberFormat="1" applyFont="1" applyFill="1" applyBorder="1" applyAlignment="1">
      <alignment horizontal="center"/>
    </xf>
    <xf numFmtId="0" fontId="17" fillId="44" borderId="16" xfId="0" applyFont="1" applyFill="1" applyBorder="1" applyAlignment="1">
      <alignment horizontal="center"/>
    </xf>
    <xf numFmtId="0" fontId="41" fillId="56" borderId="40" xfId="0" applyFont="1" applyFill="1" applyBorder="1" applyAlignment="1">
      <alignment horizontal="center"/>
    </xf>
    <xf numFmtId="0" fontId="11" fillId="45" borderId="41" xfId="0" applyFont="1" applyFill="1" applyBorder="1" applyAlignment="1">
      <alignment horizontal="center"/>
    </xf>
    <xf numFmtId="0" fontId="81" fillId="56" borderId="13" xfId="0" applyFont="1" applyFill="1" applyBorder="1" applyAlignment="1">
      <alignment horizontal="center"/>
    </xf>
    <xf numFmtId="0" fontId="41" fillId="56" borderId="40" xfId="0" applyFont="1" applyFill="1" applyBorder="1" applyAlignment="1">
      <alignment horizontal="center" vertical="center"/>
    </xf>
    <xf numFmtId="0" fontId="4" fillId="46" borderId="47" xfId="0" applyFont="1" applyFill="1" applyBorder="1" applyAlignment="1">
      <alignment horizontal="center" vertical="center"/>
    </xf>
    <xf numFmtId="0" fontId="4" fillId="15" borderId="45" xfId="0" applyFont="1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15" borderId="41" xfId="0" applyFont="1" applyFill="1" applyBorder="1" applyAlignment="1">
      <alignment horizontal="center"/>
    </xf>
    <xf numFmtId="0" fontId="16" fillId="44" borderId="3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64" fontId="4" fillId="15" borderId="17" xfId="0" applyNumberFormat="1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 vertical="center" wrapText="1"/>
    </xf>
    <xf numFmtId="0" fontId="40" fillId="34" borderId="45" xfId="0" applyFont="1" applyFill="1" applyBorder="1" applyAlignment="1">
      <alignment horizontal="center"/>
    </xf>
    <xf numFmtId="0" fontId="22" fillId="56" borderId="41" xfId="0" applyFont="1" applyFill="1" applyBorder="1" applyAlignment="1">
      <alignment horizontal="center"/>
    </xf>
    <xf numFmtId="2" fontId="5" fillId="15" borderId="22" xfId="0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21" xfId="0" applyFont="1" applyBorder="1" applyAlignment="1">
      <alignment/>
    </xf>
    <xf numFmtId="0" fontId="82" fillId="0" borderId="24" xfId="0" applyFont="1" applyBorder="1" applyAlignment="1">
      <alignment/>
    </xf>
    <xf numFmtId="0" fontId="4" fillId="60" borderId="45" xfId="0" applyFont="1" applyFill="1" applyBorder="1" applyAlignment="1">
      <alignment horizontal="center"/>
    </xf>
    <xf numFmtId="0" fontId="4" fillId="60" borderId="40" xfId="0" applyFont="1" applyFill="1" applyBorder="1" applyAlignment="1">
      <alignment horizontal="center"/>
    </xf>
    <xf numFmtId="0" fontId="4" fillId="60" borderId="41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4" fillId="61" borderId="40" xfId="0" applyFont="1" applyFill="1" applyBorder="1" applyAlignment="1">
      <alignment horizontal="center"/>
    </xf>
    <xf numFmtId="0" fontId="4" fillId="61" borderId="41" xfId="0" applyFont="1" applyFill="1" applyBorder="1" applyAlignment="1">
      <alignment horizontal="center"/>
    </xf>
    <xf numFmtId="164" fontId="5" fillId="18" borderId="10" xfId="0" applyNumberFormat="1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16" fillId="36" borderId="55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2" fontId="5" fillId="59" borderId="12" xfId="0" applyNumberFormat="1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/>
    </xf>
    <xf numFmtId="0" fontId="82" fillId="14" borderId="10" xfId="0" applyFont="1" applyFill="1" applyBorder="1" applyAlignment="1">
      <alignment/>
    </xf>
    <xf numFmtId="0" fontId="82" fillId="14" borderId="24" xfId="0" applyFont="1" applyFill="1" applyBorder="1" applyAlignment="1">
      <alignment horizontal="center"/>
    </xf>
    <xf numFmtId="0" fontId="82" fillId="14" borderId="0" xfId="0" applyFont="1" applyFill="1" applyBorder="1" applyAlignment="1">
      <alignment/>
    </xf>
    <xf numFmtId="0" fontId="22" fillId="56" borderId="31" xfId="0" applyFont="1" applyFill="1" applyBorder="1" applyAlignment="1">
      <alignment horizontal="center"/>
    </xf>
    <xf numFmtId="0" fontId="82" fillId="0" borderId="31" xfId="0" applyFont="1" applyBorder="1" applyAlignment="1">
      <alignment/>
    </xf>
    <xf numFmtId="164" fontId="0" fillId="37" borderId="31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top" wrapText="1"/>
    </xf>
    <xf numFmtId="164" fontId="3" fillId="36" borderId="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34" borderId="20" xfId="0" applyNumberFormat="1" applyFont="1" applyFill="1" applyBorder="1" applyAlignment="1">
      <alignment horizontal="center" vertical="top" wrapText="1"/>
    </xf>
    <xf numFmtId="2" fontId="5" fillId="35" borderId="55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top" wrapText="1"/>
    </xf>
    <xf numFmtId="164" fontId="5" fillId="55" borderId="17" xfId="0" applyNumberFormat="1" applyFont="1" applyFill="1" applyBorder="1" applyAlignment="1">
      <alignment horizontal="center" vertical="top" wrapText="1"/>
    </xf>
    <xf numFmtId="164" fontId="5" fillId="55" borderId="20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 wrapText="1"/>
    </xf>
    <xf numFmtId="1" fontId="5" fillId="55" borderId="17" xfId="0" applyNumberFormat="1" applyFont="1" applyFill="1" applyBorder="1" applyAlignment="1">
      <alignment horizontal="center" vertical="top" wrapText="1"/>
    </xf>
    <xf numFmtId="1" fontId="5" fillId="55" borderId="20" xfId="0" applyNumberFormat="1" applyFont="1" applyFill="1" applyBorder="1" applyAlignment="1">
      <alignment horizontal="center" vertical="top" wrapText="1"/>
    </xf>
    <xf numFmtId="2" fontId="5" fillId="55" borderId="17" xfId="0" applyNumberFormat="1" applyFont="1" applyFill="1" applyBorder="1" applyAlignment="1">
      <alignment horizontal="right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center" vertical="top" wrapText="1"/>
    </xf>
    <xf numFmtId="2" fontId="5" fillId="59" borderId="55" xfId="0" applyNumberFormat="1" applyFont="1" applyFill="1" applyBorder="1" applyAlignment="1">
      <alignment horizontal="center" vertical="top" wrapText="1"/>
    </xf>
    <xf numFmtId="0" fontId="4" fillId="19" borderId="36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 vertical="top" wrapText="1"/>
    </xf>
    <xf numFmtId="164" fontId="5" fillId="19" borderId="17" xfId="0" applyNumberFormat="1" applyFont="1" applyFill="1" applyBorder="1" applyAlignment="1">
      <alignment horizontal="center" vertical="top" wrapText="1"/>
    </xf>
    <xf numFmtId="2" fontId="5" fillId="19" borderId="55" xfId="0" applyNumberFormat="1" applyFont="1" applyFill="1" applyBorder="1" applyAlignment="1">
      <alignment horizontal="right" vertical="top" wrapText="1"/>
    </xf>
    <xf numFmtId="2" fontId="5" fillId="19" borderId="17" xfId="0" applyNumberFormat="1" applyFont="1" applyFill="1" applyBorder="1" applyAlignment="1">
      <alignment horizontal="center" vertical="top" wrapText="1"/>
    </xf>
    <xf numFmtId="1" fontId="5" fillId="19" borderId="17" xfId="0" applyNumberFormat="1" applyFont="1" applyFill="1" applyBorder="1" applyAlignment="1">
      <alignment horizontal="center" vertical="top" wrapText="1"/>
    </xf>
    <xf numFmtId="164" fontId="4" fillId="19" borderId="1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64" fontId="4" fillId="19" borderId="55" xfId="0" applyNumberFormat="1" applyFont="1" applyFill="1" applyBorder="1" applyAlignment="1">
      <alignment horizontal="center"/>
    </xf>
    <xf numFmtId="1" fontId="5" fillId="19" borderId="55" xfId="0" applyNumberFormat="1" applyFont="1" applyFill="1" applyBorder="1" applyAlignment="1">
      <alignment horizontal="center" vertical="top" wrapText="1"/>
    </xf>
    <xf numFmtId="2" fontId="5" fillId="19" borderId="55" xfId="0" applyNumberFormat="1" applyFont="1" applyFill="1" applyBorder="1" applyAlignment="1">
      <alignment horizontal="center" vertical="top" wrapText="1"/>
    </xf>
    <xf numFmtId="1" fontId="5" fillId="19" borderId="12" xfId="0" applyNumberFormat="1" applyFont="1" applyFill="1" applyBorder="1" applyAlignment="1">
      <alignment horizontal="center" vertical="top" wrapText="1"/>
    </xf>
    <xf numFmtId="2" fontId="5" fillId="19" borderId="12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82" fillId="19" borderId="10" xfId="0" applyFont="1" applyFill="1" applyBorder="1" applyAlignment="1">
      <alignment horizontal="center"/>
    </xf>
    <xf numFmtId="1" fontId="5" fillId="19" borderId="22" xfId="0" applyNumberFormat="1" applyFont="1" applyFill="1" applyBorder="1" applyAlignment="1">
      <alignment horizontal="center" vertical="top" wrapText="1"/>
    </xf>
    <xf numFmtId="0" fontId="4" fillId="19" borderId="37" xfId="0" applyFont="1" applyFill="1" applyBorder="1" applyAlignment="1">
      <alignment horizontal="center"/>
    </xf>
    <xf numFmtId="2" fontId="5" fillId="19" borderId="15" xfId="0" applyNumberFormat="1" applyFont="1" applyFill="1" applyBorder="1" applyAlignment="1">
      <alignment horizontal="center" vertical="top" wrapText="1"/>
    </xf>
    <xf numFmtId="1" fontId="5" fillId="19" borderId="22" xfId="0" applyNumberFormat="1" applyFont="1" applyFill="1" applyBorder="1" applyAlignment="1">
      <alignment horizontal="center" vertical="center" wrapText="1"/>
    </xf>
    <xf numFmtId="2" fontId="20" fillId="19" borderId="15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164" fontId="5" fillId="19" borderId="44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23" fillId="34" borderId="46" xfId="0" applyFont="1" applyFill="1" applyBorder="1" applyAlignment="1">
      <alignment horizontal="center"/>
    </xf>
    <xf numFmtId="0" fontId="11" fillId="45" borderId="4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42" borderId="41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/>
    </xf>
    <xf numFmtId="0" fontId="11" fillId="43" borderId="16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/>
    </xf>
    <xf numFmtId="0" fontId="4" fillId="18" borderId="45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8" borderId="41" xfId="0" applyFont="1" applyFill="1" applyBorder="1" applyAlignment="1">
      <alignment horizontal="center"/>
    </xf>
    <xf numFmtId="0" fontId="4" fillId="18" borderId="4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0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5" fillId="47" borderId="20" xfId="0" applyNumberFormat="1" applyFont="1" applyFill="1" applyBorder="1" applyAlignment="1">
      <alignment horizontal="center" vertical="center" wrapText="1"/>
    </xf>
    <xf numFmtId="164" fontId="4" fillId="37" borderId="55" xfId="0" applyNumberFormat="1" applyFont="1" applyFill="1" applyBorder="1" applyAlignment="1">
      <alignment horizontal="center"/>
    </xf>
    <xf numFmtId="0" fontId="11" fillId="45" borderId="48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16" fillId="0" borderId="31" xfId="0" applyFont="1" applyBorder="1" applyAlignment="1">
      <alignment/>
    </xf>
    <xf numFmtId="164" fontId="4" fillId="37" borderId="49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47" borderId="37" xfId="0" applyFont="1" applyFill="1" applyBorder="1" applyAlignment="1">
      <alignment horizontal="center"/>
    </xf>
    <xf numFmtId="0" fontId="4" fillId="47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/>
    </xf>
    <xf numFmtId="0" fontId="16" fillId="19" borderId="36" xfId="0" applyFont="1" applyFill="1" applyBorder="1" applyAlignment="1">
      <alignment/>
    </xf>
    <xf numFmtId="0" fontId="16" fillId="19" borderId="0" xfId="0" applyFont="1" applyFill="1" applyBorder="1" applyAlignment="1">
      <alignment/>
    </xf>
    <xf numFmtId="0" fontId="4" fillId="59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62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63" borderId="10" xfId="0" applyFont="1" applyFill="1" applyBorder="1" applyAlignment="1">
      <alignment horizontal="center"/>
    </xf>
    <xf numFmtId="0" fontId="4" fillId="64" borderId="10" xfId="0" applyFont="1" applyFill="1" applyBorder="1" applyAlignment="1">
      <alignment horizontal="center"/>
    </xf>
    <xf numFmtId="0" fontId="4" fillId="59" borderId="56" xfId="0" applyFont="1" applyFill="1" applyBorder="1" applyAlignment="1">
      <alignment horizontal="center"/>
    </xf>
    <xf numFmtId="0" fontId="4" fillId="58" borderId="0" xfId="0" applyFont="1" applyFill="1" applyBorder="1" applyAlignment="1">
      <alignment/>
    </xf>
    <xf numFmtId="0" fontId="4" fillId="58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59" borderId="0" xfId="0" applyFont="1" applyFill="1" applyBorder="1" applyAlignment="1">
      <alignment/>
    </xf>
    <xf numFmtId="0" fontId="23" fillId="59" borderId="25" xfId="0" applyFont="1" applyFill="1" applyBorder="1" applyAlignment="1">
      <alignment horizontal="center"/>
    </xf>
    <xf numFmtId="0" fontId="23" fillId="59" borderId="0" xfId="0" applyFont="1" applyFill="1" applyBorder="1" applyAlignment="1">
      <alignment horizontal="center"/>
    </xf>
    <xf numFmtId="0" fontId="23" fillId="59" borderId="27" xfId="0" applyFont="1" applyFill="1" applyBorder="1" applyAlignment="1">
      <alignment horizontal="center"/>
    </xf>
    <xf numFmtId="0" fontId="4" fillId="59" borderId="25" xfId="0" applyFont="1" applyFill="1" applyBorder="1" applyAlignment="1">
      <alignment horizontal="center"/>
    </xf>
    <xf numFmtId="0" fontId="4" fillId="59" borderId="27" xfId="0" applyFont="1" applyFill="1" applyBorder="1" applyAlignment="1">
      <alignment horizontal="center"/>
    </xf>
    <xf numFmtId="0" fontId="4" fillId="59" borderId="26" xfId="0" applyFont="1" applyFill="1" applyBorder="1" applyAlignment="1">
      <alignment horizontal="center"/>
    </xf>
    <xf numFmtId="0" fontId="4" fillId="59" borderId="21" xfId="0" applyFont="1" applyFill="1" applyBorder="1" applyAlignment="1">
      <alignment horizontal="center"/>
    </xf>
    <xf numFmtId="0" fontId="4" fillId="59" borderId="29" xfId="0" applyFont="1" applyFill="1" applyBorder="1" applyAlignment="1">
      <alignment horizontal="center"/>
    </xf>
    <xf numFmtId="0" fontId="33" fillId="48" borderId="24" xfId="0" applyFont="1" applyFill="1" applyBorder="1" applyAlignment="1">
      <alignment horizontal="center"/>
    </xf>
    <xf numFmtId="0" fontId="24" fillId="51" borderId="30" xfId="0" applyFont="1" applyFill="1" applyBorder="1" applyAlignment="1">
      <alignment horizontal="center"/>
    </xf>
    <xf numFmtId="0" fontId="25" fillId="51" borderId="24" xfId="0" applyFont="1" applyFill="1" applyBorder="1" applyAlignment="1">
      <alignment horizontal="center"/>
    </xf>
    <xf numFmtId="0" fontId="4" fillId="49" borderId="24" xfId="0" applyFont="1" applyFill="1" applyBorder="1" applyAlignment="1">
      <alignment/>
    </xf>
    <xf numFmtId="0" fontId="24" fillId="51" borderId="28" xfId="0" applyFont="1" applyFill="1" applyBorder="1" applyAlignment="1">
      <alignment horizontal="center"/>
    </xf>
    <xf numFmtId="0" fontId="33" fillId="48" borderId="0" xfId="0" applyFont="1" applyFill="1" applyBorder="1" applyAlignment="1">
      <alignment horizontal="center"/>
    </xf>
    <xf numFmtId="0" fontId="33" fillId="48" borderId="21" xfId="0" applyFont="1" applyFill="1" applyBorder="1" applyAlignment="1">
      <alignment horizontal="center"/>
    </xf>
    <xf numFmtId="0" fontId="28" fillId="52" borderId="26" xfId="0" applyFont="1" applyFill="1" applyBorder="1" applyAlignment="1">
      <alignment horizontal="center"/>
    </xf>
    <xf numFmtId="0" fontId="28" fillId="52" borderId="21" xfId="0" applyFont="1" applyFill="1" applyBorder="1" applyAlignment="1">
      <alignment horizontal="center"/>
    </xf>
    <xf numFmtId="0" fontId="28" fillId="52" borderId="29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3" fillId="65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 vertical="top" wrapText="1"/>
    </xf>
    <xf numFmtId="1" fontId="5" fillId="12" borderId="10" xfId="0" applyNumberFormat="1" applyFont="1" applyFill="1" applyBorder="1" applyAlignment="1">
      <alignment horizontal="center" vertical="top" wrapText="1"/>
    </xf>
    <xf numFmtId="1" fontId="5" fillId="12" borderId="4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1" xfId="0" applyFont="1" applyFill="1" applyBorder="1" applyAlignment="1">
      <alignment horizontal="center"/>
    </xf>
    <xf numFmtId="0" fontId="4" fillId="51" borderId="29" xfId="0" applyFont="1" applyFill="1" applyBorder="1" applyAlignment="1">
      <alignment horizontal="center"/>
    </xf>
    <xf numFmtId="0" fontId="4" fillId="66" borderId="45" xfId="0" applyFont="1" applyFill="1" applyBorder="1" applyAlignment="1">
      <alignment horizontal="center"/>
    </xf>
    <xf numFmtId="0" fontId="4" fillId="65" borderId="0" xfId="0" applyFont="1" applyFill="1" applyAlignment="1">
      <alignment/>
    </xf>
    <xf numFmtId="0" fontId="83" fillId="65" borderId="0" xfId="0" applyFont="1" applyFill="1" applyAlignment="1">
      <alignment/>
    </xf>
    <xf numFmtId="0" fontId="11" fillId="67" borderId="29" xfId="0" applyFont="1" applyFill="1" applyBorder="1" applyAlignment="1">
      <alignment horizontal="center"/>
    </xf>
    <xf numFmtId="0" fontId="83" fillId="67" borderId="27" xfId="0" applyFont="1" applyFill="1" applyBorder="1" applyAlignment="1">
      <alignment horizontal="center"/>
    </xf>
    <xf numFmtId="0" fontId="11" fillId="42" borderId="0" xfId="0" applyFont="1" applyFill="1" applyBorder="1" applyAlignment="1">
      <alignment horizontal="center"/>
    </xf>
    <xf numFmtId="0" fontId="6" fillId="44" borderId="32" xfId="0" applyFont="1" applyFill="1" applyBorder="1" applyAlignment="1">
      <alignment/>
    </xf>
    <xf numFmtId="0" fontId="6" fillId="44" borderId="33" xfId="0" applyFont="1" applyFill="1" applyBorder="1" applyAlignment="1">
      <alignment horizontal="center" vertical="center"/>
    </xf>
    <xf numFmtId="0" fontId="6" fillId="44" borderId="33" xfId="0" applyFont="1" applyFill="1" applyBorder="1" applyAlignment="1">
      <alignment horizontal="center"/>
    </xf>
    <xf numFmtId="0" fontId="6" fillId="44" borderId="33" xfId="0" applyFont="1" applyFill="1" applyBorder="1" applyAlignment="1">
      <alignment/>
    </xf>
    <xf numFmtId="0" fontId="11" fillId="4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66" borderId="40" xfId="0" applyFont="1" applyFill="1" applyBorder="1" applyAlignment="1">
      <alignment horizontal="center"/>
    </xf>
    <xf numFmtId="0" fontId="83" fillId="67" borderId="0" xfId="0" applyFont="1" applyFill="1" applyBorder="1" applyAlignment="1">
      <alignment horizontal="center"/>
    </xf>
    <xf numFmtId="0" fontId="6" fillId="44" borderId="24" xfId="0" applyFont="1" applyFill="1" applyBorder="1" applyAlignment="1">
      <alignment/>
    </xf>
    <xf numFmtId="0" fontId="83" fillId="67" borderId="24" xfId="0" applyFont="1" applyFill="1" applyBorder="1" applyAlignment="1">
      <alignment horizontal="center"/>
    </xf>
    <xf numFmtId="0" fontId="83" fillId="67" borderId="28" xfId="0" applyFont="1" applyFill="1" applyBorder="1" applyAlignment="1">
      <alignment horizontal="center"/>
    </xf>
    <xf numFmtId="0" fontId="4" fillId="47" borderId="4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83" fillId="67" borderId="25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66" borderId="5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83" fillId="67" borderId="30" xfId="0" applyFont="1" applyFill="1" applyBorder="1" applyAlignment="1">
      <alignment horizontal="center"/>
    </xf>
    <xf numFmtId="0" fontId="83" fillId="50" borderId="21" xfId="0" applyFont="1" applyFill="1" applyBorder="1" applyAlignment="1">
      <alignment horizontal="center"/>
    </xf>
    <xf numFmtId="0" fontId="83" fillId="50" borderId="24" xfId="0" applyFont="1" applyFill="1" applyBorder="1" applyAlignment="1">
      <alignment horizontal="center"/>
    </xf>
    <xf numFmtId="0" fontId="83" fillId="68" borderId="25" xfId="0" applyFont="1" applyFill="1" applyBorder="1" applyAlignment="1">
      <alignment/>
    </xf>
    <xf numFmtId="0" fontId="83" fillId="68" borderId="0" xfId="0" applyFont="1" applyFill="1" applyBorder="1" applyAlignment="1">
      <alignment/>
    </xf>
    <xf numFmtId="0" fontId="83" fillId="68" borderId="27" xfId="0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84" fillId="67" borderId="26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85" fillId="44" borderId="25" xfId="0" applyFont="1" applyFill="1" applyBorder="1" applyAlignment="1">
      <alignment horizontal="center"/>
    </xf>
    <xf numFmtId="0" fontId="86" fillId="44" borderId="0" xfId="0" applyFont="1" applyFill="1" applyBorder="1" applyAlignment="1">
      <alignment horizontal="center"/>
    </xf>
    <xf numFmtId="0" fontId="86" fillId="44" borderId="27" xfId="0" applyFont="1" applyFill="1" applyBorder="1" applyAlignment="1">
      <alignment horizontal="center"/>
    </xf>
    <xf numFmtId="0" fontId="86" fillId="44" borderId="30" xfId="0" applyFont="1" applyFill="1" applyBorder="1" applyAlignment="1">
      <alignment horizontal="center"/>
    </xf>
    <xf numFmtId="0" fontId="86" fillId="44" borderId="24" xfId="0" applyFont="1" applyFill="1" applyBorder="1" applyAlignment="1">
      <alignment horizontal="center"/>
    </xf>
    <xf numFmtId="0" fontId="86" fillId="44" borderId="28" xfId="0" applyFont="1" applyFill="1" applyBorder="1" applyAlignment="1">
      <alignment horizontal="center"/>
    </xf>
    <xf numFmtId="0" fontId="87" fillId="59" borderId="26" xfId="0" applyFont="1" applyFill="1" applyBorder="1" applyAlignment="1">
      <alignment horizontal="center"/>
    </xf>
    <xf numFmtId="0" fontId="88" fillId="59" borderId="29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6" fillId="34" borderId="32" xfId="0" applyFont="1" applyFill="1" applyBorder="1" applyAlignment="1">
      <alignment horizontal="center"/>
    </xf>
    <xf numFmtId="0" fontId="26" fillId="34" borderId="33" xfId="0" applyFont="1" applyFill="1" applyBorder="1" applyAlignment="1">
      <alignment horizontal="center"/>
    </xf>
    <xf numFmtId="0" fontId="26" fillId="34" borderId="35" xfId="0" applyFont="1" applyFill="1" applyBorder="1" applyAlignment="1">
      <alignment horizontal="center"/>
    </xf>
    <xf numFmtId="0" fontId="0" fillId="50" borderId="62" xfId="0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center"/>
    </xf>
    <xf numFmtId="0" fontId="0" fillId="50" borderId="25" xfId="0" applyFont="1" applyFill="1" applyBorder="1" applyAlignment="1">
      <alignment horizontal="center" vertical="center"/>
    </xf>
    <xf numFmtId="0" fontId="0" fillId="50" borderId="27" xfId="0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center"/>
    </xf>
    <xf numFmtId="0" fontId="4" fillId="50" borderId="27" xfId="0" applyFont="1" applyFill="1" applyBorder="1" applyAlignment="1">
      <alignment horizontal="center"/>
    </xf>
    <xf numFmtId="0" fontId="89" fillId="65" borderId="37" xfId="0" applyFont="1" applyFill="1" applyBorder="1" applyAlignment="1">
      <alignment horizontal="center" vertical="center"/>
    </xf>
    <xf numFmtId="0" fontId="89" fillId="67" borderId="63" xfId="0" applyFont="1" applyFill="1" applyBorder="1" applyAlignment="1">
      <alignment horizontal="center" vertical="center"/>
    </xf>
    <xf numFmtId="0" fontId="83" fillId="67" borderId="43" xfId="0" applyFont="1" applyFill="1" applyBorder="1" applyAlignment="1">
      <alignment horizontal="center"/>
    </xf>
    <xf numFmtId="0" fontId="90" fillId="68" borderId="62" xfId="0" applyFont="1" applyFill="1" applyBorder="1" applyAlignment="1">
      <alignment horizontal="center" vertical="center"/>
    </xf>
    <xf numFmtId="0" fontId="86" fillId="68" borderId="43" xfId="0" applyFont="1" applyFill="1" applyBorder="1" applyAlignment="1">
      <alignment horizontal="center"/>
    </xf>
    <xf numFmtId="164" fontId="91" fillId="0" borderId="10" xfId="0" applyNumberFormat="1" applyFont="1" applyBorder="1" applyAlignment="1">
      <alignment/>
    </xf>
    <xf numFmtId="0" fontId="91" fillId="0" borderId="10" xfId="0" applyFont="1" applyBorder="1" applyAlignment="1">
      <alignment/>
    </xf>
    <xf numFmtId="0" fontId="89" fillId="69" borderId="62" xfId="0" applyFont="1" applyFill="1" applyBorder="1" applyAlignment="1">
      <alignment horizontal="center" vertical="center"/>
    </xf>
    <xf numFmtId="0" fontId="83" fillId="69" borderId="43" xfId="0" applyFont="1" applyFill="1" applyBorder="1" applyAlignment="1">
      <alignment horizontal="center"/>
    </xf>
    <xf numFmtId="0" fontId="11" fillId="69" borderId="30" xfId="0" applyFont="1" applyFill="1" applyBorder="1" applyAlignment="1">
      <alignment horizontal="center"/>
    </xf>
    <xf numFmtId="0" fontId="11" fillId="69" borderId="25" xfId="0" applyFont="1" applyFill="1" applyBorder="1" applyAlignment="1">
      <alignment horizontal="center"/>
    </xf>
    <xf numFmtId="0" fontId="11" fillId="69" borderId="24" xfId="0" applyFont="1" applyFill="1" applyBorder="1" applyAlignment="1">
      <alignment horizontal="center"/>
    </xf>
    <xf numFmtId="0" fontId="11" fillId="69" borderId="26" xfId="0" applyFont="1" applyFill="1" applyBorder="1" applyAlignment="1">
      <alignment horizontal="center"/>
    </xf>
    <xf numFmtId="0" fontId="11" fillId="69" borderId="21" xfId="0" applyFont="1" applyFill="1" applyBorder="1" applyAlignment="1">
      <alignment horizontal="center"/>
    </xf>
    <xf numFmtId="0" fontId="11" fillId="69" borderId="29" xfId="0" applyFont="1" applyFill="1" applyBorder="1" applyAlignment="1">
      <alignment horizontal="center"/>
    </xf>
    <xf numFmtId="0" fontId="11" fillId="69" borderId="24" xfId="0" applyFont="1" applyFill="1" applyBorder="1" applyAlignment="1">
      <alignment horizontal="center"/>
    </xf>
    <xf numFmtId="0" fontId="11" fillId="69" borderId="28" xfId="0" applyFont="1" applyFill="1" applyBorder="1" applyAlignment="1">
      <alignment horizontal="center"/>
    </xf>
    <xf numFmtId="0" fontId="11" fillId="69" borderId="28" xfId="0" applyFont="1" applyFill="1" applyBorder="1" applyAlignment="1">
      <alignment horizontal="center"/>
    </xf>
    <xf numFmtId="0" fontId="11" fillId="69" borderId="0" xfId="0" applyFont="1" applyFill="1" applyBorder="1" applyAlignment="1">
      <alignment horizontal="center"/>
    </xf>
    <xf numFmtId="0" fontId="11" fillId="69" borderId="27" xfId="0" applyFont="1" applyFill="1" applyBorder="1" applyAlignment="1">
      <alignment horizontal="center"/>
    </xf>
    <xf numFmtId="0" fontId="92" fillId="69" borderId="25" xfId="0" applyFont="1" applyFill="1" applyBorder="1" applyAlignment="1">
      <alignment horizontal="center"/>
    </xf>
    <xf numFmtId="0" fontId="93" fillId="59" borderId="62" xfId="0" applyFont="1" applyFill="1" applyBorder="1" applyAlignment="1">
      <alignment horizontal="center" vertical="center"/>
    </xf>
    <xf numFmtId="0" fontId="88" fillId="59" borderId="10" xfId="0" applyFont="1" applyFill="1" applyBorder="1" applyAlignment="1">
      <alignment horizontal="center"/>
    </xf>
    <xf numFmtId="0" fontId="88" fillId="59" borderId="43" xfId="0" applyFont="1" applyFill="1" applyBorder="1" applyAlignment="1">
      <alignment horizontal="center"/>
    </xf>
    <xf numFmtId="0" fontId="6" fillId="47" borderId="43" xfId="0" applyFont="1" applyFill="1" applyBorder="1" applyAlignment="1">
      <alignment horizontal="center"/>
    </xf>
    <xf numFmtId="164" fontId="30" fillId="42" borderId="24" xfId="0" applyNumberFormat="1" applyFont="1" applyFill="1" applyBorder="1" applyAlignment="1">
      <alignment horizontal="center"/>
    </xf>
    <xf numFmtId="0" fontId="4" fillId="65" borderId="0" xfId="0" applyFont="1" applyFill="1" applyBorder="1" applyAlignment="1">
      <alignment/>
    </xf>
    <xf numFmtId="0" fontId="4" fillId="65" borderId="0" xfId="0" applyFont="1" applyFill="1" applyAlignment="1">
      <alignment horizontal="center"/>
    </xf>
    <xf numFmtId="0" fontId="83" fillId="48" borderId="25" xfId="0" applyFont="1" applyFill="1" applyBorder="1" applyAlignment="1">
      <alignment horizontal="center"/>
    </xf>
    <xf numFmtId="0" fontId="4" fillId="70" borderId="0" xfId="0" applyFont="1" applyFill="1" applyAlignment="1">
      <alignment horizontal="center"/>
    </xf>
    <xf numFmtId="0" fontId="4" fillId="59" borderId="0" xfId="0" applyFont="1" applyFill="1" applyAlignment="1">
      <alignment horizontal="right"/>
    </xf>
    <xf numFmtId="0" fontId="4" fillId="59" borderId="0" xfId="0" applyFont="1" applyFill="1" applyAlignment="1">
      <alignment horizontal="center"/>
    </xf>
    <xf numFmtId="0" fontId="16" fillId="44" borderId="16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6" fillId="45" borderId="26" xfId="0" applyFont="1" applyFill="1" applyBorder="1" applyAlignment="1">
      <alignment horizontal="center"/>
    </xf>
    <xf numFmtId="0" fontId="36" fillId="43" borderId="26" xfId="0" applyFont="1" applyFill="1" applyBorder="1" applyAlignment="1">
      <alignment horizontal="center"/>
    </xf>
    <xf numFmtId="0" fontId="34" fillId="56" borderId="26" xfId="0" applyFont="1" applyFill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21" fillId="33" borderId="36" xfId="0" applyNumberFormat="1" applyFont="1" applyFill="1" applyBorder="1" applyAlignment="1">
      <alignment horizontal="center" vertical="top" wrapText="1"/>
    </xf>
    <xf numFmtId="2" fontId="21" fillId="0" borderId="37" xfId="0" applyNumberFormat="1" applyFont="1" applyFill="1" applyBorder="1" applyAlignment="1">
      <alignment horizontal="center" vertical="top" wrapText="1"/>
    </xf>
    <xf numFmtId="164" fontId="5" fillId="57" borderId="17" xfId="0" applyNumberFormat="1" applyFont="1" applyFill="1" applyBorder="1" applyAlignment="1">
      <alignment horizontal="center" vertical="top" wrapText="1"/>
    </xf>
    <xf numFmtId="0" fontId="24" fillId="48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59" borderId="30" xfId="0" applyFont="1" applyFill="1" applyBorder="1" applyAlignment="1">
      <alignment horizontal="center" vertical="center"/>
    </xf>
    <xf numFmtId="0" fontId="42" fillId="59" borderId="24" xfId="0" applyFont="1" applyFill="1" applyBorder="1" applyAlignment="1">
      <alignment horizontal="center" vertical="center"/>
    </xf>
    <xf numFmtId="0" fontId="42" fillId="59" borderId="28" xfId="0" applyFont="1" applyFill="1" applyBorder="1" applyAlignment="1">
      <alignment horizontal="center" vertical="center"/>
    </xf>
    <xf numFmtId="0" fontId="24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23" fillId="52" borderId="30" xfId="0" applyFont="1" applyFill="1" applyBorder="1" applyAlignment="1">
      <alignment horizontal="center" vertical="center"/>
    </xf>
    <xf numFmtId="0" fontId="42" fillId="52" borderId="24" xfId="0" applyFont="1" applyFill="1" applyBorder="1" applyAlignment="1">
      <alignment horizontal="center" vertical="center"/>
    </xf>
    <xf numFmtId="0" fontId="42" fillId="52" borderId="28" xfId="0" applyFont="1" applyFill="1" applyBorder="1" applyAlignment="1">
      <alignment horizontal="center" vertical="center"/>
    </xf>
    <xf numFmtId="0" fontId="82" fillId="59" borderId="37" xfId="0" applyFont="1" applyFill="1" applyBorder="1" applyAlignment="1">
      <alignment horizontal="center" vertical="center"/>
    </xf>
    <xf numFmtId="0" fontId="94" fillId="59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4" fillId="47" borderId="36" xfId="0" applyFont="1" applyFill="1" applyBorder="1" applyAlignment="1">
      <alignment horizontal="center" vertical="center"/>
    </xf>
    <xf numFmtId="0" fontId="0" fillId="47" borderId="36" xfId="0" applyFill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18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" fillId="47" borderId="37" xfId="0" applyFont="1" applyFill="1" applyBorder="1" applyAlignment="1">
      <alignment horizontal="center" vertical="center"/>
    </xf>
    <xf numFmtId="0" fontId="0" fillId="47" borderId="37" xfId="0" applyFill="1" applyBorder="1" applyAlignment="1">
      <alignment horizontal="center" vertical="center"/>
    </xf>
    <xf numFmtId="0" fontId="91" fillId="69" borderId="37" xfId="0" applyFont="1" applyFill="1" applyBorder="1" applyAlignment="1">
      <alignment horizontal="center" vertical="center"/>
    </xf>
    <xf numFmtId="0" fontId="95" fillId="69" borderId="37" xfId="0" applyFont="1" applyFill="1" applyBorder="1" applyAlignment="1">
      <alignment horizontal="center" vertical="center"/>
    </xf>
    <xf numFmtId="0" fontId="4" fillId="68" borderId="37" xfId="0" applyFont="1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91" fillId="65" borderId="37" xfId="0" applyFont="1" applyFill="1" applyBorder="1" applyAlignment="1">
      <alignment horizontal="center" vertical="center"/>
    </xf>
    <xf numFmtId="0" fontId="95" fillId="65" borderId="37" xfId="0" applyFont="1" applyFill="1" applyBorder="1" applyAlignment="1">
      <alignment horizontal="center" vertical="center"/>
    </xf>
    <xf numFmtId="0" fontId="91" fillId="67" borderId="36" xfId="0" applyFont="1" applyFill="1" applyBorder="1" applyAlignment="1">
      <alignment horizontal="center" vertical="center"/>
    </xf>
    <xf numFmtId="0" fontId="95" fillId="67" borderId="36" xfId="0" applyFont="1" applyFill="1" applyBorder="1" applyAlignment="1">
      <alignment horizontal="center" vertical="center"/>
    </xf>
    <xf numFmtId="0" fontId="14" fillId="70" borderId="30" xfId="0" applyFont="1" applyFill="1" applyBorder="1" applyAlignment="1">
      <alignment horizontal="center" vertical="center" wrapText="1"/>
    </xf>
    <xf numFmtId="0" fontId="13" fillId="70" borderId="30" xfId="0" applyFont="1" applyFill="1" applyBorder="1" applyAlignment="1">
      <alignment horizontal="center" vertical="center"/>
    </xf>
    <xf numFmtId="0" fontId="13" fillId="70" borderId="24" xfId="0" applyFont="1" applyFill="1" applyBorder="1" applyAlignment="1">
      <alignment horizontal="center" vertical="center"/>
    </xf>
    <xf numFmtId="0" fontId="13" fillId="70" borderId="28" xfId="0" applyFont="1" applyFill="1" applyBorder="1" applyAlignment="1">
      <alignment horizontal="center" vertical="center"/>
    </xf>
    <xf numFmtId="0" fontId="4" fillId="47" borderId="62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 vertical="center"/>
    </xf>
    <xf numFmtId="0" fontId="4" fillId="47" borderId="63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82" fillId="59" borderId="62" xfId="0" applyFont="1" applyFill="1" applyBorder="1" applyAlignment="1">
      <alignment horizontal="center" vertical="center"/>
    </xf>
    <xf numFmtId="0" fontId="82" fillId="59" borderId="14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91" fillId="69" borderId="62" xfId="0" applyFont="1" applyFill="1" applyBorder="1" applyAlignment="1">
      <alignment horizontal="center" vertical="center"/>
    </xf>
    <xf numFmtId="0" fontId="91" fillId="69" borderId="14" xfId="0" applyFont="1" applyFill="1" applyBorder="1" applyAlignment="1">
      <alignment horizontal="center" vertical="center"/>
    </xf>
    <xf numFmtId="0" fontId="4" fillId="68" borderId="62" xfId="0" applyFont="1" applyFill="1" applyBorder="1" applyAlignment="1">
      <alignment horizontal="center" vertical="center"/>
    </xf>
    <xf numFmtId="0" fontId="4" fillId="68" borderId="14" xfId="0" applyFont="1" applyFill="1" applyBorder="1" applyAlignment="1">
      <alignment horizontal="center" vertical="center"/>
    </xf>
    <xf numFmtId="0" fontId="91" fillId="65" borderId="62" xfId="0" applyFont="1" applyFill="1" applyBorder="1" applyAlignment="1">
      <alignment horizontal="center" vertical="center"/>
    </xf>
    <xf numFmtId="0" fontId="91" fillId="65" borderId="14" xfId="0" applyFont="1" applyFill="1" applyBorder="1" applyAlignment="1">
      <alignment horizontal="center" vertical="center"/>
    </xf>
    <xf numFmtId="0" fontId="91" fillId="67" borderId="63" xfId="0" applyFont="1" applyFill="1" applyBorder="1" applyAlignment="1">
      <alignment horizontal="center" vertical="center"/>
    </xf>
    <xf numFmtId="0" fontId="91" fillId="67" borderId="11" xfId="0" applyFont="1" applyFill="1" applyBorder="1" applyAlignment="1">
      <alignment horizontal="center" vertical="center"/>
    </xf>
    <xf numFmtId="1" fontId="83" fillId="67" borderId="43" xfId="0" applyNumberFormat="1" applyFont="1" applyFill="1" applyBorder="1" applyAlignment="1">
      <alignment horizontal="center"/>
    </xf>
    <xf numFmtId="0" fontId="83" fillId="65" borderId="43" xfId="0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0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adj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127">
      <selection activeCell="B147" sqref="B147"/>
    </sheetView>
  </sheetViews>
  <sheetFormatPr defaultColWidth="9.140625" defaultRowHeight="12.75"/>
  <cols>
    <col min="1" max="1" width="7.421875" style="27" customWidth="1"/>
    <col min="2" max="2" width="27.140625" style="23" customWidth="1"/>
    <col min="3" max="3" width="11.140625" style="340" customWidth="1"/>
    <col min="4" max="4" width="7.7109375" style="24" customWidth="1"/>
    <col min="5" max="5" width="5.8515625" style="23" customWidth="1"/>
    <col min="6" max="6" width="9.140625" style="23" customWidth="1"/>
    <col min="7" max="7" width="15.57421875" style="23" customWidth="1"/>
    <col min="8" max="16384" width="9.140625" style="23" customWidth="1"/>
  </cols>
  <sheetData>
    <row r="1" spans="1:4" ht="17.25">
      <c r="A1" s="226" t="s">
        <v>0</v>
      </c>
      <c r="B1" s="227" t="s">
        <v>35</v>
      </c>
      <c r="C1" s="338" t="s">
        <v>37</v>
      </c>
      <c r="D1" s="228" t="s">
        <v>36</v>
      </c>
    </row>
    <row r="2" spans="1:4" ht="17.25">
      <c r="A2" s="28">
        <v>1</v>
      </c>
      <c r="B2" s="26" t="s">
        <v>64</v>
      </c>
      <c r="C2" s="339"/>
      <c r="D2" s="25" t="s">
        <v>65</v>
      </c>
    </row>
    <row r="3" spans="1:4" ht="17.25">
      <c r="A3" s="28">
        <v>3</v>
      </c>
      <c r="B3" s="26" t="s">
        <v>66</v>
      </c>
      <c r="C3" s="339">
        <v>1877</v>
      </c>
      <c r="D3" s="25" t="s">
        <v>67</v>
      </c>
    </row>
    <row r="4" spans="1:4" ht="17.25">
      <c r="A4" s="28">
        <v>4</v>
      </c>
      <c r="B4" s="26" t="s">
        <v>68</v>
      </c>
      <c r="C4" s="339"/>
      <c r="D4" s="25" t="s">
        <v>69</v>
      </c>
    </row>
    <row r="5" spans="1:4" ht="17.25">
      <c r="A5" s="28">
        <v>5</v>
      </c>
      <c r="B5" s="26" t="s">
        <v>70</v>
      </c>
      <c r="C5" s="339"/>
      <c r="D5" s="25" t="s">
        <v>71</v>
      </c>
    </row>
    <row r="6" spans="1:4" ht="17.25">
      <c r="A6" s="28">
        <v>6</v>
      </c>
      <c r="B6" s="26" t="s">
        <v>72</v>
      </c>
      <c r="C6" s="339"/>
      <c r="D6" s="25" t="s">
        <v>73</v>
      </c>
    </row>
    <row r="7" spans="1:4" ht="15">
      <c r="A7" s="661">
        <v>100</v>
      </c>
      <c r="B7" s="87"/>
      <c r="C7" s="659"/>
      <c r="D7" s="85" t="s">
        <v>214</v>
      </c>
    </row>
    <row r="8" spans="1:4" ht="15">
      <c r="A8" s="658">
        <f>A7+1</f>
        <v>101</v>
      </c>
      <c r="B8" s="87" t="s">
        <v>342</v>
      </c>
      <c r="C8" s="659"/>
      <c r="D8" s="85" t="s">
        <v>214</v>
      </c>
    </row>
    <row r="9" spans="1:4" ht="15">
      <c r="A9" s="658">
        <f aca="true" t="shared" si="0" ref="A9:A72">A8+1</f>
        <v>102</v>
      </c>
      <c r="B9" s="87" t="s">
        <v>343</v>
      </c>
      <c r="C9" s="659"/>
      <c r="D9" s="85" t="s">
        <v>214</v>
      </c>
    </row>
    <row r="10" spans="1:4" ht="15">
      <c r="A10" s="658">
        <f t="shared" si="0"/>
        <v>103</v>
      </c>
      <c r="B10" s="87" t="s">
        <v>278</v>
      </c>
      <c r="C10" s="659"/>
      <c r="D10" s="85" t="s">
        <v>214</v>
      </c>
    </row>
    <row r="11" spans="1:4" ht="15">
      <c r="A11" s="658">
        <f t="shared" si="0"/>
        <v>104</v>
      </c>
      <c r="B11" s="87" t="s">
        <v>344</v>
      </c>
      <c r="C11" s="659"/>
      <c r="D11" s="85" t="s">
        <v>214</v>
      </c>
    </row>
    <row r="12" spans="1:4" ht="15">
      <c r="A12" s="658">
        <f t="shared" si="0"/>
        <v>105</v>
      </c>
      <c r="B12" s="87" t="s">
        <v>345</v>
      </c>
      <c r="C12" s="659"/>
      <c r="D12" s="85" t="s">
        <v>214</v>
      </c>
    </row>
    <row r="13" spans="1:4" ht="15">
      <c r="A13" s="658">
        <f t="shared" si="0"/>
        <v>106</v>
      </c>
      <c r="B13" s="87" t="s">
        <v>346</v>
      </c>
      <c r="C13" s="659"/>
      <c r="D13" s="85" t="s">
        <v>214</v>
      </c>
    </row>
    <row r="14" spans="1:4" ht="15">
      <c r="A14" s="658">
        <f t="shared" si="0"/>
        <v>107</v>
      </c>
      <c r="B14" s="87" t="s">
        <v>277</v>
      </c>
      <c r="C14" s="659"/>
      <c r="D14" s="85" t="s">
        <v>214</v>
      </c>
    </row>
    <row r="15" spans="1:4" ht="15">
      <c r="A15" s="658">
        <f t="shared" si="0"/>
        <v>108</v>
      </c>
      <c r="B15" s="87" t="s">
        <v>347</v>
      </c>
      <c r="C15" s="659"/>
      <c r="D15" s="85" t="s">
        <v>214</v>
      </c>
    </row>
    <row r="16" spans="1:4" ht="15">
      <c r="A16" s="658">
        <f t="shared" si="0"/>
        <v>109</v>
      </c>
      <c r="B16" s="87" t="s">
        <v>348</v>
      </c>
      <c r="C16" s="659"/>
      <c r="D16" s="85" t="s">
        <v>214</v>
      </c>
    </row>
    <row r="17" spans="1:4" ht="15">
      <c r="A17" s="658">
        <f t="shared" si="0"/>
        <v>110</v>
      </c>
      <c r="B17" s="87" t="s">
        <v>349</v>
      </c>
      <c r="C17" s="659"/>
      <c r="D17" s="85" t="s">
        <v>214</v>
      </c>
    </row>
    <row r="18" spans="1:4" ht="15">
      <c r="A18" s="658">
        <f t="shared" si="0"/>
        <v>111</v>
      </c>
      <c r="B18" s="87" t="s">
        <v>525</v>
      </c>
      <c r="C18" s="659"/>
      <c r="D18" s="85" t="s">
        <v>214</v>
      </c>
    </row>
    <row r="19" spans="1:4" ht="15">
      <c r="A19" s="658">
        <f t="shared" si="0"/>
        <v>112</v>
      </c>
      <c r="B19" s="87" t="s">
        <v>575</v>
      </c>
      <c r="C19" s="659"/>
      <c r="D19" s="85"/>
    </row>
    <row r="20" spans="1:4" ht="15">
      <c r="A20" s="658">
        <f t="shared" si="0"/>
        <v>113</v>
      </c>
      <c r="B20" s="87" t="s">
        <v>576</v>
      </c>
      <c r="C20" s="659"/>
      <c r="D20" s="85"/>
    </row>
    <row r="21" spans="1:4" ht="15">
      <c r="A21" s="658">
        <f t="shared" si="0"/>
        <v>114</v>
      </c>
      <c r="B21" s="87"/>
      <c r="C21" s="659"/>
      <c r="D21" s="85"/>
    </row>
    <row r="22" spans="1:4" ht="15">
      <c r="A22" s="658">
        <f t="shared" si="0"/>
        <v>115</v>
      </c>
      <c r="B22" s="87"/>
      <c r="C22" s="659"/>
      <c r="D22" s="85"/>
    </row>
    <row r="23" spans="1:4" ht="15">
      <c r="A23" s="658">
        <f t="shared" si="0"/>
        <v>116</v>
      </c>
      <c r="B23" s="87"/>
      <c r="C23" s="659"/>
      <c r="D23" s="85"/>
    </row>
    <row r="24" spans="1:4" ht="15">
      <c r="A24" s="658">
        <f t="shared" si="0"/>
        <v>117</v>
      </c>
      <c r="B24" s="87" t="s">
        <v>350</v>
      </c>
      <c r="C24" s="659"/>
      <c r="D24" s="85" t="s">
        <v>217</v>
      </c>
    </row>
    <row r="25" spans="1:4" ht="15">
      <c r="A25" s="658">
        <f t="shared" si="0"/>
        <v>118</v>
      </c>
      <c r="B25" s="87" t="s">
        <v>351</v>
      </c>
      <c r="C25" s="659"/>
      <c r="D25" s="85" t="s">
        <v>217</v>
      </c>
    </row>
    <row r="26" spans="1:4" ht="15">
      <c r="A26" s="658">
        <f t="shared" si="0"/>
        <v>119</v>
      </c>
      <c r="B26" s="87" t="s">
        <v>352</v>
      </c>
      <c r="C26" s="659"/>
      <c r="D26" s="85" t="s">
        <v>217</v>
      </c>
    </row>
    <row r="27" spans="1:4" ht="15">
      <c r="A27" s="658">
        <f t="shared" si="0"/>
        <v>120</v>
      </c>
      <c r="B27" s="87" t="s">
        <v>353</v>
      </c>
      <c r="C27" s="659"/>
      <c r="D27" s="85" t="s">
        <v>217</v>
      </c>
    </row>
    <row r="28" spans="1:4" ht="15">
      <c r="A28" s="658">
        <f t="shared" si="0"/>
        <v>121</v>
      </c>
      <c r="B28" s="87" t="s">
        <v>273</v>
      </c>
      <c r="C28" s="659"/>
      <c r="D28" s="85" t="s">
        <v>217</v>
      </c>
    </row>
    <row r="29" spans="1:4" ht="15">
      <c r="A29" s="658">
        <f t="shared" si="0"/>
        <v>122</v>
      </c>
      <c r="B29" s="87" t="s">
        <v>276</v>
      </c>
      <c r="C29" s="659"/>
      <c r="D29" s="85" t="s">
        <v>217</v>
      </c>
    </row>
    <row r="30" spans="1:4" ht="15">
      <c r="A30" s="658">
        <f t="shared" si="0"/>
        <v>123</v>
      </c>
      <c r="B30" s="87" t="s">
        <v>335</v>
      </c>
      <c r="C30" s="659"/>
      <c r="D30" s="85" t="s">
        <v>217</v>
      </c>
    </row>
    <row r="31" spans="1:4" ht="15">
      <c r="A31" s="658">
        <f t="shared" si="0"/>
        <v>124</v>
      </c>
      <c r="B31" s="87" t="s">
        <v>583</v>
      </c>
      <c r="C31" s="659"/>
      <c r="D31" s="85" t="s">
        <v>217</v>
      </c>
    </row>
    <row r="32" spans="1:4" ht="15">
      <c r="A32" s="658">
        <f t="shared" si="0"/>
        <v>125</v>
      </c>
      <c r="B32" s="87"/>
      <c r="C32" s="659"/>
      <c r="D32" s="660"/>
    </row>
    <row r="33" spans="1:4" ht="15">
      <c r="A33" s="658">
        <f t="shared" si="0"/>
        <v>126</v>
      </c>
      <c r="B33" s="87"/>
      <c r="C33" s="659"/>
      <c r="D33" s="660"/>
    </row>
    <row r="34" spans="1:4" ht="15">
      <c r="A34" s="658">
        <f t="shared" si="0"/>
        <v>127</v>
      </c>
      <c r="B34" s="87"/>
      <c r="C34" s="659"/>
      <c r="D34" s="660"/>
    </row>
    <row r="35" spans="1:4" ht="15">
      <c r="A35" s="658">
        <f t="shared" si="0"/>
        <v>128</v>
      </c>
      <c r="B35" s="87"/>
      <c r="C35" s="659"/>
      <c r="D35" s="85"/>
    </row>
    <row r="36" spans="1:4" ht="15">
      <c r="A36" s="658">
        <f t="shared" si="0"/>
        <v>129</v>
      </c>
      <c r="B36" s="87"/>
      <c r="C36" s="659"/>
      <c r="D36" s="85"/>
    </row>
    <row r="37" spans="1:4" ht="15">
      <c r="A37" s="658">
        <f t="shared" si="0"/>
        <v>130</v>
      </c>
      <c r="B37" s="87"/>
      <c r="C37" s="659"/>
      <c r="D37" s="85"/>
    </row>
    <row r="38" spans="1:4" ht="15">
      <c r="A38" s="658">
        <f t="shared" si="0"/>
        <v>131</v>
      </c>
      <c r="B38" s="87"/>
      <c r="C38" s="659"/>
      <c r="D38" s="85"/>
    </row>
    <row r="39" spans="1:4" ht="15">
      <c r="A39" s="658">
        <f t="shared" si="0"/>
        <v>132</v>
      </c>
      <c r="B39" s="87"/>
      <c r="C39" s="659"/>
      <c r="D39" s="85"/>
    </row>
    <row r="40" spans="1:4" ht="15">
      <c r="A40" s="658">
        <f t="shared" si="0"/>
        <v>133</v>
      </c>
      <c r="B40" s="87"/>
      <c r="C40" s="659"/>
      <c r="D40" s="85"/>
    </row>
    <row r="41" spans="1:4" ht="15">
      <c r="A41" s="658">
        <f t="shared" si="0"/>
        <v>134</v>
      </c>
      <c r="B41" s="87" t="s">
        <v>281</v>
      </c>
      <c r="C41" s="659"/>
      <c r="D41" s="85" t="s">
        <v>210</v>
      </c>
    </row>
    <row r="42" spans="1:4" ht="15">
      <c r="A42" s="658">
        <f t="shared" si="0"/>
        <v>135</v>
      </c>
      <c r="B42" s="87" t="s">
        <v>354</v>
      </c>
      <c r="C42" s="659"/>
      <c r="D42" s="85" t="s">
        <v>210</v>
      </c>
    </row>
    <row r="43" spans="1:4" ht="15">
      <c r="A43" s="658">
        <f t="shared" si="0"/>
        <v>136</v>
      </c>
      <c r="B43" s="87" t="s">
        <v>282</v>
      </c>
      <c r="C43" s="659"/>
      <c r="D43" s="85" t="s">
        <v>210</v>
      </c>
    </row>
    <row r="44" spans="1:4" ht="15">
      <c r="A44" s="658">
        <f t="shared" si="0"/>
        <v>137</v>
      </c>
      <c r="B44" s="87" t="s">
        <v>355</v>
      </c>
      <c r="C44" s="659"/>
      <c r="D44" s="85" t="s">
        <v>210</v>
      </c>
    </row>
    <row r="45" spans="1:4" ht="15">
      <c r="A45" s="658">
        <f t="shared" si="0"/>
        <v>138</v>
      </c>
      <c r="B45" s="87" t="s">
        <v>277</v>
      </c>
      <c r="C45" s="659"/>
      <c r="D45" s="85" t="s">
        <v>210</v>
      </c>
    </row>
    <row r="46" spans="1:4" ht="15">
      <c r="A46" s="658">
        <f t="shared" si="0"/>
        <v>139</v>
      </c>
      <c r="B46" s="87" t="s">
        <v>356</v>
      </c>
      <c r="C46" s="659"/>
      <c r="D46" s="85" t="s">
        <v>210</v>
      </c>
    </row>
    <row r="47" spans="1:4" ht="15">
      <c r="A47" s="658">
        <f t="shared" si="0"/>
        <v>140</v>
      </c>
      <c r="B47" s="87" t="s">
        <v>357</v>
      </c>
      <c r="C47" s="659"/>
      <c r="D47" s="85" t="s">
        <v>210</v>
      </c>
    </row>
    <row r="48" spans="1:4" ht="15">
      <c r="A48" s="658">
        <f t="shared" si="0"/>
        <v>141</v>
      </c>
      <c r="B48" s="87" t="s">
        <v>279</v>
      </c>
      <c r="C48" s="659"/>
      <c r="D48" s="85" t="s">
        <v>210</v>
      </c>
    </row>
    <row r="49" spans="1:4" ht="15">
      <c r="A49" s="658">
        <f t="shared" si="0"/>
        <v>142</v>
      </c>
      <c r="B49" s="87" t="s">
        <v>358</v>
      </c>
      <c r="C49" s="659"/>
      <c r="D49" s="85" t="s">
        <v>210</v>
      </c>
    </row>
    <row r="50" spans="1:4" ht="15">
      <c r="A50" s="658">
        <f t="shared" si="0"/>
        <v>143</v>
      </c>
      <c r="B50" s="87" t="s">
        <v>343</v>
      </c>
      <c r="C50" s="659"/>
      <c r="D50" s="85" t="s">
        <v>210</v>
      </c>
    </row>
    <row r="51" spans="1:4" ht="15">
      <c r="A51" s="658">
        <f t="shared" si="0"/>
        <v>144</v>
      </c>
      <c r="B51" s="87" t="s">
        <v>565</v>
      </c>
      <c r="C51" s="659"/>
      <c r="D51" s="85" t="s">
        <v>210</v>
      </c>
    </row>
    <row r="52" spans="1:4" ht="15">
      <c r="A52" s="658">
        <f t="shared" si="0"/>
        <v>145</v>
      </c>
      <c r="B52" s="87"/>
      <c r="C52" s="659"/>
      <c r="D52" s="85"/>
    </row>
    <row r="53" spans="1:4" ht="15">
      <c r="A53" s="658">
        <f t="shared" si="0"/>
        <v>146</v>
      </c>
      <c r="B53" s="87" t="s">
        <v>576</v>
      </c>
      <c r="C53" s="659"/>
      <c r="D53" s="85"/>
    </row>
    <row r="54" spans="1:4" ht="15">
      <c r="A54" s="658">
        <f t="shared" si="0"/>
        <v>147</v>
      </c>
      <c r="B54" s="87"/>
      <c r="C54" s="659"/>
      <c r="D54" s="85"/>
    </row>
    <row r="55" spans="1:4" ht="15">
      <c r="A55" s="658">
        <f t="shared" si="0"/>
        <v>148</v>
      </c>
      <c r="B55" s="21"/>
      <c r="C55" s="659"/>
      <c r="D55" s="8"/>
    </row>
    <row r="56" spans="1:4" ht="15">
      <c r="A56" s="658">
        <f t="shared" si="0"/>
        <v>149</v>
      </c>
      <c r="B56" s="21"/>
      <c r="C56" s="659"/>
      <c r="D56" s="8"/>
    </row>
    <row r="57" spans="1:4" ht="15">
      <c r="A57" s="658">
        <f t="shared" si="0"/>
        <v>150</v>
      </c>
      <c r="B57" s="21" t="s">
        <v>274</v>
      </c>
      <c r="C57" s="659"/>
      <c r="D57" s="85" t="s">
        <v>216</v>
      </c>
    </row>
    <row r="58" spans="1:4" ht="15">
      <c r="A58" s="658">
        <f t="shared" si="0"/>
        <v>151</v>
      </c>
      <c r="B58" s="87" t="s">
        <v>285</v>
      </c>
      <c r="C58" s="659"/>
      <c r="D58" s="85" t="s">
        <v>216</v>
      </c>
    </row>
    <row r="59" spans="1:4" ht="15">
      <c r="A59" s="658">
        <f t="shared" si="0"/>
        <v>152</v>
      </c>
      <c r="B59" s="87" t="s">
        <v>359</v>
      </c>
      <c r="C59" s="659"/>
      <c r="D59" s="85" t="s">
        <v>216</v>
      </c>
    </row>
    <row r="60" spans="1:4" ht="15">
      <c r="A60" s="658">
        <f t="shared" si="0"/>
        <v>153</v>
      </c>
      <c r="B60" s="87" t="s">
        <v>332</v>
      </c>
      <c r="C60" s="659"/>
      <c r="D60" s="85" t="s">
        <v>216</v>
      </c>
    </row>
    <row r="61" spans="1:4" ht="15">
      <c r="A61" s="658">
        <f t="shared" si="0"/>
        <v>154</v>
      </c>
      <c r="B61" s="87" t="s">
        <v>275</v>
      </c>
      <c r="C61" s="659"/>
      <c r="D61" s="85" t="s">
        <v>216</v>
      </c>
    </row>
    <row r="62" spans="1:4" ht="15">
      <c r="A62" s="658">
        <f t="shared" si="0"/>
        <v>155</v>
      </c>
      <c r="B62" s="87" t="s">
        <v>360</v>
      </c>
      <c r="C62" s="659"/>
      <c r="D62" s="85" t="s">
        <v>216</v>
      </c>
    </row>
    <row r="63" spans="1:4" ht="15">
      <c r="A63" s="658">
        <f t="shared" si="0"/>
        <v>156</v>
      </c>
      <c r="B63" s="87" t="s">
        <v>361</v>
      </c>
      <c r="C63" s="659"/>
      <c r="D63" s="85" t="s">
        <v>216</v>
      </c>
    </row>
    <row r="64" spans="1:4" ht="15">
      <c r="A64" s="658">
        <f t="shared" si="0"/>
        <v>157</v>
      </c>
      <c r="B64" s="87"/>
      <c r="C64" s="659"/>
      <c r="D64" s="85" t="s">
        <v>216</v>
      </c>
    </row>
    <row r="65" spans="1:4" ht="15">
      <c r="A65" s="658">
        <f t="shared" si="0"/>
        <v>158</v>
      </c>
      <c r="B65" s="87"/>
      <c r="C65" s="659"/>
      <c r="D65" s="85"/>
    </row>
    <row r="66" spans="1:4" ht="15">
      <c r="A66" s="658">
        <f t="shared" si="0"/>
        <v>159</v>
      </c>
      <c r="B66" s="87"/>
      <c r="C66" s="659"/>
      <c r="D66" s="85"/>
    </row>
    <row r="67" spans="1:4" ht="15">
      <c r="A67" s="658">
        <f t="shared" si="0"/>
        <v>160</v>
      </c>
      <c r="B67" s="87"/>
      <c r="C67" s="659"/>
      <c r="D67" s="85"/>
    </row>
    <row r="68" spans="1:4" ht="15">
      <c r="A68" s="658">
        <f t="shared" si="0"/>
        <v>161</v>
      </c>
      <c r="B68" s="87"/>
      <c r="C68" s="659"/>
      <c r="D68" s="85"/>
    </row>
    <row r="69" spans="1:4" ht="15">
      <c r="A69" s="658">
        <f t="shared" si="0"/>
        <v>162</v>
      </c>
      <c r="B69" s="87"/>
      <c r="C69" s="659"/>
      <c r="D69" s="85"/>
    </row>
    <row r="70" spans="1:4" ht="15">
      <c r="A70" s="658">
        <f t="shared" si="0"/>
        <v>163</v>
      </c>
      <c r="B70" s="87"/>
      <c r="C70" s="659"/>
      <c r="D70" s="85"/>
    </row>
    <row r="71" spans="1:4" ht="15">
      <c r="A71" s="658">
        <f t="shared" si="0"/>
        <v>164</v>
      </c>
      <c r="B71" s="87"/>
      <c r="C71" s="659"/>
      <c r="D71" s="85"/>
    </row>
    <row r="72" spans="1:4" ht="15">
      <c r="A72" s="658">
        <f t="shared" si="0"/>
        <v>165</v>
      </c>
      <c r="B72" s="87"/>
      <c r="C72" s="659"/>
      <c r="D72" s="85"/>
    </row>
    <row r="73" spans="1:4" ht="15">
      <c r="A73" s="658">
        <f aca="true" t="shared" si="1" ref="A73:A106">A72+1</f>
        <v>166</v>
      </c>
      <c r="B73" s="87"/>
      <c r="C73" s="659"/>
      <c r="D73" s="85"/>
    </row>
    <row r="74" spans="1:4" ht="15">
      <c r="A74" s="658">
        <f t="shared" si="1"/>
        <v>167</v>
      </c>
      <c r="B74" s="87" t="s">
        <v>362</v>
      </c>
      <c r="C74" s="659"/>
      <c r="D74" s="85" t="s">
        <v>212</v>
      </c>
    </row>
    <row r="75" spans="1:4" ht="15">
      <c r="A75" s="658">
        <f t="shared" si="1"/>
        <v>168</v>
      </c>
      <c r="B75" s="87" t="s">
        <v>363</v>
      </c>
      <c r="C75" s="659"/>
      <c r="D75" s="85" t="s">
        <v>212</v>
      </c>
    </row>
    <row r="76" spans="1:4" ht="15">
      <c r="A76" s="658">
        <f t="shared" si="1"/>
        <v>169</v>
      </c>
      <c r="B76" s="87" t="s">
        <v>272</v>
      </c>
      <c r="C76" s="659"/>
      <c r="D76" s="85" t="s">
        <v>212</v>
      </c>
    </row>
    <row r="77" spans="1:4" ht="15">
      <c r="A77" s="658">
        <f t="shared" si="1"/>
        <v>170</v>
      </c>
      <c r="B77" s="87" t="s">
        <v>364</v>
      </c>
      <c r="C77" s="659"/>
      <c r="D77" s="85" t="s">
        <v>212</v>
      </c>
    </row>
    <row r="78" spans="1:4" ht="15">
      <c r="A78" s="658">
        <f t="shared" si="1"/>
        <v>171</v>
      </c>
      <c r="B78" s="87" t="s">
        <v>365</v>
      </c>
      <c r="C78" s="659"/>
      <c r="D78" s="85" t="s">
        <v>212</v>
      </c>
    </row>
    <row r="79" spans="1:4" ht="15">
      <c r="A79" s="658">
        <f t="shared" si="1"/>
        <v>172</v>
      </c>
      <c r="B79" s="87" t="s">
        <v>271</v>
      </c>
      <c r="C79" s="659"/>
      <c r="D79" s="85" t="s">
        <v>212</v>
      </c>
    </row>
    <row r="80" spans="1:4" ht="15">
      <c r="A80" s="658">
        <f t="shared" si="1"/>
        <v>173</v>
      </c>
      <c r="B80" s="87" t="s">
        <v>280</v>
      </c>
      <c r="C80" s="659"/>
      <c r="D80" s="660" t="s">
        <v>212</v>
      </c>
    </row>
    <row r="81" spans="1:4" ht="15">
      <c r="A81" s="658">
        <f t="shared" si="1"/>
        <v>174</v>
      </c>
      <c r="B81" s="87" t="s">
        <v>581</v>
      </c>
      <c r="C81" s="659"/>
      <c r="D81" s="660" t="s">
        <v>212</v>
      </c>
    </row>
    <row r="82" spans="1:4" ht="15">
      <c r="A82" s="658">
        <f t="shared" si="1"/>
        <v>175</v>
      </c>
      <c r="B82" s="87"/>
      <c r="C82" s="659"/>
      <c r="D82" s="85"/>
    </row>
    <row r="83" spans="1:4" ht="15">
      <c r="A83" s="658">
        <f t="shared" si="1"/>
        <v>176</v>
      </c>
      <c r="B83" s="87"/>
      <c r="C83" s="659"/>
      <c r="D83" s="85"/>
    </row>
    <row r="84" spans="1:4" ht="15">
      <c r="A84" s="658">
        <f t="shared" si="1"/>
        <v>177</v>
      </c>
      <c r="B84" s="87"/>
      <c r="C84" s="659"/>
      <c r="D84" s="85"/>
    </row>
    <row r="85" spans="1:4" ht="15">
      <c r="A85" s="658">
        <f t="shared" si="1"/>
        <v>178</v>
      </c>
      <c r="B85" s="87"/>
      <c r="C85" s="659"/>
      <c r="D85" s="85"/>
    </row>
    <row r="86" spans="1:4" ht="15">
      <c r="A86" s="658">
        <f t="shared" si="1"/>
        <v>179</v>
      </c>
      <c r="B86" s="87"/>
      <c r="C86" s="659"/>
      <c r="D86" s="85"/>
    </row>
    <row r="87" spans="1:4" ht="15">
      <c r="A87" s="658">
        <f t="shared" si="1"/>
        <v>180</v>
      </c>
      <c r="B87" s="87"/>
      <c r="C87" s="659"/>
      <c r="D87" s="85"/>
    </row>
    <row r="88" spans="1:4" ht="15">
      <c r="A88" s="658">
        <f t="shared" si="1"/>
        <v>181</v>
      </c>
      <c r="B88" s="87"/>
      <c r="C88" s="659"/>
      <c r="D88" s="85"/>
    </row>
    <row r="89" spans="1:4" ht="15">
      <c r="A89" s="658">
        <f t="shared" si="1"/>
        <v>182</v>
      </c>
      <c r="B89" s="87"/>
      <c r="C89" s="659"/>
      <c r="D89" s="85"/>
    </row>
    <row r="90" spans="1:4" ht="15">
      <c r="A90" s="658">
        <f t="shared" si="1"/>
        <v>183</v>
      </c>
      <c r="B90" s="87"/>
      <c r="C90" s="659"/>
      <c r="D90" s="85"/>
    </row>
    <row r="91" spans="1:4" ht="15">
      <c r="A91" s="658">
        <f t="shared" si="1"/>
        <v>184</v>
      </c>
      <c r="B91" s="87" t="s">
        <v>366</v>
      </c>
      <c r="C91" s="659"/>
      <c r="D91" s="85" t="s">
        <v>215</v>
      </c>
    </row>
    <row r="92" spans="1:4" ht="15">
      <c r="A92" s="658">
        <f t="shared" si="1"/>
        <v>185</v>
      </c>
      <c r="B92" s="87" t="s">
        <v>324</v>
      </c>
      <c r="C92" s="659"/>
      <c r="D92" s="85" t="s">
        <v>215</v>
      </c>
    </row>
    <row r="93" spans="1:4" ht="15">
      <c r="A93" s="658">
        <f t="shared" si="1"/>
        <v>186</v>
      </c>
      <c r="B93" s="87" t="s">
        <v>367</v>
      </c>
      <c r="C93" s="659"/>
      <c r="D93" s="85" t="s">
        <v>215</v>
      </c>
    </row>
    <row r="94" spans="1:4" ht="15">
      <c r="A94" s="658">
        <f t="shared" si="1"/>
        <v>187</v>
      </c>
      <c r="B94" s="87" t="s">
        <v>312</v>
      </c>
      <c r="C94" s="659"/>
      <c r="D94" s="85" t="s">
        <v>215</v>
      </c>
    </row>
    <row r="95" spans="1:4" ht="15">
      <c r="A95" s="658">
        <f t="shared" si="1"/>
        <v>188</v>
      </c>
      <c r="B95" s="87" t="s">
        <v>286</v>
      </c>
      <c r="C95" s="659"/>
      <c r="D95" s="85" t="s">
        <v>215</v>
      </c>
    </row>
    <row r="96" spans="1:4" ht="15">
      <c r="A96" s="658">
        <f t="shared" si="1"/>
        <v>189</v>
      </c>
      <c r="B96" s="87" t="s">
        <v>270</v>
      </c>
      <c r="C96" s="659"/>
      <c r="D96" s="85" t="s">
        <v>215</v>
      </c>
    </row>
    <row r="97" spans="1:4" ht="15">
      <c r="A97" s="658">
        <f t="shared" si="1"/>
        <v>190</v>
      </c>
      <c r="B97" s="87" t="s">
        <v>312</v>
      </c>
      <c r="C97" s="659"/>
      <c r="D97" s="85" t="s">
        <v>215</v>
      </c>
    </row>
    <row r="98" spans="1:4" ht="15">
      <c r="A98" s="658">
        <f t="shared" si="1"/>
        <v>191</v>
      </c>
      <c r="B98" s="87"/>
      <c r="C98" s="659"/>
      <c r="D98" s="85" t="s">
        <v>215</v>
      </c>
    </row>
    <row r="99" spans="1:4" ht="15">
      <c r="A99" s="658">
        <f t="shared" si="1"/>
        <v>192</v>
      </c>
      <c r="B99" s="87" t="s">
        <v>368</v>
      </c>
      <c r="C99" s="659"/>
      <c r="D99" s="85" t="s">
        <v>215</v>
      </c>
    </row>
    <row r="100" spans="1:4" ht="15">
      <c r="A100" s="658">
        <f t="shared" si="1"/>
        <v>193</v>
      </c>
      <c r="B100" s="87"/>
      <c r="C100" s="659"/>
      <c r="D100" s="85"/>
    </row>
    <row r="101" spans="1:4" ht="15">
      <c r="A101" s="658">
        <f t="shared" si="1"/>
        <v>194</v>
      </c>
      <c r="B101" s="87"/>
      <c r="C101" s="659"/>
      <c r="D101" s="85"/>
    </row>
    <row r="102" spans="1:4" ht="15">
      <c r="A102" s="658">
        <f t="shared" si="1"/>
        <v>195</v>
      </c>
      <c r="B102" s="87"/>
      <c r="C102" s="659"/>
      <c r="D102" s="85"/>
    </row>
    <row r="103" spans="1:4" ht="15">
      <c r="A103" s="658">
        <f t="shared" si="1"/>
        <v>196</v>
      </c>
      <c r="B103" s="87"/>
      <c r="C103" s="659"/>
      <c r="D103" s="85"/>
    </row>
    <row r="104" spans="1:4" ht="15">
      <c r="A104" s="658">
        <f t="shared" si="1"/>
        <v>197</v>
      </c>
      <c r="B104" s="21"/>
      <c r="C104" s="659"/>
      <c r="D104" s="8"/>
    </row>
    <row r="105" spans="1:4" ht="15">
      <c r="A105" s="658">
        <f t="shared" si="1"/>
        <v>198</v>
      </c>
      <c r="B105" s="21"/>
      <c r="C105" s="659"/>
      <c r="D105" s="8"/>
    </row>
    <row r="106" spans="1:4" ht="15">
      <c r="A106" s="658">
        <f t="shared" si="1"/>
        <v>199</v>
      </c>
      <c r="B106" s="21"/>
      <c r="C106" s="659"/>
      <c r="D106" s="8"/>
    </row>
    <row r="107" spans="1:4" ht="15">
      <c r="A107" s="664">
        <v>300</v>
      </c>
      <c r="B107" s="87" t="s">
        <v>369</v>
      </c>
      <c r="C107" s="659">
        <v>37908</v>
      </c>
      <c r="D107" s="85" t="s">
        <v>370</v>
      </c>
    </row>
    <row r="108" spans="1:4" ht="15">
      <c r="A108" s="664">
        <f>A107+1</f>
        <v>301</v>
      </c>
      <c r="B108" s="87" t="s">
        <v>371</v>
      </c>
      <c r="C108" s="659">
        <v>37944</v>
      </c>
      <c r="D108" s="85" t="s">
        <v>370</v>
      </c>
    </row>
    <row r="109" spans="1:4" ht="15">
      <c r="A109" s="664">
        <f aca="true" t="shared" si="2" ref="A109:A172">A108+1</f>
        <v>302</v>
      </c>
      <c r="B109" s="87" t="s">
        <v>372</v>
      </c>
      <c r="C109" s="659">
        <v>38210</v>
      </c>
      <c r="D109" s="85" t="s">
        <v>370</v>
      </c>
    </row>
    <row r="110" spans="1:4" ht="15">
      <c r="A110" s="664">
        <f t="shared" si="2"/>
        <v>303</v>
      </c>
      <c r="B110" s="87" t="s">
        <v>373</v>
      </c>
      <c r="C110" s="659">
        <v>38327</v>
      </c>
      <c r="D110" s="85" t="s">
        <v>370</v>
      </c>
    </row>
    <row r="111" spans="1:4" ht="15">
      <c r="A111" s="664">
        <f t="shared" si="2"/>
        <v>304</v>
      </c>
      <c r="B111" s="87" t="s">
        <v>374</v>
      </c>
      <c r="C111" s="659">
        <v>38405</v>
      </c>
      <c r="D111" s="85" t="s">
        <v>370</v>
      </c>
    </row>
    <row r="112" spans="1:4" ht="15">
      <c r="A112" s="664">
        <f t="shared" si="2"/>
        <v>305</v>
      </c>
      <c r="B112" s="87" t="s">
        <v>375</v>
      </c>
      <c r="C112" s="659">
        <v>41808</v>
      </c>
      <c r="D112" s="85" t="s">
        <v>370</v>
      </c>
    </row>
    <row r="113" spans="1:4" ht="15">
      <c r="A113" s="664">
        <f t="shared" si="2"/>
        <v>306</v>
      </c>
      <c r="B113" s="87" t="s">
        <v>376</v>
      </c>
      <c r="C113" s="659">
        <v>38353</v>
      </c>
      <c r="D113" s="85" t="s">
        <v>370</v>
      </c>
    </row>
    <row r="114" spans="1:4" ht="15">
      <c r="A114" s="664">
        <f t="shared" si="2"/>
        <v>307</v>
      </c>
      <c r="B114" s="87" t="s">
        <v>377</v>
      </c>
      <c r="C114" s="659">
        <v>38252</v>
      </c>
      <c r="D114" s="85" t="s">
        <v>370</v>
      </c>
    </row>
    <row r="115" spans="1:4" ht="15">
      <c r="A115" s="664">
        <f t="shared" si="2"/>
        <v>308</v>
      </c>
      <c r="B115" s="87" t="s">
        <v>372</v>
      </c>
      <c r="C115" s="659">
        <v>38210</v>
      </c>
      <c r="D115" s="85" t="s">
        <v>370</v>
      </c>
    </row>
    <row r="116" spans="1:4" ht="15">
      <c r="A116" s="664">
        <f t="shared" si="2"/>
        <v>309</v>
      </c>
      <c r="B116" s="87" t="s">
        <v>326</v>
      </c>
      <c r="C116" s="659">
        <v>37341</v>
      </c>
      <c r="D116" s="85" t="s">
        <v>378</v>
      </c>
    </row>
    <row r="117" spans="1:4" ht="15">
      <c r="A117" s="664">
        <f t="shared" si="2"/>
        <v>310</v>
      </c>
      <c r="B117" s="87" t="s">
        <v>379</v>
      </c>
      <c r="C117" s="659">
        <v>37380</v>
      </c>
      <c r="D117" s="240" t="s">
        <v>378</v>
      </c>
    </row>
    <row r="118" spans="1:4" ht="15">
      <c r="A118" s="664">
        <f t="shared" si="2"/>
        <v>311</v>
      </c>
      <c r="B118" s="87" t="s">
        <v>223</v>
      </c>
      <c r="C118" s="659">
        <v>37491</v>
      </c>
      <c r="D118" s="85" t="s">
        <v>378</v>
      </c>
    </row>
    <row r="119" spans="1:4" ht="15">
      <c r="A119" s="664">
        <f t="shared" si="2"/>
        <v>312</v>
      </c>
      <c r="B119" s="87" t="s">
        <v>265</v>
      </c>
      <c r="C119" s="659">
        <v>37481</v>
      </c>
      <c r="D119" s="85" t="s">
        <v>378</v>
      </c>
    </row>
    <row r="120" spans="1:4" ht="15">
      <c r="A120" s="664">
        <f t="shared" si="2"/>
        <v>313</v>
      </c>
      <c r="B120" s="87" t="s">
        <v>380</v>
      </c>
      <c r="C120" s="659">
        <v>37213</v>
      </c>
      <c r="D120" s="85" t="s">
        <v>378</v>
      </c>
    </row>
    <row r="121" spans="1:4" ht="15">
      <c r="A121" s="664">
        <f t="shared" si="2"/>
        <v>314</v>
      </c>
      <c r="B121" s="87" t="s">
        <v>381</v>
      </c>
      <c r="C121" s="659">
        <v>37216</v>
      </c>
      <c r="D121" s="85" t="s">
        <v>378</v>
      </c>
    </row>
    <row r="122" spans="1:4" ht="15">
      <c r="A122" s="664">
        <f t="shared" si="2"/>
        <v>315</v>
      </c>
      <c r="B122" s="87" t="s">
        <v>382</v>
      </c>
      <c r="C122" s="659">
        <v>37704</v>
      </c>
      <c r="D122" s="85" t="s">
        <v>378</v>
      </c>
    </row>
    <row r="123" spans="1:4" ht="15">
      <c r="A123" s="664">
        <f t="shared" si="2"/>
        <v>316</v>
      </c>
      <c r="B123" s="87" t="s">
        <v>264</v>
      </c>
      <c r="C123" s="659">
        <v>37288</v>
      </c>
      <c r="D123" s="85" t="s">
        <v>378</v>
      </c>
    </row>
    <row r="124" spans="1:4" ht="15">
      <c r="A124" s="664">
        <f t="shared" si="2"/>
        <v>317</v>
      </c>
      <c r="B124" s="87" t="s">
        <v>262</v>
      </c>
      <c r="C124" s="659">
        <v>37787</v>
      </c>
      <c r="D124" s="85" t="s">
        <v>378</v>
      </c>
    </row>
    <row r="125" spans="1:4" ht="15">
      <c r="A125" s="664">
        <f t="shared" si="2"/>
        <v>318</v>
      </c>
      <c r="B125" s="87" t="s">
        <v>383</v>
      </c>
      <c r="C125" s="659"/>
      <c r="D125" s="85" t="s">
        <v>378</v>
      </c>
    </row>
    <row r="126" spans="1:4" ht="15">
      <c r="A126" s="664">
        <f t="shared" si="2"/>
        <v>319</v>
      </c>
      <c r="B126" s="87" t="s">
        <v>384</v>
      </c>
      <c r="C126" s="659">
        <v>37210</v>
      </c>
      <c r="D126" s="85" t="s">
        <v>378</v>
      </c>
    </row>
    <row r="127" spans="1:4" ht="15">
      <c r="A127" s="664">
        <f t="shared" si="2"/>
        <v>320</v>
      </c>
      <c r="B127" s="87" t="s">
        <v>385</v>
      </c>
      <c r="C127" s="659"/>
      <c r="D127" s="85" t="s">
        <v>378</v>
      </c>
    </row>
    <row r="128" spans="1:4" ht="15">
      <c r="A128" s="664">
        <f t="shared" si="2"/>
        <v>321</v>
      </c>
      <c r="B128" s="87" t="s">
        <v>386</v>
      </c>
      <c r="C128" s="659">
        <v>37516</v>
      </c>
      <c r="D128" s="85" t="s">
        <v>378</v>
      </c>
    </row>
    <row r="129" spans="1:4" ht="15">
      <c r="A129" s="664">
        <f t="shared" si="2"/>
        <v>322</v>
      </c>
      <c r="B129" s="87" t="s">
        <v>387</v>
      </c>
      <c r="C129" s="659">
        <v>37698</v>
      </c>
      <c r="D129" s="85" t="s">
        <v>378</v>
      </c>
    </row>
    <row r="130" spans="1:4" ht="15">
      <c r="A130" s="664">
        <f t="shared" si="2"/>
        <v>323</v>
      </c>
      <c r="B130" s="87" t="s">
        <v>266</v>
      </c>
      <c r="C130" s="659">
        <v>36732</v>
      </c>
      <c r="D130" s="85" t="s">
        <v>388</v>
      </c>
    </row>
    <row r="131" spans="1:4" ht="15">
      <c r="A131" s="664">
        <f t="shared" si="2"/>
        <v>324</v>
      </c>
      <c r="B131" s="87" t="s">
        <v>311</v>
      </c>
      <c r="C131" s="659">
        <v>36534</v>
      </c>
      <c r="D131" s="85" t="s">
        <v>388</v>
      </c>
    </row>
    <row r="132" spans="1:4" ht="15">
      <c r="A132" s="664">
        <f t="shared" si="2"/>
        <v>325</v>
      </c>
      <c r="B132" s="87" t="s">
        <v>389</v>
      </c>
      <c r="C132" s="659">
        <v>36505</v>
      </c>
      <c r="D132" s="85" t="s">
        <v>388</v>
      </c>
    </row>
    <row r="133" spans="1:4" ht="15">
      <c r="A133" s="664">
        <f t="shared" si="2"/>
        <v>326</v>
      </c>
      <c r="B133" s="87" t="s">
        <v>327</v>
      </c>
      <c r="C133" s="659">
        <v>36952</v>
      </c>
      <c r="D133" s="85" t="s">
        <v>388</v>
      </c>
    </row>
    <row r="134" spans="1:4" ht="15">
      <c r="A134" s="664">
        <f t="shared" si="2"/>
        <v>327</v>
      </c>
      <c r="B134" s="87" t="s">
        <v>390</v>
      </c>
      <c r="C134" s="659">
        <v>37096</v>
      </c>
      <c r="D134" s="85" t="s">
        <v>388</v>
      </c>
    </row>
    <row r="135" spans="1:4" ht="15">
      <c r="A135" s="664">
        <f t="shared" si="2"/>
        <v>328</v>
      </c>
      <c r="B135" s="87" t="s">
        <v>391</v>
      </c>
      <c r="C135" s="659">
        <v>36930</v>
      </c>
      <c r="D135" s="85" t="s">
        <v>388</v>
      </c>
    </row>
    <row r="136" spans="1:4" ht="15">
      <c r="A136" s="664">
        <f t="shared" si="2"/>
        <v>329</v>
      </c>
      <c r="B136" s="87" t="s">
        <v>392</v>
      </c>
      <c r="C136" s="659">
        <v>36829</v>
      </c>
      <c r="D136" s="85" t="s">
        <v>388</v>
      </c>
    </row>
    <row r="137" spans="1:4" ht="15">
      <c r="A137" s="664">
        <f t="shared" si="2"/>
        <v>330</v>
      </c>
      <c r="B137" s="87" t="s">
        <v>263</v>
      </c>
      <c r="C137" s="659">
        <v>37107</v>
      </c>
      <c r="D137" s="85" t="s">
        <v>388</v>
      </c>
    </row>
    <row r="138" spans="1:4" ht="15">
      <c r="A138" s="664">
        <f t="shared" si="2"/>
        <v>331</v>
      </c>
      <c r="B138" s="87" t="s">
        <v>393</v>
      </c>
      <c r="C138" s="659">
        <v>36672</v>
      </c>
      <c r="D138" s="85" t="s">
        <v>388</v>
      </c>
    </row>
    <row r="139" spans="1:4" ht="15">
      <c r="A139" s="664">
        <f t="shared" si="2"/>
        <v>332</v>
      </c>
      <c r="B139" s="87" t="s">
        <v>567</v>
      </c>
      <c r="C139" s="659"/>
      <c r="D139" s="85" t="s">
        <v>527</v>
      </c>
    </row>
    <row r="140" spans="1:4" ht="15">
      <c r="A140" s="664">
        <f t="shared" si="2"/>
        <v>333</v>
      </c>
      <c r="B140" s="87" t="s">
        <v>369</v>
      </c>
      <c r="C140" s="659"/>
      <c r="D140" s="85" t="s">
        <v>526</v>
      </c>
    </row>
    <row r="141" spans="1:4" ht="15">
      <c r="A141" s="664">
        <f t="shared" si="2"/>
        <v>334</v>
      </c>
      <c r="B141" s="87" t="s">
        <v>545</v>
      </c>
      <c r="C141" s="659"/>
      <c r="D141" s="85" t="s">
        <v>388</v>
      </c>
    </row>
    <row r="142" spans="1:4" ht="15">
      <c r="A142" s="664">
        <f t="shared" si="2"/>
        <v>335</v>
      </c>
      <c r="B142" s="87" t="s">
        <v>546</v>
      </c>
      <c r="C142" s="659"/>
      <c r="D142" s="85" t="s">
        <v>527</v>
      </c>
    </row>
    <row r="143" spans="1:4" ht="15">
      <c r="A143" s="664">
        <f t="shared" si="2"/>
        <v>336</v>
      </c>
      <c r="B143" s="87" t="s">
        <v>568</v>
      </c>
      <c r="C143" s="659"/>
      <c r="D143" s="85" t="s">
        <v>388</v>
      </c>
    </row>
    <row r="144" spans="1:4" ht="15">
      <c r="A144" s="664">
        <f t="shared" si="2"/>
        <v>337</v>
      </c>
      <c r="B144" s="87" t="s">
        <v>586</v>
      </c>
      <c r="C144" s="659"/>
      <c r="D144" s="85"/>
    </row>
    <row r="145" spans="1:4" ht="15">
      <c r="A145" s="664">
        <f t="shared" si="2"/>
        <v>338</v>
      </c>
      <c r="B145" s="87"/>
      <c r="C145" s="659"/>
      <c r="D145" s="85"/>
    </row>
    <row r="146" spans="1:4" ht="15">
      <c r="A146" s="664">
        <f t="shared" si="2"/>
        <v>339</v>
      </c>
      <c r="B146" s="87"/>
      <c r="C146" s="659"/>
      <c r="D146" s="85"/>
    </row>
    <row r="147" spans="1:4" ht="15">
      <c r="A147" s="664">
        <f t="shared" si="2"/>
        <v>340</v>
      </c>
      <c r="B147" s="87"/>
      <c r="C147" s="659"/>
      <c r="D147" s="85"/>
    </row>
    <row r="148" spans="1:4" ht="15">
      <c r="A148" s="664">
        <f t="shared" si="2"/>
        <v>341</v>
      </c>
      <c r="B148" s="87"/>
      <c r="C148" s="659"/>
      <c r="D148" s="85"/>
    </row>
    <row r="149" spans="1:4" ht="15">
      <c r="A149" s="664">
        <f t="shared" si="2"/>
        <v>342</v>
      </c>
      <c r="B149" s="87"/>
      <c r="C149" s="659"/>
      <c r="D149" s="85"/>
    </row>
    <row r="150" spans="1:4" ht="15">
      <c r="A150" s="664">
        <f t="shared" si="2"/>
        <v>343</v>
      </c>
      <c r="B150" s="87"/>
      <c r="C150" s="659"/>
      <c r="D150" s="85"/>
    </row>
    <row r="151" spans="1:4" ht="15">
      <c r="A151" s="664">
        <f t="shared" si="2"/>
        <v>344</v>
      </c>
      <c r="B151" s="87"/>
      <c r="C151" s="659"/>
      <c r="D151" s="85"/>
    </row>
    <row r="152" spans="1:4" ht="15">
      <c r="A152" s="664">
        <f t="shared" si="2"/>
        <v>345</v>
      </c>
      <c r="B152" s="87"/>
      <c r="C152" s="659"/>
      <c r="D152" s="85"/>
    </row>
    <row r="153" spans="1:4" ht="15">
      <c r="A153" s="664">
        <f t="shared" si="2"/>
        <v>346</v>
      </c>
      <c r="B153" s="87"/>
      <c r="C153" s="659"/>
      <c r="D153" s="85"/>
    </row>
    <row r="154" spans="1:4" ht="15">
      <c r="A154" s="664">
        <f t="shared" si="2"/>
        <v>347</v>
      </c>
      <c r="B154" s="87"/>
      <c r="C154" s="659"/>
      <c r="D154" s="85"/>
    </row>
    <row r="155" spans="1:4" ht="15">
      <c r="A155" s="664">
        <f t="shared" si="2"/>
        <v>348</v>
      </c>
      <c r="B155" s="21"/>
      <c r="C155" s="659"/>
      <c r="D155" s="8"/>
    </row>
    <row r="156" spans="1:4" ht="15">
      <c r="A156" s="664">
        <f t="shared" si="2"/>
        <v>349</v>
      </c>
      <c r="B156" s="21"/>
      <c r="C156" s="659"/>
      <c r="D156" s="8"/>
    </row>
    <row r="157" spans="1:4" ht="15">
      <c r="A157" s="664">
        <f t="shared" si="2"/>
        <v>350</v>
      </c>
      <c r="B157" s="21" t="s">
        <v>394</v>
      </c>
      <c r="C157" s="659"/>
      <c r="D157" s="8" t="s">
        <v>370</v>
      </c>
    </row>
    <row r="158" spans="1:4" ht="15">
      <c r="A158" s="664">
        <f t="shared" si="2"/>
        <v>351</v>
      </c>
      <c r="B158" s="87" t="s">
        <v>395</v>
      </c>
      <c r="C158" s="659"/>
      <c r="D158" s="85" t="s">
        <v>370</v>
      </c>
    </row>
    <row r="159" spans="1:4" ht="15">
      <c r="A159" s="664">
        <f t="shared" si="2"/>
        <v>352</v>
      </c>
      <c r="B159" s="87" t="s">
        <v>396</v>
      </c>
      <c r="C159" s="659"/>
      <c r="D159" s="85" t="s">
        <v>370</v>
      </c>
    </row>
    <row r="160" spans="1:4" ht="15">
      <c r="A160" s="664">
        <f t="shared" si="2"/>
        <v>353</v>
      </c>
      <c r="B160" s="87" t="s">
        <v>397</v>
      </c>
      <c r="C160" s="659"/>
      <c r="D160" s="85" t="s">
        <v>370</v>
      </c>
    </row>
    <row r="161" spans="1:4" ht="15">
      <c r="A161" s="664">
        <f t="shared" si="2"/>
        <v>354</v>
      </c>
      <c r="B161" s="87" t="s">
        <v>314</v>
      </c>
      <c r="C161" s="659"/>
      <c r="D161" s="85" t="s">
        <v>370</v>
      </c>
    </row>
    <row r="162" spans="1:4" ht="15">
      <c r="A162" s="664">
        <f t="shared" si="2"/>
        <v>355</v>
      </c>
      <c r="B162" s="87" t="s">
        <v>398</v>
      </c>
      <c r="C162" s="659"/>
      <c r="D162" s="85" t="s">
        <v>370</v>
      </c>
    </row>
    <row r="163" spans="1:4" ht="15">
      <c r="A163" s="664">
        <f t="shared" si="2"/>
        <v>356</v>
      </c>
      <c r="B163" s="87" t="s">
        <v>399</v>
      </c>
      <c r="C163" s="659">
        <v>37251</v>
      </c>
      <c r="D163" s="85" t="s">
        <v>378</v>
      </c>
    </row>
    <row r="164" spans="1:4" ht="15">
      <c r="A164" s="664">
        <f t="shared" si="2"/>
        <v>357</v>
      </c>
      <c r="B164" s="87" t="s">
        <v>269</v>
      </c>
      <c r="C164" s="659">
        <v>37147</v>
      </c>
      <c r="D164" s="85" t="s">
        <v>378</v>
      </c>
    </row>
    <row r="165" spans="1:4" ht="15">
      <c r="A165" s="664">
        <f t="shared" si="2"/>
        <v>358</v>
      </c>
      <c r="B165" s="87" t="s">
        <v>400</v>
      </c>
      <c r="C165" s="659"/>
      <c r="D165" s="85" t="s">
        <v>378</v>
      </c>
    </row>
    <row r="166" spans="1:4" ht="15">
      <c r="A166" s="664">
        <f t="shared" si="2"/>
        <v>359</v>
      </c>
      <c r="B166" s="87" t="s">
        <v>401</v>
      </c>
      <c r="C166" s="659"/>
      <c r="D166" s="85" t="s">
        <v>378</v>
      </c>
    </row>
    <row r="167" spans="1:4" ht="15">
      <c r="A167" s="664">
        <f t="shared" si="2"/>
        <v>360</v>
      </c>
      <c r="B167" s="87" t="s">
        <v>325</v>
      </c>
      <c r="C167" s="659"/>
      <c r="D167" s="85" t="s">
        <v>378</v>
      </c>
    </row>
    <row r="168" spans="1:4" ht="15">
      <c r="A168" s="664">
        <f t="shared" si="2"/>
        <v>361</v>
      </c>
      <c r="B168" s="87" t="s">
        <v>402</v>
      </c>
      <c r="C168" s="659"/>
      <c r="D168" s="85" t="s">
        <v>378</v>
      </c>
    </row>
    <row r="169" spans="1:4" ht="15">
      <c r="A169" s="664">
        <f t="shared" si="2"/>
        <v>362</v>
      </c>
      <c r="B169" s="87" t="s">
        <v>268</v>
      </c>
      <c r="C169" s="659"/>
      <c r="D169" s="85" t="s">
        <v>378</v>
      </c>
    </row>
    <row r="170" spans="1:4" ht="15">
      <c r="A170" s="664">
        <f t="shared" si="2"/>
        <v>363</v>
      </c>
      <c r="B170" s="87" t="s">
        <v>267</v>
      </c>
      <c r="C170" s="659">
        <v>36448</v>
      </c>
      <c r="D170" s="85" t="s">
        <v>403</v>
      </c>
    </row>
    <row r="171" spans="1:4" ht="15">
      <c r="A171" s="664">
        <f t="shared" si="2"/>
        <v>364</v>
      </c>
      <c r="B171" s="87" t="s">
        <v>523</v>
      </c>
      <c r="C171" s="659">
        <v>36429</v>
      </c>
      <c r="D171" s="85" t="s">
        <v>403</v>
      </c>
    </row>
    <row r="172" spans="1:4" ht="15">
      <c r="A172" s="664">
        <f t="shared" si="2"/>
        <v>365</v>
      </c>
      <c r="B172" s="87" t="s">
        <v>404</v>
      </c>
      <c r="C172" s="659"/>
      <c r="D172" s="85" t="s">
        <v>403</v>
      </c>
    </row>
    <row r="173" spans="1:4" ht="15">
      <c r="A173" s="664">
        <f aca="true" t="shared" si="3" ref="A173:A206">A172+1</f>
        <v>366</v>
      </c>
      <c r="B173" s="87" t="s">
        <v>405</v>
      </c>
      <c r="C173" s="659"/>
      <c r="D173" s="85" t="s">
        <v>403</v>
      </c>
    </row>
    <row r="174" spans="1:4" ht="15">
      <c r="A174" s="664">
        <f t="shared" si="3"/>
        <v>367</v>
      </c>
      <c r="B174" s="87" t="s">
        <v>406</v>
      </c>
      <c r="C174" s="659"/>
      <c r="D174" s="85" t="s">
        <v>403</v>
      </c>
    </row>
    <row r="175" spans="1:4" ht="15">
      <c r="A175" s="664">
        <f t="shared" si="3"/>
        <v>368</v>
      </c>
      <c r="B175" s="87" t="s">
        <v>407</v>
      </c>
      <c r="C175" s="659"/>
      <c r="D175" s="85" t="s">
        <v>403</v>
      </c>
    </row>
    <row r="176" spans="1:4" ht="15">
      <c r="A176" s="664">
        <f t="shared" si="3"/>
        <v>369</v>
      </c>
      <c r="B176" s="87" t="s">
        <v>547</v>
      </c>
      <c r="C176" s="659"/>
      <c r="D176" s="85" t="s">
        <v>527</v>
      </c>
    </row>
    <row r="177" spans="1:4" ht="15">
      <c r="A177" s="664">
        <f t="shared" si="3"/>
        <v>370</v>
      </c>
      <c r="B177" s="87" t="s">
        <v>548</v>
      </c>
      <c r="C177" s="659"/>
      <c r="D177" s="85" t="s">
        <v>378</v>
      </c>
    </row>
    <row r="178" spans="1:4" ht="15">
      <c r="A178" s="664">
        <f t="shared" si="3"/>
        <v>371</v>
      </c>
      <c r="B178" s="87" t="s">
        <v>549</v>
      </c>
      <c r="C178" s="659"/>
      <c r="D178" s="85" t="s">
        <v>526</v>
      </c>
    </row>
    <row r="179" spans="1:4" ht="15">
      <c r="A179" s="664">
        <f t="shared" si="3"/>
        <v>372</v>
      </c>
      <c r="B179" s="87" t="s">
        <v>566</v>
      </c>
      <c r="C179" s="659"/>
      <c r="D179" s="85" t="s">
        <v>378</v>
      </c>
    </row>
    <row r="180" spans="1:4" ht="15">
      <c r="A180" s="664">
        <f t="shared" si="3"/>
        <v>373</v>
      </c>
      <c r="B180" s="87"/>
      <c r="C180" s="659"/>
      <c r="D180" s="85"/>
    </row>
    <row r="181" spans="1:4" ht="15">
      <c r="A181" s="664">
        <f t="shared" si="3"/>
        <v>374</v>
      </c>
      <c r="B181" s="87"/>
      <c r="C181" s="659"/>
      <c r="D181" s="85"/>
    </row>
    <row r="182" spans="1:4" ht="15">
      <c r="A182" s="664">
        <f t="shared" si="3"/>
        <v>375</v>
      </c>
      <c r="B182" s="87"/>
      <c r="C182" s="659"/>
      <c r="D182" s="85"/>
    </row>
    <row r="183" spans="1:4" ht="15">
      <c r="A183" s="664">
        <f t="shared" si="3"/>
        <v>376</v>
      </c>
      <c r="B183" s="87"/>
      <c r="C183" s="659"/>
      <c r="D183" s="85"/>
    </row>
    <row r="184" spans="1:4" ht="15">
      <c r="A184" s="664">
        <f t="shared" si="3"/>
        <v>377</v>
      </c>
      <c r="B184" s="87"/>
      <c r="C184" s="659"/>
      <c r="D184" s="85"/>
    </row>
    <row r="185" spans="1:4" ht="15">
      <c r="A185" s="664">
        <f t="shared" si="3"/>
        <v>378</v>
      </c>
      <c r="B185" s="87"/>
      <c r="C185" s="659"/>
      <c r="D185" s="85"/>
    </row>
    <row r="186" spans="1:4" ht="15">
      <c r="A186" s="664">
        <f t="shared" si="3"/>
        <v>379</v>
      </c>
      <c r="B186" s="87"/>
      <c r="C186" s="659"/>
      <c r="D186" s="85"/>
    </row>
    <row r="187" spans="1:4" ht="15">
      <c r="A187" s="664">
        <f t="shared" si="3"/>
        <v>380</v>
      </c>
      <c r="B187" s="87"/>
      <c r="C187" s="659"/>
      <c r="D187" s="85"/>
    </row>
    <row r="188" spans="1:4" ht="15">
      <c r="A188" s="664">
        <f t="shared" si="3"/>
        <v>381</v>
      </c>
      <c r="B188" s="87"/>
      <c r="C188" s="659"/>
      <c r="D188" s="85"/>
    </row>
    <row r="189" spans="1:4" ht="15">
      <c r="A189" s="664">
        <f t="shared" si="3"/>
        <v>382</v>
      </c>
      <c r="B189" s="87"/>
      <c r="C189" s="659"/>
      <c r="D189" s="85"/>
    </row>
    <row r="190" spans="1:4" ht="15">
      <c r="A190" s="664">
        <f t="shared" si="3"/>
        <v>383</v>
      </c>
      <c r="B190" s="87"/>
      <c r="C190" s="659"/>
      <c r="D190" s="85"/>
    </row>
    <row r="191" spans="1:4" ht="15">
      <c r="A191" s="664">
        <f t="shared" si="3"/>
        <v>384</v>
      </c>
      <c r="B191" s="87"/>
      <c r="C191" s="659"/>
      <c r="D191" s="85"/>
    </row>
    <row r="192" spans="1:4" ht="15">
      <c r="A192" s="664">
        <f t="shared" si="3"/>
        <v>385</v>
      </c>
      <c r="B192" s="87"/>
      <c r="C192" s="659"/>
      <c r="D192" s="85"/>
    </row>
    <row r="193" spans="1:4" ht="15">
      <c r="A193" s="664">
        <f t="shared" si="3"/>
        <v>386</v>
      </c>
      <c r="B193" s="87"/>
      <c r="C193" s="659"/>
      <c r="D193" s="85"/>
    </row>
    <row r="194" spans="1:4" ht="15">
      <c r="A194" s="664">
        <f t="shared" si="3"/>
        <v>387</v>
      </c>
      <c r="B194" s="87"/>
      <c r="C194" s="659"/>
      <c r="D194" s="85"/>
    </row>
    <row r="195" spans="1:4" ht="15">
      <c r="A195" s="664">
        <f t="shared" si="3"/>
        <v>388</v>
      </c>
      <c r="B195" s="87"/>
      <c r="C195" s="659"/>
      <c r="D195" s="85"/>
    </row>
    <row r="196" spans="1:4" ht="15">
      <c r="A196" s="664">
        <f t="shared" si="3"/>
        <v>389</v>
      </c>
      <c r="B196" s="87"/>
      <c r="C196" s="659"/>
      <c r="D196" s="85"/>
    </row>
    <row r="197" spans="1:4" ht="15">
      <c r="A197" s="664">
        <f t="shared" si="3"/>
        <v>390</v>
      </c>
      <c r="B197" s="87"/>
      <c r="C197" s="659"/>
      <c r="D197" s="85"/>
    </row>
    <row r="198" spans="1:4" ht="15">
      <c r="A198" s="664">
        <f t="shared" si="3"/>
        <v>391</v>
      </c>
      <c r="B198" s="87"/>
      <c r="C198" s="659"/>
      <c r="D198" s="85"/>
    </row>
    <row r="199" spans="1:4" ht="15">
      <c r="A199" s="664">
        <f t="shared" si="3"/>
        <v>392</v>
      </c>
      <c r="B199" s="87"/>
      <c r="C199" s="659"/>
      <c r="D199" s="85"/>
    </row>
    <row r="200" spans="1:4" ht="15">
      <c r="A200" s="664">
        <f t="shared" si="3"/>
        <v>393</v>
      </c>
      <c r="B200" s="87"/>
      <c r="C200" s="659"/>
      <c r="D200" s="85"/>
    </row>
    <row r="201" spans="1:4" ht="15">
      <c r="A201" s="664">
        <f t="shared" si="3"/>
        <v>394</v>
      </c>
      <c r="B201" s="87"/>
      <c r="C201" s="659"/>
      <c r="D201" s="85"/>
    </row>
    <row r="202" spans="1:4" ht="15">
      <c r="A202" s="664">
        <f t="shared" si="3"/>
        <v>395</v>
      </c>
      <c r="B202" s="87"/>
      <c r="C202" s="659"/>
      <c r="D202" s="85"/>
    </row>
    <row r="203" spans="1:4" ht="15">
      <c r="A203" s="664">
        <f t="shared" si="3"/>
        <v>396</v>
      </c>
      <c r="B203" s="87"/>
      <c r="C203" s="659"/>
      <c r="D203" s="85"/>
    </row>
    <row r="204" spans="1:4" ht="15">
      <c r="A204" s="664">
        <f t="shared" si="3"/>
        <v>397</v>
      </c>
      <c r="B204" s="21"/>
      <c r="C204" s="659"/>
      <c r="D204" s="8"/>
    </row>
    <row r="205" spans="1:4" ht="15">
      <c r="A205" s="664">
        <f t="shared" si="3"/>
        <v>398</v>
      </c>
      <c r="B205" s="21"/>
      <c r="C205" s="659"/>
      <c r="D205" s="8"/>
    </row>
    <row r="206" spans="1:4" ht="15">
      <c r="A206" s="664">
        <f t="shared" si="3"/>
        <v>399</v>
      </c>
      <c r="B206" s="21"/>
      <c r="C206" s="659"/>
      <c r="D206" s="8"/>
    </row>
    <row r="207" spans="1:4" ht="15">
      <c r="A207" s="663">
        <v>400</v>
      </c>
      <c r="B207" s="21" t="s">
        <v>408</v>
      </c>
      <c r="C207" s="662">
        <v>37227</v>
      </c>
      <c r="D207" s="8" t="s">
        <v>216</v>
      </c>
    </row>
    <row r="208" spans="1:4" ht="15">
      <c r="A208" s="663">
        <f>A207+1</f>
        <v>401</v>
      </c>
      <c r="B208" s="21" t="s">
        <v>63</v>
      </c>
      <c r="C208" s="662">
        <v>37809</v>
      </c>
      <c r="D208" s="8" t="s">
        <v>216</v>
      </c>
    </row>
    <row r="209" spans="1:4" ht="15">
      <c r="A209" s="663">
        <f aca="true" t="shared" si="4" ref="A209:A272">A208+1</f>
        <v>402</v>
      </c>
      <c r="B209" s="21" t="s">
        <v>409</v>
      </c>
      <c r="C209" s="662">
        <v>37386</v>
      </c>
      <c r="D209" s="8" t="s">
        <v>216</v>
      </c>
    </row>
    <row r="210" spans="1:4" ht="15">
      <c r="A210" s="663">
        <f t="shared" si="4"/>
        <v>403</v>
      </c>
      <c r="B210" s="87"/>
      <c r="C210" s="659"/>
      <c r="D210" s="85" t="s">
        <v>12</v>
      </c>
    </row>
    <row r="211" spans="1:4" ht="15">
      <c r="A211" s="663">
        <f t="shared" si="4"/>
        <v>404</v>
      </c>
      <c r="B211" s="87"/>
      <c r="C211" s="662"/>
      <c r="D211" s="85" t="s">
        <v>12</v>
      </c>
    </row>
    <row r="212" spans="1:4" ht="15">
      <c r="A212" s="663">
        <f t="shared" si="4"/>
        <v>405</v>
      </c>
      <c r="B212" s="87"/>
      <c r="C212" s="659"/>
      <c r="D212" s="85"/>
    </row>
    <row r="213" spans="1:4" ht="15">
      <c r="A213" s="663">
        <f t="shared" si="4"/>
        <v>406</v>
      </c>
      <c r="B213" s="87"/>
      <c r="C213" s="659"/>
      <c r="D213" s="85"/>
    </row>
    <row r="214" spans="1:4" ht="15">
      <c r="A214" s="663">
        <f t="shared" si="4"/>
        <v>407</v>
      </c>
      <c r="B214" s="87"/>
      <c r="C214" s="659"/>
      <c r="D214" s="85"/>
    </row>
    <row r="215" spans="1:4" ht="15">
      <c r="A215" s="663">
        <f t="shared" si="4"/>
        <v>408</v>
      </c>
      <c r="B215" s="87"/>
      <c r="C215" s="659"/>
      <c r="D215" s="85"/>
    </row>
    <row r="216" spans="1:4" ht="15">
      <c r="A216" s="663">
        <f t="shared" si="4"/>
        <v>409</v>
      </c>
      <c r="B216" s="87"/>
      <c r="C216" s="659"/>
      <c r="D216" s="85"/>
    </row>
    <row r="217" spans="1:4" ht="15">
      <c r="A217" s="663">
        <f t="shared" si="4"/>
        <v>410</v>
      </c>
      <c r="B217" s="87"/>
      <c r="C217" s="659"/>
      <c r="D217" s="240"/>
    </row>
    <row r="218" spans="1:4" ht="15">
      <c r="A218" s="663">
        <f t="shared" si="4"/>
        <v>411</v>
      </c>
      <c r="B218" s="87"/>
      <c r="C218" s="659"/>
      <c r="D218" s="85"/>
    </row>
    <row r="219" spans="1:4" ht="15">
      <c r="A219" s="663">
        <f t="shared" si="4"/>
        <v>412</v>
      </c>
      <c r="B219" s="87"/>
      <c r="C219" s="659"/>
      <c r="D219" s="85"/>
    </row>
    <row r="220" spans="1:4" ht="15">
      <c r="A220" s="663">
        <f t="shared" si="4"/>
        <v>413</v>
      </c>
      <c r="B220" s="87"/>
      <c r="C220" s="659"/>
      <c r="D220" s="85"/>
    </row>
    <row r="221" spans="1:4" ht="15">
      <c r="A221" s="663">
        <f t="shared" si="4"/>
        <v>414</v>
      </c>
      <c r="B221" s="87"/>
      <c r="C221" s="659"/>
      <c r="D221" s="85"/>
    </row>
    <row r="222" spans="1:4" ht="15">
      <c r="A222" s="663">
        <f t="shared" si="4"/>
        <v>415</v>
      </c>
      <c r="B222" s="87"/>
      <c r="C222" s="659"/>
      <c r="D222" s="85"/>
    </row>
    <row r="223" spans="1:4" ht="15">
      <c r="A223" s="663">
        <f t="shared" si="4"/>
        <v>416</v>
      </c>
      <c r="B223" s="87"/>
      <c r="C223" s="659"/>
      <c r="D223" s="85"/>
    </row>
    <row r="224" spans="1:4" ht="15">
      <c r="A224" s="663">
        <f t="shared" si="4"/>
        <v>417</v>
      </c>
      <c r="B224" s="87"/>
      <c r="C224" s="659"/>
      <c r="D224" s="85"/>
    </row>
    <row r="225" spans="1:4" ht="15">
      <c r="A225" s="663">
        <f t="shared" si="4"/>
        <v>418</v>
      </c>
      <c r="B225" s="87"/>
      <c r="C225" s="659"/>
      <c r="D225" s="85"/>
    </row>
    <row r="226" spans="1:4" ht="15">
      <c r="A226" s="663">
        <f t="shared" si="4"/>
        <v>419</v>
      </c>
      <c r="B226" s="87"/>
      <c r="C226" s="659"/>
      <c r="D226" s="85"/>
    </row>
    <row r="227" spans="1:4" ht="15">
      <c r="A227" s="663">
        <f t="shared" si="4"/>
        <v>420</v>
      </c>
      <c r="B227" s="21" t="s">
        <v>410</v>
      </c>
      <c r="C227" s="662">
        <v>36830</v>
      </c>
      <c r="D227" s="8" t="s">
        <v>411</v>
      </c>
    </row>
    <row r="228" spans="1:4" ht="15">
      <c r="A228" s="663">
        <f t="shared" si="4"/>
        <v>421</v>
      </c>
      <c r="B228" s="87"/>
      <c r="C228" s="659"/>
      <c r="D228" s="85"/>
    </row>
    <row r="229" spans="1:4" ht="15">
      <c r="A229" s="663">
        <f t="shared" si="4"/>
        <v>422</v>
      </c>
      <c r="B229" s="87"/>
      <c r="C229" s="659"/>
      <c r="D229" s="85"/>
    </row>
    <row r="230" spans="1:4" ht="15">
      <c r="A230" s="663">
        <f t="shared" si="4"/>
        <v>423</v>
      </c>
      <c r="B230" s="87"/>
      <c r="C230" s="659"/>
      <c r="D230" s="85"/>
    </row>
    <row r="231" spans="1:4" ht="15">
      <c r="A231" s="663">
        <f t="shared" si="4"/>
        <v>424</v>
      </c>
      <c r="B231" s="87"/>
      <c r="C231" s="659"/>
      <c r="D231" s="85"/>
    </row>
    <row r="232" spans="1:4" ht="15">
      <c r="A232" s="663">
        <f t="shared" si="4"/>
        <v>425</v>
      </c>
      <c r="B232" s="87"/>
      <c r="C232" s="659"/>
      <c r="D232" s="85"/>
    </row>
    <row r="233" spans="1:4" ht="15">
      <c r="A233" s="663">
        <f t="shared" si="4"/>
        <v>426</v>
      </c>
      <c r="B233" s="87"/>
      <c r="C233" s="659"/>
      <c r="D233" s="85"/>
    </row>
    <row r="234" spans="1:4" ht="15">
      <c r="A234" s="663">
        <f t="shared" si="4"/>
        <v>427</v>
      </c>
      <c r="B234" s="87"/>
      <c r="C234" s="659"/>
      <c r="D234" s="85"/>
    </row>
    <row r="235" spans="1:4" ht="15">
      <c r="A235" s="663">
        <f t="shared" si="4"/>
        <v>428</v>
      </c>
      <c r="B235" s="87"/>
      <c r="C235" s="659"/>
      <c r="D235" s="85"/>
    </row>
    <row r="236" spans="1:4" ht="15">
      <c r="A236" s="663">
        <f t="shared" si="4"/>
        <v>429</v>
      </c>
      <c r="B236" s="87"/>
      <c r="C236" s="659"/>
      <c r="D236" s="85"/>
    </row>
    <row r="237" spans="1:4" ht="15">
      <c r="A237" s="663">
        <f t="shared" si="4"/>
        <v>430</v>
      </c>
      <c r="B237" s="21" t="s">
        <v>412</v>
      </c>
      <c r="C237" s="662">
        <v>38867</v>
      </c>
      <c r="D237" s="8" t="s">
        <v>217</v>
      </c>
    </row>
    <row r="238" spans="1:4" ht="15">
      <c r="A238" s="663">
        <f t="shared" si="4"/>
        <v>431</v>
      </c>
      <c r="B238" s="21" t="s">
        <v>413</v>
      </c>
      <c r="C238" s="662">
        <v>38583</v>
      </c>
      <c r="D238" s="8" t="s">
        <v>217</v>
      </c>
    </row>
    <row r="239" spans="1:4" ht="15">
      <c r="A239" s="663">
        <f t="shared" si="4"/>
        <v>432</v>
      </c>
      <c r="B239" s="21" t="s">
        <v>414</v>
      </c>
      <c r="C239" s="662">
        <v>38477</v>
      </c>
      <c r="D239" s="8" t="s">
        <v>217</v>
      </c>
    </row>
    <row r="240" spans="1:4" ht="15">
      <c r="A240" s="663">
        <f t="shared" si="4"/>
        <v>433</v>
      </c>
      <c r="B240" s="21" t="s">
        <v>334</v>
      </c>
      <c r="C240" s="662">
        <v>38557</v>
      </c>
      <c r="D240" s="8" t="s">
        <v>217</v>
      </c>
    </row>
    <row r="241" spans="1:4" ht="15">
      <c r="A241" s="663">
        <f t="shared" si="4"/>
        <v>434</v>
      </c>
      <c r="B241" s="21" t="s">
        <v>415</v>
      </c>
      <c r="C241" s="662">
        <v>38427</v>
      </c>
      <c r="D241" s="8" t="s">
        <v>217</v>
      </c>
    </row>
    <row r="242" spans="1:4" ht="15">
      <c r="A242" s="663">
        <f t="shared" si="4"/>
        <v>435</v>
      </c>
      <c r="B242" s="21" t="s">
        <v>416</v>
      </c>
      <c r="C242" s="662">
        <v>38078</v>
      </c>
      <c r="D242" s="8" t="s">
        <v>217</v>
      </c>
    </row>
    <row r="243" spans="1:4" ht="15">
      <c r="A243" s="663">
        <f t="shared" si="4"/>
        <v>436</v>
      </c>
      <c r="B243" s="87" t="s">
        <v>579</v>
      </c>
      <c r="C243" s="659"/>
      <c r="D243" s="85"/>
    </row>
    <row r="244" spans="1:4" ht="15">
      <c r="A244" s="663">
        <f t="shared" si="4"/>
        <v>437</v>
      </c>
      <c r="B244" s="87"/>
      <c r="C244" s="659"/>
      <c r="D244" s="85"/>
    </row>
    <row r="245" spans="1:4" ht="15">
      <c r="A245" s="663">
        <f t="shared" si="4"/>
        <v>438</v>
      </c>
      <c r="B245" s="87" t="s">
        <v>12</v>
      </c>
      <c r="C245" s="659"/>
      <c r="D245" s="85"/>
    </row>
    <row r="246" spans="1:4" ht="15">
      <c r="A246" s="663">
        <f t="shared" si="4"/>
        <v>439</v>
      </c>
      <c r="B246" s="87"/>
      <c r="C246" s="659"/>
      <c r="D246" s="85"/>
    </row>
    <row r="247" spans="1:4" ht="15">
      <c r="A247" s="663">
        <f t="shared" si="4"/>
        <v>440</v>
      </c>
      <c r="B247" s="87"/>
      <c r="C247" s="659"/>
      <c r="D247" s="85"/>
    </row>
    <row r="248" spans="1:4" ht="15">
      <c r="A248" s="663">
        <f t="shared" si="4"/>
        <v>441</v>
      </c>
      <c r="B248" s="87"/>
      <c r="C248" s="659"/>
      <c r="D248" s="85"/>
    </row>
    <row r="249" spans="1:4" ht="15">
      <c r="A249" s="663">
        <f t="shared" si="4"/>
        <v>442</v>
      </c>
      <c r="B249" s="87"/>
      <c r="C249" s="659"/>
      <c r="D249" s="85"/>
    </row>
    <row r="250" spans="1:4" ht="15">
      <c r="A250" s="663">
        <f t="shared" si="4"/>
        <v>443</v>
      </c>
      <c r="B250" s="87"/>
      <c r="C250" s="659"/>
      <c r="D250" s="85"/>
    </row>
    <row r="251" spans="1:4" ht="15">
      <c r="A251" s="663">
        <f t="shared" si="4"/>
        <v>444</v>
      </c>
      <c r="B251" s="87"/>
      <c r="C251" s="659"/>
      <c r="D251" s="85"/>
    </row>
    <row r="252" spans="1:4" ht="15">
      <c r="A252" s="663">
        <f t="shared" si="4"/>
        <v>445</v>
      </c>
      <c r="B252" s="87"/>
      <c r="C252" s="659"/>
      <c r="D252" s="85"/>
    </row>
    <row r="253" spans="1:4" ht="15">
      <c r="A253" s="663">
        <f t="shared" si="4"/>
        <v>446</v>
      </c>
      <c r="B253" s="87"/>
      <c r="C253" s="659"/>
      <c r="D253" s="85"/>
    </row>
    <row r="254" spans="1:4" ht="15">
      <c r="A254" s="663">
        <f t="shared" si="4"/>
        <v>447</v>
      </c>
      <c r="B254" s="87"/>
      <c r="C254" s="659"/>
      <c r="D254" s="85"/>
    </row>
    <row r="255" spans="1:4" ht="15">
      <c r="A255" s="663">
        <f t="shared" si="4"/>
        <v>448</v>
      </c>
      <c r="B255" s="21"/>
      <c r="C255" s="659"/>
      <c r="D255" s="8"/>
    </row>
    <row r="256" spans="1:4" ht="15">
      <c r="A256" s="663">
        <f t="shared" si="4"/>
        <v>449</v>
      </c>
      <c r="B256" s="21"/>
      <c r="C256" s="659"/>
      <c r="D256" s="8"/>
    </row>
    <row r="257" spans="1:4" ht="15">
      <c r="A257" s="663">
        <f t="shared" si="4"/>
        <v>450</v>
      </c>
      <c r="B257" s="21" t="s">
        <v>417</v>
      </c>
      <c r="C257" s="662">
        <v>37564</v>
      </c>
      <c r="D257" s="8" t="s">
        <v>210</v>
      </c>
    </row>
    <row r="258" spans="1:4" ht="15">
      <c r="A258" s="663">
        <f t="shared" si="4"/>
        <v>451</v>
      </c>
      <c r="B258" s="21" t="s">
        <v>418</v>
      </c>
      <c r="C258" s="662">
        <v>37148</v>
      </c>
      <c r="D258" s="8" t="s">
        <v>210</v>
      </c>
    </row>
    <row r="259" spans="1:4" ht="15">
      <c r="A259" s="663">
        <f t="shared" si="4"/>
        <v>452</v>
      </c>
      <c r="B259" s="21" t="s">
        <v>419</v>
      </c>
      <c r="C259" s="662">
        <v>37638</v>
      </c>
      <c r="D259" s="8" t="s">
        <v>210</v>
      </c>
    </row>
    <row r="260" spans="1:4" ht="15">
      <c r="A260" s="663">
        <f t="shared" si="4"/>
        <v>453</v>
      </c>
      <c r="B260" s="21" t="s">
        <v>420</v>
      </c>
      <c r="C260" s="662">
        <v>37213</v>
      </c>
      <c r="D260" s="8" t="s">
        <v>210</v>
      </c>
    </row>
    <row r="261" spans="1:4" ht="15">
      <c r="A261" s="663">
        <f t="shared" si="4"/>
        <v>454</v>
      </c>
      <c r="B261" s="21" t="s">
        <v>306</v>
      </c>
      <c r="C261" s="662">
        <v>37576</v>
      </c>
      <c r="D261" s="8" t="s">
        <v>210</v>
      </c>
    </row>
    <row r="262" spans="1:4" ht="15">
      <c r="A262" s="663">
        <f t="shared" si="4"/>
        <v>455</v>
      </c>
      <c r="B262" s="21" t="s">
        <v>421</v>
      </c>
      <c r="C262" s="662">
        <v>37170</v>
      </c>
      <c r="D262" s="8" t="s">
        <v>210</v>
      </c>
    </row>
    <row r="263" spans="1:4" ht="15">
      <c r="A263" s="663">
        <f t="shared" si="4"/>
        <v>456</v>
      </c>
      <c r="B263" s="21" t="s">
        <v>307</v>
      </c>
      <c r="C263" s="662">
        <v>37534</v>
      </c>
      <c r="D263" s="8" t="s">
        <v>210</v>
      </c>
    </row>
    <row r="264" spans="1:4" ht="15">
      <c r="A264" s="663">
        <f t="shared" si="4"/>
        <v>457</v>
      </c>
      <c r="B264" s="21" t="s">
        <v>422</v>
      </c>
      <c r="C264" s="662">
        <v>37454</v>
      </c>
      <c r="D264" s="8" t="s">
        <v>210</v>
      </c>
    </row>
    <row r="265" spans="1:4" ht="15">
      <c r="A265" s="663">
        <f t="shared" si="4"/>
        <v>458</v>
      </c>
      <c r="B265" s="21" t="s">
        <v>423</v>
      </c>
      <c r="C265" s="662">
        <v>37756</v>
      </c>
      <c r="D265" s="8" t="s">
        <v>210</v>
      </c>
    </row>
    <row r="266" spans="1:4" ht="15">
      <c r="A266" s="663">
        <f t="shared" si="4"/>
        <v>459</v>
      </c>
      <c r="B266" s="87"/>
      <c r="C266" s="659"/>
      <c r="D266" s="85"/>
    </row>
    <row r="267" spans="1:4" ht="15">
      <c r="A267" s="663">
        <f t="shared" si="4"/>
        <v>460</v>
      </c>
      <c r="B267" s="87"/>
      <c r="C267" s="659"/>
      <c r="D267" s="85"/>
    </row>
    <row r="268" spans="1:4" ht="15">
      <c r="A268" s="663">
        <f t="shared" si="4"/>
        <v>461</v>
      </c>
      <c r="B268" s="87"/>
      <c r="C268" s="659"/>
      <c r="D268" s="85"/>
    </row>
    <row r="269" spans="1:4" ht="15">
      <c r="A269" s="663">
        <f t="shared" si="4"/>
        <v>462</v>
      </c>
      <c r="B269" s="87"/>
      <c r="C269" s="659"/>
      <c r="D269" s="85"/>
    </row>
    <row r="270" spans="1:4" ht="15">
      <c r="A270" s="663">
        <f t="shared" si="4"/>
        <v>463</v>
      </c>
      <c r="B270" s="87"/>
      <c r="C270" s="659"/>
      <c r="D270" s="85"/>
    </row>
    <row r="271" spans="1:4" ht="15">
      <c r="A271" s="663">
        <f t="shared" si="4"/>
        <v>464</v>
      </c>
      <c r="B271" s="87"/>
      <c r="C271" s="659"/>
      <c r="D271" s="85"/>
    </row>
    <row r="272" spans="1:4" ht="15">
      <c r="A272" s="663">
        <f t="shared" si="4"/>
        <v>465</v>
      </c>
      <c r="B272" s="87"/>
      <c r="C272" s="659"/>
      <c r="D272" s="85"/>
    </row>
    <row r="273" spans="1:4" ht="15">
      <c r="A273" s="663">
        <f aca="true" t="shared" si="5" ref="A273:A306">A272+1</f>
        <v>466</v>
      </c>
      <c r="B273" s="87"/>
      <c r="C273" s="659"/>
      <c r="D273" s="85"/>
    </row>
    <row r="274" spans="1:4" ht="15">
      <c r="A274" s="663">
        <f t="shared" si="5"/>
        <v>467</v>
      </c>
      <c r="B274" s="87"/>
      <c r="C274" s="659"/>
      <c r="D274" s="85"/>
    </row>
    <row r="275" spans="1:4" ht="15">
      <c r="A275" s="663">
        <f t="shared" si="5"/>
        <v>468</v>
      </c>
      <c r="B275" s="87"/>
      <c r="C275" s="659"/>
      <c r="D275" s="85"/>
    </row>
    <row r="276" spans="1:4" ht="15">
      <c r="A276" s="663">
        <f t="shared" si="5"/>
        <v>469</v>
      </c>
      <c r="B276" s="87"/>
      <c r="C276" s="659"/>
      <c r="D276" s="85"/>
    </row>
    <row r="277" spans="1:4" ht="15">
      <c r="A277" s="663">
        <f t="shared" si="5"/>
        <v>470</v>
      </c>
      <c r="B277" s="21" t="s">
        <v>424</v>
      </c>
      <c r="C277" s="662">
        <v>36414</v>
      </c>
      <c r="D277" s="8" t="s">
        <v>226</v>
      </c>
    </row>
    <row r="278" spans="1:4" ht="15">
      <c r="A278" s="663">
        <f t="shared" si="5"/>
        <v>471</v>
      </c>
      <c r="B278" s="21" t="s">
        <v>425</v>
      </c>
      <c r="C278" s="662">
        <v>36514</v>
      </c>
      <c r="D278" s="8" t="s">
        <v>226</v>
      </c>
    </row>
    <row r="279" spans="1:4" ht="15">
      <c r="A279" s="663">
        <f t="shared" si="5"/>
        <v>472</v>
      </c>
      <c r="B279" s="21" t="s">
        <v>426</v>
      </c>
      <c r="C279" s="662">
        <v>36549</v>
      </c>
      <c r="D279" s="8" t="s">
        <v>226</v>
      </c>
    </row>
    <row r="280" spans="1:4" ht="15">
      <c r="A280" s="663">
        <f t="shared" si="5"/>
        <v>473</v>
      </c>
      <c r="B280" s="21" t="s">
        <v>211</v>
      </c>
      <c r="C280" s="662">
        <v>36939</v>
      </c>
      <c r="D280" s="8" t="s">
        <v>226</v>
      </c>
    </row>
    <row r="281" spans="1:4" ht="15">
      <c r="A281" s="663">
        <f t="shared" si="5"/>
        <v>474</v>
      </c>
      <c r="B281" s="87" t="s">
        <v>544</v>
      </c>
      <c r="C281" s="659">
        <v>36828</v>
      </c>
      <c r="D281" s="85" t="s">
        <v>226</v>
      </c>
    </row>
    <row r="282" spans="1:4" ht="15">
      <c r="A282" s="663">
        <f t="shared" si="5"/>
        <v>475</v>
      </c>
      <c r="B282" s="87"/>
      <c r="C282" s="659"/>
      <c r="D282" s="85"/>
    </row>
    <row r="283" spans="1:4" ht="15">
      <c r="A283" s="663">
        <f t="shared" si="5"/>
        <v>476</v>
      </c>
      <c r="B283" s="87"/>
      <c r="C283" s="659"/>
      <c r="D283" s="85"/>
    </row>
    <row r="284" spans="1:4" ht="15">
      <c r="A284" s="663">
        <f t="shared" si="5"/>
        <v>477</v>
      </c>
      <c r="B284" s="87"/>
      <c r="C284" s="659"/>
      <c r="D284" s="85"/>
    </row>
    <row r="285" spans="1:4" ht="15">
      <c r="A285" s="663">
        <f t="shared" si="5"/>
        <v>478</v>
      </c>
      <c r="B285" s="87"/>
      <c r="C285" s="659"/>
      <c r="D285" s="85"/>
    </row>
    <row r="286" spans="1:4" ht="15">
      <c r="A286" s="663">
        <f t="shared" si="5"/>
        <v>479</v>
      </c>
      <c r="B286" s="87"/>
      <c r="C286" s="659"/>
      <c r="D286" s="85"/>
    </row>
    <row r="287" spans="1:4" ht="15">
      <c r="A287" s="663">
        <f t="shared" si="5"/>
        <v>480</v>
      </c>
      <c r="B287" s="21" t="s">
        <v>213</v>
      </c>
      <c r="C287" s="662">
        <v>38072</v>
      </c>
      <c r="D287" s="8" t="s">
        <v>214</v>
      </c>
    </row>
    <row r="288" spans="1:4" ht="15">
      <c r="A288" s="663">
        <f t="shared" si="5"/>
        <v>481</v>
      </c>
      <c r="B288" s="21" t="s">
        <v>427</v>
      </c>
      <c r="C288" s="662">
        <v>38842</v>
      </c>
      <c r="D288" s="8" t="s">
        <v>214</v>
      </c>
    </row>
    <row r="289" spans="1:4" ht="15">
      <c r="A289" s="663">
        <f t="shared" si="5"/>
        <v>482</v>
      </c>
      <c r="B289" s="21" t="s">
        <v>428</v>
      </c>
      <c r="C289" s="662">
        <v>38040</v>
      </c>
      <c r="D289" s="8" t="s">
        <v>214</v>
      </c>
    </row>
    <row r="290" spans="1:4" ht="15">
      <c r="A290" s="663">
        <f t="shared" si="5"/>
        <v>483</v>
      </c>
      <c r="B290" s="21" t="s">
        <v>429</v>
      </c>
      <c r="C290" s="662">
        <v>38357</v>
      </c>
      <c r="D290" s="8" t="s">
        <v>214</v>
      </c>
    </row>
    <row r="291" spans="1:4" ht="15">
      <c r="A291" s="663">
        <f t="shared" si="5"/>
        <v>484</v>
      </c>
      <c r="B291" s="21" t="s">
        <v>430</v>
      </c>
      <c r="C291" s="662">
        <v>38581</v>
      </c>
      <c r="D291" s="8" t="s">
        <v>214</v>
      </c>
    </row>
    <row r="292" spans="1:4" ht="15">
      <c r="A292" s="663">
        <f t="shared" si="5"/>
        <v>485</v>
      </c>
      <c r="B292" s="21" t="s">
        <v>431</v>
      </c>
      <c r="C292" s="662">
        <v>38846</v>
      </c>
      <c r="D292" s="8" t="s">
        <v>214</v>
      </c>
    </row>
    <row r="293" spans="1:4" ht="15">
      <c r="A293" s="663">
        <f t="shared" si="5"/>
        <v>486</v>
      </c>
      <c r="B293" s="21" t="s">
        <v>432</v>
      </c>
      <c r="C293" s="662">
        <v>38039</v>
      </c>
      <c r="D293" s="8" t="s">
        <v>214</v>
      </c>
    </row>
    <row r="294" spans="1:4" ht="15">
      <c r="A294" s="663">
        <f t="shared" si="5"/>
        <v>487</v>
      </c>
      <c r="B294" s="21" t="s">
        <v>433</v>
      </c>
      <c r="C294" s="662">
        <v>38250</v>
      </c>
      <c r="D294" s="8" t="s">
        <v>218</v>
      </c>
    </row>
    <row r="295" spans="1:4" ht="15">
      <c r="A295" s="663">
        <f t="shared" si="5"/>
        <v>488</v>
      </c>
      <c r="B295" s="21" t="s">
        <v>434</v>
      </c>
      <c r="C295" s="662">
        <v>38907</v>
      </c>
      <c r="D295" s="8" t="s">
        <v>218</v>
      </c>
    </row>
    <row r="296" spans="1:4" ht="15">
      <c r="A296" s="663">
        <f t="shared" si="5"/>
        <v>489</v>
      </c>
      <c r="B296" s="21" t="s">
        <v>435</v>
      </c>
      <c r="C296" s="662">
        <v>37883</v>
      </c>
      <c r="D296" s="8" t="s">
        <v>218</v>
      </c>
    </row>
    <row r="297" spans="1:4" ht="15">
      <c r="A297" s="663">
        <f t="shared" si="5"/>
        <v>490</v>
      </c>
      <c r="B297" s="21" t="s">
        <v>436</v>
      </c>
      <c r="C297" s="662">
        <v>38076</v>
      </c>
      <c r="D297" s="8" t="s">
        <v>218</v>
      </c>
    </row>
    <row r="298" spans="1:4" ht="15">
      <c r="A298" s="663">
        <f t="shared" si="5"/>
        <v>491</v>
      </c>
      <c r="B298" s="21" t="s">
        <v>437</v>
      </c>
      <c r="C298" s="662">
        <v>38451</v>
      </c>
      <c r="D298" s="8" t="s">
        <v>214</v>
      </c>
    </row>
    <row r="299" spans="1:4" ht="15">
      <c r="A299" s="663">
        <f t="shared" si="5"/>
        <v>492</v>
      </c>
      <c r="B299" s="21" t="s">
        <v>438</v>
      </c>
      <c r="C299" s="662">
        <v>38271</v>
      </c>
      <c r="D299" s="8" t="s">
        <v>214</v>
      </c>
    </row>
    <row r="300" spans="1:4" ht="15">
      <c r="A300" s="663">
        <f t="shared" si="5"/>
        <v>493</v>
      </c>
      <c r="B300" s="87" t="s">
        <v>584</v>
      </c>
      <c r="C300" s="659"/>
      <c r="D300" s="8" t="s">
        <v>214</v>
      </c>
    </row>
    <row r="301" spans="1:4" ht="15">
      <c r="A301" s="663">
        <f t="shared" si="5"/>
        <v>494</v>
      </c>
      <c r="B301" s="87" t="s">
        <v>582</v>
      </c>
      <c r="C301" s="659"/>
      <c r="D301" s="8" t="s">
        <v>214</v>
      </c>
    </row>
    <row r="302" spans="1:4" ht="15">
      <c r="A302" s="663">
        <f t="shared" si="5"/>
        <v>495</v>
      </c>
      <c r="B302" s="87"/>
      <c r="C302" s="659"/>
      <c r="D302" s="85"/>
    </row>
    <row r="303" spans="1:4" ht="15">
      <c r="A303" s="663">
        <f t="shared" si="5"/>
        <v>496</v>
      </c>
      <c r="B303" s="87"/>
      <c r="C303" s="659"/>
      <c r="D303" s="85"/>
    </row>
    <row r="304" spans="1:4" ht="15">
      <c r="A304" s="663">
        <f t="shared" si="5"/>
        <v>497</v>
      </c>
      <c r="B304" s="21"/>
      <c r="C304" s="659"/>
      <c r="D304" s="8"/>
    </row>
    <row r="305" spans="1:4" ht="15">
      <c r="A305" s="663">
        <f t="shared" si="5"/>
        <v>498</v>
      </c>
      <c r="B305" s="21"/>
      <c r="C305" s="659"/>
      <c r="D305" s="8"/>
    </row>
    <row r="306" spans="1:4" ht="15">
      <c r="A306" s="663">
        <f t="shared" si="5"/>
        <v>499</v>
      </c>
      <c r="B306" s="21"/>
      <c r="C306" s="659"/>
      <c r="D306" s="8"/>
    </row>
    <row r="307" spans="1:4" ht="15">
      <c r="A307" s="665">
        <v>500</v>
      </c>
      <c r="B307" s="87" t="s">
        <v>220</v>
      </c>
      <c r="C307" s="659"/>
      <c r="D307" s="85" t="s">
        <v>218</v>
      </c>
    </row>
    <row r="308" spans="1:4" ht="15">
      <c r="A308" s="665">
        <f>A307+1</f>
        <v>501</v>
      </c>
      <c r="B308" s="87" t="s">
        <v>313</v>
      </c>
      <c r="C308" s="659"/>
      <c r="D308" s="85" t="s">
        <v>218</v>
      </c>
    </row>
    <row r="309" spans="1:4" ht="15">
      <c r="A309" s="665">
        <f aca="true" t="shared" si="6" ref="A309:A372">A308+1</f>
        <v>502</v>
      </c>
      <c r="B309" s="87" t="s">
        <v>219</v>
      </c>
      <c r="C309" s="659"/>
      <c r="D309" s="85" t="s">
        <v>218</v>
      </c>
    </row>
    <row r="310" spans="1:4" ht="15">
      <c r="A310" s="665">
        <f t="shared" si="6"/>
        <v>503</v>
      </c>
      <c r="B310" s="87" t="s">
        <v>503</v>
      </c>
      <c r="C310" s="659"/>
      <c r="D310" s="85" t="s">
        <v>218</v>
      </c>
    </row>
    <row r="311" spans="1:4" ht="15">
      <c r="A311" s="665">
        <f t="shared" si="6"/>
        <v>504</v>
      </c>
      <c r="B311" s="87" t="s">
        <v>502</v>
      </c>
      <c r="C311" s="659"/>
      <c r="D311" s="85" t="s">
        <v>218</v>
      </c>
    </row>
    <row r="312" spans="1:4" ht="15">
      <c r="A312" s="665">
        <f t="shared" si="6"/>
        <v>505</v>
      </c>
      <c r="B312" s="87" t="s">
        <v>501</v>
      </c>
      <c r="C312" s="659"/>
      <c r="D312" s="85" t="s">
        <v>218</v>
      </c>
    </row>
    <row r="313" spans="1:4" ht="15">
      <c r="A313" s="665">
        <f t="shared" si="6"/>
        <v>506</v>
      </c>
      <c r="B313" s="87" t="s">
        <v>550</v>
      </c>
      <c r="C313" s="659"/>
      <c r="D313" s="85" t="s">
        <v>218</v>
      </c>
    </row>
    <row r="314" spans="1:4" ht="15">
      <c r="A314" s="665">
        <f t="shared" si="6"/>
        <v>507</v>
      </c>
      <c r="B314" s="87" t="s">
        <v>551</v>
      </c>
      <c r="C314" s="659"/>
      <c r="D314" s="85" t="s">
        <v>218</v>
      </c>
    </row>
    <row r="315" spans="1:4" ht="15">
      <c r="A315" s="665">
        <f t="shared" si="6"/>
        <v>508</v>
      </c>
      <c r="B315" s="87" t="s">
        <v>552</v>
      </c>
      <c r="C315" s="659"/>
      <c r="D315" s="85" t="s">
        <v>218</v>
      </c>
    </row>
    <row r="316" spans="1:4" ht="15">
      <c r="A316" s="665">
        <f t="shared" si="6"/>
        <v>509</v>
      </c>
      <c r="B316" s="87" t="s">
        <v>553</v>
      </c>
      <c r="C316" s="659"/>
      <c r="D316" s="85" t="s">
        <v>218</v>
      </c>
    </row>
    <row r="317" spans="1:4" ht="15">
      <c r="A317" s="665">
        <f t="shared" si="6"/>
        <v>510</v>
      </c>
      <c r="B317" s="87" t="s">
        <v>554</v>
      </c>
      <c r="C317" s="659"/>
      <c r="D317" s="85" t="s">
        <v>218</v>
      </c>
    </row>
    <row r="318" spans="1:4" ht="15">
      <c r="A318" s="665">
        <f t="shared" si="6"/>
        <v>511</v>
      </c>
      <c r="B318" s="87"/>
      <c r="C318" s="659"/>
      <c r="D318" s="85"/>
    </row>
    <row r="319" spans="1:4" ht="15">
      <c r="A319" s="665">
        <f t="shared" si="6"/>
        <v>512</v>
      </c>
      <c r="B319" s="87"/>
      <c r="C319" s="659"/>
      <c r="D319" s="85"/>
    </row>
    <row r="320" spans="1:4" ht="15">
      <c r="A320" s="665">
        <f t="shared" si="6"/>
        <v>513</v>
      </c>
      <c r="B320" s="87"/>
      <c r="C320" s="659"/>
      <c r="D320" s="85"/>
    </row>
    <row r="321" spans="1:4" ht="15">
      <c r="A321" s="665">
        <f t="shared" si="6"/>
        <v>514</v>
      </c>
      <c r="B321" s="87"/>
      <c r="C321" s="659"/>
      <c r="D321" s="85"/>
    </row>
    <row r="322" spans="1:4" ht="15">
      <c r="A322" s="665">
        <f t="shared" si="6"/>
        <v>515</v>
      </c>
      <c r="B322" s="87"/>
      <c r="C322" s="659"/>
      <c r="D322" s="85"/>
    </row>
    <row r="323" spans="1:4" ht="15">
      <c r="A323" s="665">
        <f t="shared" si="6"/>
        <v>516</v>
      </c>
      <c r="B323" s="87"/>
      <c r="C323" s="659"/>
      <c r="D323" s="85"/>
    </row>
    <row r="324" spans="1:4" ht="15">
      <c r="A324" s="665">
        <f t="shared" si="6"/>
        <v>517</v>
      </c>
      <c r="B324" s="87"/>
      <c r="C324" s="659"/>
      <c r="D324" s="85"/>
    </row>
    <row r="325" spans="1:4" ht="15">
      <c r="A325" s="665">
        <f t="shared" si="6"/>
        <v>518</v>
      </c>
      <c r="B325" s="87"/>
      <c r="C325" s="659"/>
      <c r="D325" s="85"/>
    </row>
    <row r="326" spans="1:4" ht="15">
      <c r="A326" s="665">
        <f t="shared" si="6"/>
        <v>519</v>
      </c>
      <c r="B326" s="87"/>
      <c r="C326" s="659"/>
      <c r="D326" s="85"/>
    </row>
    <row r="327" spans="1:4" ht="15">
      <c r="A327" s="665">
        <f t="shared" si="6"/>
        <v>520</v>
      </c>
      <c r="B327" s="87" t="s">
        <v>555</v>
      </c>
      <c r="C327" s="659"/>
      <c r="D327" s="85" t="s">
        <v>535</v>
      </c>
    </row>
    <row r="328" spans="1:4" ht="15">
      <c r="A328" s="665">
        <f t="shared" si="6"/>
        <v>521</v>
      </c>
      <c r="B328" s="87" t="s">
        <v>556</v>
      </c>
      <c r="C328" s="659"/>
      <c r="D328" s="85" t="s">
        <v>535</v>
      </c>
    </row>
    <row r="329" spans="1:4" ht="15">
      <c r="A329" s="665">
        <f t="shared" si="6"/>
        <v>522</v>
      </c>
      <c r="B329" s="87" t="s">
        <v>557</v>
      </c>
      <c r="C329" s="659"/>
      <c r="D329" s="85" t="s">
        <v>535</v>
      </c>
    </row>
    <row r="330" spans="1:4" ht="15">
      <c r="A330" s="665">
        <f t="shared" si="6"/>
        <v>523</v>
      </c>
      <c r="B330" s="87" t="s">
        <v>558</v>
      </c>
      <c r="C330" s="659"/>
      <c r="D330" s="85" t="s">
        <v>535</v>
      </c>
    </row>
    <row r="331" spans="1:4" ht="15">
      <c r="A331" s="665">
        <f t="shared" si="6"/>
        <v>524</v>
      </c>
      <c r="B331" s="87" t="s">
        <v>585</v>
      </c>
      <c r="C331" s="659"/>
      <c r="D331" s="85"/>
    </row>
    <row r="332" spans="1:4" ht="15">
      <c r="A332" s="665">
        <f t="shared" si="6"/>
        <v>525</v>
      </c>
      <c r="B332" s="87"/>
      <c r="C332" s="659"/>
      <c r="D332" s="85"/>
    </row>
    <row r="333" spans="1:4" ht="15">
      <c r="A333" s="665">
        <f t="shared" si="6"/>
        <v>526</v>
      </c>
      <c r="B333" s="87"/>
      <c r="C333" s="659"/>
      <c r="D333" s="85"/>
    </row>
    <row r="334" spans="1:4" ht="15">
      <c r="A334" s="665">
        <f t="shared" si="6"/>
        <v>527</v>
      </c>
      <c r="B334" s="87"/>
      <c r="C334" s="659"/>
      <c r="D334" s="85"/>
    </row>
    <row r="335" spans="1:4" ht="15">
      <c r="A335" s="665">
        <f t="shared" si="6"/>
        <v>528</v>
      </c>
      <c r="B335" s="87"/>
      <c r="C335" s="659"/>
      <c r="D335" s="85"/>
    </row>
    <row r="336" spans="1:4" ht="15">
      <c r="A336" s="665">
        <f t="shared" si="6"/>
        <v>529</v>
      </c>
      <c r="B336" s="87"/>
      <c r="C336" s="659"/>
      <c r="D336" s="85"/>
    </row>
    <row r="337" spans="1:4" ht="15">
      <c r="A337" s="665">
        <f t="shared" si="6"/>
        <v>530</v>
      </c>
      <c r="B337" s="87"/>
      <c r="C337" s="659"/>
      <c r="D337" s="85"/>
    </row>
    <row r="338" spans="1:4" ht="15">
      <c r="A338" s="665">
        <f t="shared" si="6"/>
        <v>531</v>
      </c>
      <c r="B338" s="87"/>
      <c r="C338" s="659"/>
      <c r="D338" s="85"/>
    </row>
    <row r="339" spans="1:4" ht="15">
      <c r="A339" s="665">
        <f t="shared" si="6"/>
        <v>532</v>
      </c>
      <c r="B339" s="87"/>
      <c r="C339" s="659"/>
      <c r="D339" s="85"/>
    </row>
    <row r="340" spans="1:4" ht="15">
      <c r="A340" s="665">
        <f t="shared" si="6"/>
        <v>533</v>
      </c>
      <c r="B340" s="87"/>
      <c r="C340" s="659"/>
      <c r="D340" s="85"/>
    </row>
    <row r="341" spans="1:4" ht="15">
      <c r="A341" s="665">
        <f t="shared" si="6"/>
        <v>534</v>
      </c>
      <c r="B341" s="87"/>
      <c r="C341" s="659"/>
      <c r="D341" s="85"/>
    </row>
    <row r="342" spans="1:4" ht="15">
      <c r="A342" s="665">
        <f t="shared" si="6"/>
        <v>535</v>
      </c>
      <c r="B342" s="87"/>
      <c r="C342" s="659"/>
      <c r="D342" s="85"/>
    </row>
    <row r="343" spans="1:4" ht="15">
      <c r="A343" s="665">
        <f t="shared" si="6"/>
        <v>536</v>
      </c>
      <c r="B343" s="87"/>
      <c r="C343" s="659"/>
      <c r="D343" s="85"/>
    </row>
    <row r="344" spans="1:4" ht="15">
      <c r="A344" s="665">
        <f t="shared" si="6"/>
        <v>537</v>
      </c>
      <c r="B344" s="87"/>
      <c r="C344" s="659"/>
      <c r="D344" s="85"/>
    </row>
    <row r="345" spans="1:4" ht="15">
      <c r="A345" s="665">
        <f t="shared" si="6"/>
        <v>538</v>
      </c>
      <c r="B345" s="87"/>
      <c r="C345" s="659"/>
      <c r="D345" s="85"/>
    </row>
    <row r="346" spans="1:4" ht="15">
      <c r="A346" s="665">
        <f t="shared" si="6"/>
        <v>539</v>
      </c>
      <c r="B346" s="87"/>
      <c r="C346" s="659"/>
      <c r="D346" s="85"/>
    </row>
    <row r="347" spans="1:4" ht="15">
      <c r="A347" s="665">
        <f t="shared" si="6"/>
        <v>540</v>
      </c>
      <c r="B347" s="87" t="s">
        <v>515</v>
      </c>
      <c r="C347" s="659"/>
      <c r="D347" s="85" t="s">
        <v>222</v>
      </c>
    </row>
    <row r="348" spans="1:4" ht="15">
      <c r="A348" s="665">
        <f t="shared" si="6"/>
        <v>541</v>
      </c>
      <c r="B348" s="87" t="s">
        <v>516</v>
      </c>
      <c r="C348" s="659"/>
      <c r="D348" s="85" t="s">
        <v>222</v>
      </c>
    </row>
    <row r="349" spans="1:4" ht="15">
      <c r="A349" s="665">
        <f t="shared" si="6"/>
        <v>542</v>
      </c>
      <c r="B349" s="87" t="s">
        <v>517</v>
      </c>
      <c r="C349" s="659"/>
      <c r="D349" s="85" t="s">
        <v>222</v>
      </c>
    </row>
    <row r="350" spans="1:4" ht="15">
      <c r="A350" s="665">
        <f t="shared" si="6"/>
        <v>543</v>
      </c>
      <c r="B350" s="87" t="s">
        <v>518</v>
      </c>
      <c r="C350" s="659"/>
      <c r="D350" s="85" t="s">
        <v>222</v>
      </c>
    </row>
    <row r="351" spans="1:4" ht="15">
      <c r="A351" s="665">
        <f t="shared" si="6"/>
        <v>544</v>
      </c>
      <c r="B351" s="87" t="s">
        <v>519</v>
      </c>
      <c r="C351" s="659"/>
      <c r="D351" s="85" t="s">
        <v>222</v>
      </c>
    </row>
    <row r="352" spans="1:4" ht="15">
      <c r="A352" s="665">
        <f t="shared" si="6"/>
        <v>545</v>
      </c>
      <c r="B352" s="87" t="s">
        <v>520</v>
      </c>
      <c r="C352" s="659"/>
      <c r="D352" s="85" t="s">
        <v>222</v>
      </c>
    </row>
    <row r="353" spans="1:4" ht="15">
      <c r="A353" s="665">
        <f t="shared" si="6"/>
        <v>546</v>
      </c>
      <c r="B353" s="87" t="s">
        <v>521</v>
      </c>
      <c r="C353" s="659"/>
      <c r="D353" s="85" t="s">
        <v>222</v>
      </c>
    </row>
    <row r="354" spans="1:4" ht="15">
      <c r="A354" s="665">
        <f t="shared" si="6"/>
        <v>547</v>
      </c>
      <c r="B354" s="87" t="s">
        <v>522</v>
      </c>
      <c r="C354" s="659"/>
      <c r="D354" s="85" t="s">
        <v>222</v>
      </c>
    </row>
    <row r="355" spans="1:4" ht="15">
      <c r="A355" s="665">
        <f t="shared" si="6"/>
        <v>548</v>
      </c>
      <c r="B355" s="21" t="s">
        <v>224</v>
      </c>
      <c r="C355" s="659"/>
      <c r="D355" s="8" t="s">
        <v>222</v>
      </c>
    </row>
    <row r="356" spans="1:4" ht="15">
      <c r="A356" s="665">
        <f t="shared" si="6"/>
        <v>549</v>
      </c>
      <c r="B356" s="21" t="s">
        <v>559</v>
      </c>
      <c r="C356" s="659"/>
      <c r="D356" s="8" t="s">
        <v>222</v>
      </c>
    </row>
    <row r="357" spans="1:4" ht="15">
      <c r="A357" s="665">
        <f t="shared" si="6"/>
        <v>550</v>
      </c>
      <c r="B357" s="21" t="s">
        <v>560</v>
      </c>
      <c r="C357" s="659"/>
      <c r="D357" s="8" t="s">
        <v>222</v>
      </c>
    </row>
    <row r="358" spans="1:4" ht="15">
      <c r="A358" s="665">
        <f t="shared" si="6"/>
        <v>551</v>
      </c>
      <c r="B358" s="87" t="s">
        <v>561</v>
      </c>
      <c r="C358" s="659"/>
      <c r="D358" s="8" t="s">
        <v>222</v>
      </c>
    </row>
    <row r="359" spans="1:4" ht="15">
      <c r="A359" s="665">
        <f t="shared" si="6"/>
        <v>552</v>
      </c>
      <c r="B359" s="87"/>
      <c r="C359" s="659"/>
      <c r="D359" s="85"/>
    </row>
    <row r="360" spans="1:4" ht="15">
      <c r="A360" s="665">
        <f t="shared" si="6"/>
        <v>553</v>
      </c>
      <c r="B360" s="87"/>
      <c r="C360" s="659"/>
      <c r="D360" s="85"/>
    </row>
    <row r="361" spans="1:4" ht="15">
      <c r="A361" s="665">
        <f t="shared" si="6"/>
        <v>554</v>
      </c>
      <c r="B361" s="87"/>
      <c r="C361" s="659"/>
      <c r="D361" s="85"/>
    </row>
    <row r="362" spans="1:4" ht="15">
      <c r="A362" s="665">
        <f t="shared" si="6"/>
        <v>555</v>
      </c>
      <c r="B362" s="87"/>
      <c r="C362" s="659"/>
      <c r="D362" s="85"/>
    </row>
    <row r="363" spans="1:4" ht="15">
      <c r="A363" s="665">
        <f t="shared" si="6"/>
        <v>556</v>
      </c>
      <c r="B363" s="87"/>
      <c r="C363" s="659"/>
      <c r="D363" s="85"/>
    </row>
    <row r="364" spans="1:4" ht="15">
      <c r="A364" s="665">
        <f t="shared" si="6"/>
        <v>557</v>
      </c>
      <c r="B364" s="87"/>
      <c r="C364" s="659"/>
      <c r="D364" s="85"/>
    </row>
    <row r="365" spans="1:4" ht="15">
      <c r="A365" s="665">
        <f t="shared" si="6"/>
        <v>558</v>
      </c>
      <c r="B365" s="87"/>
      <c r="C365" s="659"/>
      <c r="D365" s="85"/>
    </row>
    <row r="366" spans="1:4" ht="15">
      <c r="A366" s="665">
        <f t="shared" si="6"/>
        <v>559</v>
      </c>
      <c r="B366" s="87"/>
      <c r="C366" s="659"/>
      <c r="D366" s="85"/>
    </row>
    <row r="367" spans="1:4" ht="15">
      <c r="A367" s="665">
        <f t="shared" si="6"/>
        <v>560</v>
      </c>
      <c r="B367" s="87" t="s">
        <v>510</v>
      </c>
      <c r="C367" s="659"/>
      <c r="D367" s="85" t="s">
        <v>225</v>
      </c>
    </row>
    <row r="368" spans="1:4" ht="15">
      <c r="A368" s="665">
        <f t="shared" si="6"/>
        <v>561</v>
      </c>
      <c r="B368" s="87" t="s">
        <v>511</v>
      </c>
      <c r="C368" s="659"/>
      <c r="D368" s="85" t="s">
        <v>225</v>
      </c>
    </row>
    <row r="369" spans="1:4" ht="15">
      <c r="A369" s="665">
        <f t="shared" si="6"/>
        <v>562</v>
      </c>
      <c r="B369" s="87" t="s">
        <v>512</v>
      </c>
      <c r="C369" s="659"/>
      <c r="D369" s="85" t="s">
        <v>225</v>
      </c>
    </row>
    <row r="370" spans="1:4" ht="15">
      <c r="A370" s="665">
        <f t="shared" si="6"/>
        <v>563</v>
      </c>
      <c r="B370" s="87" t="s">
        <v>562</v>
      </c>
      <c r="C370" s="659"/>
      <c r="D370" s="85" t="s">
        <v>225</v>
      </c>
    </row>
    <row r="371" spans="1:4" ht="15">
      <c r="A371" s="665">
        <f t="shared" si="6"/>
        <v>564</v>
      </c>
      <c r="B371" s="87" t="s">
        <v>563</v>
      </c>
      <c r="C371" s="659"/>
      <c r="D371" s="85" t="s">
        <v>225</v>
      </c>
    </row>
    <row r="372" spans="1:4" ht="15">
      <c r="A372" s="665">
        <f t="shared" si="6"/>
        <v>565</v>
      </c>
      <c r="B372" s="87"/>
      <c r="C372" s="659"/>
      <c r="D372" s="85"/>
    </row>
    <row r="373" spans="1:4" ht="15">
      <c r="A373" s="665">
        <f aca="true" t="shared" si="7" ref="A373:A406">A372+1</f>
        <v>566</v>
      </c>
      <c r="B373" s="87"/>
      <c r="C373" s="659"/>
      <c r="D373" s="85"/>
    </row>
    <row r="374" spans="1:4" ht="15">
      <c r="A374" s="665">
        <f t="shared" si="7"/>
        <v>567</v>
      </c>
      <c r="B374" s="87"/>
      <c r="C374" s="659"/>
      <c r="D374" s="85"/>
    </row>
    <row r="375" spans="1:4" ht="15">
      <c r="A375" s="665">
        <f t="shared" si="7"/>
        <v>568</v>
      </c>
      <c r="B375" s="87"/>
      <c r="C375" s="659"/>
      <c r="D375" s="85"/>
    </row>
    <row r="376" spans="1:4" ht="15">
      <c r="A376" s="665">
        <f t="shared" si="7"/>
        <v>569</v>
      </c>
      <c r="B376" s="87"/>
      <c r="C376" s="659"/>
      <c r="D376" s="85"/>
    </row>
    <row r="377" spans="1:4" ht="15">
      <c r="A377" s="665">
        <f t="shared" si="7"/>
        <v>570</v>
      </c>
      <c r="B377" s="87" t="s">
        <v>504</v>
      </c>
      <c r="C377" s="659"/>
      <c r="D377" s="85" t="s">
        <v>226</v>
      </c>
    </row>
    <row r="378" spans="1:4" ht="15">
      <c r="A378" s="665">
        <f t="shared" si="7"/>
        <v>571</v>
      </c>
      <c r="B378" s="87" t="s">
        <v>221</v>
      </c>
      <c r="C378" s="659"/>
      <c r="D378" s="85" t="s">
        <v>226</v>
      </c>
    </row>
    <row r="379" spans="1:4" ht="15">
      <c r="A379" s="665">
        <f t="shared" si="7"/>
        <v>572</v>
      </c>
      <c r="B379" s="87" t="s">
        <v>505</v>
      </c>
      <c r="C379" s="659"/>
      <c r="D379" s="85" t="s">
        <v>226</v>
      </c>
    </row>
    <row r="380" spans="1:4" ht="15">
      <c r="A380" s="665">
        <f t="shared" si="7"/>
        <v>573</v>
      </c>
      <c r="B380" s="87" t="s">
        <v>506</v>
      </c>
      <c r="C380" s="659"/>
      <c r="D380" s="85" t="s">
        <v>226</v>
      </c>
    </row>
    <row r="381" spans="1:4" ht="15">
      <c r="A381" s="665">
        <f t="shared" si="7"/>
        <v>574</v>
      </c>
      <c r="B381" s="87" t="s">
        <v>507</v>
      </c>
      <c r="C381" s="659"/>
      <c r="D381" s="85" t="s">
        <v>226</v>
      </c>
    </row>
    <row r="382" spans="1:4" ht="15">
      <c r="A382" s="665">
        <f t="shared" si="7"/>
        <v>575</v>
      </c>
      <c r="B382" s="87" t="s">
        <v>508</v>
      </c>
      <c r="C382" s="659"/>
      <c r="D382" s="85" t="s">
        <v>226</v>
      </c>
    </row>
    <row r="383" spans="1:4" ht="15">
      <c r="A383" s="665">
        <f t="shared" si="7"/>
        <v>576</v>
      </c>
      <c r="B383" s="87" t="s">
        <v>509</v>
      </c>
      <c r="C383" s="659"/>
      <c r="D383" s="85" t="s">
        <v>226</v>
      </c>
    </row>
    <row r="384" spans="1:4" ht="15">
      <c r="A384" s="665">
        <f t="shared" si="7"/>
        <v>577</v>
      </c>
      <c r="B384" s="87" t="s">
        <v>564</v>
      </c>
      <c r="C384" s="659"/>
      <c r="D384" s="85" t="s">
        <v>226</v>
      </c>
    </row>
    <row r="385" spans="1:4" ht="15">
      <c r="A385" s="665">
        <f t="shared" si="7"/>
        <v>578</v>
      </c>
      <c r="B385" s="87"/>
      <c r="C385" s="659"/>
      <c r="D385" s="85"/>
    </row>
    <row r="386" spans="1:4" ht="15">
      <c r="A386" s="665">
        <f t="shared" si="7"/>
        <v>579</v>
      </c>
      <c r="B386" s="87"/>
      <c r="C386" s="659"/>
      <c r="D386" s="85"/>
    </row>
    <row r="387" spans="1:4" ht="15">
      <c r="A387" s="665">
        <f t="shared" si="7"/>
        <v>580</v>
      </c>
      <c r="B387" s="87"/>
      <c r="C387" s="659"/>
      <c r="D387" s="85"/>
    </row>
    <row r="388" spans="1:4" ht="15">
      <c r="A388" s="665">
        <f t="shared" si="7"/>
        <v>581</v>
      </c>
      <c r="B388" s="87"/>
      <c r="C388" s="659"/>
      <c r="D388" s="85"/>
    </row>
    <row r="389" spans="1:4" ht="15">
      <c r="A389" s="665">
        <f t="shared" si="7"/>
        <v>582</v>
      </c>
      <c r="B389" s="87"/>
      <c r="C389" s="659"/>
      <c r="D389" s="85"/>
    </row>
    <row r="390" spans="1:4" ht="15">
      <c r="A390" s="665">
        <f t="shared" si="7"/>
        <v>583</v>
      </c>
      <c r="B390" s="87"/>
      <c r="C390" s="659"/>
      <c r="D390" s="85"/>
    </row>
    <row r="391" spans="1:4" ht="15">
      <c r="A391" s="665">
        <f t="shared" si="7"/>
        <v>584</v>
      </c>
      <c r="B391" s="87"/>
      <c r="C391" s="659"/>
      <c r="D391" s="85"/>
    </row>
    <row r="392" spans="1:4" ht="15">
      <c r="A392" s="665">
        <f t="shared" si="7"/>
        <v>585</v>
      </c>
      <c r="B392" s="87"/>
      <c r="C392" s="659"/>
      <c r="D392" s="85"/>
    </row>
    <row r="393" spans="1:4" ht="15">
      <c r="A393" s="665">
        <f t="shared" si="7"/>
        <v>586</v>
      </c>
      <c r="B393" s="87"/>
      <c r="C393" s="659"/>
      <c r="D393" s="85"/>
    </row>
    <row r="394" spans="1:4" ht="15">
      <c r="A394" s="665">
        <f t="shared" si="7"/>
        <v>587</v>
      </c>
      <c r="B394" s="87"/>
      <c r="C394" s="659"/>
      <c r="D394" s="85"/>
    </row>
    <row r="395" spans="1:4" ht="15">
      <c r="A395" s="665">
        <f t="shared" si="7"/>
        <v>588</v>
      </c>
      <c r="B395" s="87"/>
      <c r="C395" s="659"/>
      <c r="D395" s="85"/>
    </row>
    <row r="396" spans="1:4" ht="15">
      <c r="A396" s="665">
        <f t="shared" si="7"/>
        <v>589</v>
      </c>
      <c r="B396" s="87"/>
      <c r="C396" s="659"/>
      <c r="D396" s="85"/>
    </row>
    <row r="397" spans="1:4" ht="15">
      <c r="A397" s="665">
        <f t="shared" si="7"/>
        <v>590</v>
      </c>
      <c r="B397" s="87" t="s">
        <v>513</v>
      </c>
      <c r="C397" s="659"/>
      <c r="D397" s="85" t="s">
        <v>227</v>
      </c>
    </row>
    <row r="398" spans="1:4" ht="15">
      <c r="A398" s="665">
        <f t="shared" si="7"/>
        <v>591</v>
      </c>
      <c r="B398" s="87" t="s">
        <v>514</v>
      </c>
      <c r="C398" s="659"/>
      <c r="D398" s="85" t="s">
        <v>227</v>
      </c>
    </row>
    <row r="399" spans="1:4" ht="15">
      <c r="A399" s="665">
        <f t="shared" si="7"/>
        <v>592</v>
      </c>
      <c r="B399" s="87"/>
      <c r="C399" s="659"/>
      <c r="D399" s="85"/>
    </row>
    <row r="400" spans="1:4" ht="15">
      <c r="A400" s="665">
        <f t="shared" si="7"/>
        <v>593</v>
      </c>
      <c r="B400" s="87"/>
      <c r="C400" s="659"/>
      <c r="D400" s="85"/>
    </row>
    <row r="401" spans="1:4" ht="15">
      <c r="A401" s="665">
        <f t="shared" si="7"/>
        <v>594</v>
      </c>
      <c r="B401" s="87"/>
      <c r="C401" s="659"/>
      <c r="D401" s="85"/>
    </row>
    <row r="402" spans="1:4" ht="15">
      <c r="A402" s="665">
        <f t="shared" si="7"/>
        <v>595</v>
      </c>
      <c r="B402" s="87"/>
      <c r="C402" s="659"/>
      <c r="D402" s="85"/>
    </row>
    <row r="403" spans="1:4" ht="15">
      <c r="A403" s="665">
        <f t="shared" si="7"/>
        <v>596</v>
      </c>
      <c r="B403" s="87"/>
      <c r="C403" s="659"/>
      <c r="D403" s="85"/>
    </row>
    <row r="404" spans="1:4" ht="15">
      <c r="A404" s="665">
        <f t="shared" si="7"/>
        <v>597</v>
      </c>
      <c r="B404" s="21"/>
      <c r="C404" s="659"/>
      <c r="D404" s="8"/>
    </row>
    <row r="405" spans="1:4" ht="15">
      <c r="A405" s="665">
        <f t="shared" si="7"/>
        <v>598</v>
      </c>
      <c r="B405" s="21"/>
      <c r="C405" s="659"/>
      <c r="D405" s="8"/>
    </row>
    <row r="406" spans="1:4" ht="15">
      <c r="A406" s="665">
        <f t="shared" si="7"/>
        <v>599</v>
      </c>
      <c r="B406" s="21"/>
      <c r="C406" s="659"/>
      <c r="D406" s="8"/>
    </row>
    <row r="407" spans="1:4" ht="15">
      <c r="A407" s="658">
        <v>600</v>
      </c>
      <c r="B407" s="87" t="s">
        <v>309</v>
      </c>
      <c r="C407" s="659" t="s">
        <v>439</v>
      </c>
      <c r="D407" s="85" t="s">
        <v>216</v>
      </c>
    </row>
    <row r="408" spans="1:4" ht="15">
      <c r="A408" s="658">
        <v>601</v>
      </c>
      <c r="B408" s="87" t="s">
        <v>54</v>
      </c>
      <c r="C408" s="659" t="s">
        <v>235</v>
      </c>
      <c r="D408" s="85" t="s">
        <v>216</v>
      </c>
    </row>
    <row r="409" spans="1:4" ht="15">
      <c r="A409" s="658">
        <v>602</v>
      </c>
      <c r="B409" s="87" t="s">
        <v>53</v>
      </c>
      <c r="C409" s="659" t="s">
        <v>236</v>
      </c>
      <c r="D409" s="85" t="s">
        <v>216</v>
      </c>
    </row>
    <row r="410" spans="1:4" ht="15">
      <c r="A410" s="658">
        <v>603</v>
      </c>
      <c r="B410" s="87" t="s">
        <v>232</v>
      </c>
      <c r="C410" s="659" t="s">
        <v>233</v>
      </c>
      <c r="D410" s="85" t="s">
        <v>216</v>
      </c>
    </row>
    <row r="411" spans="1:4" ht="15">
      <c r="A411" s="658">
        <v>604</v>
      </c>
      <c r="B411" s="87" t="s">
        <v>440</v>
      </c>
      <c r="C411" s="659" t="s">
        <v>441</v>
      </c>
      <c r="D411" s="85" t="s">
        <v>216</v>
      </c>
    </row>
    <row r="412" spans="1:4" ht="15">
      <c r="A412" s="658">
        <v>605</v>
      </c>
      <c r="B412" s="87" t="s">
        <v>442</v>
      </c>
      <c r="C412" s="659" t="s">
        <v>443</v>
      </c>
      <c r="D412" s="85" t="s">
        <v>225</v>
      </c>
    </row>
    <row r="413" spans="1:4" ht="15">
      <c r="A413" s="658">
        <v>606</v>
      </c>
      <c r="B413" s="87" t="s">
        <v>444</v>
      </c>
      <c r="C413" s="659" t="s">
        <v>445</v>
      </c>
      <c r="D413" s="85" t="s">
        <v>225</v>
      </c>
    </row>
    <row r="414" spans="1:4" ht="15">
      <c r="A414" s="658">
        <v>607</v>
      </c>
      <c r="B414" s="87" t="s">
        <v>446</v>
      </c>
      <c r="C414" s="659" t="s">
        <v>447</v>
      </c>
      <c r="D414" s="85" t="s">
        <v>225</v>
      </c>
    </row>
    <row r="415" spans="1:4" ht="15">
      <c r="A415" s="658">
        <v>608</v>
      </c>
      <c r="B415" s="87" t="s">
        <v>57</v>
      </c>
      <c r="C415" s="659" t="s">
        <v>448</v>
      </c>
      <c r="D415" s="85" t="s">
        <v>225</v>
      </c>
    </row>
    <row r="416" spans="1:4" ht="15">
      <c r="A416" s="658">
        <v>609</v>
      </c>
      <c r="B416" s="87" t="s">
        <v>529</v>
      </c>
      <c r="C416" s="659" t="s">
        <v>530</v>
      </c>
      <c r="D416" s="85" t="s">
        <v>225</v>
      </c>
    </row>
    <row r="417" spans="1:4" ht="15">
      <c r="A417" s="658">
        <v>610</v>
      </c>
      <c r="B417" s="87" t="s">
        <v>577</v>
      </c>
      <c r="C417" s="659"/>
      <c r="D417" s="240"/>
    </row>
    <row r="418" spans="1:4" ht="15">
      <c r="A418" s="658">
        <v>611</v>
      </c>
      <c r="B418" s="87"/>
      <c r="C418" s="659"/>
      <c r="D418" s="85"/>
    </row>
    <row r="419" spans="1:4" ht="15">
      <c r="A419" s="658">
        <v>612</v>
      </c>
      <c r="B419" s="87"/>
      <c r="C419" s="659"/>
      <c r="D419" s="85"/>
    </row>
    <row r="420" spans="1:4" ht="15">
      <c r="A420" s="658">
        <v>613</v>
      </c>
      <c r="B420" s="87"/>
      <c r="C420" s="659"/>
      <c r="D420" s="85"/>
    </row>
    <row r="421" spans="1:4" ht="15">
      <c r="A421" s="658">
        <v>614</v>
      </c>
      <c r="B421" s="87"/>
      <c r="C421" s="659"/>
      <c r="D421" s="85"/>
    </row>
    <row r="422" spans="1:4" ht="15">
      <c r="A422" s="658">
        <v>615</v>
      </c>
      <c r="B422" s="87"/>
      <c r="C422" s="659"/>
      <c r="D422" s="85"/>
    </row>
    <row r="423" spans="1:4" ht="15">
      <c r="A423" s="658">
        <v>616</v>
      </c>
      <c r="B423" s="87"/>
      <c r="C423" s="659"/>
      <c r="D423" s="85"/>
    </row>
    <row r="424" spans="1:4" ht="15">
      <c r="A424" s="658">
        <v>617</v>
      </c>
      <c r="B424" s="87"/>
      <c r="C424" s="659"/>
      <c r="D424" s="85"/>
    </row>
    <row r="425" spans="1:4" ht="15">
      <c r="A425" s="658">
        <v>618</v>
      </c>
      <c r="B425" s="87"/>
      <c r="C425" s="659"/>
      <c r="D425" s="85"/>
    </row>
    <row r="426" spans="1:4" ht="15">
      <c r="A426" s="666">
        <v>619</v>
      </c>
      <c r="B426" s="87"/>
      <c r="C426" s="659"/>
      <c r="D426" s="85"/>
    </row>
    <row r="427" spans="1:4" ht="15">
      <c r="A427" s="658">
        <v>620</v>
      </c>
      <c r="B427" s="87" t="s">
        <v>56</v>
      </c>
      <c r="C427" s="659" t="s">
        <v>228</v>
      </c>
      <c r="D427" s="85" t="s">
        <v>215</v>
      </c>
    </row>
    <row r="428" spans="1:4" ht="15">
      <c r="A428" s="658">
        <v>621</v>
      </c>
      <c r="B428" s="87" t="s">
        <v>449</v>
      </c>
      <c r="C428" s="659" t="s">
        <v>450</v>
      </c>
      <c r="D428" s="85" t="s">
        <v>215</v>
      </c>
    </row>
    <row r="429" spans="1:4" ht="15">
      <c r="A429" s="658">
        <v>622</v>
      </c>
      <c r="B429" s="87" t="s">
        <v>230</v>
      </c>
      <c r="C429" s="659" t="s">
        <v>231</v>
      </c>
      <c r="D429" s="85" t="s">
        <v>215</v>
      </c>
    </row>
    <row r="430" spans="1:4" ht="15">
      <c r="A430" s="658">
        <v>623</v>
      </c>
      <c r="B430" s="87" t="s">
        <v>60</v>
      </c>
      <c r="C430" s="659" t="s">
        <v>229</v>
      </c>
      <c r="D430" s="85" t="s">
        <v>215</v>
      </c>
    </row>
    <row r="431" spans="1:4" ht="15">
      <c r="A431" s="658">
        <v>624</v>
      </c>
      <c r="B431" s="87" t="s">
        <v>308</v>
      </c>
      <c r="C431" s="659" t="s">
        <v>451</v>
      </c>
      <c r="D431" s="85" t="s">
        <v>227</v>
      </c>
    </row>
    <row r="432" spans="1:4" ht="15">
      <c r="A432" s="658">
        <v>625</v>
      </c>
      <c r="B432" s="87" t="s">
        <v>452</v>
      </c>
      <c r="C432" s="659" t="s">
        <v>453</v>
      </c>
      <c r="D432" s="85" t="s">
        <v>227</v>
      </c>
    </row>
    <row r="433" spans="1:4" ht="15">
      <c r="A433" s="658">
        <v>626</v>
      </c>
      <c r="B433" s="87" t="s">
        <v>323</v>
      </c>
      <c r="C433" s="659" t="s">
        <v>454</v>
      </c>
      <c r="D433" s="85" t="s">
        <v>227</v>
      </c>
    </row>
    <row r="434" spans="1:4" ht="15">
      <c r="A434" s="658">
        <v>627</v>
      </c>
      <c r="B434" s="87" t="s">
        <v>55</v>
      </c>
      <c r="C434" s="659" t="s">
        <v>234</v>
      </c>
      <c r="D434" s="85" t="s">
        <v>227</v>
      </c>
    </row>
    <row r="435" spans="1:4" ht="15">
      <c r="A435" s="658">
        <v>628</v>
      </c>
      <c r="B435" s="87" t="s">
        <v>524</v>
      </c>
      <c r="C435" s="659" t="s">
        <v>528</v>
      </c>
      <c r="D435" s="85" t="s">
        <v>227</v>
      </c>
    </row>
    <row r="436" spans="1:4" ht="15">
      <c r="A436" s="658">
        <v>629</v>
      </c>
      <c r="B436" s="87" t="s">
        <v>531</v>
      </c>
      <c r="C436" s="659" t="s">
        <v>532</v>
      </c>
      <c r="D436" s="85" t="s">
        <v>227</v>
      </c>
    </row>
    <row r="437" spans="1:4" ht="15">
      <c r="A437" s="658">
        <v>630</v>
      </c>
      <c r="B437" s="87" t="s">
        <v>533</v>
      </c>
      <c r="C437" s="659" t="s">
        <v>534</v>
      </c>
      <c r="D437" s="85" t="s">
        <v>227</v>
      </c>
    </row>
    <row r="438" spans="1:4" ht="15">
      <c r="A438" s="658">
        <v>631</v>
      </c>
      <c r="B438" s="87" t="s">
        <v>578</v>
      </c>
      <c r="C438" s="659"/>
      <c r="D438" s="85"/>
    </row>
    <row r="439" spans="1:4" ht="15">
      <c r="A439" s="658">
        <v>632</v>
      </c>
      <c r="B439" s="87"/>
      <c r="C439" s="659"/>
      <c r="D439" s="85"/>
    </row>
    <row r="440" spans="1:4" ht="15">
      <c r="A440" s="658">
        <v>633</v>
      </c>
      <c r="B440" s="87"/>
      <c r="C440" s="659"/>
      <c r="D440" s="85"/>
    </row>
    <row r="441" spans="1:4" ht="15">
      <c r="A441" s="658">
        <v>634</v>
      </c>
      <c r="B441" s="87"/>
      <c r="C441" s="659"/>
      <c r="D441" s="85"/>
    </row>
    <row r="442" spans="1:4" ht="15">
      <c r="A442" s="658">
        <v>635</v>
      </c>
      <c r="B442" s="87"/>
      <c r="C442" s="659"/>
      <c r="D442" s="85"/>
    </row>
    <row r="443" spans="1:4" ht="15">
      <c r="A443" s="658">
        <v>636</v>
      </c>
      <c r="B443" s="87"/>
      <c r="C443" s="659"/>
      <c r="D443" s="85"/>
    </row>
    <row r="444" spans="1:4" ht="15">
      <c r="A444" s="658">
        <v>637</v>
      </c>
      <c r="B444" s="87"/>
      <c r="C444" s="659"/>
      <c r="D444" s="85"/>
    </row>
    <row r="445" spans="1:4" ht="15">
      <c r="A445" s="658">
        <v>638</v>
      </c>
      <c r="B445" s="87" t="s">
        <v>455</v>
      </c>
      <c r="C445" s="659" t="s">
        <v>456</v>
      </c>
      <c r="D445" s="85" t="s">
        <v>217</v>
      </c>
    </row>
    <row r="446" spans="1:4" ht="15">
      <c r="A446" s="658">
        <v>639</v>
      </c>
      <c r="B446" s="87" t="s">
        <v>457</v>
      </c>
      <c r="C446" s="659" t="s">
        <v>458</v>
      </c>
      <c r="D446" s="85" t="s">
        <v>217</v>
      </c>
    </row>
    <row r="447" spans="1:4" ht="15">
      <c r="A447" s="658">
        <v>640</v>
      </c>
      <c r="B447" s="87" t="s">
        <v>237</v>
      </c>
      <c r="C447" s="659" t="s">
        <v>238</v>
      </c>
      <c r="D447" s="85" t="s">
        <v>217</v>
      </c>
    </row>
    <row r="448" spans="1:4" ht="15">
      <c r="A448" s="658">
        <v>641</v>
      </c>
      <c r="B448" s="87" t="s">
        <v>459</v>
      </c>
      <c r="C448" s="659" t="s">
        <v>460</v>
      </c>
      <c r="D448" s="85" t="s">
        <v>216</v>
      </c>
    </row>
    <row r="449" spans="1:4" ht="15">
      <c r="A449" s="658">
        <v>642</v>
      </c>
      <c r="B449" s="87" t="s">
        <v>461</v>
      </c>
      <c r="C449" s="659" t="s">
        <v>462</v>
      </c>
      <c r="D449" s="85" t="s">
        <v>216</v>
      </c>
    </row>
    <row r="450" spans="1:4" ht="15">
      <c r="A450" s="658">
        <v>643</v>
      </c>
      <c r="B450" s="87" t="s">
        <v>463</v>
      </c>
      <c r="C450" s="659" t="s">
        <v>464</v>
      </c>
      <c r="D450" s="85" t="s">
        <v>216</v>
      </c>
    </row>
    <row r="451" spans="1:4" ht="15">
      <c r="A451" s="658">
        <v>644</v>
      </c>
      <c r="B451" s="87" t="s">
        <v>465</v>
      </c>
      <c r="C451" s="659" t="s">
        <v>466</v>
      </c>
      <c r="D451" s="85" t="s">
        <v>216</v>
      </c>
    </row>
    <row r="452" spans="1:4" ht="15">
      <c r="A452" s="658">
        <v>645</v>
      </c>
      <c r="B452" s="87" t="s">
        <v>467</v>
      </c>
      <c r="C452" s="659" t="s">
        <v>468</v>
      </c>
      <c r="D452" s="85" t="s">
        <v>216</v>
      </c>
    </row>
    <row r="453" spans="1:4" ht="15">
      <c r="A453" s="658">
        <v>646</v>
      </c>
      <c r="B453" s="87" t="s">
        <v>469</v>
      </c>
      <c r="C453" s="659" t="s">
        <v>470</v>
      </c>
      <c r="D453" s="85" t="s">
        <v>216</v>
      </c>
    </row>
    <row r="454" spans="1:4" ht="15">
      <c r="A454" s="658">
        <v>647</v>
      </c>
      <c r="B454" s="87" t="s">
        <v>536</v>
      </c>
      <c r="C454" s="659" t="s">
        <v>537</v>
      </c>
      <c r="D454" s="85" t="s">
        <v>535</v>
      </c>
    </row>
    <row r="455" spans="1:4" ht="15">
      <c r="A455" s="658">
        <v>648</v>
      </c>
      <c r="B455" s="21"/>
      <c r="C455" s="659"/>
      <c r="D455" s="8"/>
    </row>
    <row r="456" spans="1:4" ht="15">
      <c r="A456" s="658">
        <v>649</v>
      </c>
      <c r="B456" s="21"/>
      <c r="C456" s="659"/>
      <c r="D456" s="8"/>
    </row>
    <row r="457" spans="1:4" ht="15">
      <c r="A457" s="658">
        <v>650</v>
      </c>
      <c r="B457" s="21"/>
      <c r="C457" s="659"/>
      <c r="D457" s="8"/>
    </row>
    <row r="458" spans="1:4" ht="15">
      <c r="A458" s="658">
        <f>A408+50</f>
        <v>651</v>
      </c>
      <c r="B458" s="87" t="s">
        <v>240</v>
      </c>
      <c r="C458" s="659" t="s">
        <v>241</v>
      </c>
      <c r="D458" s="85" t="s">
        <v>210</v>
      </c>
    </row>
    <row r="459" spans="1:4" ht="15">
      <c r="A459" s="658">
        <f>A458+1</f>
        <v>652</v>
      </c>
      <c r="B459" s="87" t="s">
        <v>471</v>
      </c>
      <c r="C459" s="659" t="s">
        <v>472</v>
      </c>
      <c r="D459" s="85" t="s">
        <v>210</v>
      </c>
    </row>
    <row r="460" spans="1:4" ht="15">
      <c r="A460" s="658">
        <f aca="true" t="shared" si="8" ref="A460:A506">A459+1</f>
        <v>653</v>
      </c>
      <c r="B460" s="87" t="s">
        <v>473</v>
      </c>
      <c r="C460" s="659" t="s">
        <v>474</v>
      </c>
      <c r="D460" s="85" t="s">
        <v>210</v>
      </c>
    </row>
    <row r="461" spans="1:4" ht="15">
      <c r="A461" s="658">
        <f t="shared" si="8"/>
        <v>654</v>
      </c>
      <c r="B461" s="87" t="s">
        <v>475</v>
      </c>
      <c r="C461" s="659" t="s">
        <v>476</v>
      </c>
      <c r="D461" s="85" t="s">
        <v>210</v>
      </c>
    </row>
    <row r="462" spans="1:4" ht="15">
      <c r="A462" s="658">
        <f t="shared" si="8"/>
        <v>655</v>
      </c>
      <c r="B462" s="87" t="s">
        <v>477</v>
      </c>
      <c r="C462" s="659" t="s">
        <v>478</v>
      </c>
      <c r="D462" s="85" t="s">
        <v>210</v>
      </c>
    </row>
    <row r="463" spans="1:4" ht="15">
      <c r="A463" s="658">
        <f t="shared" si="8"/>
        <v>656</v>
      </c>
      <c r="B463" s="87" t="s">
        <v>253</v>
      </c>
      <c r="C463" s="659" t="s">
        <v>479</v>
      </c>
      <c r="D463" s="85" t="s">
        <v>210</v>
      </c>
    </row>
    <row r="464" spans="1:4" ht="15">
      <c r="A464" s="658">
        <f t="shared" si="8"/>
        <v>657</v>
      </c>
      <c r="B464" s="87" t="s">
        <v>48</v>
      </c>
      <c r="C464" s="659" t="s">
        <v>252</v>
      </c>
      <c r="D464" s="85" t="s">
        <v>210</v>
      </c>
    </row>
    <row r="465" spans="1:4" ht="15">
      <c r="A465" s="658">
        <f t="shared" si="8"/>
        <v>658</v>
      </c>
      <c r="B465" s="87" t="s">
        <v>47</v>
      </c>
      <c r="C465" s="659" t="s">
        <v>246</v>
      </c>
      <c r="D465" s="85" t="s">
        <v>210</v>
      </c>
    </row>
    <row r="466" spans="1:4" ht="15">
      <c r="A466" s="658">
        <f t="shared" si="8"/>
        <v>659</v>
      </c>
      <c r="B466" s="87" t="s">
        <v>247</v>
      </c>
      <c r="C466" s="659" t="s">
        <v>248</v>
      </c>
      <c r="D466" s="85" t="s">
        <v>210</v>
      </c>
    </row>
    <row r="467" spans="1:4" ht="15">
      <c r="A467" s="658">
        <f t="shared" si="8"/>
        <v>660</v>
      </c>
      <c r="B467" s="87" t="s">
        <v>480</v>
      </c>
      <c r="C467" s="659" t="s">
        <v>481</v>
      </c>
      <c r="D467" s="85" t="s">
        <v>210</v>
      </c>
    </row>
    <row r="468" spans="1:4" ht="15">
      <c r="A468" s="658">
        <f t="shared" si="8"/>
        <v>661</v>
      </c>
      <c r="B468" s="87" t="s">
        <v>538</v>
      </c>
      <c r="C468" s="659" t="s">
        <v>539</v>
      </c>
      <c r="D468" s="85" t="s">
        <v>210</v>
      </c>
    </row>
    <row r="469" spans="1:4" ht="15">
      <c r="A469" s="658">
        <f t="shared" si="8"/>
        <v>662</v>
      </c>
      <c r="B469" s="87"/>
      <c r="C469" s="659"/>
      <c r="D469" s="85"/>
    </row>
    <row r="470" spans="1:4" ht="15">
      <c r="A470" s="658">
        <f t="shared" si="8"/>
        <v>663</v>
      </c>
      <c r="B470" s="87"/>
      <c r="C470" s="659"/>
      <c r="D470" s="85"/>
    </row>
    <row r="471" spans="1:4" ht="15">
      <c r="A471" s="658">
        <f t="shared" si="8"/>
        <v>664</v>
      </c>
      <c r="B471" s="87"/>
      <c r="C471" s="659"/>
      <c r="D471" s="85"/>
    </row>
    <row r="472" spans="1:4" ht="15">
      <c r="A472" s="658">
        <f t="shared" si="8"/>
        <v>665</v>
      </c>
      <c r="B472" s="87"/>
      <c r="C472" s="659"/>
      <c r="D472" s="85"/>
    </row>
    <row r="473" spans="1:4" ht="15">
      <c r="A473" s="658">
        <f t="shared" si="8"/>
        <v>666</v>
      </c>
      <c r="B473" s="87"/>
      <c r="C473" s="659"/>
      <c r="D473" s="85"/>
    </row>
    <row r="474" spans="1:4" ht="15">
      <c r="A474" s="658">
        <f t="shared" si="8"/>
        <v>667</v>
      </c>
      <c r="B474" s="87"/>
      <c r="C474" s="659"/>
      <c r="D474" s="85"/>
    </row>
    <row r="475" spans="1:4" ht="15">
      <c r="A475" s="658">
        <f t="shared" si="8"/>
        <v>668</v>
      </c>
      <c r="B475" s="87"/>
      <c r="C475" s="659"/>
      <c r="D475" s="85"/>
    </row>
    <row r="476" spans="1:4" ht="15">
      <c r="A476" s="658">
        <f t="shared" si="8"/>
        <v>669</v>
      </c>
      <c r="B476" s="87" t="s">
        <v>580</v>
      </c>
      <c r="C476" s="659"/>
      <c r="D476" s="85"/>
    </row>
    <row r="477" spans="1:4" ht="15">
      <c r="A477" s="658">
        <f t="shared" si="8"/>
        <v>670</v>
      </c>
      <c r="B477" s="87" t="s">
        <v>50</v>
      </c>
      <c r="C477" s="659" t="s">
        <v>249</v>
      </c>
      <c r="D477" s="85" t="s">
        <v>212</v>
      </c>
    </row>
    <row r="478" spans="1:4" ht="15">
      <c r="A478" s="658">
        <f t="shared" si="8"/>
        <v>671</v>
      </c>
      <c r="B478" s="87" t="s">
        <v>482</v>
      </c>
      <c r="C478" s="659" t="s">
        <v>483</v>
      </c>
      <c r="D478" s="85" t="s">
        <v>212</v>
      </c>
    </row>
    <row r="479" spans="1:4" ht="15">
      <c r="A479" s="658">
        <f t="shared" si="8"/>
        <v>672</v>
      </c>
      <c r="B479" s="87" t="s">
        <v>49</v>
      </c>
      <c r="C479" s="659" t="s">
        <v>251</v>
      </c>
      <c r="D479" s="85" t="s">
        <v>212</v>
      </c>
    </row>
    <row r="480" spans="1:4" ht="15">
      <c r="A480" s="658">
        <f t="shared" si="8"/>
        <v>673</v>
      </c>
      <c r="B480" s="87" t="s">
        <v>484</v>
      </c>
      <c r="C480" s="659" t="s">
        <v>485</v>
      </c>
      <c r="D480" s="85" t="s">
        <v>212</v>
      </c>
    </row>
    <row r="481" spans="1:4" ht="15">
      <c r="A481" s="658">
        <f t="shared" si="8"/>
        <v>674</v>
      </c>
      <c r="B481" s="87" t="s">
        <v>310</v>
      </c>
      <c r="C481" s="659" t="s">
        <v>486</v>
      </c>
      <c r="D481" s="85" t="s">
        <v>212</v>
      </c>
    </row>
    <row r="482" spans="1:4" ht="15">
      <c r="A482" s="658">
        <f t="shared" si="8"/>
        <v>675</v>
      </c>
      <c r="B482" s="87" t="s">
        <v>62</v>
      </c>
      <c r="C482" s="659" t="s">
        <v>243</v>
      </c>
      <c r="D482" s="85" t="s">
        <v>212</v>
      </c>
    </row>
    <row r="483" spans="1:4" ht="15">
      <c r="A483" s="658">
        <f t="shared" si="8"/>
        <v>676</v>
      </c>
      <c r="B483" s="87" t="s">
        <v>244</v>
      </c>
      <c r="C483" s="659" t="s">
        <v>245</v>
      </c>
      <c r="D483" s="85" t="s">
        <v>212</v>
      </c>
    </row>
    <row r="484" spans="1:4" ht="15">
      <c r="A484" s="658">
        <f t="shared" si="8"/>
        <v>677</v>
      </c>
      <c r="B484" s="87" t="s">
        <v>52</v>
      </c>
      <c r="C484" s="659" t="s">
        <v>239</v>
      </c>
      <c r="D484" s="85" t="s">
        <v>212</v>
      </c>
    </row>
    <row r="485" spans="1:4" ht="15">
      <c r="A485" s="658">
        <f t="shared" si="8"/>
        <v>678</v>
      </c>
      <c r="B485" s="87" t="s">
        <v>61</v>
      </c>
      <c r="C485" s="659" t="s">
        <v>242</v>
      </c>
      <c r="D485" s="85" t="s">
        <v>212</v>
      </c>
    </row>
    <row r="486" spans="1:4" ht="15">
      <c r="A486" s="658">
        <f t="shared" si="8"/>
        <v>679</v>
      </c>
      <c r="B486" s="87" t="s">
        <v>51</v>
      </c>
      <c r="C486" s="659" t="s">
        <v>250</v>
      </c>
      <c r="D486" s="85" t="s">
        <v>212</v>
      </c>
    </row>
    <row r="487" spans="1:4" ht="15">
      <c r="A487" s="658">
        <f t="shared" si="8"/>
        <v>680</v>
      </c>
      <c r="B487" s="87"/>
      <c r="C487" s="659"/>
      <c r="D487" s="85"/>
    </row>
    <row r="488" spans="1:4" ht="15">
      <c r="A488" s="658">
        <f t="shared" si="8"/>
        <v>681</v>
      </c>
      <c r="B488" s="87" t="s">
        <v>540</v>
      </c>
      <c r="C488" s="659" t="s">
        <v>541</v>
      </c>
      <c r="D488" s="85" t="s">
        <v>212</v>
      </c>
    </row>
    <row r="489" spans="1:4" ht="15">
      <c r="A489" s="658">
        <f t="shared" si="8"/>
        <v>682</v>
      </c>
      <c r="B489" s="87"/>
      <c r="C489" s="659"/>
      <c r="D489" s="85"/>
    </row>
    <row r="490" spans="1:4" ht="15">
      <c r="A490" s="658">
        <f t="shared" si="8"/>
        <v>683</v>
      </c>
      <c r="B490" s="87"/>
      <c r="C490" s="659"/>
      <c r="D490" s="85"/>
    </row>
    <row r="491" spans="1:4" ht="15">
      <c r="A491" s="658">
        <f t="shared" si="8"/>
        <v>684</v>
      </c>
      <c r="B491" s="87"/>
      <c r="C491" s="659"/>
      <c r="D491" s="85"/>
    </row>
    <row r="492" spans="1:4" ht="15">
      <c r="A492" s="658">
        <f t="shared" si="8"/>
        <v>685</v>
      </c>
      <c r="B492" s="87"/>
      <c r="C492" s="659"/>
      <c r="D492" s="85"/>
    </row>
    <row r="493" spans="1:4" ht="15">
      <c r="A493" s="658">
        <f t="shared" si="8"/>
        <v>686</v>
      </c>
      <c r="B493" s="87"/>
      <c r="C493" s="659"/>
      <c r="D493" s="85"/>
    </row>
    <row r="494" spans="1:4" ht="15">
      <c r="A494" s="658">
        <f t="shared" si="8"/>
        <v>687</v>
      </c>
      <c r="B494" s="87" t="s">
        <v>487</v>
      </c>
      <c r="C494" s="659" t="s">
        <v>488</v>
      </c>
      <c r="D494" s="85" t="s">
        <v>214</v>
      </c>
    </row>
    <row r="495" spans="1:4" ht="15">
      <c r="A495" s="658">
        <f t="shared" si="8"/>
        <v>688</v>
      </c>
      <c r="B495" s="87" t="s">
        <v>255</v>
      </c>
      <c r="C495" s="659" t="s">
        <v>256</v>
      </c>
      <c r="D495" s="85" t="s">
        <v>214</v>
      </c>
    </row>
    <row r="496" spans="1:4" ht="15">
      <c r="A496" s="658">
        <f t="shared" si="8"/>
        <v>689</v>
      </c>
      <c r="B496" s="87" t="s">
        <v>254</v>
      </c>
      <c r="C496" s="659" t="s">
        <v>489</v>
      </c>
      <c r="D496" s="85" t="s">
        <v>214</v>
      </c>
    </row>
    <row r="497" spans="1:4" ht="15">
      <c r="A497" s="658">
        <f t="shared" si="8"/>
        <v>690</v>
      </c>
      <c r="B497" s="87" t="s">
        <v>490</v>
      </c>
      <c r="C497" s="659" t="s">
        <v>491</v>
      </c>
      <c r="D497" s="85" t="s">
        <v>214</v>
      </c>
    </row>
    <row r="498" spans="1:4" ht="15">
      <c r="A498" s="658">
        <f t="shared" si="8"/>
        <v>691</v>
      </c>
      <c r="B498" s="87" t="s">
        <v>492</v>
      </c>
      <c r="C498" s="659" t="s">
        <v>493</v>
      </c>
      <c r="D498" s="85" t="s">
        <v>214</v>
      </c>
    </row>
    <row r="499" spans="1:4" ht="15">
      <c r="A499" s="658">
        <f t="shared" si="8"/>
        <v>692</v>
      </c>
      <c r="B499" s="87" t="s">
        <v>494</v>
      </c>
      <c r="C499" s="659" t="s">
        <v>495</v>
      </c>
      <c r="D499" s="85" t="s">
        <v>214</v>
      </c>
    </row>
    <row r="500" spans="1:4" ht="15">
      <c r="A500" s="658">
        <f t="shared" si="8"/>
        <v>693</v>
      </c>
      <c r="B500" s="87" t="s">
        <v>496</v>
      </c>
      <c r="C500" s="659" t="s">
        <v>464</v>
      </c>
      <c r="D500" s="85" t="s">
        <v>214</v>
      </c>
    </row>
    <row r="501" spans="1:4" ht="15">
      <c r="A501" s="658">
        <f t="shared" si="8"/>
        <v>694</v>
      </c>
      <c r="B501" s="87" t="s">
        <v>497</v>
      </c>
      <c r="C501" s="659" t="s">
        <v>498</v>
      </c>
      <c r="D501" s="85" t="s">
        <v>214</v>
      </c>
    </row>
    <row r="502" spans="1:4" ht="15">
      <c r="A502" s="658">
        <f t="shared" si="8"/>
        <v>695</v>
      </c>
      <c r="B502" s="87" t="s">
        <v>499</v>
      </c>
      <c r="C502" s="659" t="s">
        <v>500</v>
      </c>
      <c r="D502" s="85" t="s">
        <v>214</v>
      </c>
    </row>
    <row r="503" spans="1:4" ht="15">
      <c r="A503" s="658">
        <f t="shared" si="8"/>
        <v>696</v>
      </c>
      <c r="B503" s="87" t="s">
        <v>257</v>
      </c>
      <c r="C503" s="659" t="s">
        <v>258</v>
      </c>
      <c r="D503" s="85" t="s">
        <v>214</v>
      </c>
    </row>
    <row r="504" spans="1:4" ht="15">
      <c r="A504" s="658">
        <f t="shared" si="8"/>
        <v>697</v>
      </c>
      <c r="B504" s="21" t="s">
        <v>542</v>
      </c>
      <c r="C504" s="659" t="s">
        <v>543</v>
      </c>
      <c r="D504" s="8" t="s">
        <v>214</v>
      </c>
    </row>
    <row r="505" spans="1:4" ht="15">
      <c r="A505" s="658">
        <f t="shared" si="8"/>
        <v>698</v>
      </c>
      <c r="B505" s="21"/>
      <c r="C505" s="659"/>
      <c r="D505" s="8"/>
    </row>
    <row r="506" spans="1:4" ht="15">
      <c r="A506" s="658">
        <f t="shared" si="8"/>
        <v>699</v>
      </c>
      <c r="B506" s="21"/>
      <c r="C506" s="659"/>
      <c r="D506" s="8"/>
    </row>
  </sheetData>
  <sheetProtection/>
  <conditionalFormatting sqref="A1:A6 A507:A65536">
    <cfRule type="cellIs" priority="19" dxfId="1" operator="between" stopIfTrue="1">
      <formula>500</formula>
      <formula>599</formula>
    </cfRule>
    <cfRule type="cellIs" priority="20" dxfId="3" operator="between" stopIfTrue="1">
      <formula>300</formula>
      <formula>399</formula>
    </cfRule>
    <cfRule type="cellIs" priority="21" dxfId="147" operator="between" stopIfTrue="1">
      <formula>600</formula>
      <formula>699</formula>
    </cfRule>
  </conditionalFormatting>
  <conditionalFormatting sqref="D1:D6 D507:D65536">
    <cfRule type="cellIs" priority="22" dxfId="146" operator="equal" stopIfTrue="1">
      <formula>"U11"</formula>
    </cfRule>
    <cfRule type="cellIs" priority="23" dxfId="145" operator="equal" stopIfTrue="1">
      <formula>"U13"</formula>
    </cfRule>
  </conditionalFormatting>
  <conditionalFormatting sqref="C207:C209">
    <cfRule type="cellIs" priority="13" dxfId="132" operator="equal" stopIfTrue="1">
      <formula>""""""</formula>
    </cfRule>
  </conditionalFormatting>
  <conditionalFormatting sqref="B207:D209">
    <cfRule type="cellIs" priority="12" dxfId="132" operator="equal" stopIfTrue="1">
      <formula>0</formula>
    </cfRule>
  </conditionalFormatting>
  <conditionalFormatting sqref="C227">
    <cfRule type="cellIs" priority="11" dxfId="132" operator="equal" stopIfTrue="1">
      <formula>""""""</formula>
    </cfRule>
  </conditionalFormatting>
  <conditionalFormatting sqref="B227:D227">
    <cfRule type="cellIs" priority="10" dxfId="132" operator="equal" stopIfTrue="1">
      <formula>0</formula>
    </cfRule>
  </conditionalFormatting>
  <conditionalFormatting sqref="C237:C242">
    <cfRule type="cellIs" priority="9" dxfId="132" operator="equal" stopIfTrue="1">
      <formula>""""""</formula>
    </cfRule>
  </conditionalFormatting>
  <conditionalFormatting sqref="B237:D242">
    <cfRule type="cellIs" priority="8" dxfId="132" operator="equal" stopIfTrue="1">
      <formula>0</formula>
    </cfRule>
  </conditionalFormatting>
  <conditionalFormatting sqref="B257:D265">
    <cfRule type="cellIs" priority="7" dxfId="132" operator="equal" stopIfTrue="1">
      <formula>0</formula>
    </cfRule>
  </conditionalFormatting>
  <conditionalFormatting sqref="B277:D280">
    <cfRule type="cellIs" priority="6" dxfId="132" operator="equal" stopIfTrue="1">
      <formula>0</formula>
    </cfRule>
  </conditionalFormatting>
  <conditionalFormatting sqref="B287:D299">
    <cfRule type="cellIs" priority="5" dxfId="132" operator="equal" stopIfTrue="1">
      <formula>0</formula>
    </cfRule>
  </conditionalFormatting>
  <conditionalFormatting sqref="C211">
    <cfRule type="cellIs" priority="4" dxfId="132" operator="equal" stopIfTrue="1">
      <formula>""""""</formula>
    </cfRule>
  </conditionalFormatting>
  <conditionalFormatting sqref="C211">
    <cfRule type="cellIs" priority="3" dxfId="132" operator="equal" stopIfTrue="1">
      <formula>0</formula>
    </cfRule>
  </conditionalFormatting>
  <conditionalFormatting sqref="D301">
    <cfRule type="cellIs" priority="2" dxfId="132" operator="equal" stopIfTrue="1">
      <formula>0</formula>
    </cfRule>
  </conditionalFormatting>
  <conditionalFormatting sqref="D300">
    <cfRule type="cellIs" priority="1" dxfId="132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55" customWidth="1"/>
    <col min="2" max="2" width="21.7109375" style="3" customWidth="1"/>
    <col min="3" max="3" width="6.8515625" style="55" customWidth="1"/>
    <col min="4" max="4" width="7.00390625" style="55" customWidth="1"/>
    <col min="5" max="5" width="6.7109375" style="55" customWidth="1"/>
    <col min="6" max="7" width="7.00390625" style="55" customWidth="1"/>
    <col min="8" max="8" width="7.421875" style="55" customWidth="1"/>
    <col min="9" max="9" width="3.7109375" style="55" customWidth="1"/>
    <col min="10" max="10" width="5.57421875" style="3" customWidth="1"/>
    <col min="11" max="11" width="7.140625" style="3" customWidth="1"/>
    <col min="12" max="12" width="21.00390625" style="3" customWidth="1"/>
    <col min="13" max="15" width="4.421875" style="1" customWidth="1"/>
    <col min="16" max="16" width="4.57421875" style="1" customWidth="1"/>
    <col min="17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38" t="s">
        <v>0</v>
      </c>
      <c r="B1" s="39" t="s">
        <v>317</v>
      </c>
      <c r="C1" s="40" t="s">
        <v>58</v>
      </c>
      <c r="D1" s="40" t="s">
        <v>1</v>
      </c>
      <c r="E1" s="40" t="s">
        <v>2</v>
      </c>
      <c r="F1" s="40" t="s">
        <v>3</v>
      </c>
      <c r="G1" s="40" t="s">
        <v>4</v>
      </c>
      <c r="H1" s="41" t="s">
        <v>11</v>
      </c>
      <c r="I1" s="3"/>
      <c r="J1" s="38" t="s">
        <v>0</v>
      </c>
      <c r="K1" s="39" t="s">
        <v>147</v>
      </c>
      <c r="L1" s="39" t="s">
        <v>328</v>
      </c>
      <c r="M1" s="434" t="s">
        <v>58</v>
      </c>
      <c r="N1" s="434" t="s">
        <v>1</v>
      </c>
      <c r="O1" s="434" t="s">
        <v>2</v>
      </c>
      <c r="P1" s="434" t="s">
        <v>3</v>
      </c>
      <c r="Q1" s="435" t="s">
        <v>4</v>
      </c>
      <c r="R1" s="70" t="s">
        <v>315</v>
      </c>
    </row>
    <row r="2" spans="1:18" ht="15.75">
      <c r="A2" s="310">
        <v>6</v>
      </c>
      <c r="B2" s="56" t="s">
        <v>316</v>
      </c>
      <c r="C2" s="65"/>
      <c r="D2" s="65"/>
      <c r="E2" s="65"/>
      <c r="F2" s="65"/>
      <c r="G2" s="17"/>
      <c r="H2" s="518">
        <f>MIN(C2:G2)</f>
        <v>0</v>
      </c>
      <c r="I2" s="3"/>
      <c r="J2" s="42"/>
      <c r="K2" s="388" t="s">
        <v>304</v>
      </c>
      <c r="L2" s="8" t="e">
        <f>LOOKUP(J2,Name!A$1:B1335)</f>
        <v>#N/A</v>
      </c>
      <c r="M2" s="395"/>
      <c r="N2" s="395"/>
      <c r="O2" s="396"/>
      <c r="P2" s="395"/>
      <c r="Q2" s="397"/>
      <c r="R2" s="517">
        <f aca="true" t="shared" si="0" ref="R2:R33">MAX(M2:Q2)</f>
        <v>0</v>
      </c>
    </row>
    <row r="3" spans="1:18" ht="15.75">
      <c r="A3" s="122">
        <v>1</v>
      </c>
      <c r="B3" s="52" t="s">
        <v>10</v>
      </c>
      <c r="C3" s="17"/>
      <c r="D3" s="17"/>
      <c r="E3" s="17"/>
      <c r="F3" s="17"/>
      <c r="G3" s="17"/>
      <c r="H3" s="53">
        <f>MIN(C3:G3)</f>
        <v>0</v>
      </c>
      <c r="I3" s="3"/>
      <c r="J3" s="42"/>
      <c r="K3" s="388" t="s">
        <v>304</v>
      </c>
      <c r="L3" s="8" t="e">
        <f>LOOKUP(J3,Name!A$1:B1331)</f>
        <v>#N/A</v>
      </c>
      <c r="M3" s="396"/>
      <c r="N3" s="396"/>
      <c r="O3" s="396"/>
      <c r="P3" s="396"/>
      <c r="Q3" s="396"/>
      <c r="R3" s="73">
        <f t="shared" si="0"/>
        <v>0</v>
      </c>
    </row>
    <row r="4" spans="1:18" ht="15.75">
      <c r="A4" s="129">
        <v>3</v>
      </c>
      <c r="B4" s="52" t="s">
        <v>6</v>
      </c>
      <c r="C4" s="17"/>
      <c r="D4" s="17"/>
      <c r="E4" s="17"/>
      <c r="F4" s="17"/>
      <c r="G4" s="17"/>
      <c r="H4" s="53">
        <f>MIN(C4:G4)</f>
        <v>0</v>
      </c>
      <c r="I4" s="3"/>
      <c r="J4" s="42"/>
      <c r="K4" s="388" t="s">
        <v>304</v>
      </c>
      <c r="L4" s="8" t="e">
        <f>LOOKUP(J4,Name!A$1:B1337)</f>
        <v>#N/A</v>
      </c>
      <c r="M4" s="396"/>
      <c r="N4" s="396"/>
      <c r="O4" s="396"/>
      <c r="P4" s="396"/>
      <c r="Q4" s="396"/>
      <c r="R4" s="73">
        <f t="shared" si="0"/>
        <v>0</v>
      </c>
    </row>
    <row r="5" spans="1:18" ht="15.75">
      <c r="A5" s="440">
        <v>4</v>
      </c>
      <c r="B5" s="52" t="s">
        <v>9</v>
      </c>
      <c r="C5" s="17"/>
      <c r="D5" s="17"/>
      <c r="E5" s="17"/>
      <c r="F5" s="17"/>
      <c r="G5" s="17"/>
      <c r="H5" s="53">
        <f>MIN(C5:G5)</f>
        <v>0</v>
      </c>
      <c r="I5" s="3"/>
      <c r="J5" s="42"/>
      <c r="K5" s="388" t="s">
        <v>304</v>
      </c>
      <c r="L5" s="8" t="e">
        <f>LOOKUP(J5,Name!A$1:B1348)</f>
        <v>#N/A</v>
      </c>
      <c r="M5" s="396"/>
      <c r="N5" s="396"/>
      <c r="O5" s="397"/>
      <c r="P5" s="396"/>
      <c r="Q5" s="396"/>
      <c r="R5" s="73">
        <f t="shared" si="0"/>
        <v>0</v>
      </c>
    </row>
    <row r="6" spans="1:18" ht="16.5" thickBot="1">
      <c r="A6" s="137">
        <v>5</v>
      </c>
      <c r="B6" s="57" t="s">
        <v>8</v>
      </c>
      <c r="C6" s="69"/>
      <c r="D6" s="69"/>
      <c r="E6" s="69"/>
      <c r="F6" s="69"/>
      <c r="G6" s="69"/>
      <c r="H6" s="54">
        <f>MIN(C6:G6)</f>
        <v>0</v>
      </c>
      <c r="I6" s="3"/>
      <c r="J6" s="42"/>
      <c r="K6" s="388" t="s">
        <v>304</v>
      </c>
      <c r="L6" s="8" t="e">
        <f>LOOKUP(J6,Name!A$1:B1338)</f>
        <v>#N/A</v>
      </c>
      <c r="M6" s="396"/>
      <c r="N6" s="396"/>
      <c r="O6" s="396"/>
      <c r="P6" s="396"/>
      <c r="Q6" s="396"/>
      <c r="R6" s="73">
        <f t="shared" si="0"/>
        <v>0</v>
      </c>
    </row>
    <row r="7" spans="10:18" ht="16.5" thickBot="1">
      <c r="J7" s="42"/>
      <c r="K7" s="388" t="s">
        <v>304</v>
      </c>
      <c r="L7" s="8" t="e">
        <f>LOOKUP(J7,Name!A$1:B1346)</f>
        <v>#N/A</v>
      </c>
      <c r="M7" s="396"/>
      <c r="N7" s="396"/>
      <c r="O7" s="396"/>
      <c r="P7" s="396"/>
      <c r="Q7" s="396"/>
      <c r="R7" s="73">
        <f t="shared" si="0"/>
        <v>0</v>
      </c>
    </row>
    <row r="8" spans="1:18" ht="16.5" thickBot="1">
      <c r="A8" s="544" t="s">
        <v>0</v>
      </c>
      <c r="B8" s="39" t="s">
        <v>40</v>
      </c>
      <c r="C8" s="40" t="s">
        <v>58</v>
      </c>
      <c r="D8" s="40" t="s">
        <v>1</v>
      </c>
      <c r="E8" s="40" t="s">
        <v>2</v>
      </c>
      <c r="F8" s="40" t="s">
        <v>3</v>
      </c>
      <c r="G8" s="40" t="s">
        <v>4</v>
      </c>
      <c r="H8" s="41" t="s">
        <v>315</v>
      </c>
      <c r="I8" s="3"/>
      <c r="J8" s="42"/>
      <c r="K8" s="388" t="s">
        <v>304</v>
      </c>
      <c r="L8" s="8" t="e">
        <f>LOOKUP(J8,Name!A$1:B1341)</f>
        <v>#N/A</v>
      </c>
      <c r="M8" s="436"/>
      <c r="N8" s="396"/>
      <c r="O8" s="395"/>
      <c r="P8" s="396"/>
      <c r="Q8" s="396"/>
      <c r="R8" s="73">
        <f t="shared" si="0"/>
        <v>0</v>
      </c>
    </row>
    <row r="9" spans="1:18" ht="15.75">
      <c r="A9" s="545">
        <v>6</v>
      </c>
      <c r="B9" s="56" t="s">
        <v>316</v>
      </c>
      <c r="C9" s="65"/>
      <c r="D9" s="65"/>
      <c r="E9" s="65"/>
      <c r="F9" s="17"/>
      <c r="G9" s="17"/>
      <c r="H9" s="518">
        <f>MIN(C9:G9)</f>
        <v>0</v>
      </c>
      <c r="I9" s="3"/>
      <c r="J9" s="42"/>
      <c r="K9" s="388" t="s">
        <v>304</v>
      </c>
      <c r="L9" s="8" t="e">
        <f>LOOKUP(J9,Name!A$1:B1345)</f>
        <v>#N/A</v>
      </c>
      <c r="M9" s="396"/>
      <c r="N9" s="396"/>
      <c r="O9" s="396"/>
      <c r="P9" s="396"/>
      <c r="Q9" s="396"/>
      <c r="R9" s="73">
        <f t="shared" si="0"/>
        <v>0</v>
      </c>
    </row>
    <row r="10" spans="1:18" ht="15.75">
      <c r="A10" s="312">
        <v>5</v>
      </c>
      <c r="B10" s="52" t="s">
        <v>8</v>
      </c>
      <c r="C10" s="8"/>
      <c r="D10" s="17"/>
      <c r="E10" s="17"/>
      <c r="F10" s="65"/>
      <c r="G10" s="17"/>
      <c r="H10" s="53">
        <f>MIN(C10:G10)</f>
        <v>0</v>
      </c>
      <c r="I10" s="3"/>
      <c r="J10" s="42"/>
      <c r="K10" s="388" t="s">
        <v>304</v>
      </c>
      <c r="L10" s="8" t="e">
        <f>LOOKUP(J10,Name!A$1:B1342)</f>
        <v>#N/A</v>
      </c>
      <c r="M10" s="436"/>
      <c r="N10" s="396"/>
      <c r="O10" s="396"/>
      <c r="P10" s="396"/>
      <c r="Q10" s="396"/>
      <c r="R10" s="73">
        <f t="shared" si="0"/>
        <v>0</v>
      </c>
    </row>
    <row r="11" spans="1:18" ht="15.75">
      <c r="A11" s="314">
        <v>3</v>
      </c>
      <c r="B11" s="52" t="s">
        <v>6</v>
      </c>
      <c r="C11" s="17"/>
      <c r="D11" s="17"/>
      <c r="E11" s="17"/>
      <c r="F11" s="17"/>
      <c r="G11" s="17"/>
      <c r="H11" s="53">
        <f>MIN(C11:G11)</f>
        <v>0</v>
      </c>
      <c r="I11" s="3"/>
      <c r="J11" s="42"/>
      <c r="K11" s="388" t="s">
        <v>304</v>
      </c>
      <c r="L11" s="8" t="e">
        <f>LOOKUP(J11,Name!A$1:B1346)</f>
        <v>#N/A</v>
      </c>
      <c r="M11" s="396"/>
      <c r="N11" s="396"/>
      <c r="O11" s="396"/>
      <c r="P11" s="396"/>
      <c r="Q11" s="396"/>
      <c r="R11" s="73">
        <f t="shared" si="0"/>
        <v>0</v>
      </c>
    </row>
    <row r="12" spans="1:18" ht="15.75">
      <c r="A12" s="315">
        <v>1</v>
      </c>
      <c r="B12" s="52" t="s">
        <v>10</v>
      </c>
      <c r="C12" s="8"/>
      <c r="D12" s="17"/>
      <c r="E12" s="17"/>
      <c r="F12" s="17"/>
      <c r="G12" s="17"/>
      <c r="H12" s="53">
        <f>MIN(C12:G12)</f>
        <v>0</v>
      </c>
      <c r="I12" s="3"/>
      <c r="J12" s="42"/>
      <c r="K12" s="388" t="s">
        <v>304</v>
      </c>
      <c r="L12" s="8" t="e">
        <f>LOOKUP(J12,Name!A$1:B1347)</f>
        <v>#N/A</v>
      </c>
      <c r="M12" s="396"/>
      <c r="N12" s="396"/>
      <c r="O12" s="396"/>
      <c r="P12" s="396"/>
      <c r="Q12" s="396"/>
      <c r="R12" s="73">
        <f t="shared" si="0"/>
        <v>0</v>
      </c>
    </row>
    <row r="13" spans="1:18" ht="16.5" thickBot="1">
      <c r="A13" s="546">
        <v>4</v>
      </c>
      <c r="B13" s="57" t="s">
        <v>9</v>
      </c>
      <c r="C13" s="69"/>
      <c r="D13" s="69"/>
      <c r="E13" s="69"/>
      <c r="F13" s="69"/>
      <c r="G13" s="69"/>
      <c r="H13" s="54">
        <f>MIN(C13:G13)</f>
        <v>0</v>
      </c>
      <c r="I13" s="3"/>
      <c r="J13" s="42"/>
      <c r="K13" s="388" t="s">
        <v>304</v>
      </c>
      <c r="L13" s="8" t="e">
        <f>LOOKUP(J13,Name!A$1:B1349)</f>
        <v>#N/A</v>
      </c>
      <c r="M13" s="396"/>
      <c r="N13" s="396"/>
      <c r="O13" s="396"/>
      <c r="P13" s="396"/>
      <c r="Q13" s="396"/>
      <c r="R13" s="73">
        <f t="shared" si="0"/>
        <v>0</v>
      </c>
    </row>
    <row r="14" spans="4:18" ht="16.5" thickBot="1">
      <c r="D14" s="22"/>
      <c r="E14" s="22"/>
      <c r="F14" s="22"/>
      <c r="G14" s="22"/>
      <c r="I14" s="3"/>
      <c r="J14" s="42"/>
      <c r="K14" s="388" t="s">
        <v>304</v>
      </c>
      <c r="L14" s="8" t="e">
        <f>LOOKUP(J14,Name!A$1:B1347)</f>
        <v>#N/A</v>
      </c>
      <c r="M14" s="396"/>
      <c r="N14" s="396"/>
      <c r="O14" s="396"/>
      <c r="P14" s="396"/>
      <c r="Q14" s="396"/>
      <c r="R14" s="73">
        <f t="shared" si="0"/>
        <v>0</v>
      </c>
    </row>
    <row r="15" spans="1:18" ht="15.75">
      <c r="A15" s="38" t="s">
        <v>0</v>
      </c>
      <c r="B15" s="39" t="s">
        <v>41</v>
      </c>
      <c r="C15" s="40" t="s">
        <v>58</v>
      </c>
      <c r="D15" s="40" t="s">
        <v>1</v>
      </c>
      <c r="E15" s="40" t="s">
        <v>2</v>
      </c>
      <c r="F15" s="40" t="s">
        <v>3</v>
      </c>
      <c r="G15" s="68" t="s">
        <v>4</v>
      </c>
      <c r="H15" s="41" t="s">
        <v>315</v>
      </c>
      <c r="I15" s="3"/>
      <c r="J15" s="42"/>
      <c r="K15" s="388" t="s">
        <v>304</v>
      </c>
      <c r="L15" s="8" t="e">
        <f>LOOKUP(J15,Name!A$1:B1348)</f>
        <v>#N/A</v>
      </c>
      <c r="M15" s="396"/>
      <c r="N15" s="396"/>
      <c r="O15" s="396"/>
      <c r="P15" s="396"/>
      <c r="Q15" s="396"/>
      <c r="R15" s="73">
        <f t="shared" si="0"/>
        <v>0</v>
      </c>
    </row>
    <row r="16" spans="1:18" ht="15.75">
      <c r="A16" s="136">
        <v>5</v>
      </c>
      <c r="B16" s="52" t="s">
        <v>8</v>
      </c>
      <c r="C16" s="17"/>
      <c r="D16" s="65"/>
      <c r="E16" s="17"/>
      <c r="F16" s="65"/>
      <c r="G16" s="17"/>
      <c r="H16" s="518">
        <f>MIN(C16:G16)</f>
        <v>0</v>
      </c>
      <c r="I16" s="3"/>
      <c r="J16" s="42"/>
      <c r="K16" s="388" t="s">
        <v>304</v>
      </c>
      <c r="L16" s="8" t="e">
        <f>LOOKUP(J16,Name!A$1:B1333)</f>
        <v>#N/A</v>
      </c>
      <c r="M16" s="396"/>
      <c r="N16" s="396"/>
      <c r="O16" s="396"/>
      <c r="P16" s="396"/>
      <c r="Q16" s="396"/>
      <c r="R16" s="73">
        <f t="shared" si="0"/>
        <v>0</v>
      </c>
    </row>
    <row r="17" spans="1:18" ht="16.5" thickBot="1">
      <c r="A17" s="446">
        <v>6</v>
      </c>
      <c r="B17" s="56" t="s">
        <v>316</v>
      </c>
      <c r="C17" s="65"/>
      <c r="D17" s="17"/>
      <c r="E17" s="65"/>
      <c r="F17" s="17"/>
      <c r="G17" s="17"/>
      <c r="H17" s="53">
        <f>MIN(C17:G17)</f>
        <v>0</v>
      </c>
      <c r="I17" s="3"/>
      <c r="J17" s="42"/>
      <c r="K17" s="388" t="s">
        <v>304</v>
      </c>
      <c r="L17" s="8" t="e">
        <f>LOOKUP(J17,Name!A$1:B1338)</f>
        <v>#N/A</v>
      </c>
      <c r="M17" s="396"/>
      <c r="N17" s="396"/>
      <c r="O17" s="396"/>
      <c r="P17" s="396"/>
      <c r="Q17" s="396"/>
      <c r="R17" s="73">
        <f t="shared" si="0"/>
        <v>0</v>
      </c>
    </row>
    <row r="18" spans="1:18" ht="15.75">
      <c r="A18" s="122">
        <v>1</v>
      </c>
      <c r="B18" s="52" t="s">
        <v>10</v>
      </c>
      <c r="C18" s="8"/>
      <c r="D18" s="17"/>
      <c r="E18" s="17"/>
      <c r="F18" s="17"/>
      <c r="G18" s="17"/>
      <c r="H18" s="53">
        <f>MIN(C18:G18)</f>
        <v>0</v>
      </c>
      <c r="I18" s="3"/>
      <c r="J18" s="42"/>
      <c r="K18" s="388" t="s">
        <v>304</v>
      </c>
      <c r="L18" s="8" t="e">
        <f>LOOKUP(J18,Name!A$1:B1348)</f>
        <v>#N/A</v>
      </c>
      <c r="M18" s="396"/>
      <c r="N18" s="396"/>
      <c r="O18" s="396"/>
      <c r="P18" s="396"/>
      <c r="Q18" s="396"/>
      <c r="R18" s="73">
        <f t="shared" si="0"/>
        <v>0</v>
      </c>
    </row>
    <row r="19" spans="1:18" ht="15.75">
      <c r="A19" s="129">
        <v>3</v>
      </c>
      <c r="B19" s="52" t="s">
        <v>6</v>
      </c>
      <c r="C19" s="17"/>
      <c r="D19" s="17"/>
      <c r="E19" s="17"/>
      <c r="F19" s="17"/>
      <c r="G19" s="17"/>
      <c r="H19" s="53">
        <f>MIN(C19:G19)</f>
        <v>0</v>
      </c>
      <c r="I19" s="3"/>
      <c r="J19" s="42"/>
      <c r="K19" s="388" t="s">
        <v>304</v>
      </c>
      <c r="L19" s="8" t="e">
        <f>LOOKUP(J19,Name!A$1:B1345)</f>
        <v>#N/A</v>
      </c>
      <c r="M19" s="436"/>
      <c r="N19" s="396"/>
      <c r="O19" s="396"/>
      <c r="P19" s="396"/>
      <c r="Q19" s="396"/>
      <c r="R19" s="73">
        <f t="shared" si="0"/>
        <v>0</v>
      </c>
    </row>
    <row r="20" spans="1:18" ht="16.5" thickBot="1">
      <c r="A20" s="442">
        <v>4</v>
      </c>
      <c r="B20" s="57" t="s">
        <v>9</v>
      </c>
      <c r="C20" s="45"/>
      <c r="D20" s="69"/>
      <c r="E20" s="69"/>
      <c r="F20" s="69"/>
      <c r="G20" s="69"/>
      <c r="H20" s="54">
        <f>MIN(C20:G20)</f>
        <v>0</v>
      </c>
      <c r="I20" s="3"/>
      <c r="J20" s="42"/>
      <c r="K20" s="388" t="s">
        <v>304</v>
      </c>
      <c r="L20" s="8" t="e">
        <f>LOOKUP(J20,Name!A$1:B1348)</f>
        <v>#N/A</v>
      </c>
      <c r="M20" s="396"/>
      <c r="N20" s="396"/>
      <c r="O20" s="396"/>
      <c r="P20" s="396"/>
      <c r="Q20" s="396"/>
      <c r="R20" s="73">
        <f t="shared" si="0"/>
        <v>0</v>
      </c>
    </row>
    <row r="21" spans="4:18" ht="16.5" thickBot="1">
      <c r="D21" s="22"/>
      <c r="E21" s="22"/>
      <c r="F21" s="22"/>
      <c r="G21" s="22"/>
      <c r="H21" s="22"/>
      <c r="J21" s="42"/>
      <c r="K21" s="388" t="s">
        <v>304</v>
      </c>
      <c r="L21" s="8" t="e">
        <f>LOOKUP(J21,Name!A$1:B1347)</f>
        <v>#N/A</v>
      </c>
      <c r="M21" s="396"/>
      <c r="N21" s="396"/>
      <c r="O21" s="396"/>
      <c r="P21" s="396"/>
      <c r="Q21" s="396"/>
      <c r="R21" s="73">
        <f t="shared" si="0"/>
        <v>0</v>
      </c>
    </row>
    <row r="22" spans="1:18" ht="15.75">
      <c r="A22" s="38" t="s">
        <v>0</v>
      </c>
      <c r="B22" s="39" t="s">
        <v>42</v>
      </c>
      <c r="C22" s="40" t="s">
        <v>58</v>
      </c>
      <c r="D22" s="40" t="s">
        <v>1</v>
      </c>
      <c r="E22" s="40" t="s">
        <v>2</v>
      </c>
      <c r="F22" s="40" t="s">
        <v>3</v>
      </c>
      <c r="G22" s="68" t="s">
        <v>4</v>
      </c>
      <c r="H22" s="41" t="s">
        <v>315</v>
      </c>
      <c r="I22" s="3"/>
      <c r="J22" s="42"/>
      <c r="K22" s="388" t="s">
        <v>304</v>
      </c>
      <c r="L22" s="8" t="e">
        <f>LOOKUP(J22,Name!A$1:B1337)</f>
        <v>#N/A</v>
      </c>
      <c r="M22" s="396"/>
      <c r="N22" s="396"/>
      <c r="O22" s="396"/>
      <c r="P22" s="396"/>
      <c r="Q22" s="396"/>
      <c r="R22" s="73">
        <f t="shared" si="0"/>
        <v>0</v>
      </c>
    </row>
    <row r="23" spans="1:18" ht="15.75">
      <c r="A23" s="310" t="s">
        <v>14</v>
      </c>
      <c r="B23" s="56" t="s">
        <v>24</v>
      </c>
      <c r="C23" s="65"/>
      <c r="D23" s="17"/>
      <c r="E23" s="65"/>
      <c r="F23" s="17"/>
      <c r="G23" s="17"/>
      <c r="H23" s="518">
        <f aca="true" t="shared" si="1" ref="H23:H32">MIN(C23:G23)</f>
        <v>0</v>
      </c>
      <c r="I23" s="3"/>
      <c r="J23" s="42"/>
      <c r="K23" s="388" t="s">
        <v>304</v>
      </c>
      <c r="L23" s="8" t="e">
        <f>LOOKUP(J23,Name!A$1:B1332)</f>
        <v>#N/A</v>
      </c>
      <c r="M23" s="396"/>
      <c r="N23" s="396"/>
      <c r="O23" s="396"/>
      <c r="P23" s="396"/>
      <c r="Q23" s="396"/>
      <c r="R23" s="73">
        <f t="shared" si="0"/>
        <v>0</v>
      </c>
    </row>
    <row r="24" spans="1:18" ht="15.75">
      <c r="A24" s="136" t="s">
        <v>15</v>
      </c>
      <c r="B24" s="52" t="s">
        <v>25</v>
      </c>
      <c r="C24" s="17"/>
      <c r="D24" s="65"/>
      <c r="E24" s="17"/>
      <c r="F24" s="65"/>
      <c r="G24" s="17"/>
      <c r="H24" s="53">
        <f t="shared" si="1"/>
        <v>0</v>
      </c>
      <c r="I24" s="3"/>
      <c r="J24" s="42"/>
      <c r="K24" s="388" t="s">
        <v>304</v>
      </c>
      <c r="L24" s="8" t="e">
        <f>LOOKUP(J24,Name!A$1:B1337)</f>
        <v>#N/A</v>
      </c>
      <c r="M24" s="396"/>
      <c r="N24" s="396"/>
      <c r="O24" s="396"/>
      <c r="P24" s="396"/>
      <c r="Q24" s="396"/>
      <c r="R24" s="73">
        <f t="shared" si="0"/>
        <v>0</v>
      </c>
    </row>
    <row r="25" spans="1:18" ht="15.75">
      <c r="A25" s="122" t="s">
        <v>23</v>
      </c>
      <c r="B25" s="52" t="s">
        <v>33</v>
      </c>
      <c r="C25" s="17"/>
      <c r="D25" s="17"/>
      <c r="E25" s="17"/>
      <c r="F25" s="17"/>
      <c r="G25" s="17"/>
      <c r="H25" s="53">
        <f t="shared" si="1"/>
        <v>0</v>
      </c>
      <c r="I25" s="3"/>
      <c r="J25" s="42"/>
      <c r="K25" s="389" t="s">
        <v>103</v>
      </c>
      <c r="L25" s="432" t="e">
        <f>LOOKUP(J25,Name!A$1:B1313)</f>
        <v>#N/A</v>
      </c>
      <c r="M25" s="396"/>
      <c r="N25" s="396"/>
      <c r="O25" s="396"/>
      <c r="P25" s="396"/>
      <c r="Q25" s="396"/>
      <c r="R25" s="547">
        <f t="shared" si="0"/>
        <v>0</v>
      </c>
    </row>
    <row r="26" spans="1:18" ht="15.75">
      <c r="A26" s="437" t="s">
        <v>17</v>
      </c>
      <c r="B26" s="52" t="s">
        <v>27</v>
      </c>
      <c r="C26" s="17"/>
      <c r="D26" s="17"/>
      <c r="E26" s="17"/>
      <c r="F26" s="17"/>
      <c r="G26" s="17"/>
      <c r="H26" s="53">
        <f t="shared" si="1"/>
        <v>0</v>
      </c>
      <c r="I26" s="3"/>
      <c r="J26" s="42"/>
      <c r="K26" s="389" t="s">
        <v>103</v>
      </c>
      <c r="L26" s="432" t="e">
        <f>LOOKUP(J26,Name!A$1:B1309)</f>
        <v>#N/A</v>
      </c>
      <c r="M26" s="396"/>
      <c r="N26" s="396"/>
      <c r="O26" s="396"/>
      <c r="P26" s="396"/>
      <c r="Q26" s="396"/>
      <c r="R26" s="73">
        <f t="shared" si="0"/>
        <v>0</v>
      </c>
    </row>
    <row r="27" spans="1:18" ht="15.75">
      <c r="A27" s="122" t="s">
        <v>18</v>
      </c>
      <c r="B27" s="52" t="s">
        <v>28</v>
      </c>
      <c r="C27" s="17"/>
      <c r="D27" s="17"/>
      <c r="E27" s="17"/>
      <c r="F27" s="17"/>
      <c r="G27" s="17"/>
      <c r="H27" s="53">
        <f t="shared" si="1"/>
        <v>0</v>
      </c>
      <c r="I27" s="3"/>
      <c r="J27" s="42"/>
      <c r="K27" s="389" t="s">
        <v>103</v>
      </c>
      <c r="L27" s="432" t="e">
        <f>LOOKUP(J27,Name!A$1:B1305)</f>
        <v>#N/A</v>
      </c>
      <c r="M27" s="396"/>
      <c r="N27" s="396"/>
      <c r="O27" s="396"/>
      <c r="P27" s="396"/>
      <c r="Q27" s="396"/>
      <c r="R27" s="73">
        <f t="shared" si="0"/>
        <v>0</v>
      </c>
    </row>
    <row r="28" spans="1:18" ht="15.75">
      <c r="A28" s="310" t="s">
        <v>19</v>
      </c>
      <c r="B28" s="56" t="s">
        <v>29</v>
      </c>
      <c r="C28" s="17"/>
      <c r="D28" s="17"/>
      <c r="E28" s="17"/>
      <c r="F28" s="17"/>
      <c r="G28" s="17"/>
      <c r="H28" s="53">
        <f t="shared" si="1"/>
        <v>0</v>
      </c>
      <c r="I28" s="3"/>
      <c r="J28" s="42"/>
      <c r="K28" s="389" t="s">
        <v>103</v>
      </c>
      <c r="L28" s="432" t="e">
        <f>LOOKUP(J28,Name!A$1:B1316)</f>
        <v>#N/A</v>
      </c>
      <c r="M28" s="396"/>
      <c r="N28" s="396"/>
      <c r="O28" s="396"/>
      <c r="P28" s="396"/>
      <c r="Q28" s="396"/>
      <c r="R28" s="73">
        <f t="shared" si="0"/>
        <v>0</v>
      </c>
    </row>
    <row r="29" spans="1:18" ht="15.75">
      <c r="A29" s="129" t="s">
        <v>16</v>
      </c>
      <c r="B29" s="52" t="s">
        <v>26</v>
      </c>
      <c r="C29" s="17"/>
      <c r="D29" s="17"/>
      <c r="E29" s="17"/>
      <c r="F29" s="17"/>
      <c r="G29" s="17"/>
      <c r="H29" s="53">
        <f t="shared" si="1"/>
        <v>0</v>
      </c>
      <c r="I29" s="3"/>
      <c r="J29" s="42"/>
      <c r="K29" s="389" t="s">
        <v>103</v>
      </c>
      <c r="L29" s="432" t="e">
        <f>LOOKUP(J29,Name!A$1:B1314)</f>
        <v>#N/A</v>
      </c>
      <c r="M29" s="396"/>
      <c r="N29" s="396"/>
      <c r="O29" s="396"/>
      <c r="P29" s="396"/>
      <c r="Q29" s="396"/>
      <c r="R29" s="73">
        <f t="shared" si="0"/>
        <v>0</v>
      </c>
    </row>
    <row r="30" spans="1:18" ht="15.75">
      <c r="A30" s="129" t="s">
        <v>21</v>
      </c>
      <c r="B30" s="52" t="s">
        <v>31</v>
      </c>
      <c r="C30" s="17"/>
      <c r="D30" s="17"/>
      <c r="E30" s="17"/>
      <c r="F30" s="17"/>
      <c r="G30" s="17"/>
      <c r="H30" s="53">
        <f t="shared" si="1"/>
        <v>0</v>
      </c>
      <c r="I30" s="3"/>
      <c r="J30" s="42"/>
      <c r="K30" s="389" t="s">
        <v>103</v>
      </c>
      <c r="L30" s="432" t="e">
        <f>LOOKUP(J30,Name!A$1:B1317)</f>
        <v>#N/A</v>
      </c>
      <c r="M30" s="396"/>
      <c r="N30" s="396"/>
      <c r="O30" s="396"/>
      <c r="P30" s="396"/>
      <c r="Q30" s="396"/>
      <c r="R30" s="73">
        <f t="shared" si="0"/>
        <v>0</v>
      </c>
    </row>
    <row r="31" spans="1:18" ht="15.75">
      <c r="A31" s="136" t="s">
        <v>20</v>
      </c>
      <c r="B31" s="52" t="s">
        <v>30</v>
      </c>
      <c r="C31" s="7"/>
      <c r="D31" s="17"/>
      <c r="E31" s="17"/>
      <c r="F31" s="17"/>
      <c r="G31" s="17"/>
      <c r="H31" s="53">
        <f t="shared" si="1"/>
        <v>0</v>
      </c>
      <c r="I31" s="3"/>
      <c r="J31" s="42"/>
      <c r="K31" s="389" t="s">
        <v>103</v>
      </c>
      <c r="L31" s="433" t="e">
        <f>LOOKUP(J31,Name!A$1:B1311)</f>
        <v>#N/A</v>
      </c>
      <c r="M31" s="396"/>
      <c r="N31" s="396"/>
      <c r="O31" s="396"/>
      <c r="P31" s="396"/>
      <c r="Q31" s="396"/>
      <c r="R31" s="73">
        <f t="shared" si="0"/>
        <v>0</v>
      </c>
    </row>
    <row r="32" spans="1:18" ht="16.5" thickBot="1">
      <c r="A32" s="438" t="s">
        <v>22</v>
      </c>
      <c r="B32" s="57" t="s">
        <v>32</v>
      </c>
      <c r="C32" s="76"/>
      <c r="D32" s="69"/>
      <c r="E32" s="69"/>
      <c r="F32" s="69"/>
      <c r="G32" s="69"/>
      <c r="H32" s="54">
        <f t="shared" si="1"/>
        <v>0</v>
      </c>
      <c r="I32" s="3"/>
      <c r="J32" s="42"/>
      <c r="K32" s="389" t="s">
        <v>103</v>
      </c>
      <c r="L32" s="432" t="e">
        <f>LOOKUP(J32,Name!A$1:B1318)</f>
        <v>#N/A</v>
      </c>
      <c r="M32" s="397"/>
      <c r="N32" s="397"/>
      <c r="O32" s="397"/>
      <c r="P32" s="397"/>
      <c r="Q32" s="397"/>
      <c r="R32" s="73">
        <f t="shared" si="0"/>
        <v>0</v>
      </c>
    </row>
    <row r="33" spans="4:18" ht="16.5" thickBot="1">
      <c r="D33" s="22"/>
      <c r="E33" s="22"/>
      <c r="F33" s="22"/>
      <c r="G33" s="22"/>
      <c r="H33" s="22"/>
      <c r="J33" s="42"/>
      <c r="K33" s="389" t="s">
        <v>103</v>
      </c>
      <c r="L33" s="433" t="e">
        <f>LOOKUP(J33,Name!A$1:B1310)</f>
        <v>#N/A</v>
      </c>
      <c r="M33" s="397"/>
      <c r="N33" s="396"/>
      <c r="O33" s="397"/>
      <c r="P33" s="396"/>
      <c r="Q33" s="396"/>
      <c r="R33" s="73">
        <f t="shared" si="0"/>
        <v>0</v>
      </c>
    </row>
    <row r="34" spans="1:18" ht="15.75">
      <c r="A34" s="38" t="s">
        <v>0</v>
      </c>
      <c r="B34" s="39" t="s">
        <v>43</v>
      </c>
      <c r="C34" s="40" t="s">
        <v>58</v>
      </c>
      <c r="D34" s="40" t="s">
        <v>1</v>
      </c>
      <c r="E34" s="40" t="s">
        <v>2</v>
      </c>
      <c r="F34" s="40" t="s">
        <v>3</v>
      </c>
      <c r="G34" s="40" t="s">
        <v>4</v>
      </c>
      <c r="H34" s="41" t="s">
        <v>315</v>
      </c>
      <c r="I34" s="3"/>
      <c r="J34" s="42"/>
      <c r="K34" s="389" t="s">
        <v>103</v>
      </c>
      <c r="L34" s="432" t="e">
        <f>LOOKUP(J34,Name!A$1:B1312)</f>
        <v>#N/A</v>
      </c>
      <c r="M34" s="397"/>
      <c r="N34" s="396"/>
      <c r="O34" s="396"/>
      <c r="P34" s="396"/>
      <c r="Q34" s="396"/>
      <c r="R34" s="73">
        <f aca="true" t="shared" si="2" ref="R34:R65">MAX(M34:Q34)</f>
        <v>0</v>
      </c>
    </row>
    <row r="35" spans="1:18" ht="15.75">
      <c r="A35" s="42"/>
      <c r="B35" s="8" t="e">
        <f>LOOKUP(A35,Name!A$1:B927)</f>
        <v>#N/A</v>
      </c>
      <c r="C35" s="17"/>
      <c r="D35" s="17"/>
      <c r="E35" s="17"/>
      <c r="F35" s="17"/>
      <c r="G35" s="9"/>
      <c r="H35" s="43">
        <f aca="true" t="shared" si="3" ref="H35:H48">MIN(C35:G35)</f>
        <v>0</v>
      </c>
      <c r="I35" s="3"/>
      <c r="J35" s="42"/>
      <c r="K35" s="389" t="s">
        <v>103</v>
      </c>
      <c r="L35" s="432" t="e">
        <f>LOOKUP(J35,Name!A$1:B1316)</f>
        <v>#N/A</v>
      </c>
      <c r="M35" s="397"/>
      <c r="N35" s="396"/>
      <c r="O35" s="396"/>
      <c r="P35" s="396"/>
      <c r="Q35" s="396"/>
      <c r="R35" s="73">
        <f t="shared" si="2"/>
        <v>0</v>
      </c>
    </row>
    <row r="36" spans="1:18" ht="15.75">
      <c r="A36" s="42"/>
      <c r="B36" s="8" t="e">
        <f>LOOKUP(A36,Name!A$1:B924)</f>
        <v>#N/A</v>
      </c>
      <c r="C36" s="17"/>
      <c r="D36" s="17"/>
      <c r="E36" s="17"/>
      <c r="F36" s="17"/>
      <c r="G36" s="9"/>
      <c r="H36" s="43">
        <f t="shared" si="3"/>
        <v>0</v>
      </c>
      <c r="I36" s="3"/>
      <c r="J36" s="42"/>
      <c r="K36" s="389" t="s">
        <v>103</v>
      </c>
      <c r="L36" s="432" t="e">
        <f>LOOKUP(J36,Name!A$1:B1309)</f>
        <v>#N/A</v>
      </c>
      <c r="M36" s="397"/>
      <c r="N36" s="396"/>
      <c r="O36" s="396"/>
      <c r="P36" s="396"/>
      <c r="Q36" s="396"/>
      <c r="R36" s="73">
        <f t="shared" si="2"/>
        <v>0</v>
      </c>
    </row>
    <row r="37" spans="1:18" ht="15.75">
      <c r="A37" s="42"/>
      <c r="B37" s="8" t="e">
        <f>LOOKUP(A37,Name!A$1:B928)</f>
        <v>#N/A</v>
      </c>
      <c r="C37" s="17"/>
      <c r="D37" s="17"/>
      <c r="E37" s="17"/>
      <c r="F37" s="17"/>
      <c r="G37" s="9"/>
      <c r="H37" s="43">
        <f t="shared" si="3"/>
        <v>0</v>
      </c>
      <c r="I37" s="3"/>
      <c r="J37" s="42"/>
      <c r="K37" s="389" t="s">
        <v>103</v>
      </c>
      <c r="L37" s="432" t="e">
        <f>LOOKUP(J37,Name!A$1:B1306)</f>
        <v>#N/A</v>
      </c>
      <c r="M37" s="397"/>
      <c r="N37" s="396"/>
      <c r="O37" s="396"/>
      <c r="P37" s="396"/>
      <c r="Q37" s="396"/>
      <c r="R37" s="73">
        <f t="shared" si="2"/>
        <v>0</v>
      </c>
    </row>
    <row r="38" spans="1:18" ht="15.75">
      <c r="A38" s="42"/>
      <c r="B38" s="8" t="e">
        <f>LOOKUP(A38,Name!A$1:B923)</f>
        <v>#N/A</v>
      </c>
      <c r="C38" s="17"/>
      <c r="D38" s="17"/>
      <c r="E38" s="17"/>
      <c r="F38" s="17"/>
      <c r="G38" s="9"/>
      <c r="H38" s="43">
        <f t="shared" si="3"/>
        <v>0</v>
      </c>
      <c r="I38" s="3"/>
      <c r="J38" s="42"/>
      <c r="K38" s="389" t="s">
        <v>103</v>
      </c>
      <c r="L38" s="432" t="e">
        <f>LOOKUP(J38,Name!A$1:B1317)</f>
        <v>#N/A</v>
      </c>
      <c r="M38" s="396"/>
      <c r="N38" s="396"/>
      <c r="O38" s="396"/>
      <c r="P38" s="396"/>
      <c r="Q38" s="396"/>
      <c r="R38" s="73">
        <f t="shared" si="2"/>
        <v>0</v>
      </c>
    </row>
    <row r="39" spans="1:18" ht="15.75">
      <c r="A39" s="42"/>
      <c r="B39" s="8" t="e">
        <f>LOOKUP(A39,Name!A$1:B931)</f>
        <v>#N/A</v>
      </c>
      <c r="C39" s="17"/>
      <c r="D39" s="17"/>
      <c r="E39" s="17"/>
      <c r="F39" s="17"/>
      <c r="G39" s="6"/>
      <c r="H39" s="43">
        <f t="shared" si="3"/>
        <v>0</v>
      </c>
      <c r="I39" s="3"/>
      <c r="J39" s="42"/>
      <c r="K39" s="389" t="s">
        <v>103</v>
      </c>
      <c r="L39" s="432" t="e">
        <f>LOOKUP(J39,Name!A$1:B1310)</f>
        <v>#N/A</v>
      </c>
      <c r="M39" s="396"/>
      <c r="N39" s="396"/>
      <c r="O39" s="396"/>
      <c r="P39" s="396"/>
      <c r="Q39" s="396"/>
      <c r="R39" s="73">
        <f t="shared" si="2"/>
        <v>0</v>
      </c>
    </row>
    <row r="40" spans="1:18" ht="15.75">
      <c r="A40" s="42"/>
      <c r="B40" s="8" t="e">
        <f>LOOKUP(A40,Name!A$1:B929)</f>
        <v>#N/A</v>
      </c>
      <c r="C40" s="17"/>
      <c r="D40" s="17"/>
      <c r="E40" s="17"/>
      <c r="F40" s="17"/>
      <c r="G40" s="9"/>
      <c r="H40" s="43">
        <f t="shared" si="3"/>
        <v>0</v>
      </c>
      <c r="I40" s="3"/>
      <c r="J40" s="42"/>
      <c r="K40" s="389" t="s">
        <v>103</v>
      </c>
      <c r="L40" s="432" t="e">
        <f>LOOKUP(J40,Name!A$1:B1315)</f>
        <v>#N/A</v>
      </c>
      <c r="M40" s="396"/>
      <c r="N40" s="396"/>
      <c r="O40" s="396"/>
      <c r="P40" s="396"/>
      <c r="Q40" s="396"/>
      <c r="R40" s="73">
        <f t="shared" si="2"/>
        <v>0</v>
      </c>
    </row>
    <row r="41" spans="1:18" ht="15.75">
      <c r="A41" s="42"/>
      <c r="B41" s="8" t="e">
        <f>LOOKUP(A41,Name!A$1:B925)</f>
        <v>#N/A</v>
      </c>
      <c r="C41" s="17"/>
      <c r="D41" s="17"/>
      <c r="E41" s="17"/>
      <c r="F41" s="17"/>
      <c r="G41" s="9"/>
      <c r="H41" s="43">
        <f t="shared" si="3"/>
        <v>0</v>
      </c>
      <c r="I41" s="3"/>
      <c r="J41" s="42"/>
      <c r="K41" s="389" t="s">
        <v>103</v>
      </c>
      <c r="L41" s="432" t="e">
        <f>LOOKUP(J41,Name!A$1:B1310)</f>
        <v>#N/A</v>
      </c>
      <c r="M41" s="396"/>
      <c r="N41" s="396"/>
      <c r="O41" s="396"/>
      <c r="P41" s="396"/>
      <c r="Q41" s="396"/>
      <c r="R41" s="73">
        <f t="shared" si="2"/>
        <v>0</v>
      </c>
    </row>
    <row r="42" spans="1:18" ht="15.75">
      <c r="A42" s="42"/>
      <c r="B42" s="8" t="e">
        <f>LOOKUP(A42,Name!A$1:B930)</f>
        <v>#N/A</v>
      </c>
      <c r="C42" s="17"/>
      <c r="D42" s="17"/>
      <c r="E42" s="17"/>
      <c r="F42" s="17"/>
      <c r="G42" s="6"/>
      <c r="H42" s="43">
        <f t="shared" si="3"/>
        <v>0</v>
      </c>
      <c r="I42" s="3"/>
      <c r="J42" s="42"/>
      <c r="K42" s="389" t="s">
        <v>103</v>
      </c>
      <c r="L42" s="432" t="e">
        <f>LOOKUP(J42,Name!A$1:B1317)</f>
        <v>#N/A</v>
      </c>
      <c r="M42" s="396"/>
      <c r="N42" s="396"/>
      <c r="O42" s="396"/>
      <c r="P42" s="396"/>
      <c r="Q42" s="396"/>
      <c r="R42" s="73">
        <f t="shared" si="2"/>
        <v>0</v>
      </c>
    </row>
    <row r="43" spans="1:18" ht="15.75">
      <c r="A43" s="42"/>
      <c r="B43" s="8" t="e">
        <f>LOOKUP(A43,Name!A$1:B932)</f>
        <v>#N/A</v>
      </c>
      <c r="C43" s="9"/>
      <c r="D43" s="9"/>
      <c r="E43" s="9"/>
      <c r="F43" s="9"/>
      <c r="G43" s="9"/>
      <c r="H43" s="43">
        <f t="shared" si="3"/>
        <v>0</v>
      </c>
      <c r="I43" s="3"/>
      <c r="J43" s="42"/>
      <c r="K43" s="389" t="s">
        <v>103</v>
      </c>
      <c r="L43" s="432" t="e">
        <f>LOOKUP(J43,Name!A$1:B1308)</f>
        <v>#N/A</v>
      </c>
      <c r="M43" s="396"/>
      <c r="N43" s="396"/>
      <c r="O43" s="396"/>
      <c r="P43" s="396"/>
      <c r="Q43" s="396"/>
      <c r="R43" s="73">
        <f t="shared" si="2"/>
        <v>0</v>
      </c>
    </row>
    <row r="44" spans="1:18" ht="15.75">
      <c r="A44" s="42"/>
      <c r="B44" s="8" t="e">
        <f>LOOKUP(A44,Name!A$1:B926)</f>
        <v>#N/A</v>
      </c>
      <c r="C44" s="17"/>
      <c r="D44" s="9"/>
      <c r="E44" s="9"/>
      <c r="F44" s="9"/>
      <c r="G44" s="9"/>
      <c r="H44" s="43">
        <f t="shared" si="3"/>
        <v>0</v>
      </c>
      <c r="I44" s="3"/>
      <c r="J44" s="42"/>
      <c r="K44" s="389" t="s">
        <v>103</v>
      </c>
      <c r="L44" s="432" t="e">
        <f>LOOKUP(J44,Name!A$1:B1313)</f>
        <v>#N/A</v>
      </c>
      <c r="M44" s="396"/>
      <c r="N44" s="396"/>
      <c r="O44" s="396"/>
      <c r="P44" s="396"/>
      <c r="Q44" s="396"/>
      <c r="R44" s="73">
        <f t="shared" si="2"/>
        <v>0</v>
      </c>
    </row>
    <row r="45" spans="1:18" ht="15.75">
      <c r="A45" s="42"/>
      <c r="B45" s="8" t="e">
        <f>LOOKUP(A45,Name!A$1:B926)</f>
        <v>#N/A</v>
      </c>
      <c r="C45" s="17"/>
      <c r="D45" s="9"/>
      <c r="E45" s="9"/>
      <c r="F45" s="9"/>
      <c r="G45" s="9"/>
      <c r="H45" s="43">
        <f t="shared" si="3"/>
        <v>0</v>
      </c>
      <c r="I45" s="3"/>
      <c r="J45" s="42"/>
      <c r="K45" s="389" t="s">
        <v>103</v>
      </c>
      <c r="L45" s="432" t="e">
        <f>LOOKUP(J45,Name!A$1:B1311)</f>
        <v>#N/A</v>
      </c>
      <c r="M45" s="396"/>
      <c r="N45" s="396"/>
      <c r="O45" s="396"/>
      <c r="P45" s="396"/>
      <c r="Q45" s="396"/>
      <c r="R45" s="73">
        <f t="shared" si="2"/>
        <v>0</v>
      </c>
    </row>
    <row r="46" spans="1:18" ht="15.75">
      <c r="A46" s="42"/>
      <c r="B46" s="8" t="e">
        <f>LOOKUP(A46,Name!A$1:B931)</f>
        <v>#N/A</v>
      </c>
      <c r="C46" s="9"/>
      <c r="D46" s="9"/>
      <c r="E46" s="9"/>
      <c r="F46" s="9"/>
      <c r="G46" s="9"/>
      <c r="H46" s="43">
        <f t="shared" si="3"/>
        <v>0</v>
      </c>
      <c r="I46" s="3"/>
      <c r="J46" s="42"/>
      <c r="K46" s="389" t="s">
        <v>103</v>
      </c>
      <c r="L46" s="432" t="e">
        <f>LOOKUP(J46,Name!A$1:B1311)</f>
        <v>#N/A</v>
      </c>
      <c r="M46" s="396"/>
      <c r="N46" s="396"/>
      <c r="O46" s="396"/>
      <c r="P46" s="396"/>
      <c r="Q46" s="396"/>
      <c r="R46" s="73">
        <f t="shared" si="2"/>
        <v>0</v>
      </c>
    </row>
    <row r="47" spans="1:18" ht="15.75">
      <c r="A47" s="42"/>
      <c r="B47" s="8" t="e">
        <f>LOOKUP(A47,Name!A$1:B925)</f>
        <v>#N/A</v>
      </c>
      <c r="C47" s="445"/>
      <c r="D47" s="444"/>
      <c r="E47" s="445"/>
      <c r="F47" s="445"/>
      <c r="G47" s="444"/>
      <c r="H47" s="43">
        <f t="shared" si="3"/>
        <v>0</v>
      </c>
      <c r="I47" s="3"/>
      <c r="J47" s="42"/>
      <c r="K47" s="389" t="s">
        <v>103</v>
      </c>
      <c r="L47" s="432" t="e">
        <f>LOOKUP(J47,Name!A$1:B1312)</f>
        <v>#N/A</v>
      </c>
      <c r="M47" s="396"/>
      <c r="N47" s="396"/>
      <c r="O47" s="396"/>
      <c r="P47" s="396"/>
      <c r="Q47" s="396"/>
      <c r="R47" s="73">
        <f t="shared" si="2"/>
        <v>0</v>
      </c>
    </row>
    <row r="48" spans="1:18" ht="16.5" thickBot="1">
      <c r="A48" s="44"/>
      <c r="B48" s="45" t="e">
        <f>LOOKUP(A48,Name!A$1:B927)</f>
        <v>#N/A</v>
      </c>
      <c r="C48" s="69"/>
      <c r="D48" s="46"/>
      <c r="E48" s="46"/>
      <c r="F48" s="46"/>
      <c r="G48" s="46"/>
      <c r="H48" s="47">
        <f t="shared" si="3"/>
        <v>0</v>
      </c>
      <c r="I48" s="3"/>
      <c r="J48" s="42"/>
      <c r="K48" s="389" t="s">
        <v>103</v>
      </c>
      <c r="L48" s="432" t="e">
        <f>LOOKUP(J48,Name!A$1:B1310)</f>
        <v>#N/A</v>
      </c>
      <c r="M48" s="396"/>
      <c r="N48" s="396"/>
      <c r="O48" s="396"/>
      <c r="P48" s="396"/>
      <c r="Q48" s="396"/>
      <c r="R48" s="73">
        <f t="shared" si="2"/>
        <v>0</v>
      </c>
    </row>
    <row r="49" spans="1:18" ht="16.5" thickBot="1">
      <c r="A49" s="30"/>
      <c r="B49" s="31"/>
      <c r="C49" s="32"/>
      <c r="D49" s="32"/>
      <c r="E49" s="32"/>
      <c r="F49" s="32"/>
      <c r="G49" s="32"/>
      <c r="H49" s="32"/>
      <c r="I49" s="3"/>
      <c r="J49" s="42"/>
      <c r="K49" s="389" t="s">
        <v>103</v>
      </c>
      <c r="L49" s="432" t="e">
        <f>LOOKUP(J49,Name!A$1:B1307)</f>
        <v>#N/A</v>
      </c>
      <c r="M49" s="396"/>
      <c r="N49" s="396"/>
      <c r="O49" s="396"/>
      <c r="P49" s="396"/>
      <c r="Q49" s="396"/>
      <c r="R49" s="73">
        <f t="shared" si="2"/>
        <v>0</v>
      </c>
    </row>
    <row r="50" spans="1:18" ht="15.75">
      <c r="A50" s="38" t="s">
        <v>0</v>
      </c>
      <c r="B50" s="39" t="s">
        <v>44</v>
      </c>
      <c r="C50" s="40" t="s">
        <v>58</v>
      </c>
      <c r="D50" s="40" t="s">
        <v>1</v>
      </c>
      <c r="E50" s="40" t="s">
        <v>2</v>
      </c>
      <c r="F50" s="40" t="s">
        <v>3</v>
      </c>
      <c r="G50" s="40" t="s">
        <v>4</v>
      </c>
      <c r="H50" s="41" t="s">
        <v>11</v>
      </c>
      <c r="I50" s="3"/>
      <c r="J50" s="42"/>
      <c r="K50" s="391" t="s">
        <v>113</v>
      </c>
      <c r="L50" s="212" t="e">
        <f>LOOKUP(J50,Name!A$1:B1326)</f>
        <v>#N/A</v>
      </c>
      <c r="M50" s="396"/>
      <c r="N50" s="396"/>
      <c r="O50" s="396"/>
      <c r="P50" s="396"/>
      <c r="Q50" s="396"/>
      <c r="R50" s="517">
        <f t="shared" si="2"/>
        <v>0</v>
      </c>
    </row>
    <row r="51" spans="1:18" ht="15.75">
      <c r="A51" s="136">
        <v>5</v>
      </c>
      <c r="B51" s="52" t="s">
        <v>8</v>
      </c>
      <c r="C51" s="17"/>
      <c r="D51" s="65"/>
      <c r="E51" s="65"/>
      <c r="F51" s="65"/>
      <c r="G51" s="17"/>
      <c r="H51" s="518">
        <f>MIN(C51:G51)</f>
        <v>0</v>
      </c>
      <c r="J51" s="42"/>
      <c r="K51" s="391" t="s">
        <v>113</v>
      </c>
      <c r="L51" s="212" t="e">
        <f>LOOKUP(J51,Name!A$1:B1319)</f>
        <v>#N/A</v>
      </c>
      <c r="M51" s="396"/>
      <c r="N51" s="396"/>
      <c r="O51" s="396"/>
      <c r="P51" s="396"/>
      <c r="Q51" s="396"/>
      <c r="R51" s="73">
        <f t="shared" si="2"/>
        <v>0</v>
      </c>
    </row>
    <row r="52" spans="1:18" ht="15.75">
      <c r="A52" s="310">
        <v>6</v>
      </c>
      <c r="B52" s="56" t="s">
        <v>7</v>
      </c>
      <c r="C52" s="17"/>
      <c r="D52" s="17"/>
      <c r="E52" s="17"/>
      <c r="F52" s="17"/>
      <c r="G52" s="17"/>
      <c r="H52" s="53">
        <f>MIN(C52:G52)</f>
        <v>0</v>
      </c>
      <c r="J52" s="42"/>
      <c r="K52" s="391" t="s">
        <v>113</v>
      </c>
      <c r="L52" s="212" t="e">
        <f>LOOKUP(J52,Name!A$1:B1334)</f>
        <v>#N/A</v>
      </c>
      <c r="M52" s="396"/>
      <c r="N52" s="396"/>
      <c r="O52" s="396"/>
      <c r="P52" s="396"/>
      <c r="Q52" s="396"/>
      <c r="R52" s="73">
        <f t="shared" si="2"/>
        <v>0</v>
      </c>
    </row>
    <row r="53" spans="1:18" ht="15.75">
      <c r="A53" s="122">
        <v>1</v>
      </c>
      <c r="B53" s="52" t="s">
        <v>10</v>
      </c>
      <c r="C53" s="65"/>
      <c r="D53" s="17"/>
      <c r="E53" s="17"/>
      <c r="F53" s="17"/>
      <c r="G53" s="17"/>
      <c r="H53" s="53">
        <f>MIN(C53:G53)</f>
        <v>0</v>
      </c>
      <c r="J53" s="42"/>
      <c r="K53" s="391" t="s">
        <v>113</v>
      </c>
      <c r="L53" s="212" t="e">
        <f>LOOKUP(J53,Name!A$1:B1322)</f>
        <v>#N/A</v>
      </c>
      <c r="M53" s="396"/>
      <c r="N53" s="396"/>
      <c r="O53" s="396"/>
      <c r="P53" s="396"/>
      <c r="Q53" s="396"/>
      <c r="R53" s="73">
        <f t="shared" si="2"/>
        <v>0</v>
      </c>
    </row>
    <row r="54" spans="1:18" ht="16.5" thickBot="1">
      <c r="A54" s="130">
        <v>3</v>
      </c>
      <c r="B54" s="52" t="s">
        <v>6</v>
      </c>
      <c r="C54" s="17"/>
      <c r="D54" s="17"/>
      <c r="E54" s="17"/>
      <c r="F54" s="17"/>
      <c r="G54" s="17"/>
      <c r="H54" s="53">
        <f>MIN(C54:G54)</f>
        <v>0</v>
      </c>
      <c r="J54" s="42"/>
      <c r="K54" s="391" t="s">
        <v>113</v>
      </c>
      <c r="L54" s="212" t="e">
        <f>LOOKUP(J54,Name!A$1:B1329)</f>
        <v>#N/A</v>
      </c>
      <c r="M54" s="396"/>
      <c r="N54" s="396"/>
      <c r="O54" s="396"/>
      <c r="P54" s="396"/>
      <c r="Q54" s="396"/>
      <c r="R54" s="73">
        <f t="shared" si="2"/>
        <v>0</v>
      </c>
    </row>
    <row r="55" spans="1:18" ht="16.5" thickBot="1">
      <c r="A55" s="442">
        <v>4</v>
      </c>
      <c r="B55" s="57" t="s">
        <v>9</v>
      </c>
      <c r="C55" s="69"/>
      <c r="D55" s="69"/>
      <c r="E55" s="69"/>
      <c r="F55" s="69"/>
      <c r="G55" s="69"/>
      <c r="H55" s="54">
        <f>MIN(C55:G55)</f>
        <v>0</v>
      </c>
      <c r="J55" s="42"/>
      <c r="K55" s="391" t="s">
        <v>113</v>
      </c>
      <c r="L55" s="212" t="e">
        <f>LOOKUP(J55,Name!A$1:B1329)</f>
        <v>#N/A</v>
      </c>
      <c r="M55" s="396"/>
      <c r="N55" s="396"/>
      <c r="O55" s="396"/>
      <c r="P55" s="396"/>
      <c r="Q55" s="396"/>
      <c r="R55" s="73">
        <f t="shared" si="2"/>
        <v>0</v>
      </c>
    </row>
    <row r="56" spans="10:18" ht="16.5" thickBot="1">
      <c r="J56" s="42"/>
      <c r="K56" s="391" t="s">
        <v>113</v>
      </c>
      <c r="L56" s="212" t="e">
        <f>LOOKUP(J56,Name!A$1:B1323)</f>
        <v>#N/A</v>
      </c>
      <c r="M56" s="396"/>
      <c r="N56" s="396"/>
      <c r="O56" s="396"/>
      <c r="P56" s="396"/>
      <c r="Q56" s="396"/>
      <c r="R56" s="73">
        <f t="shared" si="2"/>
        <v>0</v>
      </c>
    </row>
    <row r="57" spans="1:18" ht="15.75">
      <c r="A57" s="72" t="s">
        <v>0</v>
      </c>
      <c r="B57" s="34" t="s">
        <v>318</v>
      </c>
      <c r="C57" s="40" t="s">
        <v>58</v>
      </c>
      <c r="D57" s="40" t="s">
        <v>1</v>
      </c>
      <c r="E57" s="40" t="s">
        <v>2</v>
      </c>
      <c r="F57" s="40" t="s">
        <v>3</v>
      </c>
      <c r="G57" s="35" t="s">
        <v>4</v>
      </c>
      <c r="H57" s="74" t="s">
        <v>315</v>
      </c>
      <c r="J57" s="42"/>
      <c r="K57" s="391" t="s">
        <v>113</v>
      </c>
      <c r="L57" s="212" t="e">
        <f>LOOKUP(J57,Name!A$1:B1320)</f>
        <v>#N/A</v>
      </c>
      <c r="M57" s="396"/>
      <c r="N57" s="396"/>
      <c r="O57" s="396"/>
      <c r="P57" s="396"/>
      <c r="Q57" s="396"/>
      <c r="R57" s="73">
        <f t="shared" si="2"/>
        <v>0</v>
      </c>
    </row>
    <row r="58" spans="1:18" ht="15.75">
      <c r="A58" s="42"/>
      <c r="B58" s="8" t="e">
        <f>LOOKUP(A58,Name!A$1:B932)</f>
        <v>#N/A</v>
      </c>
      <c r="C58" s="12"/>
      <c r="D58" s="12"/>
      <c r="E58" s="12"/>
      <c r="F58" s="12"/>
      <c r="G58" s="12"/>
      <c r="H58" s="516">
        <f aca="true" t="shared" si="4" ref="H58:H78">MAX(C58:G58)</f>
        <v>0</v>
      </c>
      <c r="J58" s="42"/>
      <c r="K58" s="391" t="s">
        <v>113</v>
      </c>
      <c r="L58" s="212" t="e">
        <f>LOOKUP(J58,Name!A$1:B1330)</f>
        <v>#N/A</v>
      </c>
      <c r="M58" s="396"/>
      <c r="N58" s="396"/>
      <c r="O58" s="396"/>
      <c r="P58" s="396"/>
      <c r="Q58" s="396"/>
      <c r="R58" s="73">
        <f t="shared" si="2"/>
        <v>0</v>
      </c>
    </row>
    <row r="59" spans="1:18" ht="15.75">
      <c r="A59" s="42"/>
      <c r="B59" s="8" t="e">
        <f>LOOKUP(A59,Name!A$1:B936)</f>
        <v>#N/A</v>
      </c>
      <c r="C59" s="12"/>
      <c r="D59" s="12"/>
      <c r="E59" s="12"/>
      <c r="F59" s="12"/>
      <c r="G59" s="12"/>
      <c r="H59" s="71">
        <f t="shared" si="4"/>
        <v>0</v>
      </c>
      <c r="J59" s="42"/>
      <c r="K59" s="391" t="s">
        <v>113</v>
      </c>
      <c r="L59" s="416" t="e">
        <f>LOOKUP(J59,Name!A$1:B1324)</f>
        <v>#N/A</v>
      </c>
      <c r="M59" s="436"/>
      <c r="N59" s="396"/>
      <c r="O59" s="396"/>
      <c r="P59" s="396"/>
      <c r="Q59" s="396"/>
      <c r="R59" s="73">
        <f t="shared" si="2"/>
        <v>0</v>
      </c>
    </row>
    <row r="60" spans="1:18" ht="15.75">
      <c r="A60" s="42"/>
      <c r="B60" s="8" t="e">
        <f>LOOKUP(A60,Name!A$1:B931)</f>
        <v>#N/A</v>
      </c>
      <c r="C60" s="12"/>
      <c r="D60" s="12"/>
      <c r="E60" s="12"/>
      <c r="F60" s="12"/>
      <c r="G60" s="12"/>
      <c r="H60" s="71">
        <f t="shared" si="4"/>
        <v>0</v>
      </c>
      <c r="J60" s="42"/>
      <c r="K60" s="391" t="s">
        <v>113</v>
      </c>
      <c r="L60" s="212" t="e">
        <f>LOOKUP(J60,Name!A$1:B1330)</f>
        <v>#N/A</v>
      </c>
      <c r="M60" s="396"/>
      <c r="N60" s="396"/>
      <c r="O60" s="396"/>
      <c r="P60" s="396"/>
      <c r="Q60" s="396"/>
      <c r="R60" s="73">
        <f t="shared" si="2"/>
        <v>0</v>
      </c>
    </row>
    <row r="61" spans="1:18" ht="15.75">
      <c r="A61" s="42"/>
      <c r="B61" s="8" t="e">
        <f>LOOKUP(A61,Name!A$1:B937)</f>
        <v>#N/A</v>
      </c>
      <c r="C61" s="12"/>
      <c r="D61" s="16"/>
      <c r="E61" s="16"/>
      <c r="F61" s="16"/>
      <c r="G61" s="16"/>
      <c r="H61" s="71">
        <f t="shared" si="4"/>
        <v>0</v>
      </c>
      <c r="J61" s="42"/>
      <c r="K61" s="391" t="s">
        <v>113</v>
      </c>
      <c r="L61" s="212" t="e">
        <f>LOOKUP(J61,Name!A$1:B1333)</f>
        <v>#N/A</v>
      </c>
      <c r="M61" s="396"/>
      <c r="N61" s="396"/>
      <c r="O61" s="396"/>
      <c r="P61" s="396"/>
      <c r="Q61" s="396"/>
      <c r="R61" s="73">
        <f t="shared" si="2"/>
        <v>0</v>
      </c>
    </row>
    <row r="62" spans="1:18" ht="15.75">
      <c r="A62" s="42"/>
      <c r="B62" s="8" t="e">
        <f>LOOKUP(A62,Name!A$1:B937)</f>
        <v>#N/A</v>
      </c>
      <c r="C62" s="12"/>
      <c r="D62" s="12"/>
      <c r="E62" s="12"/>
      <c r="F62" s="12"/>
      <c r="G62" s="12"/>
      <c r="H62" s="71">
        <f t="shared" si="4"/>
        <v>0</v>
      </c>
      <c r="J62" s="42"/>
      <c r="K62" s="391" t="s">
        <v>113</v>
      </c>
      <c r="L62" s="212" t="e">
        <f>LOOKUP(J62,Name!A$1:B1323)</f>
        <v>#N/A</v>
      </c>
      <c r="M62" s="396"/>
      <c r="N62" s="396"/>
      <c r="O62" s="396"/>
      <c r="P62" s="396"/>
      <c r="Q62" s="396"/>
      <c r="R62" s="73">
        <f t="shared" si="2"/>
        <v>0</v>
      </c>
    </row>
    <row r="63" spans="1:18" ht="15.75">
      <c r="A63" s="42"/>
      <c r="B63" s="8" t="e">
        <f>LOOKUP(A63,Name!A$1:B938)</f>
        <v>#N/A</v>
      </c>
      <c r="C63" s="12"/>
      <c r="D63" s="12"/>
      <c r="E63" s="12"/>
      <c r="F63" s="12"/>
      <c r="G63" s="12"/>
      <c r="H63" s="71">
        <f t="shared" si="4"/>
        <v>0</v>
      </c>
      <c r="J63" s="42"/>
      <c r="K63" s="391" t="s">
        <v>113</v>
      </c>
      <c r="L63" s="212" t="e">
        <f>LOOKUP(J63,Name!A$1:B1327)</f>
        <v>#N/A</v>
      </c>
      <c r="M63" s="396"/>
      <c r="N63" s="396"/>
      <c r="O63" s="396"/>
      <c r="P63" s="396"/>
      <c r="Q63" s="396"/>
      <c r="R63" s="73">
        <f t="shared" si="2"/>
        <v>0</v>
      </c>
    </row>
    <row r="64" spans="1:18" ht="15.75">
      <c r="A64" s="357"/>
      <c r="B64" s="8" t="e">
        <f>LOOKUP(A64,Name!A$1:B939)</f>
        <v>#N/A</v>
      </c>
      <c r="C64" s="12"/>
      <c r="D64" s="12"/>
      <c r="E64" s="12"/>
      <c r="F64" s="12"/>
      <c r="G64" s="12"/>
      <c r="H64" s="71">
        <f t="shared" si="4"/>
        <v>0</v>
      </c>
      <c r="J64" s="42"/>
      <c r="K64" s="391" t="s">
        <v>113</v>
      </c>
      <c r="L64" s="212" t="e">
        <f>LOOKUP(J64,Name!A$1:B1321)</f>
        <v>#N/A</v>
      </c>
      <c r="M64" s="396"/>
      <c r="N64" s="396"/>
      <c r="O64" s="396"/>
      <c r="P64" s="396"/>
      <c r="Q64" s="396"/>
      <c r="R64" s="73">
        <f t="shared" si="2"/>
        <v>0</v>
      </c>
    </row>
    <row r="65" spans="1:18" ht="15.75">
      <c r="A65" s="42"/>
      <c r="B65" s="8" t="e">
        <f>LOOKUP(A65,Name!A$1:B936)</f>
        <v>#N/A</v>
      </c>
      <c r="C65" s="12"/>
      <c r="D65" s="12"/>
      <c r="E65" s="12"/>
      <c r="F65" s="12"/>
      <c r="G65" s="12"/>
      <c r="H65" s="71">
        <f t="shared" si="4"/>
        <v>0</v>
      </c>
      <c r="J65" s="42"/>
      <c r="K65" s="391" t="s">
        <v>113</v>
      </c>
      <c r="L65" s="212" t="e">
        <f>LOOKUP(J65,Name!A$1:B1331)</f>
        <v>#N/A</v>
      </c>
      <c r="M65" s="396"/>
      <c r="N65" s="396"/>
      <c r="O65" s="396"/>
      <c r="P65" s="396"/>
      <c r="Q65" s="396"/>
      <c r="R65" s="73">
        <f t="shared" si="2"/>
        <v>0</v>
      </c>
    </row>
    <row r="66" spans="1:18" ht="15.75">
      <c r="A66" s="64"/>
      <c r="B66" s="8" t="e">
        <f>LOOKUP(A66,Name!A$1:B932)</f>
        <v>#N/A</v>
      </c>
      <c r="C66" s="12"/>
      <c r="D66" s="12"/>
      <c r="E66" s="12"/>
      <c r="F66" s="12"/>
      <c r="G66" s="12"/>
      <c r="H66" s="71">
        <f t="shared" si="4"/>
        <v>0</v>
      </c>
      <c r="J66" s="42"/>
      <c r="K66" s="391" t="s">
        <v>113</v>
      </c>
      <c r="L66" s="212" t="e">
        <f>LOOKUP(J66,Name!A$1:B1321)</f>
        <v>#N/A</v>
      </c>
      <c r="M66" s="396"/>
      <c r="N66" s="396"/>
      <c r="O66" s="396"/>
      <c r="P66" s="396"/>
      <c r="Q66" s="396"/>
      <c r="R66" s="73">
        <f aca="true" t="shared" si="5" ref="R66:R89">MAX(M66:Q66)</f>
        <v>0</v>
      </c>
    </row>
    <row r="67" spans="1:18" ht="15.75">
      <c r="A67" s="42"/>
      <c r="B67" s="8" t="e">
        <f>LOOKUP(A67,Name!A$1:B935)</f>
        <v>#N/A</v>
      </c>
      <c r="C67" s="12"/>
      <c r="D67" s="12"/>
      <c r="E67" s="12"/>
      <c r="F67" s="12"/>
      <c r="G67" s="12"/>
      <c r="H67" s="71">
        <f t="shared" si="4"/>
        <v>0</v>
      </c>
      <c r="J67" s="42"/>
      <c r="K67" s="391" t="s">
        <v>113</v>
      </c>
      <c r="L67" s="212" t="e">
        <f>LOOKUP(J67,Name!A$1:B1328)</f>
        <v>#N/A</v>
      </c>
      <c r="M67" s="396"/>
      <c r="N67" s="396"/>
      <c r="O67" s="396"/>
      <c r="P67" s="396"/>
      <c r="Q67" s="396"/>
      <c r="R67" s="73">
        <f t="shared" si="5"/>
        <v>0</v>
      </c>
    </row>
    <row r="68" spans="1:18" ht="15.75">
      <c r="A68" s="42"/>
      <c r="B68" s="8" t="e">
        <f>LOOKUP(A68,Name!A$1:B937)</f>
        <v>#N/A</v>
      </c>
      <c r="C68" s="12"/>
      <c r="D68" s="12"/>
      <c r="E68" s="12"/>
      <c r="F68" s="12"/>
      <c r="G68" s="12"/>
      <c r="H68" s="71">
        <f t="shared" si="4"/>
        <v>0</v>
      </c>
      <c r="J68" s="42"/>
      <c r="K68" s="391" t="s">
        <v>113</v>
      </c>
      <c r="L68" s="212" t="e">
        <f>LOOKUP(J68,Name!A$1:B1329)</f>
        <v>#N/A</v>
      </c>
      <c r="M68" s="396"/>
      <c r="N68" s="396"/>
      <c r="O68" s="396"/>
      <c r="P68" s="396"/>
      <c r="Q68" s="396"/>
      <c r="R68" s="73">
        <f t="shared" si="5"/>
        <v>0</v>
      </c>
    </row>
    <row r="69" spans="1:18" ht="15.75">
      <c r="A69" s="42"/>
      <c r="B69" s="8" t="e">
        <f>LOOKUP(A69,Name!A$1:B941)</f>
        <v>#N/A</v>
      </c>
      <c r="C69" s="12"/>
      <c r="D69" s="12"/>
      <c r="E69" s="12"/>
      <c r="F69" s="12"/>
      <c r="G69" s="12"/>
      <c r="H69" s="71">
        <f t="shared" si="4"/>
        <v>0</v>
      </c>
      <c r="J69" s="42"/>
      <c r="K69" s="391" t="s">
        <v>113</v>
      </c>
      <c r="L69" s="212" t="e">
        <f>LOOKUP(J69,Name!A$1:B1324)</f>
        <v>#N/A</v>
      </c>
      <c r="M69" s="396"/>
      <c r="N69" s="396"/>
      <c r="O69" s="396"/>
      <c r="P69" s="396"/>
      <c r="Q69" s="396"/>
      <c r="R69" s="73">
        <f t="shared" si="5"/>
        <v>0</v>
      </c>
    </row>
    <row r="70" spans="1:18" ht="15.75">
      <c r="A70" s="42"/>
      <c r="B70" s="8" t="e">
        <f>LOOKUP(A70,Name!A$1:B940)</f>
        <v>#N/A</v>
      </c>
      <c r="C70" s="12"/>
      <c r="D70" s="12"/>
      <c r="E70" s="12"/>
      <c r="F70" s="12"/>
      <c r="G70" s="12"/>
      <c r="H70" s="71">
        <f t="shared" si="4"/>
        <v>0</v>
      </c>
      <c r="J70" s="42"/>
      <c r="K70" s="393" t="s">
        <v>106</v>
      </c>
      <c r="L70" s="402" t="e">
        <f>LOOKUP(J70,Name!A$1:B1294)</f>
        <v>#N/A</v>
      </c>
      <c r="M70" s="396"/>
      <c r="N70" s="396"/>
      <c r="O70" s="396"/>
      <c r="P70" s="396"/>
      <c r="Q70" s="400"/>
      <c r="R70" s="516">
        <f t="shared" si="5"/>
        <v>0</v>
      </c>
    </row>
    <row r="71" spans="1:18" ht="15.75">
      <c r="A71" s="42"/>
      <c r="B71" s="8" t="e">
        <f>LOOKUP(A71,Name!A$1:B942)</f>
        <v>#N/A</v>
      </c>
      <c r="C71" s="12"/>
      <c r="D71" s="12"/>
      <c r="E71" s="12"/>
      <c r="F71" s="12"/>
      <c r="G71" s="12"/>
      <c r="H71" s="71">
        <f t="shared" si="4"/>
        <v>0</v>
      </c>
      <c r="J71" s="42"/>
      <c r="K71" s="393" t="s">
        <v>106</v>
      </c>
      <c r="L71" s="402" t="e">
        <f>LOOKUP(J71,Name!A$1:B1292)</f>
        <v>#N/A</v>
      </c>
      <c r="M71" s="396"/>
      <c r="N71" s="396"/>
      <c r="O71" s="396"/>
      <c r="P71" s="396"/>
      <c r="Q71" s="396"/>
      <c r="R71" s="71">
        <f t="shared" si="5"/>
        <v>0</v>
      </c>
    </row>
    <row r="72" spans="1:18" ht="15.75">
      <c r="A72" s="357"/>
      <c r="B72" s="8" t="e">
        <f>LOOKUP(A72,Name!A$1:B940)</f>
        <v>#N/A</v>
      </c>
      <c r="C72" s="12"/>
      <c r="D72" s="12"/>
      <c r="E72" s="12"/>
      <c r="F72" s="12"/>
      <c r="G72" s="12"/>
      <c r="H72" s="71">
        <f t="shared" si="4"/>
        <v>0</v>
      </c>
      <c r="J72" s="42"/>
      <c r="K72" s="393" t="s">
        <v>106</v>
      </c>
      <c r="L72" s="402" t="e">
        <f>LOOKUP(J72,Name!A$1:B1299)</f>
        <v>#N/A</v>
      </c>
      <c r="M72" s="396"/>
      <c r="N72" s="396"/>
      <c r="O72" s="396"/>
      <c r="P72" s="396"/>
      <c r="Q72" s="400"/>
      <c r="R72" s="71">
        <f t="shared" si="5"/>
        <v>0</v>
      </c>
    </row>
    <row r="73" spans="1:18" ht="15.75">
      <c r="A73" s="64"/>
      <c r="B73" s="8" t="e">
        <f>LOOKUP(A73,Name!A$1:B933)</f>
        <v>#N/A</v>
      </c>
      <c r="C73" s="12"/>
      <c r="D73" s="12"/>
      <c r="E73" s="12"/>
      <c r="F73" s="12"/>
      <c r="G73" s="12"/>
      <c r="H73" s="71">
        <f t="shared" si="4"/>
        <v>0</v>
      </c>
      <c r="J73" s="42"/>
      <c r="K73" s="393" t="s">
        <v>106</v>
      </c>
      <c r="L73" s="402" t="e">
        <f>LOOKUP(J73,Name!A$1:B1293)</f>
        <v>#N/A</v>
      </c>
      <c r="M73" s="396"/>
      <c r="N73" s="396"/>
      <c r="O73" s="396"/>
      <c r="P73" s="396"/>
      <c r="Q73" s="400"/>
      <c r="R73" s="71">
        <f t="shared" si="5"/>
        <v>0</v>
      </c>
    </row>
    <row r="74" spans="1:18" ht="15.75">
      <c r="A74" s="42"/>
      <c r="B74" s="8" t="e">
        <f>LOOKUP(A74,Name!A$1:B934)</f>
        <v>#N/A</v>
      </c>
      <c r="C74" s="12"/>
      <c r="D74" s="12"/>
      <c r="E74" s="12"/>
      <c r="F74" s="12"/>
      <c r="G74" s="12"/>
      <c r="H74" s="71">
        <f t="shared" si="4"/>
        <v>0</v>
      </c>
      <c r="J74" s="42"/>
      <c r="K74" s="393" t="s">
        <v>106</v>
      </c>
      <c r="L74" s="402" t="e">
        <f>LOOKUP(J74,Name!A$1:B1285)</f>
        <v>#N/A</v>
      </c>
      <c r="M74" s="396"/>
      <c r="N74" s="396"/>
      <c r="O74" s="396"/>
      <c r="P74" s="396"/>
      <c r="Q74" s="400"/>
      <c r="R74" s="71">
        <f t="shared" si="5"/>
        <v>0</v>
      </c>
    </row>
    <row r="75" spans="1:18" ht="15.75">
      <c r="A75" s="42"/>
      <c r="B75" s="8" t="e">
        <f>LOOKUP(A75,Name!A$1:B936)</f>
        <v>#N/A</v>
      </c>
      <c r="C75" s="12"/>
      <c r="D75" s="12"/>
      <c r="E75" s="12"/>
      <c r="F75" s="12"/>
      <c r="G75" s="12"/>
      <c r="H75" s="71">
        <f t="shared" si="4"/>
        <v>0</v>
      </c>
      <c r="J75" s="42"/>
      <c r="K75" s="393" t="s">
        <v>106</v>
      </c>
      <c r="L75" s="402" t="e">
        <f>LOOKUP(J75,Name!A$1:B1295)</f>
        <v>#N/A</v>
      </c>
      <c r="M75" s="396"/>
      <c r="N75" s="396"/>
      <c r="O75" s="396"/>
      <c r="P75" s="396"/>
      <c r="Q75" s="398"/>
      <c r="R75" s="71">
        <f t="shared" si="5"/>
        <v>0</v>
      </c>
    </row>
    <row r="76" spans="1:18" ht="15.75">
      <c r="A76" s="357"/>
      <c r="B76" s="8" t="e">
        <f>LOOKUP(A76,Name!A$1:B938)</f>
        <v>#N/A</v>
      </c>
      <c r="C76" s="12"/>
      <c r="D76" s="12"/>
      <c r="E76" s="12"/>
      <c r="F76" s="12"/>
      <c r="G76" s="12"/>
      <c r="H76" s="71">
        <f t="shared" si="4"/>
        <v>0</v>
      </c>
      <c r="J76" s="42"/>
      <c r="K76" s="393" t="s">
        <v>106</v>
      </c>
      <c r="L76" s="402" t="e">
        <f>LOOKUP(J76,Name!A$1:B1298)</f>
        <v>#N/A</v>
      </c>
      <c r="M76" s="396"/>
      <c r="N76" s="396"/>
      <c r="O76" s="396"/>
      <c r="P76" s="396"/>
      <c r="Q76" s="400"/>
      <c r="R76" s="71">
        <f t="shared" si="5"/>
        <v>0</v>
      </c>
    </row>
    <row r="77" spans="1:18" ht="15.75">
      <c r="A77" s="42"/>
      <c r="B77" s="8" t="e">
        <f>LOOKUP(A77,Name!A$1:B940)</f>
        <v>#N/A</v>
      </c>
      <c r="C77" s="12"/>
      <c r="D77" s="12"/>
      <c r="E77" s="12"/>
      <c r="F77" s="12"/>
      <c r="G77" s="12"/>
      <c r="H77" s="71">
        <f t="shared" si="4"/>
        <v>0</v>
      </c>
      <c r="J77" s="42"/>
      <c r="K77" s="393" t="s">
        <v>106</v>
      </c>
      <c r="L77" s="402" t="e">
        <f>LOOKUP(J77,Name!A$1:B1286)</f>
        <v>#N/A</v>
      </c>
      <c r="M77" s="400"/>
      <c r="N77" s="400"/>
      <c r="O77" s="400"/>
      <c r="P77" s="400"/>
      <c r="Q77" s="400"/>
      <c r="R77" s="71">
        <f t="shared" si="5"/>
        <v>0</v>
      </c>
    </row>
    <row r="78" spans="1:18" ht="15.75">
      <c r="A78" s="357"/>
      <c r="B78" s="8" t="e">
        <f>LOOKUP(A78,Name!A$1:B939)</f>
        <v>#N/A</v>
      </c>
      <c r="C78" s="12"/>
      <c r="D78" s="12"/>
      <c r="E78" s="12"/>
      <c r="F78" s="12"/>
      <c r="G78" s="12"/>
      <c r="H78" s="71">
        <f t="shared" si="4"/>
        <v>0</v>
      </c>
      <c r="J78" s="42"/>
      <c r="K78" s="393" t="s">
        <v>106</v>
      </c>
      <c r="L78" s="402" t="e">
        <f>LOOKUP(J78,Name!A$1:B1299)</f>
        <v>#N/A</v>
      </c>
      <c r="M78" s="400"/>
      <c r="N78" s="400"/>
      <c r="O78" s="400"/>
      <c r="P78" s="400"/>
      <c r="Q78" s="400"/>
      <c r="R78" s="71">
        <f t="shared" si="5"/>
        <v>0</v>
      </c>
    </row>
    <row r="79" spans="10:18" ht="15.75">
      <c r="J79" s="42"/>
      <c r="K79" s="393" t="s">
        <v>106</v>
      </c>
      <c r="L79" s="402" t="e">
        <f>LOOKUP(J79,Name!A$1:B1294)</f>
        <v>#N/A</v>
      </c>
      <c r="M79" s="400"/>
      <c r="N79" s="400"/>
      <c r="O79" s="400"/>
      <c r="P79" s="400"/>
      <c r="Q79" s="400"/>
      <c r="R79" s="71">
        <f t="shared" si="5"/>
        <v>0</v>
      </c>
    </row>
    <row r="80" spans="10:18" ht="15.75">
      <c r="J80" s="42"/>
      <c r="K80" s="393" t="s">
        <v>106</v>
      </c>
      <c r="L80" s="402" t="e">
        <f>LOOKUP(J80,Name!A$1:B1292)</f>
        <v>#N/A</v>
      </c>
      <c r="M80" s="400"/>
      <c r="N80" s="400"/>
      <c r="O80" s="400"/>
      <c r="P80" s="400"/>
      <c r="Q80" s="400"/>
      <c r="R80" s="71">
        <f t="shared" si="5"/>
        <v>0</v>
      </c>
    </row>
    <row r="81" spans="10:18" ht="15.75">
      <c r="J81" s="42"/>
      <c r="K81" s="393" t="s">
        <v>106</v>
      </c>
      <c r="L81" s="402" t="e">
        <f>LOOKUP(J81,Name!A$1:B1294)</f>
        <v>#N/A</v>
      </c>
      <c r="M81" s="400"/>
      <c r="N81" s="400"/>
      <c r="O81" s="400"/>
      <c r="P81" s="400"/>
      <c r="Q81" s="400"/>
      <c r="R81" s="71">
        <f t="shared" si="5"/>
        <v>0</v>
      </c>
    </row>
    <row r="82" spans="10:18" ht="15.75">
      <c r="J82" s="42"/>
      <c r="K82" s="393" t="s">
        <v>106</v>
      </c>
      <c r="L82" s="402" t="e">
        <f>LOOKUP(J82,Name!A$1:B1297)</f>
        <v>#N/A</v>
      </c>
      <c r="M82" s="400"/>
      <c r="N82" s="400"/>
      <c r="O82" s="400"/>
      <c r="P82" s="400"/>
      <c r="Q82" s="400"/>
      <c r="R82" s="71">
        <f t="shared" si="5"/>
        <v>0</v>
      </c>
    </row>
    <row r="83" spans="10:18" ht="15.75">
      <c r="J83" s="42"/>
      <c r="K83" s="393" t="s">
        <v>106</v>
      </c>
      <c r="L83" s="402" t="e">
        <f>LOOKUP(J83,Name!A$1:B1298)</f>
        <v>#N/A</v>
      </c>
      <c r="M83" s="400"/>
      <c r="N83" s="400"/>
      <c r="O83" s="400"/>
      <c r="P83" s="400"/>
      <c r="Q83" s="400"/>
      <c r="R83" s="71">
        <f t="shared" si="5"/>
        <v>0</v>
      </c>
    </row>
    <row r="84" spans="10:18" ht="15.75">
      <c r="J84" s="42"/>
      <c r="K84" s="393" t="s">
        <v>106</v>
      </c>
      <c r="L84" s="402" t="e">
        <f>LOOKUP(J84,Name!A$1:B1297)</f>
        <v>#N/A</v>
      </c>
      <c r="M84" s="400"/>
      <c r="N84" s="400"/>
      <c r="O84" s="400"/>
      <c r="P84" s="400"/>
      <c r="Q84" s="400"/>
      <c r="R84" s="71">
        <f t="shared" si="5"/>
        <v>0</v>
      </c>
    </row>
    <row r="85" spans="10:18" ht="15.75">
      <c r="J85" s="42"/>
      <c r="K85" s="393" t="s">
        <v>106</v>
      </c>
      <c r="L85" s="402" t="e">
        <f>LOOKUP(J85,Name!A$1:B1291)</f>
        <v>#N/A</v>
      </c>
      <c r="M85" s="400"/>
      <c r="N85" s="400"/>
      <c r="O85" s="400"/>
      <c r="P85" s="396"/>
      <c r="Q85" s="396"/>
      <c r="R85" s="71">
        <f t="shared" si="5"/>
        <v>0</v>
      </c>
    </row>
    <row r="86" spans="10:18" ht="15.75">
      <c r="J86" s="42"/>
      <c r="K86" s="393" t="s">
        <v>106</v>
      </c>
      <c r="L86" s="402" t="e">
        <f>LOOKUP(J86,Name!A$1:B1286)</f>
        <v>#N/A</v>
      </c>
      <c r="M86" s="400"/>
      <c r="N86" s="400"/>
      <c r="O86" s="400"/>
      <c r="P86" s="400"/>
      <c r="Q86" s="400"/>
      <c r="R86" s="71">
        <f t="shared" si="5"/>
        <v>0</v>
      </c>
    </row>
    <row r="87" spans="10:18" ht="15.75">
      <c r="J87" s="42"/>
      <c r="K87" s="393" t="s">
        <v>106</v>
      </c>
      <c r="L87" s="402" t="e">
        <f>LOOKUP(J87,Name!A$1:B1293)</f>
        <v>#N/A</v>
      </c>
      <c r="M87" s="400"/>
      <c r="N87" s="400"/>
      <c r="O87" s="400"/>
      <c r="P87" s="400"/>
      <c r="Q87" s="400"/>
      <c r="R87" s="71">
        <f t="shared" si="5"/>
        <v>0</v>
      </c>
    </row>
    <row r="88" spans="10:18" ht="15.75">
      <c r="J88" s="42"/>
      <c r="K88" s="393" t="s">
        <v>106</v>
      </c>
      <c r="L88" s="402" t="e">
        <f>LOOKUP(J88,Name!A$1:B1293)</f>
        <v>#N/A</v>
      </c>
      <c r="M88" s="400"/>
      <c r="N88" s="400"/>
      <c r="O88" s="400"/>
      <c r="P88" s="400"/>
      <c r="Q88" s="400"/>
      <c r="R88" s="71">
        <f t="shared" si="5"/>
        <v>0</v>
      </c>
    </row>
    <row r="89" spans="10:18" ht="15.75">
      <c r="J89" s="42"/>
      <c r="K89" s="393" t="s">
        <v>106</v>
      </c>
      <c r="L89" s="402" t="e">
        <f>LOOKUP(J89,Name!A$1:B1294)</f>
        <v>#N/A</v>
      </c>
      <c r="M89" s="400"/>
      <c r="N89" s="400"/>
      <c r="O89" s="400"/>
      <c r="P89" s="400"/>
      <c r="Q89" s="400"/>
      <c r="R89" s="71">
        <f t="shared" si="5"/>
        <v>0</v>
      </c>
    </row>
  </sheetData>
  <sheetProtection/>
  <conditionalFormatting sqref="J1:K1 A76:A78 J2:J58 J75:J89 A34:A49">
    <cfRule type="cellIs" priority="36" dxfId="74" operator="between" stopIfTrue="1">
      <formula>500</formula>
      <formula>599</formula>
    </cfRule>
    <cfRule type="cellIs" priority="37" dxfId="73" operator="between" stopIfTrue="1">
      <formula>600</formula>
      <formula>699</formula>
    </cfRule>
    <cfRule type="cellIs" priority="38" dxfId="72" operator="between" stopIfTrue="1">
      <formula>300</formula>
      <formula>399</formula>
    </cfRule>
  </conditionalFormatting>
  <conditionalFormatting sqref="A57:A78 J55:J56 K2:K56 J57:K74 J65:J77">
    <cfRule type="cellIs" priority="33" dxfId="3" operator="between" stopIfTrue="1">
      <formula>300</formula>
      <formula>399</formula>
    </cfRule>
    <cfRule type="cellIs" priority="34" dxfId="2" operator="between" stopIfTrue="1">
      <formula>600</formula>
      <formula>699</formula>
    </cfRule>
    <cfRule type="cellIs" priority="35" dxfId="1" operator="between" stopIfTrue="1">
      <formula>500</formula>
      <formula>599</formula>
    </cfRule>
  </conditionalFormatting>
  <conditionalFormatting sqref="J1:K1 J103:K65536 A57:A78 J2:J89">
    <cfRule type="cellIs" priority="29" dxfId="0" operator="between">
      <formula>99</formula>
      <formula>199.3</formula>
    </cfRule>
  </conditionalFormatting>
  <conditionalFormatting sqref="J72">
    <cfRule type="cellIs" priority="26" dxfId="74" operator="between" stopIfTrue="1">
      <formula>500</formula>
      <formula>599</formula>
    </cfRule>
    <cfRule type="cellIs" priority="27" dxfId="73" operator="between" stopIfTrue="1">
      <formula>600</formula>
      <formula>699</formula>
    </cfRule>
    <cfRule type="cellIs" priority="28" dxfId="72" operator="between" stopIfTrue="1">
      <formula>300</formula>
      <formula>399</formula>
    </cfRule>
  </conditionalFormatting>
  <conditionalFormatting sqref="J73">
    <cfRule type="cellIs" priority="23" dxfId="74" operator="between" stopIfTrue="1">
      <formula>500</formula>
      <formula>599</formula>
    </cfRule>
    <cfRule type="cellIs" priority="24" dxfId="73" operator="between" stopIfTrue="1">
      <formula>600</formula>
      <formula>699</formula>
    </cfRule>
    <cfRule type="cellIs" priority="25" dxfId="72" operator="between" stopIfTrue="1">
      <formula>300</formula>
      <formula>399</formula>
    </cfRule>
  </conditionalFormatting>
  <conditionalFormatting sqref="K75:K89">
    <cfRule type="cellIs" priority="8" dxfId="51" operator="between" stopIfTrue="1">
      <formula>300</formula>
      <formula>399</formula>
    </cfRule>
    <cfRule type="cellIs" priority="9" dxfId="50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 r:id="rId1"/>
  <headerFooter alignWithMargins="0">
    <oddHeader>&amp;L&amp;14Sportshall Athletics League&amp;C&amp;14Birmingham Division&amp;R&amp;16 2012 to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0" customWidth="1"/>
    <col min="2" max="2" width="8.140625" style="20" customWidth="1"/>
    <col min="3" max="3" width="23.00390625" style="3" customWidth="1"/>
    <col min="4" max="7" width="5.421875" style="4" customWidth="1"/>
    <col min="8" max="9" width="5.8515625" style="4" customWidth="1"/>
    <col min="10" max="10" width="2.140625" style="3" customWidth="1"/>
    <col min="11" max="11" width="5.28125" style="3" customWidth="1"/>
    <col min="12" max="12" width="7.8515625" style="3" customWidth="1"/>
    <col min="13" max="13" width="20.57421875" style="3" customWidth="1"/>
    <col min="14" max="18" width="5.421875" style="3" customWidth="1"/>
    <col min="19" max="19" width="6.8515625" style="3" customWidth="1"/>
    <col min="20" max="16384" width="9.140625" style="3" customWidth="1"/>
  </cols>
  <sheetData>
    <row r="1" spans="1:19" ht="24.75" customHeight="1" thickBot="1">
      <c r="A1" s="300" t="s">
        <v>0</v>
      </c>
      <c r="B1" s="448" t="s">
        <v>331</v>
      </c>
      <c r="C1" s="301" t="s">
        <v>35</v>
      </c>
      <c r="D1" s="302" t="s">
        <v>58</v>
      </c>
      <c r="E1" s="302" t="s">
        <v>1</v>
      </c>
      <c r="F1" s="302" t="s">
        <v>2</v>
      </c>
      <c r="G1" s="302" t="s">
        <v>3</v>
      </c>
      <c r="H1" s="302" t="s">
        <v>4</v>
      </c>
      <c r="I1" s="486" t="s">
        <v>321</v>
      </c>
      <c r="K1" s="300" t="s">
        <v>0</v>
      </c>
      <c r="L1" s="301" t="s">
        <v>331</v>
      </c>
      <c r="M1" s="301" t="s">
        <v>296</v>
      </c>
      <c r="N1" s="302" t="s">
        <v>58</v>
      </c>
      <c r="O1" s="302" t="s">
        <v>1</v>
      </c>
      <c r="P1" s="302" t="s">
        <v>2</v>
      </c>
      <c r="Q1" s="302" t="s">
        <v>3</v>
      </c>
      <c r="R1" s="455" t="s">
        <v>4</v>
      </c>
      <c r="S1" s="455" t="s">
        <v>321</v>
      </c>
    </row>
    <row r="2" spans="1:19" ht="17.25" customHeight="1" thickBot="1">
      <c r="A2" s="62"/>
      <c r="B2" s="258" t="s">
        <v>103</v>
      </c>
      <c r="C2" s="8" t="e">
        <f>LOOKUP(A2,Name!A$1:B995)</f>
        <v>#N/A</v>
      </c>
      <c r="D2" s="11"/>
      <c r="E2" s="11"/>
      <c r="F2" s="11"/>
      <c r="G2" s="11"/>
      <c r="H2" s="11"/>
      <c r="I2" s="623">
        <f aca="true" t="shared" si="0" ref="I2:I33">MAX(D2:H2)</f>
        <v>0</v>
      </c>
      <c r="K2" s="535"/>
      <c r="L2" s="293" t="s">
        <v>101</v>
      </c>
      <c r="M2" s="622" t="e">
        <f>LOOKUP(K2,Name!A$1:B758)</f>
        <v>#N/A</v>
      </c>
      <c r="N2" s="380"/>
      <c r="O2" s="380"/>
      <c r="P2" s="380"/>
      <c r="Q2" s="380"/>
      <c r="R2" s="380"/>
      <c r="S2" s="627">
        <f aca="true" t="shared" si="1" ref="S2:S33">MIN(N2:R2)</f>
        <v>0</v>
      </c>
    </row>
    <row r="3" spans="1:19" ht="17.25" customHeight="1">
      <c r="A3" s="19"/>
      <c r="B3" s="258" t="s">
        <v>103</v>
      </c>
      <c r="C3" s="8" t="e">
        <f>LOOKUP(A3,Name!A$1:B996)</f>
        <v>#N/A</v>
      </c>
      <c r="D3" s="11"/>
      <c r="E3" s="11"/>
      <c r="F3" s="11"/>
      <c r="G3" s="11"/>
      <c r="H3" s="11"/>
      <c r="I3" s="626">
        <f t="shared" si="0"/>
        <v>0</v>
      </c>
      <c r="K3" s="42"/>
      <c r="L3" s="120" t="s">
        <v>101</v>
      </c>
      <c r="M3" s="453" t="e">
        <f>LOOKUP(K3,Name!A$1:B753)</f>
        <v>#N/A</v>
      </c>
      <c r="N3" s="380"/>
      <c r="O3" s="380"/>
      <c r="P3" s="380"/>
      <c r="Q3" s="380"/>
      <c r="R3" s="380"/>
      <c r="S3" s="458">
        <f t="shared" si="1"/>
        <v>0</v>
      </c>
    </row>
    <row r="4" spans="1:19" ht="17.25" customHeight="1">
      <c r="A4" s="42"/>
      <c r="B4" s="258" t="s">
        <v>103</v>
      </c>
      <c r="C4" s="8" t="e">
        <f>LOOKUP(A4,Name!A$1:B994)</f>
        <v>#N/A</v>
      </c>
      <c r="D4" s="11"/>
      <c r="E4" s="11"/>
      <c r="F4" s="11"/>
      <c r="G4" s="11"/>
      <c r="H4" s="11"/>
      <c r="I4" s="73">
        <f t="shared" si="0"/>
        <v>0</v>
      </c>
      <c r="K4" s="294"/>
      <c r="L4" s="120" t="s">
        <v>101</v>
      </c>
      <c r="M4" s="454" t="e">
        <f>LOOKUP(K4,Name!A$1:B756)</f>
        <v>#N/A</v>
      </c>
      <c r="N4" s="380"/>
      <c r="O4" s="380"/>
      <c r="P4" s="380"/>
      <c r="Q4" s="380"/>
      <c r="R4" s="380"/>
      <c r="S4" s="458">
        <f t="shared" si="1"/>
        <v>0</v>
      </c>
    </row>
    <row r="5" spans="1:19" ht="17.25" customHeight="1">
      <c r="A5" s="63"/>
      <c r="B5" s="258" t="s">
        <v>103</v>
      </c>
      <c r="C5" s="8" t="e">
        <f>LOOKUP(A5,Name!A$1:B993)</f>
        <v>#N/A</v>
      </c>
      <c r="D5" s="11"/>
      <c r="E5" s="11"/>
      <c r="F5" s="11"/>
      <c r="G5" s="11"/>
      <c r="H5" s="11"/>
      <c r="I5" s="73">
        <f t="shared" si="0"/>
        <v>0</v>
      </c>
      <c r="K5" s="42"/>
      <c r="L5" s="120" t="s">
        <v>101</v>
      </c>
      <c r="M5" s="453" t="e">
        <f>LOOKUP(K5,Name!A$1:B754)</f>
        <v>#N/A</v>
      </c>
      <c r="N5" s="380"/>
      <c r="O5" s="380"/>
      <c r="P5" s="380"/>
      <c r="Q5" s="380"/>
      <c r="R5" s="380"/>
      <c r="S5" s="458">
        <f t="shared" si="1"/>
        <v>0</v>
      </c>
    </row>
    <row r="6" spans="1:19" ht="17.25" customHeight="1">
      <c r="A6" s="303"/>
      <c r="B6" s="258" t="s">
        <v>103</v>
      </c>
      <c r="C6" s="8" t="e">
        <f>LOOKUP(A6,Name!A$1:B1006)</f>
        <v>#N/A</v>
      </c>
      <c r="D6" s="11"/>
      <c r="E6" s="11"/>
      <c r="F6" s="11"/>
      <c r="G6" s="11"/>
      <c r="H6" s="11"/>
      <c r="I6" s="73">
        <f t="shared" si="0"/>
        <v>0</v>
      </c>
      <c r="K6" s="42"/>
      <c r="L6" s="120" t="s">
        <v>101</v>
      </c>
      <c r="M6" s="453" t="e">
        <f>LOOKUP(K6,Name!A$1:B751)</f>
        <v>#N/A</v>
      </c>
      <c r="N6" s="380"/>
      <c r="O6" s="380"/>
      <c r="P6" s="378"/>
      <c r="Q6" s="378"/>
      <c r="R6" s="378"/>
      <c r="S6" s="458">
        <f t="shared" si="1"/>
        <v>0</v>
      </c>
    </row>
    <row r="7" spans="1:19" ht="17.25" customHeight="1">
      <c r="A7" s="42"/>
      <c r="B7" s="258" t="s">
        <v>103</v>
      </c>
      <c r="C7" s="8" t="e">
        <f>LOOKUP(A7,Name!A$1:B1004)</f>
        <v>#N/A</v>
      </c>
      <c r="D7" s="11"/>
      <c r="E7" s="11"/>
      <c r="F7" s="11"/>
      <c r="G7" s="11"/>
      <c r="H7" s="11"/>
      <c r="I7" s="73">
        <f t="shared" si="0"/>
        <v>0</v>
      </c>
      <c r="K7" s="42"/>
      <c r="L7" s="120" t="s">
        <v>101</v>
      </c>
      <c r="M7" s="453" t="e">
        <f>LOOKUP(K7,Name!A$1:B753)</f>
        <v>#N/A</v>
      </c>
      <c r="N7" s="380"/>
      <c r="O7" s="380"/>
      <c r="P7" s="380"/>
      <c r="Q7" s="378"/>
      <c r="R7" s="380"/>
      <c r="S7" s="458">
        <f t="shared" si="1"/>
        <v>0</v>
      </c>
    </row>
    <row r="8" spans="1:19" ht="17.25" customHeight="1">
      <c r="A8" s="63"/>
      <c r="B8" s="258" t="s">
        <v>103</v>
      </c>
      <c r="C8" s="8" t="e">
        <f>LOOKUP(A8,Name!A$1:B992)</f>
        <v>#N/A</v>
      </c>
      <c r="D8" s="11"/>
      <c r="E8" s="11"/>
      <c r="F8" s="11"/>
      <c r="G8" s="11"/>
      <c r="H8" s="11"/>
      <c r="I8" s="73">
        <f t="shared" si="0"/>
        <v>0</v>
      </c>
      <c r="K8" s="42"/>
      <c r="L8" s="120" t="s">
        <v>101</v>
      </c>
      <c r="M8" s="453" t="e">
        <f>LOOKUP(K8,Name!A$1:B752)</f>
        <v>#N/A</v>
      </c>
      <c r="N8" s="380"/>
      <c r="O8" s="380"/>
      <c r="P8" s="380"/>
      <c r="Q8" s="378"/>
      <c r="R8" s="380"/>
      <c r="S8" s="458">
        <f t="shared" si="1"/>
        <v>0</v>
      </c>
    </row>
    <row r="9" spans="1:19" ht="17.25" customHeight="1">
      <c r="A9" s="42"/>
      <c r="B9" s="258" t="s">
        <v>103</v>
      </c>
      <c r="C9" s="8" t="e">
        <f>LOOKUP(A9,Name!A$1:B997)</f>
        <v>#N/A</v>
      </c>
      <c r="D9" s="11"/>
      <c r="E9" s="11"/>
      <c r="F9" s="11"/>
      <c r="G9" s="11"/>
      <c r="H9" s="11"/>
      <c r="I9" s="73">
        <f t="shared" si="0"/>
        <v>0</v>
      </c>
      <c r="K9" s="294"/>
      <c r="L9" s="120" t="s">
        <v>101</v>
      </c>
      <c r="M9" s="453" t="e">
        <f>LOOKUP(K9,Name!A$1:B755)</f>
        <v>#N/A</v>
      </c>
      <c r="N9" s="380"/>
      <c r="O9" s="380"/>
      <c r="P9" s="380"/>
      <c r="Q9" s="378"/>
      <c r="R9" s="380"/>
      <c r="S9" s="458">
        <f t="shared" si="1"/>
        <v>0</v>
      </c>
    </row>
    <row r="10" spans="1:19" ht="17.25" customHeight="1">
      <c r="A10" s="42"/>
      <c r="B10" s="258" t="s">
        <v>103</v>
      </c>
      <c r="C10" s="8" t="e">
        <f>LOOKUP(A10,Name!A$1:B1004)</f>
        <v>#N/A</v>
      </c>
      <c r="D10" s="11"/>
      <c r="E10" s="11"/>
      <c r="F10" s="11"/>
      <c r="G10" s="11"/>
      <c r="H10" s="11"/>
      <c r="I10" s="73">
        <f t="shared" si="0"/>
        <v>0</v>
      </c>
      <c r="K10" s="294"/>
      <c r="L10" s="120" t="s">
        <v>101</v>
      </c>
      <c r="M10" s="453" t="e">
        <f>LOOKUP(K10,Name!A$1:B761)</f>
        <v>#N/A</v>
      </c>
      <c r="N10" s="380"/>
      <c r="O10" s="380"/>
      <c r="P10" s="380"/>
      <c r="Q10" s="378"/>
      <c r="R10" s="380"/>
      <c r="S10" s="458">
        <f t="shared" si="1"/>
        <v>0</v>
      </c>
    </row>
    <row r="11" spans="1:19" ht="17.25" customHeight="1">
      <c r="A11" s="42"/>
      <c r="B11" s="258" t="s">
        <v>103</v>
      </c>
      <c r="C11" s="8" t="e">
        <f>LOOKUP(A11,Name!A$1:B997)</f>
        <v>#N/A</v>
      </c>
      <c r="D11" s="11"/>
      <c r="E11" s="11"/>
      <c r="F11" s="11"/>
      <c r="G11" s="11"/>
      <c r="H11" s="11"/>
      <c r="I11" s="73">
        <f t="shared" si="0"/>
        <v>0</v>
      </c>
      <c r="K11" s="294"/>
      <c r="L11" s="120" t="s">
        <v>101</v>
      </c>
      <c r="M11" s="453" t="e">
        <f>LOOKUP(K11,Name!A$1:B762)</f>
        <v>#N/A</v>
      </c>
      <c r="N11" s="380"/>
      <c r="O11" s="380"/>
      <c r="P11" s="380"/>
      <c r="Q11" s="378"/>
      <c r="R11" s="380"/>
      <c r="S11" s="458">
        <f t="shared" si="1"/>
        <v>0</v>
      </c>
    </row>
    <row r="12" spans="1:19" ht="15.75">
      <c r="A12" s="63"/>
      <c r="B12" s="258" t="s">
        <v>103</v>
      </c>
      <c r="C12" s="8" t="e">
        <f>LOOKUP(A12,Name!A$1:B994)</f>
        <v>#N/A</v>
      </c>
      <c r="D12" s="11"/>
      <c r="E12" s="11"/>
      <c r="F12" s="11"/>
      <c r="G12" s="11"/>
      <c r="H12" s="11"/>
      <c r="I12" s="73">
        <f t="shared" si="0"/>
        <v>0</v>
      </c>
      <c r="K12" s="294"/>
      <c r="L12" s="120" t="s">
        <v>101</v>
      </c>
      <c r="M12" s="453" t="e">
        <f>LOOKUP(K12,Name!A$1:B759)</f>
        <v>#N/A</v>
      </c>
      <c r="N12" s="380"/>
      <c r="O12" s="380"/>
      <c r="P12" s="380"/>
      <c r="Q12" s="378"/>
      <c r="R12" s="380"/>
      <c r="S12" s="458">
        <f t="shared" si="1"/>
        <v>0</v>
      </c>
    </row>
    <row r="13" spans="1:19" ht="15.75">
      <c r="A13" s="42"/>
      <c r="B13" s="258" t="s">
        <v>103</v>
      </c>
      <c r="C13" s="8" t="e">
        <f>LOOKUP(A13,Name!A$1:B994)</f>
        <v>#N/A</v>
      </c>
      <c r="D13" s="11"/>
      <c r="E13" s="11"/>
      <c r="F13" s="11"/>
      <c r="G13" s="11"/>
      <c r="H13" s="11"/>
      <c r="I13" s="73">
        <f t="shared" si="0"/>
        <v>0</v>
      </c>
      <c r="K13" s="294"/>
      <c r="L13" s="120" t="s">
        <v>101</v>
      </c>
      <c r="M13" s="453" t="e">
        <f>LOOKUP(K13,Name!A$1:B758)</f>
        <v>#N/A</v>
      </c>
      <c r="N13" s="380"/>
      <c r="O13" s="380"/>
      <c r="P13" s="380"/>
      <c r="Q13" s="378"/>
      <c r="R13" s="380"/>
      <c r="S13" s="458">
        <f t="shared" si="1"/>
        <v>0</v>
      </c>
    </row>
    <row r="14" spans="1:19" ht="15.75">
      <c r="A14" s="42"/>
      <c r="B14" s="258" t="s">
        <v>103</v>
      </c>
      <c r="C14" s="66" t="e">
        <f>LOOKUP(A14,Name!A$1:B999)</f>
        <v>#N/A</v>
      </c>
      <c r="D14" s="11"/>
      <c r="E14" s="11"/>
      <c r="F14" s="11"/>
      <c r="G14" s="11"/>
      <c r="H14" s="11"/>
      <c r="I14" s="73">
        <f t="shared" si="0"/>
        <v>0</v>
      </c>
      <c r="K14" s="294"/>
      <c r="L14" s="120" t="s">
        <v>101</v>
      </c>
      <c r="M14" s="453" t="e">
        <f>LOOKUP(K14,Name!A$1:B764)</f>
        <v>#N/A</v>
      </c>
      <c r="N14" s="380"/>
      <c r="O14" s="380"/>
      <c r="P14" s="380"/>
      <c r="Q14" s="378"/>
      <c r="R14" s="380"/>
      <c r="S14" s="458">
        <f t="shared" si="1"/>
        <v>0</v>
      </c>
    </row>
    <row r="15" spans="1:19" ht="15.75">
      <c r="A15" s="42"/>
      <c r="B15" s="258" t="s">
        <v>103</v>
      </c>
      <c r="C15" s="8" t="e">
        <f>LOOKUP(A15,Name!A$1:B993)</f>
        <v>#N/A</v>
      </c>
      <c r="D15" s="11"/>
      <c r="E15" s="11"/>
      <c r="F15" s="11"/>
      <c r="G15" s="11"/>
      <c r="H15" s="11"/>
      <c r="I15" s="73">
        <f t="shared" si="0"/>
        <v>0</v>
      </c>
      <c r="K15" s="294"/>
      <c r="L15" s="120" t="s">
        <v>101</v>
      </c>
      <c r="M15" s="453" t="e">
        <f>LOOKUP(K15,Name!A$1:B762)</f>
        <v>#N/A</v>
      </c>
      <c r="N15" s="380"/>
      <c r="O15" s="380"/>
      <c r="P15" s="380"/>
      <c r="Q15" s="378"/>
      <c r="R15" s="380"/>
      <c r="S15" s="458">
        <f t="shared" si="1"/>
        <v>0</v>
      </c>
    </row>
    <row r="16" spans="1:19" ht="15.75">
      <c r="A16" s="42"/>
      <c r="B16" s="258" t="s">
        <v>103</v>
      </c>
      <c r="C16" s="8" t="e">
        <f>LOOKUP(A16,Name!A$1:B996)</f>
        <v>#N/A</v>
      </c>
      <c r="D16" s="11"/>
      <c r="E16" s="11"/>
      <c r="F16" s="11"/>
      <c r="G16" s="11"/>
      <c r="H16" s="11"/>
      <c r="I16" s="73">
        <f t="shared" si="0"/>
        <v>0</v>
      </c>
      <c r="K16" s="294"/>
      <c r="L16" s="120" t="s">
        <v>101</v>
      </c>
      <c r="M16" s="453" t="e">
        <f>LOOKUP(K16,Name!A$1:B757)</f>
        <v>#N/A</v>
      </c>
      <c r="N16" s="380"/>
      <c r="O16" s="380"/>
      <c r="P16" s="380"/>
      <c r="Q16" s="378"/>
      <c r="R16" s="380"/>
      <c r="S16" s="458">
        <f t="shared" si="1"/>
        <v>0</v>
      </c>
    </row>
    <row r="17" spans="1:19" ht="15.75">
      <c r="A17" s="42"/>
      <c r="B17" s="258" t="s">
        <v>103</v>
      </c>
      <c r="C17" s="8" t="e">
        <f>LOOKUP(A17,Name!A$1:B997)</f>
        <v>#N/A</v>
      </c>
      <c r="D17" s="11"/>
      <c r="E17" s="11"/>
      <c r="F17" s="11"/>
      <c r="G17" s="11"/>
      <c r="H17" s="11"/>
      <c r="I17" s="73">
        <f t="shared" si="0"/>
        <v>0</v>
      </c>
      <c r="K17" s="294"/>
      <c r="L17" s="120" t="s">
        <v>101</v>
      </c>
      <c r="M17" s="453" t="e">
        <f>LOOKUP(K17,Name!A$1:B765)</f>
        <v>#N/A</v>
      </c>
      <c r="N17" s="380"/>
      <c r="O17" s="380"/>
      <c r="P17" s="380"/>
      <c r="Q17" s="378"/>
      <c r="R17" s="380"/>
      <c r="S17" s="458">
        <f t="shared" si="1"/>
        <v>0</v>
      </c>
    </row>
    <row r="18" spans="1:19" ht="15.75">
      <c r="A18" s="303"/>
      <c r="B18" s="258" t="s">
        <v>103</v>
      </c>
      <c r="C18" s="8" t="e">
        <f>LOOKUP(A18,Name!A$1:B991)</f>
        <v>#N/A</v>
      </c>
      <c r="D18" s="11"/>
      <c r="E18" s="11"/>
      <c r="F18" s="11"/>
      <c r="G18" s="11"/>
      <c r="H18" s="11"/>
      <c r="I18" s="73">
        <f t="shared" si="0"/>
        <v>0</v>
      </c>
      <c r="K18" s="294"/>
      <c r="L18" s="120" t="s">
        <v>101</v>
      </c>
      <c r="M18" s="453" t="e">
        <f>LOOKUP(K18,Name!A$1:B752)</f>
        <v>#N/A</v>
      </c>
      <c r="N18" s="380"/>
      <c r="O18" s="380"/>
      <c r="P18" s="380"/>
      <c r="Q18" s="378"/>
      <c r="R18" s="380"/>
      <c r="S18" s="458">
        <f t="shared" si="1"/>
        <v>0</v>
      </c>
    </row>
    <row r="19" spans="1:19" ht="15.75">
      <c r="A19" s="42"/>
      <c r="B19" s="258" t="s">
        <v>103</v>
      </c>
      <c r="C19" s="8" t="e">
        <f>LOOKUP(A19,Name!A$1:B998)</f>
        <v>#N/A</v>
      </c>
      <c r="D19" s="11"/>
      <c r="E19" s="11"/>
      <c r="F19" s="11"/>
      <c r="G19" s="11"/>
      <c r="H19" s="11"/>
      <c r="I19" s="73">
        <f t="shared" si="0"/>
        <v>0</v>
      </c>
      <c r="K19" s="294"/>
      <c r="L19" s="120" t="s">
        <v>101</v>
      </c>
      <c r="M19" s="453" t="e">
        <f>LOOKUP(K19,Name!A$1:B763)</f>
        <v>#N/A</v>
      </c>
      <c r="N19" s="380"/>
      <c r="O19" s="380"/>
      <c r="P19" s="380"/>
      <c r="Q19" s="378"/>
      <c r="R19" s="380"/>
      <c r="S19" s="458">
        <f t="shared" si="1"/>
        <v>0</v>
      </c>
    </row>
    <row r="20" spans="1:19" ht="15.75">
      <c r="A20" s="42"/>
      <c r="B20" s="258" t="s">
        <v>103</v>
      </c>
      <c r="C20" s="8" t="e">
        <f>LOOKUP(A20,Name!A$1:B995)</f>
        <v>#N/A</v>
      </c>
      <c r="D20" s="11"/>
      <c r="E20" s="11"/>
      <c r="F20" s="11"/>
      <c r="G20" s="11"/>
      <c r="H20" s="11"/>
      <c r="I20" s="73">
        <f t="shared" si="0"/>
        <v>0</v>
      </c>
      <c r="K20" s="294"/>
      <c r="L20" s="120" t="s">
        <v>101</v>
      </c>
      <c r="M20" s="453" t="e">
        <f>LOOKUP(K20,Name!A$1:B763)</f>
        <v>#N/A</v>
      </c>
      <c r="N20" s="380"/>
      <c r="O20" s="380"/>
      <c r="P20" s="380"/>
      <c r="Q20" s="378"/>
      <c r="R20" s="380"/>
      <c r="S20" s="458">
        <f t="shared" si="1"/>
        <v>0</v>
      </c>
    </row>
    <row r="21" spans="1:19" ht="15.75">
      <c r="A21" s="42"/>
      <c r="B21" s="258" t="s">
        <v>103</v>
      </c>
      <c r="C21" s="8" t="e">
        <f>LOOKUP(A21,Name!A$1:B998)</f>
        <v>#N/A</v>
      </c>
      <c r="D21" s="11"/>
      <c r="E21" s="11"/>
      <c r="F21" s="11"/>
      <c r="G21" s="11"/>
      <c r="H21" s="11"/>
      <c r="I21" s="73">
        <f t="shared" si="0"/>
        <v>0</v>
      </c>
      <c r="K21" s="294"/>
      <c r="L21" s="120" t="s">
        <v>101</v>
      </c>
      <c r="M21" s="453" t="e">
        <f>LOOKUP(K21,Name!A$1:B765)</f>
        <v>#N/A</v>
      </c>
      <c r="N21" s="380"/>
      <c r="O21" s="380"/>
      <c r="P21" s="380"/>
      <c r="Q21" s="378"/>
      <c r="R21" s="380"/>
      <c r="S21" s="458">
        <f t="shared" si="1"/>
        <v>0</v>
      </c>
    </row>
    <row r="22" spans="1:19" ht="15.75">
      <c r="A22" s="64"/>
      <c r="B22" s="258" t="s">
        <v>103</v>
      </c>
      <c r="C22" s="260" t="e">
        <f>LOOKUP(A22,Name!A$1:B996)</f>
        <v>#N/A</v>
      </c>
      <c r="D22" s="11"/>
      <c r="E22" s="11"/>
      <c r="F22" s="11"/>
      <c r="G22" s="11"/>
      <c r="H22" s="11"/>
      <c r="I22" s="73">
        <f t="shared" si="0"/>
        <v>0</v>
      </c>
      <c r="K22" s="294"/>
      <c r="L22" s="120" t="s">
        <v>101</v>
      </c>
      <c r="M22" s="453" t="e">
        <f>LOOKUP(K22,Name!A$1:B760)</f>
        <v>#N/A</v>
      </c>
      <c r="N22" s="380"/>
      <c r="O22" s="380"/>
      <c r="P22" s="380"/>
      <c r="Q22" s="378"/>
      <c r="R22" s="380"/>
      <c r="S22" s="458">
        <f t="shared" si="1"/>
        <v>0</v>
      </c>
    </row>
    <row r="23" spans="1:19" ht="16.5" thickBot="1">
      <c r="A23" s="303"/>
      <c r="B23" s="258" t="s">
        <v>103</v>
      </c>
      <c r="C23" s="8" t="e">
        <f>LOOKUP(A23,Name!A$1:B992)</f>
        <v>#N/A</v>
      </c>
      <c r="D23" s="11"/>
      <c r="E23" s="11"/>
      <c r="F23" s="11"/>
      <c r="G23" s="11"/>
      <c r="H23" s="11"/>
      <c r="I23" s="73">
        <f t="shared" si="0"/>
        <v>0</v>
      </c>
      <c r="K23" s="294"/>
      <c r="L23" s="487" t="s">
        <v>101</v>
      </c>
      <c r="M23" s="488" t="e">
        <f>LOOKUP(K23,Name!A$1:B763)</f>
        <v>#N/A</v>
      </c>
      <c r="N23" s="380"/>
      <c r="O23" s="380"/>
      <c r="P23" s="380"/>
      <c r="Q23" s="378"/>
      <c r="R23" s="380"/>
      <c r="S23" s="489">
        <f t="shared" si="1"/>
        <v>0</v>
      </c>
    </row>
    <row r="24" spans="1:19" ht="15.75">
      <c r="A24" s="42"/>
      <c r="B24" s="258" t="s">
        <v>103</v>
      </c>
      <c r="C24" s="8" t="e">
        <f>LOOKUP(A24,Name!A$1:B1005)</f>
        <v>#N/A</v>
      </c>
      <c r="D24" s="11"/>
      <c r="E24" s="11"/>
      <c r="F24" s="11"/>
      <c r="G24" s="11"/>
      <c r="H24" s="11"/>
      <c r="I24" s="73">
        <f t="shared" si="0"/>
        <v>0</v>
      </c>
      <c r="K24" s="294"/>
      <c r="L24" s="459" t="s">
        <v>102</v>
      </c>
      <c r="M24" s="66" t="e">
        <f>LOOKUP(K24,Name!A$1:B770)</f>
        <v>#N/A</v>
      </c>
      <c r="N24" s="380"/>
      <c r="O24" s="380"/>
      <c r="P24" s="380"/>
      <c r="Q24" s="378"/>
      <c r="R24" s="380"/>
      <c r="S24" s="627">
        <f t="shared" si="1"/>
        <v>0</v>
      </c>
    </row>
    <row r="25" spans="1:19" ht="16.5" thickBot="1">
      <c r="A25" s="44"/>
      <c r="B25" s="304" t="s">
        <v>103</v>
      </c>
      <c r="C25" s="45" t="e">
        <f>LOOKUP(A25,Name!A$1:B1003)</f>
        <v>#N/A</v>
      </c>
      <c r="D25" s="11"/>
      <c r="E25" s="11"/>
      <c r="F25" s="11"/>
      <c r="G25" s="11"/>
      <c r="H25" s="11"/>
      <c r="I25" s="296">
        <f t="shared" si="0"/>
        <v>0</v>
      </c>
      <c r="K25" s="294"/>
      <c r="L25" s="449" t="s">
        <v>102</v>
      </c>
      <c r="M25" s="66" t="e">
        <f>LOOKUP(K25,Name!A$1:B771)</f>
        <v>#N/A</v>
      </c>
      <c r="N25" s="380"/>
      <c r="O25" s="380"/>
      <c r="P25" s="380"/>
      <c r="Q25" s="378"/>
      <c r="R25" s="380"/>
      <c r="S25" s="460">
        <f t="shared" si="1"/>
        <v>0</v>
      </c>
    </row>
    <row r="26" spans="1:19" ht="16.5" thickBot="1">
      <c r="A26" s="291"/>
      <c r="B26" s="297" t="s">
        <v>104</v>
      </c>
      <c r="C26" s="45" t="e">
        <f>LOOKUP(A26,Name!A$1:B1004)</f>
        <v>#N/A</v>
      </c>
      <c r="D26" s="11"/>
      <c r="E26" s="11"/>
      <c r="F26" s="11"/>
      <c r="G26" s="11"/>
      <c r="H26" s="11"/>
      <c r="I26" s="625">
        <f t="shared" si="0"/>
        <v>0</v>
      </c>
      <c r="K26" s="294"/>
      <c r="L26" s="449" t="s">
        <v>102</v>
      </c>
      <c r="M26" s="8" t="e">
        <f>LOOKUP(K26,Name!A$1:B771)</f>
        <v>#N/A</v>
      </c>
      <c r="N26" s="380"/>
      <c r="O26" s="380"/>
      <c r="P26" s="380"/>
      <c r="Q26" s="378"/>
      <c r="R26" s="380"/>
      <c r="S26" s="460">
        <f t="shared" si="1"/>
        <v>0</v>
      </c>
    </row>
    <row r="27" spans="1:19" ht="15.75">
      <c r="A27" s="291"/>
      <c r="B27" s="297" t="s">
        <v>104</v>
      </c>
      <c r="C27" s="292" t="e">
        <f>LOOKUP(A27,Name!A$1:B722)</f>
        <v>#N/A</v>
      </c>
      <c r="D27" s="11"/>
      <c r="E27" s="11"/>
      <c r="F27" s="11"/>
      <c r="G27" s="11"/>
      <c r="H27" s="11"/>
      <c r="I27" s="73">
        <f t="shared" si="0"/>
        <v>0</v>
      </c>
      <c r="K27" s="294"/>
      <c r="L27" s="449" t="s">
        <v>102</v>
      </c>
      <c r="M27" s="8" t="e">
        <f>LOOKUP(K27,Name!A$1:B774)</f>
        <v>#N/A</v>
      </c>
      <c r="N27" s="380"/>
      <c r="O27" s="380"/>
      <c r="P27" s="380"/>
      <c r="Q27" s="378"/>
      <c r="R27" s="380"/>
      <c r="S27" s="460">
        <f t="shared" si="1"/>
        <v>0</v>
      </c>
    </row>
    <row r="28" spans="1:19" ht="15.75">
      <c r="A28" s="42"/>
      <c r="B28" s="259" t="s">
        <v>104</v>
      </c>
      <c r="C28" s="8" t="e">
        <f>LOOKUP(A28,Name!A$1:B727)</f>
        <v>#N/A</v>
      </c>
      <c r="D28" s="11"/>
      <c r="E28" s="11"/>
      <c r="F28" s="11"/>
      <c r="G28" s="11"/>
      <c r="H28" s="11"/>
      <c r="I28" s="73">
        <f t="shared" si="0"/>
        <v>0</v>
      </c>
      <c r="K28" s="294"/>
      <c r="L28" s="449" t="s">
        <v>102</v>
      </c>
      <c r="M28" s="8" t="e">
        <f>LOOKUP(K28,Name!A$1:B774)</f>
        <v>#N/A</v>
      </c>
      <c r="N28" s="380"/>
      <c r="O28" s="380"/>
      <c r="P28" s="380"/>
      <c r="Q28" s="378"/>
      <c r="R28" s="380"/>
      <c r="S28" s="460">
        <f t="shared" si="1"/>
        <v>0</v>
      </c>
    </row>
    <row r="29" spans="1:19" ht="15.75">
      <c r="A29" s="63"/>
      <c r="B29" s="259" t="s">
        <v>104</v>
      </c>
      <c r="C29" s="8" t="e">
        <f>LOOKUP(A29,Name!A$1:B724)</f>
        <v>#N/A</v>
      </c>
      <c r="D29" s="11"/>
      <c r="E29" s="11"/>
      <c r="F29" s="11"/>
      <c r="G29" s="11"/>
      <c r="H29" s="11"/>
      <c r="I29" s="73">
        <f t="shared" si="0"/>
        <v>0</v>
      </c>
      <c r="K29" s="294"/>
      <c r="L29" s="449" t="s">
        <v>102</v>
      </c>
      <c r="M29" s="8" t="e">
        <f>LOOKUP(K29,Name!A$1:B769)</f>
        <v>#N/A</v>
      </c>
      <c r="N29" s="380"/>
      <c r="O29" s="380"/>
      <c r="P29" s="380"/>
      <c r="Q29" s="378"/>
      <c r="R29" s="380"/>
      <c r="S29" s="460">
        <f t="shared" si="1"/>
        <v>0</v>
      </c>
    </row>
    <row r="30" spans="1:19" ht="15.75">
      <c r="A30" s="42"/>
      <c r="B30" s="259" t="s">
        <v>104</v>
      </c>
      <c r="C30" s="8" t="e">
        <f>LOOKUP(A30,Name!A$1:B732)</f>
        <v>#N/A</v>
      </c>
      <c r="D30" s="11"/>
      <c r="E30" s="11"/>
      <c r="F30" s="11"/>
      <c r="G30" s="11"/>
      <c r="H30" s="11"/>
      <c r="I30" s="73">
        <f t="shared" si="0"/>
        <v>0</v>
      </c>
      <c r="K30" s="294"/>
      <c r="L30" s="449" t="s">
        <v>102</v>
      </c>
      <c r="M30" s="8" t="e">
        <f>LOOKUP(K30,Name!A$1:B774)</f>
        <v>#N/A</v>
      </c>
      <c r="N30" s="380"/>
      <c r="O30" s="380"/>
      <c r="P30" s="380"/>
      <c r="Q30" s="378"/>
      <c r="R30" s="380"/>
      <c r="S30" s="460">
        <f t="shared" si="1"/>
        <v>0</v>
      </c>
    </row>
    <row r="31" spans="1:19" ht="15.75">
      <c r="A31" s="42"/>
      <c r="B31" s="259" t="s">
        <v>104</v>
      </c>
      <c r="C31" s="8" t="e">
        <f>LOOKUP(A31,Name!A$1:B732)</f>
        <v>#N/A</v>
      </c>
      <c r="D31" s="11"/>
      <c r="E31" s="11"/>
      <c r="F31" s="11"/>
      <c r="G31" s="11"/>
      <c r="H31" s="11"/>
      <c r="I31" s="73">
        <f t="shared" si="0"/>
        <v>0</v>
      </c>
      <c r="K31" s="294"/>
      <c r="L31" s="449" t="s">
        <v>102</v>
      </c>
      <c r="M31" s="66" t="e">
        <f>LOOKUP(K31,Name!A$1:B775)</f>
        <v>#N/A</v>
      </c>
      <c r="N31" s="380"/>
      <c r="O31" s="380"/>
      <c r="P31" s="380"/>
      <c r="Q31" s="378"/>
      <c r="R31" s="380"/>
      <c r="S31" s="460">
        <f t="shared" si="1"/>
        <v>0</v>
      </c>
    </row>
    <row r="32" spans="1:19" ht="15.75">
      <c r="A32" s="42">
        <v>363</v>
      </c>
      <c r="B32" s="259" t="s">
        <v>104</v>
      </c>
      <c r="C32" s="8" t="str">
        <f>LOOKUP(A32,Name!A$1:B729)</f>
        <v>Tyrell Williamson-Greene</v>
      </c>
      <c r="D32" s="11"/>
      <c r="E32" s="11"/>
      <c r="F32" s="11"/>
      <c r="G32" s="11"/>
      <c r="H32" s="11"/>
      <c r="I32" s="73">
        <f t="shared" si="0"/>
        <v>0</v>
      </c>
      <c r="K32" s="294"/>
      <c r="L32" s="449" t="s">
        <v>102</v>
      </c>
      <c r="M32" s="321" t="e">
        <f>LOOKUP(K32,Name!A$1:B778)</f>
        <v>#N/A</v>
      </c>
      <c r="N32" s="380"/>
      <c r="O32" s="380"/>
      <c r="P32" s="380"/>
      <c r="Q32" s="378"/>
      <c r="R32" s="380"/>
      <c r="S32" s="490">
        <f t="shared" si="1"/>
        <v>0</v>
      </c>
    </row>
    <row r="33" spans="1:19" ht="18" customHeight="1">
      <c r="A33" s="42">
        <v>606</v>
      </c>
      <c r="B33" s="259" t="s">
        <v>104</v>
      </c>
      <c r="C33" s="8" t="str">
        <f>LOOKUP(A33,Name!A$1:B730)</f>
        <v>James Lee</v>
      </c>
      <c r="D33" s="11"/>
      <c r="E33" s="11"/>
      <c r="F33" s="11"/>
      <c r="G33" s="11"/>
      <c r="H33" s="11"/>
      <c r="I33" s="73">
        <f t="shared" si="0"/>
        <v>0</v>
      </c>
      <c r="K33" s="294"/>
      <c r="L33" s="449" t="s">
        <v>102</v>
      </c>
      <c r="M33" s="8" t="e">
        <f>LOOKUP(K33,Name!A$1:B775)</f>
        <v>#N/A</v>
      </c>
      <c r="N33" s="380"/>
      <c r="O33" s="380"/>
      <c r="P33" s="380"/>
      <c r="Q33" s="378"/>
      <c r="R33" s="380"/>
      <c r="S33" s="460">
        <f t="shared" si="1"/>
        <v>0</v>
      </c>
    </row>
    <row r="34" spans="1:19" ht="15.75">
      <c r="A34" s="42">
        <v>358</v>
      </c>
      <c r="B34" s="259" t="s">
        <v>104</v>
      </c>
      <c r="C34" s="8" t="str">
        <f>LOOKUP(A34,Name!A$1:B728)</f>
        <v>Reece Canigh</v>
      </c>
      <c r="D34" s="11"/>
      <c r="E34" s="11"/>
      <c r="F34" s="11"/>
      <c r="G34" s="11"/>
      <c r="H34" s="11"/>
      <c r="I34" s="73">
        <f aca="true" t="shared" si="2" ref="I34:I65">MAX(D34:H34)</f>
        <v>0</v>
      </c>
      <c r="K34" s="294"/>
      <c r="L34" s="449" t="s">
        <v>102</v>
      </c>
      <c r="M34" s="8" t="e">
        <f>LOOKUP(K34,Name!A$1:B770)</f>
        <v>#N/A</v>
      </c>
      <c r="N34" s="380"/>
      <c r="O34" s="380"/>
      <c r="P34" s="380"/>
      <c r="Q34" s="378"/>
      <c r="R34" s="380"/>
      <c r="S34" s="460">
        <f aca="true" t="shared" si="3" ref="S34:S65">MIN(N34:R34)</f>
        <v>0</v>
      </c>
    </row>
    <row r="35" spans="1:19" ht="15.75">
      <c r="A35" s="63">
        <v>607</v>
      </c>
      <c r="B35" s="259" t="s">
        <v>104</v>
      </c>
      <c r="C35" s="8" t="str">
        <f>LOOKUP(A35,Name!A$1:B723)</f>
        <v>Jack Talbot</v>
      </c>
      <c r="D35" s="11"/>
      <c r="E35" s="11"/>
      <c r="F35" s="11"/>
      <c r="G35" s="11"/>
      <c r="H35" s="11"/>
      <c r="I35" s="73">
        <f t="shared" si="2"/>
        <v>0</v>
      </c>
      <c r="K35" s="294"/>
      <c r="L35" s="449" t="s">
        <v>102</v>
      </c>
      <c r="M35" s="8" t="e">
        <f>LOOKUP(K35,Name!A$1:B770)</f>
        <v>#N/A</v>
      </c>
      <c r="N35" s="380"/>
      <c r="O35" s="380"/>
      <c r="P35" s="380"/>
      <c r="Q35" s="378"/>
      <c r="R35" s="380"/>
      <c r="S35" s="460">
        <f t="shared" si="3"/>
        <v>0</v>
      </c>
    </row>
    <row r="36" spans="1:19" ht="15.75">
      <c r="A36" s="298">
        <v>572</v>
      </c>
      <c r="B36" s="259" t="s">
        <v>104</v>
      </c>
      <c r="C36" s="8" t="str">
        <f>LOOKUP(A36,Name!A$1:B726)</f>
        <v>Isabelle Neville</v>
      </c>
      <c r="D36" s="11"/>
      <c r="E36" s="11"/>
      <c r="F36" s="11"/>
      <c r="G36" s="11"/>
      <c r="H36" s="11"/>
      <c r="I36" s="73">
        <f t="shared" si="2"/>
        <v>0</v>
      </c>
      <c r="K36" s="294"/>
      <c r="L36" s="449" t="s">
        <v>102</v>
      </c>
      <c r="M36" s="8" t="e">
        <f>LOOKUP(K36,Name!A$1:B771)</f>
        <v>#N/A</v>
      </c>
      <c r="N36" s="380"/>
      <c r="O36" s="380"/>
      <c r="P36" s="380"/>
      <c r="Q36" s="378"/>
      <c r="R36" s="380"/>
      <c r="S36" s="460">
        <f t="shared" si="3"/>
        <v>0</v>
      </c>
    </row>
    <row r="37" spans="1:19" ht="15.75">
      <c r="A37" s="42">
        <v>151</v>
      </c>
      <c r="B37" s="259" t="s">
        <v>104</v>
      </c>
      <c r="C37" s="8" t="str">
        <f>LOOKUP(A37,Name!A$1:B727)</f>
        <v>James Ward</v>
      </c>
      <c r="D37" s="11"/>
      <c r="E37" s="11"/>
      <c r="F37" s="11"/>
      <c r="G37" s="11"/>
      <c r="H37" s="11"/>
      <c r="I37" s="73">
        <f t="shared" si="2"/>
        <v>0</v>
      </c>
      <c r="K37" s="294"/>
      <c r="L37" s="449" t="s">
        <v>102</v>
      </c>
      <c r="M37" s="321" t="e">
        <f>LOOKUP(K37,Name!A$1:B777)</f>
        <v>#N/A</v>
      </c>
      <c r="N37" s="380"/>
      <c r="O37" s="380"/>
      <c r="P37" s="380"/>
      <c r="Q37" s="378"/>
      <c r="R37" s="380"/>
      <c r="S37" s="490">
        <f t="shared" si="3"/>
        <v>0</v>
      </c>
    </row>
    <row r="38" spans="1:19" ht="15.75">
      <c r="A38" s="42">
        <v>155</v>
      </c>
      <c r="B38" s="259" t="s">
        <v>104</v>
      </c>
      <c r="C38" s="8" t="str">
        <f>LOOKUP(A38,Name!A$1:B725)</f>
        <v>Luke o'Brien</v>
      </c>
      <c r="D38" s="11"/>
      <c r="E38" s="11"/>
      <c r="F38" s="11"/>
      <c r="G38" s="11"/>
      <c r="H38" s="11"/>
      <c r="I38" s="73">
        <f t="shared" si="2"/>
        <v>0</v>
      </c>
      <c r="K38" s="294"/>
      <c r="L38" s="449" t="s">
        <v>102</v>
      </c>
      <c r="M38" s="8" t="e">
        <f>LOOKUP(K38,Name!A$1:B773)</f>
        <v>#N/A</v>
      </c>
      <c r="N38" s="380"/>
      <c r="O38" s="380"/>
      <c r="P38" s="380"/>
      <c r="Q38" s="378"/>
      <c r="R38" s="380"/>
      <c r="S38" s="460">
        <f t="shared" si="3"/>
        <v>0</v>
      </c>
    </row>
    <row r="39" spans="1:19" ht="15.75">
      <c r="A39" s="42">
        <v>491</v>
      </c>
      <c r="B39" s="259" t="s">
        <v>104</v>
      </c>
      <c r="C39" s="8" t="str">
        <f>LOOKUP(A39,Name!A$1:B731)</f>
        <v>Millie Tomkins</v>
      </c>
      <c r="D39" s="11"/>
      <c r="E39" s="11"/>
      <c r="F39" s="11"/>
      <c r="G39" s="11"/>
      <c r="H39" s="11"/>
      <c r="I39" s="73">
        <f t="shared" si="2"/>
        <v>0</v>
      </c>
      <c r="K39" s="294"/>
      <c r="L39" s="449" t="s">
        <v>102</v>
      </c>
      <c r="M39" s="8" t="e">
        <f>LOOKUP(K39,Name!A$1:B770)</f>
        <v>#N/A</v>
      </c>
      <c r="N39" s="380"/>
      <c r="O39" s="380"/>
      <c r="P39" s="380"/>
      <c r="Q39" s="378"/>
      <c r="R39" s="380"/>
      <c r="S39" s="460">
        <f t="shared" si="3"/>
        <v>0</v>
      </c>
    </row>
    <row r="40" spans="1:19" s="323" customFormat="1" ht="15.75" customHeight="1">
      <c r="A40" s="42"/>
      <c r="B40" s="259" t="s">
        <v>104</v>
      </c>
      <c r="C40" s="8" t="e">
        <f>LOOKUP(A40,Name!A$1:B726)</f>
        <v>#N/A</v>
      </c>
      <c r="D40" s="11"/>
      <c r="E40" s="11"/>
      <c r="F40" s="11"/>
      <c r="G40" s="11"/>
      <c r="H40" s="11"/>
      <c r="I40" s="73">
        <f t="shared" si="2"/>
        <v>0</v>
      </c>
      <c r="K40" s="294"/>
      <c r="L40" s="449" t="s">
        <v>102</v>
      </c>
      <c r="M40" s="8" t="e">
        <f>LOOKUP(K40,Name!A$1:B771)</f>
        <v>#N/A</v>
      </c>
      <c r="N40" s="380"/>
      <c r="O40" s="380"/>
      <c r="P40" s="380"/>
      <c r="Q40" s="378"/>
      <c r="R40" s="380"/>
      <c r="S40" s="460">
        <f t="shared" si="3"/>
        <v>0</v>
      </c>
    </row>
    <row r="41" spans="1:19" ht="15.75">
      <c r="A41" s="42"/>
      <c r="B41" s="259" t="s">
        <v>104</v>
      </c>
      <c r="C41" s="8" t="e">
        <f>LOOKUP(A41,Name!A$1:B728)</f>
        <v>#N/A</v>
      </c>
      <c r="D41" s="11"/>
      <c r="E41" s="11"/>
      <c r="F41" s="11"/>
      <c r="G41" s="11"/>
      <c r="H41" s="11"/>
      <c r="I41" s="73">
        <f t="shared" si="2"/>
        <v>0</v>
      </c>
      <c r="K41" s="42"/>
      <c r="L41" s="449" t="s">
        <v>102</v>
      </c>
      <c r="M41" s="8" t="e">
        <f>LOOKUP(K41,Name!A$1:B774)</f>
        <v>#N/A</v>
      </c>
      <c r="N41" s="380"/>
      <c r="O41" s="380"/>
      <c r="P41" s="380"/>
      <c r="Q41" s="378"/>
      <c r="R41" s="380"/>
      <c r="S41" s="460">
        <f t="shared" si="3"/>
        <v>0</v>
      </c>
    </row>
    <row r="42" spans="1:19" ht="15.75">
      <c r="A42" s="443"/>
      <c r="B42" s="259" t="s">
        <v>104</v>
      </c>
      <c r="C42" s="8" t="e">
        <f>LOOKUP(A42,Name!A$1:B730)</f>
        <v>#N/A</v>
      </c>
      <c r="D42" s="11"/>
      <c r="E42" s="11"/>
      <c r="F42" s="11"/>
      <c r="G42" s="11"/>
      <c r="H42" s="11"/>
      <c r="I42" s="73">
        <f t="shared" si="2"/>
        <v>0</v>
      </c>
      <c r="K42" s="42"/>
      <c r="L42" s="449" t="s">
        <v>102</v>
      </c>
      <c r="M42" s="8" t="e">
        <f>LOOKUP(K42,Name!A$1:B776)</f>
        <v>#N/A</v>
      </c>
      <c r="N42" s="380"/>
      <c r="O42" s="380"/>
      <c r="P42" s="380"/>
      <c r="Q42" s="378"/>
      <c r="R42" s="380"/>
      <c r="S42" s="460">
        <f t="shared" si="3"/>
        <v>0</v>
      </c>
    </row>
    <row r="43" spans="1:19" ht="16.5" thickBot="1">
      <c r="A43" s="443"/>
      <c r="B43" s="299" t="s">
        <v>104</v>
      </c>
      <c r="C43" s="45" t="e">
        <f>LOOKUP(A43,Name!A$1:B728)</f>
        <v>#N/A</v>
      </c>
      <c r="D43" s="11"/>
      <c r="E43" s="11"/>
      <c r="F43" s="11"/>
      <c r="G43" s="11"/>
      <c r="H43" s="11"/>
      <c r="I43" s="296">
        <f t="shared" si="2"/>
        <v>0</v>
      </c>
      <c r="K43" s="42"/>
      <c r="L43" s="449" t="s">
        <v>102</v>
      </c>
      <c r="M43" s="8" t="e">
        <f>LOOKUP(K43,Name!A$1:B776)</f>
        <v>#N/A</v>
      </c>
      <c r="N43" s="380"/>
      <c r="O43" s="380"/>
      <c r="P43" s="380"/>
      <c r="Q43" s="378"/>
      <c r="R43" s="380"/>
      <c r="S43" s="460">
        <f t="shared" si="3"/>
        <v>0</v>
      </c>
    </row>
    <row r="44" spans="1:19" s="323" customFormat="1" ht="18" customHeight="1" thickBot="1">
      <c r="A44" s="443"/>
      <c r="B44" s="537" t="s">
        <v>322</v>
      </c>
      <c r="C44" s="45" t="e">
        <f>LOOKUP(A44,Name!A$1:B729)</f>
        <v>#N/A</v>
      </c>
      <c r="D44" s="11"/>
      <c r="E44" s="11"/>
      <c r="F44" s="11"/>
      <c r="G44" s="11"/>
      <c r="H44" s="11"/>
      <c r="I44" s="624">
        <f t="shared" si="2"/>
        <v>0</v>
      </c>
      <c r="K44" s="294"/>
      <c r="L44" s="449" t="s">
        <v>102</v>
      </c>
      <c r="M44" s="8" t="e">
        <f>LOOKUP(K44,Name!A$1:B773)</f>
        <v>#N/A</v>
      </c>
      <c r="N44" s="380"/>
      <c r="O44" s="380"/>
      <c r="P44" s="380"/>
      <c r="Q44" s="378"/>
      <c r="R44" s="380"/>
      <c r="S44" s="460">
        <f t="shared" si="3"/>
        <v>0</v>
      </c>
    </row>
    <row r="45" spans="1:19" ht="16.5" thickBot="1">
      <c r="A45" s="443"/>
      <c r="B45" s="466" t="s">
        <v>322</v>
      </c>
      <c r="C45" s="321" t="e">
        <f>LOOKUP(A45,Name!A$1:B1026)</f>
        <v>#N/A</v>
      </c>
      <c r="D45" s="11"/>
      <c r="E45" s="11"/>
      <c r="F45" s="11"/>
      <c r="G45" s="11"/>
      <c r="H45" s="11"/>
      <c r="I45" s="468">
        <f t="shared" si="2"/>
        <v>0</v>
      </c>
      <c r="K45" s="628"/>
      <c r="L45" s="461" t="s">
        <v>102</v>
      </c>
      <c r="M45" s="45" t="e">
        <f>LOOKUP(K45,Name!A$1:B772)</f>
        <v>#N/A</v>
      </c>
      <c r="N45" s="380"/>
      <c r="O45" s="380"/>
      <c r="P45" s="380"/>
      <c r="Q45" s="378"/>
      <c r="R45" s="380"/>
      <c r="S45" s="462">
        <f t="shared" si="3"/>
        <v>0</v>
      </c>
    </row>
    <row r="46" spans="1:19" ht="15.75">
      <c r="A46" s="443"/>
      <c r="B46" s="466" t="s">
        <v>322</v>
      </c>
      <c r="C46" s="467" t="e">
        <f>LOOKUP(A46,Name!A$1:B1035)</f>
        <v>#N/A</v>
      </c>
      <c r="D46" s="11"/>
      <c r="E46" s="11"/>
      <c r="F46" s="11"/>
      <c r="G46" s="11"/>
      <c r="H46" s="11"/>
      <c r="I46" s="468">
        <f t="shared" si="2"/>
        <v>0</v>
      </c>
      <c r="K46" s="629">
        <v>6</v>
      </c>
      <c r="L46" s="636" t="s">
        <v>337</v>
      </c>
      <c r="M46" s="656" t="s">
        <v>7</v>
      </c>
      <c r="N46" s="380"/>
      <c r="O46" s="380"/>
      <c r="P46" s="380"/>
      <c r="Q46" s="378"/>
      <c r="R46" s="380"/>
      <c r="S46" s="614">
        <f t="shared" si="3"/>
        <v>0</v>
      </c>
    </row>
    <row r="47" spans="1:19" ht="19.5" customHeight="1">
      <c r="A47" s="443"/>
      <c r="B47" s="466" t="s">
        <v>322</v>
      </c>
      <c r="C47" s="321" t="e">
        <f>LOOKUP(A47,Name!A$1:B1036)</f>
        <v>#N/A</v>
      </c>
      <c r="D47" s="11"/>
      <c r="E47" s="11"/>
      <c r="F47" s="11"/>
      <c r="G47" s="11"/>
      <c r="H47" s="11"/>
      <c r="I47" s="468">
        <f t="shared" si="2"/>
        <v>0</v>
      </c>
      <c r="K47" s="635">
        <v>3</v>
      </c>
      <c r="L47" s="638" t="s">
        <v>337</v>
      </c>
      <c r="M47" s="641" t="s">
        <v>6</v>
      </c>
      <c r="N47" s="380"/>
      <c r="O47" s="380"/>
      <c r="P47" s="380"/>
      <c r="Q47" s="378"/>
      <c r="R47" s="380"/>
      <c r="S47" s="53">
        <f t="shared" si="3"/>
        <v>0</v>
      </c>
    </row>
    <row r="48" spans="1:19" ht="15.75">
      <c r="A48" s="443"/>
      <c r="B48" s="466" t="s">
        <v>322</v>
      </c>
      <c r="C48" s="321" t="e">
        <f>LOOKUP(A48,Name!A$1:B1035)</f>
        <v>#N/A</v>
      </c>
      <c r="D48" s="11"/>
      <c r="E48" s="11"/>
      <c r="F48" s="11"/>
      <c r="G48" s="11"/>
      <c r="H48" s="11"/>
      <c r="I48" s="468">
        <f t="shared" si="2"/>
        <v>0</v>
      </c>
      <c r="K48" s="439">
        <v>4</v>
      </c>
      <c r="L48" s="638" t="s">
        <v>337</v>
      </c>
      <c r="M48" s="87" t="s">
        <v>9</v>
      </c>
      <c r="N48" s="380"/>
      <c r="O48" s="380"/>
      <c r="P48" s="380"/>
      <c r="Q48" s="378"/>
      <c r="R48" s="380"/>
      <c r="S48" s="53">
        <f t="shared" si="3"/>
        <v>0</v>
      </c>
    </row>
    <row r="49" spans="1:19" ht="18" customHeight="1">
      <c r="A49" s="443"/>
      <c r="B49" s="466" t="s">
        <v>322</v>
      </c>
      <c r="C49" s="321" t="e">
        <f>LOOKUP(A49,Name!A$1:B1031)</f>
        <v>#N/A</v>
      </c>
      <c r="D49" s="11"/>
      <c r="E49" s="11"/>
      <c r="F49" s="11"/>
      <c r="G49" s="11"/>
      <c r="H49" s="11"/>
      <c r="I49" s="468">
        <f t="shared" si="2"/>
        <v>0</v>
      </c>
      <c r="K49" s="633">
        <v>1</v>
      </c>
      <c r="L49" s="638" t="s">
        <v>337</v>
      </c>
      <c r="M49" s="643" t="s">
        <v>10</v>
      </c>
      <c r="N49" s="380"/>
      <c r="O49" s="380"/>
      <c r="P49" s="380"/>
      <c r="Q49" s="378"/>
      <c r="R49" s="380"/>
      <c r="S49" s="493">
        <f t="shared" si="3"/>
        <v>0</v>
      </c>
    </row>
    <row r="50" spans="1:19" ht="16.5" thickBot="1">
      <c r="A50" s="443"/>
      <c r="B50" s="466" t="s">
        <v>322</v>
      </c>
      <c r="C50" s="321" t="e">
        <f>LOOKUP(A50,Name!A$1:B1025)</f>
        <v>#N/A</v>
      </c>
      <c r="D50" s="11"/>
      <c r="E50" s="11"/>
      <c r="F50" s="11"/>
      <c r="G50" s="11"/>
      <c r="H50" s="11"/>
      <c r="I50" s="468">
        <f t="shared" si="2"/>
        <v>0</v>
      </c>
      <c r="K50" s="647">
        <v>5</v>
      </c>
      <c r="L50" s="648" t="s">
        <v>337</v>
      </c>
      <c r="M50" s="649" t="s">
        <v>8</v>
      </c>
      <c r="N50" s="380"/>
      <c r="O50" s="380"/>
      <c r="P50" s="380"/>
      <c r="Q50" s="378"/>
      <c r="R50" s="380"/>
      <c r="S50" s="650">
        <f t="shared" si="3"/>
        <v>0</v>
      </c>
    </row>
    <row r="51" spans="1:19" s="323" customFormat="1" ht="18" customHeight="1" thickBot="1">
      <c r="A51" s="443"/>
      <c r="B51" s="466" t="s">
        <v>322</v>
      </c>
      <c r="C51" s="467" t="e">
        <f>LOOKUP(A51,Name!A$1:B1034)</f>
        <v>#N/A</v>
      </c>
      <c r="D51" s="11"/>
      <c r="E51" s="11"/>
      <c r="F51" s="11"/>
      <c r="G51" s="11"/>
      <c r="H51" s="11"/>
      <c r="I51" s="468">
        <f t="shared" si="2"/>
        <v>0</v>
      </c>
      <c r="K51" s="651"/>
      <c r="L51" s="652" t="s">
        <v>82</v>
      </c>
      <c r="M51" s="655" t="e">
        <f>LOOKUP(K51,Name!A8:B741)</f>
        <v>#N/A</v>
      </c>
      <c r="N51" s="380"/>
      <c r="O51" s="380"/>
      <c r="P51" s="380"/>
      <c r="Q51" s="378"/>
      <c r="R51" s="380"/>
      <c r="S51" s="627">
        <f t="shared" si="3"/>
        <v>0</v>
      </c>
    </row>
    <row r="52" spans="1:19" ht="15.75">
      <c r="A52" s="443"/>
      <c r="B52" s="466" t="s">
        <v>322</v>
      </c>
      <c r="C52" s="321" t="e">
        <f>LOOKUP(A52,Name!A$1:B1027)</f>
        <v>#N/A</v>
      </c>
      <c r="D52" s="11"/>
      <c r="E52" s="11"/>
      <c r="F52" s="11"/>
      <c r="G52" s="11"/>
      <c r="H52" s="11"/>
      <c r="I52" s="468">
        <f t="shared" si="2"/>
        <v>0</v>
      </c>
      <c r="K52" s="564"/>
      <c r="L52" s="451" t="s">
        <v>82</v>
      </c>
      <c r="M52" s="452" t="e">
        <f>LOOKUP(K52,Name!A8:B741)</f>
        <v>#N/A</v>
      </c>
      <c r="N52" s="380"/>
      <c r="O52" s="380"/>
      <c r="P52" s="380"/>
      <c r="Q52" s="378"/>
      <c r="R52" s="380"/>
      <c r="S52" s="456">
        <f t="shared" si="3"/>
        <v>0</v>
      </c>
    </row>
    <row r="53" spans="1:19" ht="15.75">
      <c r="A53" s="443"/>
      <c r="B53" s="466" t="s">
        <v>322</v>
      </c>
      <c r="C53" s="321" t="e">
        <f>LOOKUP(A53,Name!A$1:B1037)</f>
        <v>#N/A</v>
      </c>
      <c r="D53" s="11"/>
      <c r="E53" s="11"/>
      <c r="F53" s="11"/>
      <c r="G53" s="11"/>
      <c r="H53" s="11"/>
      <c r="I53" s="468">
        <f t="shared" si="2"/>
        <v>0</v>
      </c>
      <c r="K53" s="281"/>
      <c r="L53" s="451" t="s">
        <v>82</v>
      </c>
      <c r="M53" s="208" t="e">
        <f>LOOKUP(K53,Name!A1:B739)</f>
        <v>#N/A</v>
      </c>
      <c r="N53" s="380"/>
      <c r="O53" s="380"/>
      <c r="P53" s="380"/>
      <c r="Q53" s="378"/>
      <c r="R53" s="380"/>
      <c r="S53" s="456">
        <f t="shared" si="3"/>
        <v>0</v>
      </c>
    </row>
    <row r="54" spans="1:19" ht="15.75">
      <c r="A54" s="443"/>
      <c r="B54" s="466" t="s">
        <v>322</v>
      </c>
      <c r="C54" s="321" t="e">
        <f>LOOKUP(A54,Name!A$1:B1029)</f>
        <v>#N/A</v>
      </c>
      <c r="D54" s="11"/>
      <c r="E54" s="11"/>
      <c r="F54" s="11"/>
      <c r="G54" s="11"/>
      <c r="H54" s="11"/>
      <c r="I54" s="468">
        <f t="shared" si="2"/>
        <v>0</v>
      </c>
      <c r="K54" s="281"/>
      <c r="L54" s="451" t="s">
        <v>82</v>
      </c>
      <c r="M54" s="452" t="e">
        <f>LOOKUP(K54,Name!A9:B742)</f>
        <v>#N/A</v>
      </c>
      <c r="N54" s="380"/>
      <c r="O54" s="380"/>
      <c r="P54" s="380"/>
      <c r="Q54" s="378"/>
      <c r="R54" s="380"/>
      <c r="S54" s="456">
        <f t="shared" si="3"/>
        <v>0</v>
      </c>
    </row>
    <row r="55" spans="1:19" ht="15.75">
      <c r="A55" s="443"/>
      <c r="B55" s="466" t="s">
        <v>322</v>
      </c>
      <c r="C55" s="321" t="e">
        <f>LOOKUP(A55,Name!A$1:B1035)</f>
        <v>#N/A</v>
      </c>
      <c r="D55" s="11"/>
      <c r="E55" s="11"/>
      <c r="F55" s="11"/>
      <c r="G55" s="11"/>
      <c r="H55" s="11"/>
      <c r="I55" s="468">
        <f t="shared" si="2"/>
        <v>0</v>
      </c>
      <c r="K55" s="631"/>
      <c r="L55" s="451" t="s">
        <v>82</v>
      </c>
      <c r="M55" s="208" t="e">
        <f>LOOKUP(K55,Name!A10:B743)</f>
        <v>#N/A</v>
      </c>
      <c r="N55" s="380"/>
      <c r="O55" s="380"/>
      <c r="P55" s="380"/>
      <c r="Q55" s="378"/>
      <c r="R55" s="380"/>
      <c r="S55" s="456">
        <f t="shared" si="3"/>
        <v>0</v>
      </c>
    </row>
    <row r="56" spans="1:19" ht="20.25" customHeight="1" thickBot="1">
      <c r="A56" s="443"/>
      <c r="B56" s="466" t="s">
        <v>322</v>
      </c>
      <c r="C56" s="321" t="e">
        <f>LOOKUP(A56,Name!A$1:B1027)</f>
        <v>#N/A</v>
      </c>
      <c r="D56" s="11"/>
      <c r="E56" s="11"/>
      <c r="F56" s="11"/>
      <c r="G56" s="11"/>
      <c r="H56" s="11"/>
      <c r="I56" s="468">
        <f t="shared" si="2"/>
        <v>0</v>
      </c>
      <c r="K56" s="644"/>
      <c r="L56" s="653" t="s">
        <v>82</v>
      </c>
      <c r="M56" s="654" t="e">
        <f>LOOKUP(K56,Name!A7:B740)</f>
        <v>#N/A</v>
      </c>
      <c r="N56" s="380"/>
      <c r="O56" s="380"/>
      <c r="P56" s="380"/>
      <c r="Q56" s="378"/>
      <c r="R56" s="380"/>
      <c r="S56" s="645">
        <f t="shared" si="3"/>
        <v>0</v>
      </c>
    </row>
    <row r="57" spans="1:19" ht="15.75">
      <c r="A57" s="443"/>
      <c r="B57" s="466" t="s">
        <v>322</v>
      </c>
      <c r="C57" s="467" t="e">
        <f>LOOKUP(A57,Name!A$1:B1035)</f>
        <v>#N/A</v>
      </c>
      <c r="D57" s="11"/>
      <c r="E57" s="11"/>
      <c r="F57" s="11"/>
      <c r="G57" s="11"/>
      <c r="H57" s="11"/>
      <c r="I57" s="468">
        <f t="shared" si="2"/>
        <v>0</v>
      </c>
      <c r="K57" s="312">
        <v>5</v>
      </c>
      <c r="L57" s="539" t="s">
        <v>336</v>
      </c>
      <c r="M57" s="450" t="s">
        <v>8</v>
      </c>
      <c r="N57" s="380"/>
      <c r="O57" s="380"/>
      <c r="P57" s="380"/>
      <c r="Q57" s="378"/>
      <c r="R57" s="380"/>
      <c r="S57" s="646">
        <f t="shared" si="3"/>
        <v>0</v>
      </c>
    </row>
    <row r="58" spans="1:19" s="323" customFormat="1" ht="18" customHeight="1">
      <c r="A58" s="443"/>
      <c r="B58" s="466" t="s">
        <v>322</v>
      </c>
      <c r="C58" s="321" t="e">
        <f>LOOKUP(A58,Name!A$1:B1034)</f>
        <v>#N/A</v>
      </c>
      <c r="D58" s="11"/>
      <c r="E58" s="11"/>
      <c r="F58" s="11"/>
      <c r="G58" s="11"/>
      <c r="H58" s="11"/>
      <c r="I58" s="468">
        <f t="shared" si="2"/>
        <v>0</v>
      </c>
      <c r="K58" s="634">
        <v>6</v>
      </c>
      <c r="L58" s="539" t="s">
        <v>336</v>
      </c>
      <c r="M58" s="657" t="s">
        <v>7</v>
      </c>
      <c r="N58" s="380"/>
      <c r="O58" s="380"/>
      <c r="P58" s="380"/>
      <c r="Q58" s="378"/>
      <c r="R58" s="380"/>
      <c r="S58" s="543">
        <f t="shared" si="3"/>
        <v>0</v>
      </c>
    </row>
    <row r="59" spans="1:19" ht="15.75">
      <c r="A59" s="443"/>
      <c r="B59" s="466" t="s">
        <v>322</v>
      </c>
      <c r="C59" s="321" t="e">
        <f>LOOKUP(A59,Name!A$1:B1032)</f>
        <v>#N/A</v>
      </c>
      <c r="D59" s="11"/>
      <c r="E59" s="11"/>
      <c r="F59" s="11"/>
      <c r="G59" s="11"/>
      <c r="H59" s="11"/>
      <c r="I59" s="468">
        <f t="shared" si="2"/>
        <v>0</v>
      </c>
      <c r="K59" s="314">
        <v>3</v>
      </c>
      <c r="L59" s="539" t="s">
        <v>336</v>
      </c>
      <c r="M59" s="52" t="s">
        <v>6</v>
      </c>
      <c r="N59" s="380"/>
      <c r="O59" s="380"/>
      <c r="P59" s="380"/>
      <c r="Q59" s="378"/>
      <c r="R59" s="380"/>
      <c r="S59" s="53">
        <f t="shared" si="3"/>
        <v>0</v>
      </c>
    </row>
    <row r="60" spans="1:19" ht="15.75">
      <c r="A60" s="443"/>
      <c r="B60" s="466" t="s">
        <v>322</v>
      </c>
      <c r="C60" s="321" t="e">
        <f>LOOKUP(A60,Name!A$1:B1036)</f>
        <v>#N/A</v>
      </c>
      <c r="D60" s="11"/>
      <c r="E60" s="11"/>
      <c r="F60" s="11"/>
      <c r="G60" s="11"/>
      <c r="H60" s="11"/>
      <c r="I60" s="468">
        <f t="shared" si="2"/>
        <v>0</v>
      </c>
      <c r="K60" s="536">
        <v>4</v>
      </c>
      <c r="L60" s="539" t="s">
        <v>336</v>
      </c>
      <c r="M60" s="492" t="s">
        <v>9</v>
      </c>
      <c r="N60" s="380"/>
      <c r="O60" s="380"/>
      <c r="P60" s="380"/>
      <c r="Q60" s="378"/>
      <c r="R60" s="380"/>
      <c r="S60" s="493">
        <f t="shared" si="3"/>
        <v>0</v>
      </c>
    </row>
    <row r="61" spans="1:19" ht="16.5" thickBot="1">
      <c r="A61" s="443"/>
      <c r="B61" s="466" t="s">
        <v>322</v>
      </c>
      <c r="C61" s="321" t="e">
        <f>LOOKUP(A61,Name!A$1:B1035)</f>
        <v>#N/A</v>
      </c>
      <c r="D61" s="11"/>
      <c r="E61" s="11"/>
      <c r="F61" s="11"/>
      <c r="G61" s="11"/>
      <c r="H61" s="11"/>
      <c r="I61" s="468">
        <f t="shared" si="2"/>
        <v>0</v>
      </c>
      <c r="K61" s="632">
        <v>1</v>
      </c>
      <c r="L61" s="540" t="s">
        <v>336</v>
      </c>
      <c r="M61" s="463" t="s">
        <v>10</v>
      </c>
      <c r="N61" s="380"/>
      <c r="O61" s="380"/>
      <c r="P61" s="380"/>
      <c r="Q61" s="378"/>
      <c r="R61" s="380"/>
      <c r="S61" s="54">
        <f t="shared" si="3"/>
        <v>0</v>
      </c>
    </row>
    <row r="62" spans="1:19" s="323" customFormat="1" ht="18.75" customHeight="1" thickBot="1">
      <c r="A62" s="443"/>
      <c r="B62" s="497" t="s">
        <v>322</v>
      </c>
      <c r="C62" s="499" t="e">
        <f>LOOKUP(A62,Name!A$1:B1033)</f>
        <v>#N/A</v>
      </c>
      <c r="D62" s="11"/>
      <c r="E62" s="11"/>
      <c r="F62" s="11"/>
      <c r="G62" s="11"/>
      <c r="H62" s="11"/>
      <c r="I62" s="501">
        <f t="shared" si="2"/>
        <v>0</v>
      </c>
      <c r="K62" s="630">
        <v>5</v>
      </c>
      <c r="L62" s="637" t="s">
        <v>338</v>
      </c>
      <c r="M62" s="450" t="s">
        <v>8</v>
      </c>
      <c r="N62" s="380"/>
      <c r="O62" s="380"/>
      <c r="P62" s="380"/>
      <c r="Q62" s="378"/>
      <c r="R62" s="380"/>
      <c r="S62" s="53">
        <f t="shared" si="3"/>
        <v>0</v>
      </c>
    </row>
    <row r="63" spans="1:19" ht="15.75" customHeight="1" thickBot="1">
      <c r="A63" s="443"/>
      <c r="B63" s="498" t="s">
        <v>106</v>
      </c>
      <c r="C63" s="499" t="e">
        <f>LOOKUP(A63,Name!A$1:B1034)</f>
        <v>#N/A</v>
      </c>
      <c r="D63" s="11"/>
      <c r="E63" s="11"/>
      <c r="F63" s="11"/>
      <c r="G63" s="11"/>
      <c r="H63" s="11"/>
      <c r="I63" s="621">
        <f t="shared" si="2"/>
        <v>0</v>
      </c>
      <c r="K63" s="533">
        <v>4</v>
      </c>
      <c r="L63" s="640" t="s">
        <v>338</v>
      </c>
      <c r="M63" s="52" t="s">
        <v>9</v>
      </c>
      <c r="N63" s="380"/>
      <c r="O63" s="380"/>
      <c r="P63" s="380"/>
      <c r="Q63" s="380"/>
      <c r="R63" s="380"/>
      <c r="S63" s="53">
        <f t="shared" si="3"/>
        <v>0</v>
      </c>
    </row>
    <row r="64" spans="1:19" ht="15.75">
      <c r="A64" s="443"/>
      <c r="B64" s="541" t="s">
        <v>106</v>
      </c>
      <c r="C64" s="8" t="e">
        <f>LOOKUP(A64,Name!A$1:B979)</f>
        <v>#N/A</v>
      </c>
      <c r="D64" s="11"/>
      <c r="E64" s="11"/>
      <c r="F64" s="11"/>
      <c r="G64" s="11"/>
      <c r="H64" s="11"/>
      <c r="I64" s="71">
        <f t="shared" si="2"/>
        <v>0</v>
      </c>
      <c r="K64" s="634">
        <v>6</v>
      </c>
      <c r="L64" s="640" t="s">
        <v>338</v>
      </c>
      <c r="M64" s="657" t="s">
        <v>7</v>
      </c>
      <c r="N64" s="380"/>
      <c r="O64" s="380"/>
      <c r="P64" s="380"/>
      <c r="Q64" s="380"/>
      <c r="R64" s="380"/>
      <c r="S64" s="612">
        <f t="shared" si="3"/>
        <v>0</v>
      </c>
    </row>
    <row r="65" spans="1:19" ht="15.75">
      <c r="A65" s="443"/>
      <c r="B65" s="494" t="s">
        <v>106</v>
      </c>
      <c r="C65" s="321" t="e">
        <f>LOOKUP(A65,Name!A$1:B979)</f>
        <v>#N/A</v>
      </c>
      <c r="D65" s="11"/>
      <c r="E65" s="11"/>
      <c r="F65" s="11"/>
      <c r="G65" s="11"/>
      <c r="H65" s="11"/>
      <c r="I65" s="468">
        <f t="shared" si="2"/>
        <v>0</v>
      </c>
      <c r="K65" s="314">
        <v>3</v>
      </c>
      <c r="L65" s="640" t="s">
        <v>338</v>
      </c>
      <c r="M65" s="450" t="s">
        <v>6</v>
      </c>
      <c r="N65" s="380"/>
      <c r="O65" s="380"/>
      <c r="P65" s="380"/>
      <c r="Q65" s="380"/>
      <c r="R65" s="380"/>
      <c r="S65" s="53">
        <f t="shared" si="3"/>
        <v>0</v>
      </c>
    </row>
    <row r="66" spans="1:19" ht="16.5" thickBot="1">
      <c r="A66" s="443"/>
      <c r="B66" s="495" t="s">
        <v>106</v>
      </c>
      <c r="C66" s="8" t="e">
        <f>LOOKUP(A66,Name!A$1:B975)</f>
        <v>#N/A</v>
      </c>
      <c r="D66" s="11"/>
      <c r="E66" s="11"/>
      <c r="F66" s="11"/>
      <c r="G66" s="11"/>
      <c r="H66" s="11"/>
      <c r="I66" s="71">
        <f aca="true" t="shared" si="4" ref="I66:I84">MAX(D66:H66)</f>
        <v>0</v>
      </c>
      <c r="K66" s="632">
        <v>1</v>
      </c>
      <c r="L66" s="639" t="s">
        <v>338</v>
      </c>
      <c r="M66" s="642" t="s">
        <v>10</v>
      </c>
      <c r="N66" s="380"/>
      <c r="O66" s="380"/>
      <c r="P66" s="380"/>
      <c r="Q66" s="380"/>
      <c r="R66" s="380"/>
      <c r="S66" s="54">
        <f>MIN(N66:R66)</f>
        <v>0</v>
      </c>
    </row>
    <row r="67" spans="1:19" ht="15.75">
      <c r="A67" s="443"/>
      <c r="B67" s="494" t="s">
        <v>106</v>
      </c>
      <c r="C67" s="321" t="e">
        <f>LOOKUP(A67,Name!A$1:B977)</f>
        <v>#N/A</v>
      </c>
      <c r="D67" s="11"/>
      <c r="E67" s="11"/>
      <c r="F67" s="11"/>
      <c r="G67" s="11"/>
      <c r="H67" s="11"/>
      <c r="I67" s="468">
        <f t="shared" si="4"/>
        <v>0</v>
      </c>
      <c r="K67" s="42"/>
      <c r="L67" s="293" t="s">
        <v>113</v>
      </c>
      <c r="M67" s="622" t="e">
        <f>LOOKUP(K67,Name!A$1:B1010)</f>
        <v>#N/A</v>
      </c>
      <c r="N67" s="380"/>
      <c r="O67" s="380"/>
      <c r="P67" s="380"/>
      <c r="Q67" s="380"/>
      <c r="R67" s="380"/>
      <c r="S67" s="623">
        <f aca="true" t="shared" si="5" ref="S67:S82">MAX(N67:R67)</f>
        <v>0</v>
      </c>
    </row>
    <row r="68" spans="1:19" ht="15.75">
      <c r="A68" s="443"/>
      <c r="B68" s="494" t="s">
        <v>106</v>
      </c>
      <c r="C68" s="321" t="e">
        <f>LOOKUP(A68,Name!A$1:B980)</f>
        <v>#N/A</v>
      </c>
      <c r="D68" s="11"/>
      <c r="E68" s="11"/>
      <c r="F68" s="11"/>
      <c r="G68" s="11"/>
      <c r="H68" s="11"/>
      <c r="I68" s="468">
        <f t="shared" si="4"/>
        <v>0</v>
      </c>
      <c r="K68" s="42"/>
      <c r="L68" s="120" t="s">
        <v>113</v>
      </c>
      <c r="M68" s="8" t="e">
        <f>LOOKUP(K68,Name!A$1:B1014)</f>
        <v>#N/A</v>
      </c>
      <c r="N68" s="380"/>
      <c r="O68" s="380"/>
      <c r="P68" s="380"/>
      <c r="Q68" s="380"/>
      <c r="R68" s="380"/>
      <c r="S68" s="73">
        <f t="shared" si="5"/>
        <v>0</v>
      </c>
    </row>
    <row r="69" spans="1:19" ht="15.75">
      <c r="A69" s="443"/>
      <c r="B69" s="495" t="s">
        <v>106</v>
      </c>
      <c r="C69" s="8" t="e">
        <f>LOOKUP(A69,Name!A$1:B978)</f>
        <v>#N/A</v>
      </c>
      <c r="D69" s="11"/>
      <c r="E69" s="11"/>
      <c r="F69" s="11"/>
      <c r="G69" s="11"/>
      <c r="H69" s="11"/>
      <c r="I69" s="71">
        <f t="shared" si="4"/>
        <v>0</v>
      </c>
      <c r="K69" s="42"/>
      <c r="L69" s="325" t="s">
        <v>113</v>
      </c>
      <c r="M69" s="321" t="e">
        <f>LOOKUP(K69,Name!A$1:B1025)</f>
        <v>#N/A</v>
      </c>
      <c r="N69" s="380"/>
      <c r="O69" s="380"/>
      <c r="P69" s="380"/>
      <c r="Q69" s="380"/>
      <c r="R69" s="380"/>
      <c r="S69" s="464">
        <f t="shared" si="5"/>
        <v>0</v>
      </c>
    </row>
    <row r="70" spans="1:19" ht="15.75">
      <c r="A70" s="443"/>
      <c r="B70" s="495" t="s">
        <v>106</v>
      </c>
      <c r="C70" s="8" t="e">
        <f>LOOKUP(A70,Name!A$1:B985)</f>
        <v>#N/A</v>
      </c>
      <c r="D70" s="11"/>
      <c r="E70" s="11"/>
      <c r="F70" s="11"/>
      <c r="G70" s="11"/>
      <c r="H70" s="11"/>
      <c r="I70" s="71">
        <f t="shared" si="4"/>
        <v>0</v>
      </c>
      <c r="K70" s="42"/>
      <c r="L70" s="120" t="s">
        <v>113</v>
      </c>
      <c r="M70" s="8" t="e">
        <f>LOOKUP(K70,Name!A$1:B1013)</f>
        <v>#N/A</v>
      </c>
      <c r="N70" s="380"/>
      <c r="O70" s="380"/>
      <c r="P70" s="380"/>
      <c r="Q70" s="380"/>
      <c r="R70" s="380"/>
      <c r="S70" s="73">
        <f t="shared" si="5"/>
        <v>0</v>
      </c>
    </row>
    <row r="71" spans="1:19" ht="15.75">
      <c r="A71" s="443"/>
      <c r="B71" s="494" t="s">
        <v>106</v>
      </c>
      <c r="C71" s="542" t="e">
        <f>LOOKUP(A71,Name!A$1:B980)</f>
        <v>#N/A</v>
      </c>
      <c r="D71" s="11"/>
      <c r="E71" s="11"/>
      <c r="F71" s="11"/>
      <c r="G71" s="11"/>
      <c r="H71" s="11"/>
      <c r="I71" s="468">
        <f t="shared" si="4"/>
        <v>0</v>
      </c>
      <c r="K71" s="42"/>
      <c r="L71" s="325" t="s">
        <v>113</v>
      </c>
      <c r="M71" s="500" t="e">
        <f>LOOKUP(K71,Name!A$1:B1012)</f>
        <v>#N/A</v>
      </c>
      <c r="N71" s="380"/>
      <c r="O71" s="380"/>
      <c r="P71" s="380"/>
      <c r="Q71" s="380"/>
      <c r="R71" s="380"/>
      <c r="S71" s="464">
        <f t="shared" si="5"/>
        <v>0</v>
      </c>
    </row>
    <row r="72" spans="1:19" ht="15.75">
      <c r="A72" s="465"/>
      <c r="B72" s="494" t="s">
        <v>106</v>
      </c>
      <c r="C72" s="321" t="e">
        <f>LOOKUP(A72,Name!A$1:B981)</f>
        <v>#N/A</v>
      </c>
      <c r="D72" s="11"/>
      <c r="E72" s="11"/>
      <c r="F72" s="11"/>
      <c r="G72" s="11"/>
      <c r="H72" s="11"/>
      <c r="I72" s="468">
        <f t="shared" si="4"/>
        <v>0</v>
      </c>
      <c r="K72" s="42"/>
      <c r="L72" s="325" t="s">
        <v>113</v>
      </c>
      <c r="M72" s="321" t="e">
        <f>LOOKUP(K72,Name!A$1:B1014)</f>
        <v>#N/A</v>
      </c>
      <c r="N72" s="380"/>
      <c r="O72" s="380"/>
      <c r="P72" s="380"/>
      <c r="Q72" s="380"/>
      <c r="R72" s="380"/>
      <c r="S72" s="464">
        <f t="shared" si="5"/>
        <v>0</v>
      </c>
    </row>
    <row r="73" spans="1:19" ht="15.75">
      <c r="A73" s="42"/>
      <c r="B73" s="495" t="s">
        <v>106</v>
      </c>
      <c r="C73" s="8" t="e">
        <f>LOOKUP(A73,Name!A$1:B978)</f>
        <v>#N/A</v>
      </c>
      <c r="D73" s="11"/>
      <c r="E73" s="11"/>
      <c r="F73" s="11"/>
      <c r="G73" s="11"/>
      <c r="H73" s="11"/>
      <c r="I73" s="71">
        <f t="shared" si="4"/>
        <v>0</v>
      </c>
      <c r="K73" s="42"/>
      <c r="L73" s="325" t="s">
        <v>113</v>
      </c>
      <c r="M73" s="321" t="e">
        <f>LOOKUP(K73,Name!A$1:B1026)</f>
        <v>#N/A</v>
      </c>
      <c r="N73" s="380"/>
      <c r="O73" s="380"/>
      <c r="P73" s="380"/>
      <c r="Q73" s="380"/>
      <c r="R73" s="380"/>
      <c r="S73" s="464">
        <f t="shared" si="5"/>
        <v>0</v>
      </c>
    </row>
    <row r="74" spans="1:19" ht="15.75">
      <c r="A74" s="42"/>
      <c r="B74" s="495" t="s">
        <v>106</v>
      </c>
      <c r="C74" s="8" t="e">
        <f>LOOKUP(A74,Name!A$1:B977)</f>
        <v>#N/A</v>
      </c>
      <c r="D74" s="11"/>
      <c r="E74" s="11"/>
      <c r="F74" s="11"/>
      <c r="G74" s="11"/>
      <c r="H74" s="11"/>
      <c r="I74" s="71">
        <f t="shared" si="4"/>
        <v>0</v>
      </c>
      <c r="K74" s="42"/>
      <c r="L74" s="325" t="s">
        <v>113</v>
      </c>
      <c r="M74" s="321" t="e">
        <f>LOOKUP(K74,Name!A$1:B1016)</f>
        <v>#N/A</v>
      </c>
      <c r="N74" s="380"/>
      <c r="O74" s="380"/>
      <c r="P74" s="380"/>
      <c r="Q74" s="380"/>
      <c r="R74" s="380"/>
      <c r="S74" s="464">
        <f t="shared" si="5"/>
        <v>0</v>
      </c>
    </row>
    <row r="75" spans="1:19" ht="15.75">
      <c r="A75" s="42"/>
      <c r="B75" s="495" t="s">
        <v>106</v>
      </c>
      <c r="C75" s="8" t="e">
        <f>LOOKUP(A75,Name!A$1:B977)</f>
        <v>#N/A</v>
      </c>
      <c r="D75" s="11"/>
      <c r="E75" s="11"/>
      <c r="F75" s="11"/>
      <c r="G75" s="11"/>
      <c r="H75" s="11"/>
      <c r="I75" s="71">
        <f t="shared" si="4"/>
        <v>0</v>
      </c>
      <c r="K75" s="42"/>
      <c r="L75" s="120" t="s">
        <v>113</v>
      </c>
      <c r="M75" s="8" t="e">
        <f>LOOKUP(K75,Name!A$1:B1016)</f>
        <v>#N/A</v>
      </c>
      <c r="N75" s="380"/>
      <c r="O75" s="380"/>
      <c r="P75" s="380"/>
      <c r="Q75" s="380"/>
      <c r="R75" s="380"/>
      <c r="S75" s="73">
        <f t="shared" si="5"/>
        <v>0</v>
      </c>
    </row>
    <row r="76" spans="1:19" ht="15.75">
      <c r="A76" s="465"/>
      <c r="B76" s="494" t="s">
        <v>106</v>
      </c>
      <c r="C76" s="321" t="e">
        <f>LOOKUP(A76,Name!A$1:B980)</f>
        <v>#N/A</v>
      </c>
      <c r="D76" s="11"/>
      <c r="E76" s="11"/>
      <c r="F76" s="11"/>
      <c r="G76" s="11"/>
      <c r="H76" s="11"/>
      <c r="I76" s="468">
        <f t="shared" si="4"/>
        <v>0</v>
      </c>
      <c r="K76" s="42"/>
      <c r="L76" s="120" t="s">
        <v>113</v>
      </c>
      <c r="M76" s="8" t="e">
        <f>LOOKUP(K76,Name!A$1:B1023)</f>
        <v>#N/A</v>
      </c>
      <c r="N76" s="380"/>
      <c r="O76" s="380"/>
      <c r="P76" s="380"/>
      <c r="Q76" s="380"/>
      <c r="R76" s="380"/>
      <c r="S76" s="73">
        <f t="shared" si="5"/>
        <v>0</v>
      </c>
    </row>
    <row r="77" spans="1:19" ht="18.75" customHeight="1">
      <c r="A77" s="465"/>
      <c r="B77" s="494" t="s">
        <v>106</v>
      </c>
      <c r="C77" s="321" t="e">
        <f>LOOKUP(A77,Name!A$1:B979)</f>
        <v>#N/A</v>
      </c>
      <c r="D77" s="11"/>
      <c r="E77" s="11"/>
      <c r="F77" s="11"/>
      <c r="G77" s="11"/>
      <c r="H77" s="11"/>
      <c r="I77" s="71">
        <f t="shared" si="4"/>
        <v>0</v>
      </c>
      <c r="K77" s="465"/>
      <c r="L77" s="325" t="s">
        <v>113</v>
      </c>
      <c r="M77" s="321" t="e">
        <f>LOOKUP(K77,Name!A$1:B1011)</f>
        <v>#N/A</v>
      </c>
      <c r="N77" s="380"/>
      <c r="O77" s="380"/>
      <c r="P77" s="380"/>
      <c r="Q77" s="380"/>
      <c r="R77" s="380"/>
      <c r="S77" s="464">
        <f t="shared" si="5"/>
        <v>0</v>
      </c>
    </row>
    <row r="78" spans="1:19" ht="15.75">
      <c r="A78" s="42"/>
      <c r="B78" s="495" t="s">
        <v>106</v>
      </c>
      <c r="C78" s="8" t="e">
        <f>LOOKUP(A78,Name!A$1:B983)</f>
        <v>#N/A</v>
      </c>
      <c r="D78" s="11"/>
      <c r="E78" s="11"/>
      <c r="F78" s="11"/>
      <c r="G78" s="11"/>
      <c r="H78" s="11"/>
      <c r="I78" s="71">
        <f t="shared" si="4"/>
        <v>0</v>
      </c>
      <c r="K78" s="42"/>
      <c r="L78" s="120" t="s">
        <v>113</v>
      </c>
      <c r="M78" s="8" t="e">
        <f>LOOKUP(K78,Name!A$1:B1015)</f>
        <v>#N/A</v>
      </c>
      <c r="N78" s="380"/>
      <c r="O78" s="380"/>
      <c r="P78" s="380"/>
      <c r="Q78" s="380"/>
      <c r="R78" s="380"/>
      <c r="S78" s="73">
        <f t="shared" si="5"/>
        <v>0</v>
      </c>
    </row>
    <row r="79" spans="1:19" ht="18" customHeight="1">
      <c r="A79" s="42"/>
      <c r="B79" s="495" t="s">
        <v>106</v>
      </c>
      <c r="C79" s="8" t="e">
        <f>LOOKUP(A79,Name!A$1:B986)</f>
        <v>#N/A</v>
      </c>
      <c r="D79" s="11"/>
      <c r="E79" s="11"/>
      <c r="F79" s="11"/>
      <c r="G79" s="11"/>
      <c r="H79" s="11"/>
      <c r="I79" s="71">
        <f t="shared" si="4"/>
        <v>0</v>
      </c>
      <c r="K79" s="42"/>
      <c r="L79" s="120" t="s">
        <v>113</v>
      </c>
      <c r="M79" s="8" t="e">
        <f>LOOKUP(K79,Name!A$1:B1022)</f>
        <v>#N/A</v>
      </c>
      <c r="N79" s="380"/>
      <c r="O79" s="380"/>
      <c r="P79" s="380"/>
      <c r="Q79" s="380"/>
      <c r="R79" s="380"/>
      <c r="S79" s="73">
        <f t="shared" si="5"/>
        <v>0</v>
      </c>
    </row>
    <row r="80" spans="1:19" ht="15.75">
      <c r="A80" s="42"/>
      <c r="B80" s="495" t="s">
        <v>106</v>
      </c>
      <c r="C80" s="8" t="e">
        <f>LOOKUP(A80,Name!A$1:B978)</f>
        <v>#N/A</v>
      </c>
      <c r="D80" s="11"/>
      <c r="E80" s="11"/>
      <c r="F80" s="11"/>
      <c r="G80" s="11"/>
      <c r="H80" s="11"/>
      <c r="I80" s="71">
        <f t="shared" si="4"/>
        <v>0</v>
      </c>
      <c r="K80" s="42"/>
      <c r="L80" s="120" t="s">
        <v>113</v>
      </c>
      <c r="M80" s="8" t="e">
        <f>LOOKUP(K80,Name!A$1:B1025)</f>
        <v>#N/A</v>
      </c>
      <c r="N80" s="380"/>
      <c r="O80" s="380"/>
      <c r="P80" s="380"/>
      <c r="Q80" s="380"/>
      <c r="R80" s="380"/>
      <c r="S80" s="73">
        <f t="shared" si="5"/>
        <v>0</v>
      </c>
    </row>
    <row r="81" spans="1:19" ht="15.75">
      <c r="A81" s="465"/>
      <c r="B81" s="494" t="s">
        <v>106</v>
      </c>
      <c r="C81" s="321" t="e">
        <f>LOOKUP(A81,Name!A$1:B982)</f>
        <v>#N/A</v>
      </c>
      <c r="D81" s="11"/>
      <c r="E81" s="11"/>
      <c r="F81" s="11"/>
      <c r="G81" s="11"/>
      <c r="H81" s="11"/>
      <c r="I81" s="468">
        <f t="shared" si="4"/>
        <v>0</v>
      </c>
      <c r="K81" s="294"/>
      <c r="L81" s="120" t="s">
        <v>113</v>
      </c>
      <c r="M81" s="8" t="e">
        <f>LOOKUP(K81,Name!A$1:B1015)</f>
        <v>#N/A</v>
      </c>
      <c r="N81" s="380"/>
      <c r="O81" s="380"/>
      <c r="P81" s="380"/>
      <c r="Q81" s="380"/>
      <c r="R81" s="380"/>
      <c r="S81" s="73">
        <f t="shared" si="5"/>
        <v>0</v>
      </c>
    </row>
    <row r="82" spans="1:19" ht="16.5" thickBot="1">
      <c r="A82" s="42"/>
      <c r="B82" s="495" t="s">
        <v>106</v>
      </c>
      <c r="C82" s="8" t="e">
        <f>LOOKUP(A82,Name!A$1:B984)</f>
        <v>#N/A</v>
      </c>
      <c r="D82" s="11"/>
      <c r="E82" s="11"/>
      <c r="F82" s="11"/>
      <c r="G82" s="11"/>
      <c r="H82" s="11"/>
      <c r="I82" s="71">
        <f t="shared" si="4"/>
        <v>0</v>
      </c>
      <c r="K82" s="44"/>
      <c r="L82" s="295" t="s">
        <v>113</v>
      </c>
      <c r="M82" s="45" t="e">
        <f>LOOKUP(K82,Name!A$1:B1024)</f>
        <v>#N/A</v>
      </c>
      <c r="N82" s="380"/>
      <c r="O82" s="380"/>
      <c r="P82" s="380"/>
      <c r="Q82" s="380"/>
      <c r="R82" s="380"/>
      <c r="S82" s="296">
        <f t="shared" si="5"/>
        <v>0</v>
      </c>
    </row>
    <row r="83" spans="1:19" ht="17.25" customHeight="1" thickBot="1">
      <c r="A83" s="496"/>
      <c r="B83" s="494" t="s">
        <v>106</v>
      </c>
      <c r="C83" s="321" t="e">
        <f>LOOKUP(A83,Name!A$1:B976)</f>
        <v>#N/A</v>
      </c>
      <c r="D83" s="11"/>
      <c r="E83" s="11"/>
      <c r="F83" s="11"/>
      <c r="G83" s="11"/>
      <c r="H83" s="11"/>
      <c r="I83" s="468">
        <f t="shared" si="4"/>
        <v>0</v>
      </c>
      <c r="K83" s="290" t="s">
        <v>0</v>
      </c>
      <c r="L83" s="290" t="s">
        <v>293</v>
      </c>
      <c r="M83" s="290" t="s">
        <v>35</v>
      </c>
      <c r="N83" s="261" t="s">
        <v>58</v>
      </c>
      <c r="O83" s="261" t="s">
        <v>1</v>
      </c>
      <c r="P83" s="261" t="s">
        <v>2</v>
      </c>
      <c r="Q83" s="261" t="s">
        <v>3</v>
      </c>
      <c r="R83" s="262" t="s">
        <v>4</v>
      </c>
      <c r="S83" s="406" t="s">
        <v>321</v>
      </c>
    </row>
    <row r="84" spans="1:9" ht="16.5" thickBot="1">
      <c r="A84" s="44"/>
      <c r="B84" s="495" t="s">
        <v>106</v>
      </c>
      <c r="C84" s="8" t="e">
        <f>LOOKUP(A84,Name!A$1:B985)</f>
        <v>#N/A</v>
      </c>
      <c r="D84" s="11"/>
      <c r="E84" s="11"/>
      <c r="F84" s="11"/>
      <c r="G84" s="11"/>
      <c r="H84" s="11"/>
      <c r="I84" s="75">
        <f t="shared" si="4"/>
        <v>0</v>
      </c>
    </row>
  </sheetData>
  <sheetProtection/>
  <conditionalFormatting sqref="A86:B65536 K83:L83 A1:B43 A43:A84 K1:L66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B71:B84 A44:B70 A67:A71 K67:L82">
    <cfRule type="cellIs" priority="10" dxfId="51" operator="between" stopIfTrue="1">
      <formula>300</formula>
      <formula>399</formula>
    </cfRule>
    <cfRule type="cellIs" priority="11" dxfId="50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A86:A65536 A1:A84 K67:K83">
    <cfRule type="cellIs" priority="5" dxfId="38" operator="between">
      <formula>99</formula>
      <formula>199.5</formula>
    </cfRule>
    <cfRule type="cellIs" priority="6" dxfId="37" operator="between">
      <formula>400</formula>
      <formula>499.5</formula>
    </cfRule>
  </conditionalFormatting>
  <conditionalFormatting sqref="K1:K66">
    <cfRule type="cellIs" priority="1" dxfId="60" operator="between">
      <formula>99</formula>
      <formula>199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54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0" customWidth="1"/>
    <col min="2" max="2" width="6.28125" style="20" customWidth="1"/>
    <col min="3" max="3" width="22.8515625" style="550" customWidth="1"/>
    <col min="4" max="8" width="5.57421875" style="22" customWidth="1"/>
    <col min="9" max="9" width="5.8515625" style="22" customWidth="1"/>
    <col min="10" max="10" width="2.7109375" style="3" customWidth="1"/>
    <col min="11" max="11" width="5.28125" style="3" customWidth="1"/>
    <col min="12" max="12" width="6.8515625" style="3" customWidth="1"/>
    <col min="13" max="13" width="21.57421875" style="3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3" t="s">
        <v>0</v>
      </c>
      <c r="B1" s="34" t="s">
        <v>173</v>
      </c>
      <c r="C1" s="34" t="s">
        <v>341</v>
      </c>
      <c r="D1" s="40" t="s">
        <v>58</v>
      </c>
      <c r="E1" s="40" t="s">
        <v>1</v>
      </c>
      <c r="F1" s="40" t="s">
        <v>2</v>
      </c>
      <c r="G1" s="40" t="s">
        <v>3</v>
      </c>
      <c r="H1" s="40" t="s">
        <v>4</v>
      </c>
      <c r="I1" s="481" t="s">
        <v>315</v>
      </c>
      <c r="K1" s="33" t="s">
        <v>0</v>
      </c>
      <c r="L1" s="482" t="s">
        <v>173</v>
      </c>
      <c r="M1" s="34" t="s">
        <v>330</v>
      </c>
      <c r="N1" s="40" t="s">
        <v>58</v>
      </c>
      <c r="O1" s="40" t="s">
        <v>1</v>
      </c>
      <c r="P1" s="40" t="s">
        <v>2</v>
      </c>
      <c r="Q1" s="40" t="s">
        <v>3</v>
      </c>
      <c r="R1" s="40" t="s">
        <v>4</v>
      </c>
      <c r="S1" s="35" t="s">
        <v>315</v>
      </c>
    </row>
    <row r="2" spans="1:19" s="10" customFormat="1" ht="16.5" customHeight="1">
      <c r="A2" s="19"/>
      <c r="B2" s="120" t="s">
        <v>101</v>
      </c>
      <c r="C2" s="620" t="e">
        <f>LOOKUP(A2,Name!A$1:B1749)</f>
        <v>#N/A</v>
      </c>
      <c r="D2" s="373"/>
      <c r="E2" s="373"/>
      <c r="F2" s="373"/>
      <c r="G2" s="373"/>
      <c r="H2" s="373"/>
      <c r="I2" s="607">
        <f aca="true" t="shared" si="0" ref="I2:I31">MIN(D2:H2)</f>
        <v>0</v>
      </c>
      <c r="K2" s="19"/>
      <c r="L2" s="258" t="s">
        <v>103</v>
      </c>
      <c r="M2" s="8" t="e">
        <f>LOOKUP(K2,Name!A$1:B1994)</f>
        <v>#N/A</v>
      </c>
      <c r="N2" s="473"/>
      <c r="O2" s="473"/>
      <c r="P2" s="473"/>
      <c r="Q2" s="473"/>
      <c r="R2" s="473"/>
      <c r="S2" s="264">
        <f aca="true" t="shared" si="1" ref="S2:S31">MAX(N2:R2)</f>
        <v>0</v>
      </c>
    </row>
    <row r="3" spans="1:19" ht="16.5" customHeight="1">
      <c r="A3" s="19"/>
      <c r="B3" s="120" t="s">
        <v>101</v>
      </c>
      <c r="C3" s="548" t="e">
        <f>LOOKUP(A3,Name!A$1:B1750)</f>
        <v>#N/A</v>
      </c>
      <c r="D3" s="373"/>
      <c r="E3" s="373"/>
      <c r="F3" s="373"/>
      <c r="G3" s="373"/>
      <c r="H3" s="373"/>
      <c r="I3" s="15">
        <f t="shared" si="0"/>
        <v>0</v>
      </c>
      <c r="K3" s="19"/>
      <c r="L3" s="258" t="s">
        <v>103</v>
      </c>
      <c r="M3" s="8" t="e">
        <f>LOOKUP(K3,Name!A$1:B1995)</f>
        <v>#N/A</v>
      </c>
      <c r="N3" s="473"/>
      <c r="O3" s="473"/>
      <c r="P3" s="473"/>
      <c r="Q3" s="473"/>
      <c r="R3" s="473"/>
      <c r="S3" s="13">
        <f t="shared" si="1"/>
        <v>0</v>
      </c>
    </row>
    <row r="4" spans="1:19" ht="16.5" customHeight="1">
      <c r="A4" s="19"/>
      <c r="B4" s="120" t="s">
        <v>101</v>
      </c>
      <c r="C4" s="548" t="e">
        <f>LOOKUP(A4,Name!A$1:B1752)</f>
        <v>#N/A</v>
      </c>
      <c r="D4" s="373"/>
      <c r="E4" s="373"/>
      <c r="F4" s="373"/>
      <c r="G4" s="373"/>
      <c r="H4" s="373"/>
      <c r="I4" s="15">
        <f t="shared" si="0"/>
        <v>0</v>
      </c>
      <c r="K4" s="19"/>
      <c r="L4" s="258" t="s">
        <v>103</v>
      </c>
      <c r="M4" s="8" t="e">
        <f>LOOKUP(K4,Name!A$1:B1987)</f>
        <v>#N/A</v>
      </c>
      <c r="N4" s="473"/>
      <c r="O4" s="473"/>
      <c r="P4" s="473"/>
      <c r="Q4" s="473"/>
      <c r="R4" s="473"/>
      <c r="S4" s="578">
        <f t="shared" si="1"/>
        <v>0</v>
      </c>
    </row>
    <row r="5" spans="1:19" ht="16.5" customHeight="1">
      <c r="A5" s="19"/>
      <c r="B5" s="120" t="s">
        <v>101</v>
      </c>
      <c r="C5" s="548" t="e">
        <f>LOOKUP(A5,Name!A$1:B1750)</f>
        <v>#N/A</v>
      </c>
      <c r="D5" s="373"/>
      <c r="E5" s="373"/>
      <c r="F5" s="373"/>
      <c r="G5" s="373"/>
      <c r="H5" s="373"/>
      <c r="I5" s="15">
        <f t="shared" si="0"/>
        <v>0</v>
      </c>
      <c r="K5" s="19"/>
      <c r="L5" s="258" t="s">
        <v>103</v>
      </c>
      <c r="M5" s="8" t="e">
        <f>LOOKUP(K5,Name!A$1:B1985)</f>
        <v>#N/A</v>
      </c>
      <c r="N5" s="473"/>
      <c r="O5" s="473"/>
      <c r="P5" s="473"/>
      <c r="Q5" s="473"/>
      <c r="R5" s="473"/>
      <c r="S5" s="13">
        <f t="shared" si="1"/>
        <v>0</v>
      </c>
    </row>
    <row r="6" spans="1:19" ht="16.5" customHeight="1">
      <c r="A6" s="320"/>
      <c r="B6" s="120" t="s">
        <v>101</v>
      </c>
      <c r="C6" s="549" t="e">
        <f>LOOKUP(A6,Name!A$1:B1759)</f>
        <v>#N/A</v>
      </c>
      <c r="D6" s="373"/>
      <c r="E6" s="373"/>
      <c r="F6" s="373"/>
      <c r="G6" s="373"/>
      <c r="H6" s="373"/>
      <c r="I6" s="322">
        <f t="shared" si="0"/>
        <v>0</v>
      </c>
      <c r="K6" s="19"/>
      <c r="L6" s="258" t="s">
        <v>103</v>
      </c>
      <c r="M6" s="8" t="e">
        <f>LOOKUP(K6,Name!A$1:B1995)</f>
        <v>#N/A</v>
      </c>
      <c r="N6" s="473"/>
      <c r="O6" s="473"/>
      <c r="P6" s="473"/>
      <c r="Q6" s="473"/>
      <c r="R6" s="473"/>
      <c r="S6" s="13">
        <f t="shared" si="1"/>
        <v>0</v>
      </c>
    </row>
    <row r="7" spans="1:19" ht="16.5" customHeight="1">
      <c r="A7" s="19"/>
      <c r="B7" s="120" t="s">
        <v>101</v>
      </c>
      <c r="C7" s="548" t="e">
        <f>LOOKUP(A7,Name!A$1:B1753)</f>
        <v>#N/A</v>
      </c>
      <c r="D7" s="373"/>
      <c r="E7" s="373"/>
      <c r="F7" s="373"/>
      <c r="G7" s="373"/>
      <c r="H7" s="373"/>
      <c r="I7" s="15">
        <f t="shared" si="0"/>
        <v>0</v>
      </c>
      <c r="K7" s="19"/>
      <c r="L7" s="258" t="s">
        <v>103</v>
      </c>
      <c r="M7" s="8" t="e">
        <f>LOOKUP(K7,Name!A$1:B1995)</f>
        <v>#N/A</v>
      </c>
      <c r="N7" s="473"/>
      <c r="O7" s="473"/>
      <c r="P7" s="473"/>
      <c r="Q7" s="473"/>
      <c r="R7" s="473"/>
      <c r="S7" s="13">
        <f t="shared" si="1"/>
        <v>0</v>
      </c>
    </row>
    <row r="8" spans="1:19" ht="16.5" customHeight="1">
      <c r="A8" s="19"/>
      <c r="B8" s="120" t="s">
        <v>101</v>
      </c>
      <c r="C8" s="548" t="e">
        <f>LOOKUP(A8,Name!A$1:B1750)</f>
        <v>#N/A</v>
      </c>
      <c r="D8" s="373"/>
      <c r="E8" s="373"/>
      <c r="F8" s="373"/>
      <c r="G8" s="373"/>
      <c r="H8" s="373"/>
      <c r="I8" s="15">
        <f t="shared" si="0"/>
        <v>0</v>
      </c>
      <c r="K8" s="19"/>
      <c r="L8" s="258" t="s">
        <v>103</v>
      </c>
      <c r="M8" s="8" t="e">
        <f>LOOKUP(K8,Name!A$1:B1988)</f>
        <v>#N/A</v>
      </c>
      <c r="N8" s="473"/>
      <c r="O8" s="473"/>
      <c r="P8" s="473"/>
      <c r="Q8" s="473"/>
      <c r="R8" s="473"/>
      <c r="S8" s="13">
        <f t="shared" si="1"/>
        <v>0</v>
      </c>
    </row>
    <row r="9" spans="1:19" ht="16.5" customHeight="1">
      <c r="A9" s="19"/>
      <c r="B9" s="120" t="s">
        <v>101</v>
      </c>
      <c r="C9" s="548" t="e">
        <f>LOOKUP(A9,Name!A$1:B1763)</f>
        <v>#N/A</v>
      </c>
      <c r="D9" s="373"/>
      <c r="E9" s="373"/>
      <c r="F9" s="373"/>
      <c r="G9" s="373"/>
      <c r="H9" s="373"/>
      <c r="I9" s="15">
        <f t="shared" si="0"/>
        <v>0</v>
      </c>
      <c r="K9" s="19"/>
      <c r="L9" s="258" t="s">
        <v>103</v>
      </c>
      <c r="M9" s="8" t="e">
        <f>LOOKUP(K9,Name!A$1:B1994)</f>
        <v>#N/A</v>
      </c>
      <c r="N9" s="473"/>
      <c r="O9" s="473"/>
      <c r="P9" s="473"/>
      <c r="Q9" s="473"/>
      <c r="R9" s="473"/>
      <c r="S9" s="13">
        <f t="shared" si="1"/>
        <v>0</v>
      </c>
    </row>
    <row r="10" spans="1:19" ht="16.5" customHeight="1">
      <c r="A10" s="19"/>
      <c r="B10" s="120" t="s">
        <v>101</v>
      </c>
      <c r="C10" s="548" t="e">
        <f>LOOKUP(A10,Name!A$1:B1756)</f>
        <v>#N/A</v>
      </c>
      <c r="D10" s="373"/>
      <c r="E10" s="373"/>
      <c r="F10" s="373"/>
      <c r="G10" s="373"/>
      <c r="H10" s="373"/>
      <c r="I10" s="15">
        <f t="shared" si="0"/>
        <v>0</v>
      </c>
      <c r="K10" s="19"/>
      <c r="L10" s="258" t="s">
        <v>103</v>
      </c>
      <c r="M10" s="8" t="e">
        <f>LOOKUP(K10,Name!A$1:B1994)</f>
        <v>#N/A</v>
      </c>
      <c r="N10" s="473"/>
      <c r="O10" s="473"/>
      <c r="P10" s="473"/>
      <c r="Q10" s="473"/>
      <c r="R10" s="473"/>
      <c r="S10" s="13">
        <f t="shared" si="1"/>
        <v>0</v>
      </c>
    </row>
    <row r="11" spans="1:19" s="323" customFormat="1" ht="16.5" customHeight="1">
      <c r="A11" s="19"/>
      <c r="B11" s="120" t="s">
        <v>101</v>
      </c>
      <c r="C11" s="548" t="e">
        <f>LOOKUP(A11,Name!A$1:B1754)</f>
        <v>#N/A</v>
      </c>
      <c r="D11" s="373"/>
      <c r="E11" s="373"/>
      <c r="F11" s="373"/>
      <c r="G11" s="373"/>
      <c r="H11" s="373"/>
      <c r="I11" s="15">
        <f t="shared" si="0"/>
        <v>0</v>
      </c>
      <c r="K11" s="19"/>
      <c r="L11" s="258" t="s">
        <v>103</v>
      </c>
      <c r="M11" s="8" t="e">
        <f>LOOKUP(K11,Name!A$1:B1996)</f>
        <v>#N/A</v>
      </c>
      <c r="N11" s="473"/>
      <c r="O11" s="473"/>
      <c r="P11" s="473"/>
      <c r="Q11" s="473"/>
      <c r="R11" s="473"/>
      <c r="S11" s="13">
        <f t="shared" si="1"/>
        <v>0</v>
      </c>
    </row>
    <row r="12" spans="1:19" ht="16.5" customHeight="1">
      <c r="A12" s="19"/>
      <c r="B12" s="120" t="s">
        <v>101</v>
      </c>
      <c r="C12" s="548" t="e">
        <f>LOOKUP(A12,Name!A$1:B1762)</f>
        <v>#N/A</v>
      </c>
      <c r="D12" s="373"/>
      <c r="E12" s="373"/>
      <c r="F12" s="373"/>
      <c r="G12" s="373"/>
      <c r="H12" s="373"/>
      <c r="I12" s="15">
        <f t="shared" si="0"/>
        <v>0</v>
      </c>
      <c r="K12" s="19"/>
      <c r="L12" s="258" t="s">
        <v>103</v>
      </c>
      <c r="M12" s="8" t="e">
        <f>LOOKUP(K12,Name!A$1:B1991)</f>
        <v>#N/A</v>
      </c>
      <c r="N12" s="473"/>
      <c r="O12" s="473"/>
      <c r="P12" s="473"/>
      <c r="Q12" s="473"/>
      <c r="R12" s="473"/>
      <c r="S12" s="13">
        <f t="shared" si="1"/>
        <v>0</v>
      </c>
    </row>
    <row r="13" spans="1:19" ht="16.5" customHeight="1">
      <c r="A13" s="19"/>
      <c r="B13" s="120" t="s">
        <v>101</v>
      </c>
      <c r="C13" s="549" t="e">
        <f>LOOKUP(A13,Name!A$1:B1760)</f>
        <v>#N/A</v>
      </c>
      <c r="D13" s="373"/>
      <c r="E13" s="373"/>
      <c r="F13" s="373"/>
      <c r="G13" s="373"/>
      <c r="H13" s="373"/>
      <c r="I13" s="322">
        <f t="shared" si="0"/>
        <v>0</v>
      </c>
      <c r="K13" s="19"/>
      <c r="L13" s="258" t="s">
        <v>103</v>
      </c>
      <c r="M13" s="8" t="e">
        <f>LOOKUP(K13,Name!A$1:B1989)</f>
        <v>#N/A</v>
      </c>
      <c r="N13" s="473"/>
      <c r="O13" s="473"/>
      <c r="P13" s="473"/>
      <c r="Q13" s="473"/>
      <c r="R13" s="473"/>
      <c r="S13" s="13">
        <f t="shared" si="1"/>
        <v>0</v>
      </c>
    </row>
    <row r="14" spans="1:19" ht="15.75">
      <c r="A14" s="19"/>
      <c r="B14" s="120" t="s">
        <v>101</v>
      </c>
      <c r="C14" s="548" t="e">
        <f>LOOKUP(A14,Name!A$1:B1761)</f>
        <v>#N/A</v>
      </c>
      <c r="D14" s="373"/>
      <c r="E14" s="373"/>
      <c r="F14" s="373"/>
      <c r="G14" s="373"/>
      <c r="H14" s="373"/>
      <c r="I14" s="15">
        <f t="shared" si="0"/>
        <v>0</v>
      </c>
      <c r="K14" s="19"/>
      <c r="L14" s="258" t="s">
        <v>103</v>
      </c>
      <c r="M14" s="8" t="e">
        <f>LOOKUP(K14,Name!A$1:B1989)</f>
        <v>#N/A</v>
      </c>
      <c r="N14" s="473"/>
      <c r="O14" s="473"/>
      <c r="P14" s="473"/>
      <c r="Q14" s="473"/>
      <c r="R14" s="473"/>
      <c r="S14" s="13">
        <f t="shared" si="1"/>
        <v>0</v>
      </c>
    </row>
    <row r="15" spans="1:19" ht="16.5" customHeight="1">
      <c r="A15" s="19"/>
      <c r="B15" s="120" t="s">
        <v>101</v>
      </c>
      <c r="C15" s="548" t="e">
        <f>LOOKUP(A15,Name!A$1:B1754)</f>
        <v>#N/A</v>
      </c>
      <c r="D15" s="373"/>
      <c r="E15" s="373"/>
      <c r="F15" s="373"/>
      <c r="G15" s="373"/>
      <c r="H15" s="373"/>
      <c r="I15" s="15">
        <f t="shared" si="0"/>
        <v>0</v>
      </c>
      <c r="K15" s="19"/>
      <c r="L15" s="258" t="s">
        <v>103</v>
      </c>
      <c r="M15" s="8" t="e">
        <f>LOOKUP(K15,Name!A$1:B1993)</f>
        <v>#N/A</v>
      </c>
      <c r="N15" s="473"/>
      <c r="O15" s="473"/>
      <c r="P15" s="473"/>
      <c r="Q15" s="473"/>
      <c r="R15" s="473"/>
      <c r="S15" s="13">
        <f t="shared" si="1"/>
        <v>0</v>
      </c>
    </row>
    <row r="16" spans="1:19" ht="16.5" customHeight="1">
      <c r="A16" s="19"/>
      <c r="B16" s="120" t="s">
        <v>101</v>
      </c>
      <c r="C16" s="548" t="e">
        <f>LOOKUP(A16,Name!A$1:B1755)</f>
        <v>#N/A</v>
      </c>
      <c r="D16" s="373"/>
      <c r="E16" s="373"/>
      <c r="F16" s="373"/>
      <c r="G16" s="373"/>
      <c r="H16" s="373"/>
      <c r="I16" s="15">
        <f t="shared" si="0"/>
        <v>0</v>
      </c>
      <c r="K16" s="19"/>
      <c r="L16" s="258" t="s">
        <v>103</v>
      </c>
      <c r="M16" s="8" t="e">
        <f>LOOKUP(K16,Name!A$1:B1988)</f>
        <v>#N/A</v>
      </c>
      <c r="N16" s="473"/>
      <c r="O16" s="473"/>
      <c r="P16" s="473"/>
      <c r="Q16" s="473"/>
      <c r="R16" s="473"/>
      <c r="S16" s="13">
        <f t="shared" si="1"/>
        <v>0</v>
      </c>
    </row>
    <row r="17" spans="1:19" ht="16.5" customHeight="1">
      <c r="A17" s="19"/>
      <c r="B17" s="120" t="s">
        <v>101</v>
      </c>
      <c r="C17" s="548" t="e">
        <f>LOOKUP(A17,Name!A$1:B1755)</f>
        <v>#N/A</v>
      </c>
      <c r="D17" s="373"/>
      <c r="E17" s="373"/>
      <c r="F17" s="373"/>
      <c r="G17" s="373"/>
      <c r="H17" s="373"/>
      <c r="I17" s="15">
        <f t="shared" si="0"/>
        <v>0</v>
      </c>
      <c r="K17" s="19"/>
      <c r="L17" s="258" t="s">
        <v>103</v>
      </c>
      <c r="M17" s="8" t="e">
        <f>LOOKUP(K17,Name!A$1:B1997)</f>
        <v>#N/A</v>
      </c>
      <c r="N17" s="473"/>
      <c r="O17" s="473"/>
      <c r="P17" s="473"/>
      <c r="Q17" s="473"/>
      <c r="R17" s="473"/>
      <c r="S17" s="13">
        <f t="shared" si="1"/>
        <v>0</v>
      </c>
    </row>
    <row r="18" spans="1:19" ht="16.5" customHeight="1">
      <c r="A18" s="19"/>
      <c r="B18" s="120" t="s">
        <v>101</v>
      </c>
      <c r="C18" s="548" t="e">
        <f>LOOKUP(A18,Name!A$1:B1756)</f>
        <v>#N/A</v>
      </c>
      <c r="D18" s="373"/>
      <c r="E18" s="373"/>
      <c r="F18" s="373"/>
      <c r="G18" s="373"/>
      <c r="H18" s="373"/>
      <c r="I18" s="15">
        <f t="shared" si="0"/>
        <v>0</v>
      </c>
      <c r="K18" s="19"/>
      <c r="L18" s="258" t="s">
        <v>103</v>
      </c>
      <c r="M18" s="8" t="e">
        <f>LOOKUP(K18,Name!A$1:B1986)</f>
        <v>#N/A</v>
      </c>
      <c r="N18" s="473"/>
      <c r="O18" s="473"/>
      <c r="P18" s="473"/>
      <c r="Q18" s="473"/>
      <c r="R18" s="473"/>
      <c r="S18" s="13">
        <f t="shared" si="1"/>
        <v>0</v>
      </c>
    </row>
    <row r="19" spans="1:19" ht="16.5" customHeight="1">
      <c r="A19" s="19"/>
      <c r="B19" s="120" t="s">
        <v>101</v>
      </c>
      <c r="C19" s="548" t="e">
        <f>LOOKUP(A19,Name!A$1:B1761)</f>
        <v>#N/A</v>
      </c>
      <c r="D19" s="373"/>
      <c r="E19" s="373"/>
      <c r="F19" s="373"/>
      <c r="G19" s="373"/>
      <c r="H19" s="373"/>
      <c r="I19" s="15">
        <f t="shared" si="0"/>
        <v>0</v>
      </c>
      <c r="K19" s="19"/>
      <c r="L19" s="477" t="s">
        <v>103</v>
      </c>
      <c r="M19" s="321" t="e">
        <f>LOOKUP(K19,Name!A$1:B1992)</f>
        <v>#N/A</v>
      </c>
      <c r="N19" s="473"/>
      <c r="O19" s="473"/>
      <c r="P19" s="473"/>
      <c r="Q19" s="473"/>
      <c r="R19" s="473"/>
      <c r="S19" s="478">
        <f t="shared" si="1"/>
        <v>0</v>
      </c>
    </row>
    <row r="20" spans="1:19" ht="16.5" customHeight="1">
      <c r="A20" s="19"/>
      <c r="B20" s="120" t="s">
        <v>101</v>
      </c>
      <c r="C20" s="548" t="e">
        <f>LOOKUP(A20,Name!A$1:B1756)</f>
        <v>#N/A</v>
      </c>
      <c r="D20" s="373"/>
      <c r="E20" s="373"/>
      <c r="F20" s="373"/>
      <c r="G20" s="373"/>
      <c r="H20" s="373"/>
      <c r="I20" s="15">
        <f t="shared" si="0"/>
        <v>0</v>
      </c>
      <c r="K20" s="19"/>
      <c r="L20" s="258" t="s">
        <v>103</v>
      </c>
      <c r="M20" s="8" t="e">
        <f>LOOKUP(K20,Name!A$1:B1995)</f>
        <v>#N/A</v>
      </c>
      <c r="N20" s="473"/>
      <c r="O20" s="473"/>
      <c r="P20" s="473"/>
      <c r="Q20" s="473"/>
      <c r="R20" s="473"/>
      <c r="S20" s="13">
        <f t="shared" si="1"/>
        <v>0</v>
      </c>
    </row>
    <row r="21" spans="1:19" ht="16.5" customHeight="1">
      <c r="A21" s="19"/>
      <c r="B21" s="120" t="s">
        <v>101</v>
      </c>
      <c r="C21" s="548" t="e">
        <f>LOOKUP(A21,Name!A$1:B1760)</f>
        <v>#N/A</v>
      </c>
      <c r="D21" s="373"/>
      <c r="E21" s="373"/>
      <c r="F21" s="373"/>
      <c r="G21" s="373"/>
      <c r="H21" s="373"/>
      <c r="I21" s="15">
        <f t="shared" si="0"/>
        <v>0</v>
      </c>
      <c r="K21" s="19"/>
      <c r="L21" s="258" t="s">
        <v>103</v>
      </c>
      <c r="M21" s="8" t="e">
        <f>LOOKUP(K21,Name!A$1:B1998)</f>
        <v>#N/A</v>
      </c>
      <c r="N21" s="473"/>
      <c r="O21" s="473"/>
      <c r="P21" s="473"/>
      <c r="Q21" s="473"/>
      <c r="R21" s="473"/>
      <c r="S21" s="13">
        <f t="shared" si="1"/>
        <v>0</v>
      </c>
    </row>
    <row r="22" spans="1:19" ht="16.5" customHeight="1">
      <c r="A22" s="19"/>
      <c r="B22" s="120" t="s">
        <v>101</v>
      </c>
      <c r="C22" s="548" t="e">
        <f>LOOKUP(A22,Name!A$1:B1751)</f>
        <v>#N/A</v>
      </c>
      <c r="D22" s="373"/>
      <c r="E22" s="373"/>
      <c r="F22" s="373"/>
      <c r="G22" s="373"/>
      <c r="H22" s="373"/>
      <c r="I22" s="15">
        <f t="shared" si="0"/>
        <v>0</v>
      </c>
      <c r="K22" s="19"/>
      <c r="L22" s="258" t="s">
        <v>103</v>
      </c>
      <c r="M22" s="8" t="e">
        <f>LOOKUP(K22,Name!A$1:B2001)</f>
        <v>#N/A</v>
      </c>
      <c r="N22" s="473"/>
      <c r="O22" s="473"/>
      <c r="P22" s="473"/>
      <c r="Q22" s="473"/>
      <c r="R22" s="473"/>
      <c r="S22" s="13">
        <f t="shared" si="1"/>
        <v>0</v>
      </c>
    </row>
    <row r="23" spans="1:19" ht="16.5" customHeight="1">
      <c r="A23" s="19"/>
      <c r="B23" s="120" t="s">
        <v>101</v>
      </c>
      <c r="C23" s="548" t="e">
        <f>LOOKUP(A23,Name!A$1:B1763)</f>
        <v>#N/A</v>
      </c>
      <c r="D23" s="373"/>
      <c r="E23" s="373"/>
      <c r="F23" s="373"/>
      <c r="G23" s="373"/>
      <c r="H23" s="373"/>
      <c r="I23" s="15">
        <f t="shared" si="0"/>
        <v>0</v>
      </c>
      <c r="K23" s="19"/>
      <c r="L23" s="258" t="s">
        <v>103</v>
      </c>
      <c r="M23" s="8" t="e">
        <f>LOOKUP(K23,Name!A$1:B1990)</f>
        <v>#N/A</v>
      </c>
      <c r="N23" s="473"/>
      <c r="O23" s="473"/>
      <c r="P23" s="473"/>
      <c r="Q23" s="473"/>
      <c r="R23" s="473"/>
      <c r="S23" s="13">
        <f t="shared" si="1"/>
        <v>0</v>
      </c>
    </row>
    <row r="24" spans="1:19" ht="15.75">
      <c r="A24" s="19"/>
      <c r="B24" s="120" t="s">
        <v>101</v>
      </c>
      <c r="C24" s="548" t="e">
        <f>LOOKUP(A24,Name!A$1:B1756)</f>
        <v>#N/A</v>
      </c>
      <c r="D24" s="373"/>
      <c r="E24" s="373"/>
      <c r="F24" s="373"/>
      <c r="G24" s="373"/>
      <c r="H24" s="373"/>
      <c r="I24" s="15">
        <f t="shared" si="0"/>
        <v>0</v>
      </c>
      <c r="K24" s="19"/>
      <c r="L24" s="258" t="s">
        <v>103</v>
      </c>
      <c r="M24" s="8" t="e">
        <f>LOOKUP(K24,Name!A$1:B1996)</f>
        <v>#N/A</v>
      </c>
      <c r="N24" s="473"/>
      <c r="O24" s="473"/>
      <c r="P24" s="473"/>
      <c r="Q24" s="473"/>
      <c r="R24" s="473"/>
      <c r="S24" s="13">
        <f t="shared" si="1"/>
        <v>0</v>
      </c>
    </row>
    <row r="25" spans="1:19" ht="15.75">
      <c r="A25" s="19"/>
      <c r="B25" s="120" t="s">
        <v>101</v>
      </c>
      <c r="C25" s="548" t="e">
        <f>LOOKUP(A25,Name!A$1:B1757)</f>
        <v>#N/A</v>
      </c>
      <c r="D25" s="373"/>
      <c r="E25" s="373"/>
      <c r="F25" s="373"/>
      <c r="G25" s="373"/>
      <c r="H25" s="373"/>
      <c r="I25" s="15">
        <f t="shared" si="0"/>
        <v>0</v>
      </c>
      <c r="K25" s="19"/>
      <c r="L25" s="483" t="s">
        <v>104</v>
      </c>
      <c r="M25" s="606" t="e">
        <f>LOOKUP(K25,Name!A$1:B1728)</f>
        <v>#N/A</v>
      </c>
      <c r="N25" s="473"/>
      <c r="O25" s="473"/>
      <c r="P25" s="473"/>
      <c r="Q25" s="473"/>
      <c r="R25" s="473"/>
      <c r="S25" s="618">
        <f t="shared" si="1"/>
        <v>0</v>
      </c>
    </row>
    <row r="26" spans="1:19" ht="15.75">
      <c r="A26" s="19"/>
      <c r="B26" s="120" t="s">
        <v>101</v>
      </c>
      <c r="C26" s="549" t="e">
        <f>LOOKUP(A26,Name!A$1:B1760)</f>
        <v>#N/A</v>
      </c>
      <c r="D26" s="373"/>
      <c r="E26" s="373"/>
      <c r="F26" s="373"/>
      <c r="G26" s="373"/>
      <c r="H26" s="373"/>
      <c r="I26" s="322">
        <f t="shared" si="0"/>
        <v>0</v>
      </c>
      <c r="K26" s="19"/>
      <c r="L26" s="483" t="s">
        <v>104</v>
      </c>
      <c r="M26" s="8" t="e">
        <f>LOOKUP(K26,Name!A$1:B1727)</f>
        <v>#N/A</v>
      </c>
      <c r="N26" s="473"/>
      <c r="O26" s="473"/>
      <c r="P26" s="473"/>
      <c r="Q26" s="473"/>
      <c r="R26" s="473"/>
      <c r="S26" s="13">
        <f t="shared" si="1"/>
        <v>0</v>
      </c>
    </row>
    <row r="27" spans="1:19" ht="15.75">
      <c r="A27" s="19"/>
      <c r="B27" s="120" t="s">
        <v>101</v>
      </c>
      <c r="C27" s="549" t="e">
        <f>LOOKUP(A27,Name!A$1:B1758)</f>
        <v>#N/A</v>
      </c>
      <c r="D27" s="373"/>
      <c r="E27" s="373"/>
      <c r="F27" s="373"/>
      <c r="G27" s="373"/>
      <c r="H27" s="373"/>
      <c r="I27" s="15">
        <f t="shared" si="0"/>
        <v>0</v>
      </c>
      <c r="K27" s="19"/>
      <c r="L27" s="259" t="s">
        <v>104</v>
      </c>
      <c r="M27" s="8" t="e">
        <f>LOOKUP(K27,Name!A$1:B1728)</f>
        <v>#N/A</v>
      </c>
      <c r="N27" s="473"/>
      <c r="O27" s="473"/>
      <c r="P27" s="473"/>
      <c r="Q27" s="473"/>
      <c r="R27" s="473"/>
      <c r="S27" s="13">
        <f t="shared" si="1"/>
        <v>0</v>
      </c>
    </row>
    <row r="28" spans="1:19" ht="15.75">
      <c r="A28" s="19"/>
      <c r="B28" s="120" t="s">
        <v>101</v>
      </c>
      <c r="C28" s="549" t="e">
        <f>LOOKUP(A28,Name!A$1:B1761)</f>
        <v>#N/A</v>
      </c>
      <c r="D28" s="373"/>
      <c r="E28" s="373"/>
      <c r="F28" s="373"/>
      <c r="G28" s="373"/>
      <c r="H28" s="373"/>
      <c r="I28" s="322">
        <f t="shared" si="0"/>
        <v>0</v>
      </c>
      <c r="K28" s="19"/>
      <c r="L28" s="259" t="s">
        <v>104</v>
      </c>
      <c r="M28" s="8" t="e">
        <f>LOOKUP(K28,Name!A$1:B1732)</f>
        <v>#N/A</v>
      </c>
      <c r="N28" s="473"/>
      <c r="O28" s="473"/>
      <c r="P28" s="473"/>
      <c r="Q28" s="473"/>
      <c r="R28" s="473"/>
      <c r="S28" s="13">
        <f t="shared" si="1"/>
        <v>0</v>
      </c>
    </row>
    <row r="29" spans="1:19" ht="15.75">
      <c r="A29" s="19"/>
      <c r="B29" s="449" t="s">
        <v>102</v>
      </c>
      <c r="C29" s="549" t="e">
        <f>LOOKUP(A29,Name!A$1:B1762)</f>
        <v>#N/A</v>
      </c>
      <c r="D29" s="373"/>
      <c r="E29" s="373"/>
      <c r="F29" s="373"/>
      <c r="G29" s="373"/>
      <c r="H29" s="373"/>
      <c r="I29" s="607">
        <f t="shared" si="0"/>
        <v>0</v>
      </c>
      <c r="K29" s="19"/>
      <c r="L29" s="259" t="s">
        <v>104</v>
      </c>
      <c r="M29" s="8" t="e">
        <f>LOOKUP(K29,Name!A$1:B1726)</f>
        <v>#N/A</v>
      </c>
      <c r="N29" s="473"/>
      <c r="O29" s="473"/>
      <c r="P29" s="473"/>
      <c r="Q29" s="473"/>
      <c r="R29" s="473"/>
      <c r="S29" s="13">
        <f t="shared" si="1"/>
        <v>0</v>
      </c>
    </row>
    <row r="30" spans="1:19" ht="15.75">
      <c r="A30" s="19"/>
      <c r="B30" s="449" t="s">
        <v>102</v>
      </c>
      <c r="C30" s="548" t="e">
        <f>LOOKUP(A30,Name!A$1:B1774)</f>
        <v>#N/A</v>
      </c>
      <c r="D30" s="373"/>
      <c r="E30" s="373"/>
      <c r="F30" s="373"/>
      <c r="G30" s="373"/>
      <c r="H30" s="373"/>
      <c r="I30" s="322">
        <f t="shared" si="0"/>
        <v>0</v>
      </c>
      <c r="K30" s="19"/>
      <c r="L30" s="259" t="s">
        <v>104</v>
      </c>
      <c r="M30" s="8" t="e">
        <f>LOOKUP(K30,Name!A$1:B1731)</f>
        <v>#N/A</v>
      </c>
      <c r="N30" s="473"/>
      <c r="O30" s="473"/>
      <c r="P30" s="473"/>
      <c r="Q30" s="473"/>
      <c r="R30" s="473"/>
      <c r="S30" s="13">
        <f t="shared" si="1"/>
        <v>0</v>
      </c>
    </row>
    <row r="31" spans="1:19" ht="15.75">
      <c r="A31" s="19"/>
      <c r="B31" s="449" t="s">
        <v>102</v>
      </c>
      <c r="C31" s="548" t="e">
        <f>LOOKUP(A31,Name!A$1:B1774)</f>
        <v>#N/A</v>
      </c>
      <c r="D31" s="373"/>
      <c r="E31" s="373"/>
      <c r="F31" s="373"/>
      <c r="G31" s="373"/>
      <c r="H31" s="373"/>
      <c r="I31" s="15">
        <f t="shared" si="0"/>
        <v>0</v>
      </c>
      <c r="K31" s="19"/>
      <c r="L31" s="259" t="s">
        <v>104</v>
      </c>
      <c r="M31" s="8" t="e">
        <f>LOOKUP(K31,Name!A$1:B1730)</f>
        <v>#N/A</v>
      </c>
      <c r="N31" s="473"/>
      <c r="O31" s="473"/>
      <c r="P31" s="473"/>
      <c r="Q31" s="473"/>
      <c r="R31" s="473"/>
      <c r="S31" s="13">
        <f t="shared" si="1"/>
        <v>0</v>
      </c>
    </row>
    <row r="32" spans="1:19" ht="15.75">
      <c r="A32" s="19"/>
      <c r="B32" s="449" t="s">
        <v>102</v>
      </c>
      <c r="C32" s="548" t="e">
        <f>LOOKUP(A32,Name!A$1:B1770)</f>
        <v>#N/A</v>
      </c>
      <c r="D32" s="373"/>
      <c r="E32" s="373"/>
      <c r="F32" s="373"/>
      <c r="G32" s="373"/>
      <c r="H32" s="373"/>
      <c r="I32" s="15">
        <f aca="true" t="shared" si="2" ref="I32:I63">MIN(D32:H32)</f>
        <v>0</v>
      </c>
      <c r="K32" s="19"/>
      <c r="L32" s="259" t="s">
        <v>104</v>
      </c>
      <c r="M32" s="8" t="e">
        <f>LOOKUP(K32,Name!A$1:B1732)</f>
        <v>#N/A</v>
      </c>
      <c r="N32" s="473"/>
      <c r="O32" s="473"/>
      <c r="P32" s="473"/>
      <c r="Q32" s="473"/>
      <c r="R32" s="473"/>
      <c r="S32" s="13">
        <f aca="true" t="shared" si="3" ref="S32:S63">MAX(N32:R32)</f>
        <v>0</v>
      </c>
    </row>
    <row r="33" spans="1:19" ht="15.75">
      <c r="A33" s="19"/>
      <c r="B33" s="449" t="s">
        <v>102</v>
      </c>
      <c r="C33" s="548" t="e">
        <f>LOOKUP(A33,Name!A$1:B1766)</f>
        <v>#N/A</v>
      </c>
      <c r="D33" s="373"/>
      <c r="E33" s="373"/>
      <c r="F33" s="373"/>
      <c r="G33" s="373"/>
      <c r="H33" s="373"/>
      <c r="I33" s="15">
        <f t="shared" si="2"/>
        <v>0</v>
      </c>
      <c r="K33" s="19"/>
      <c r="L33" s="259" t="s">
        <v>104</v>
      </c>
      <c r="M33" s="8" t="e">
        <f>LOOKUP(K33,Name!A$1:B1729)</f>
        <v>#N/A</v>
      </c>
      <c r="N33" s="473"/>
      <c r="O33" s="473"/>
      <c r="P33" s="473"/>
      <c r="Q33" s="473"/>
      <c r="R33" s="473"/>
      <c r="S33" s="13">
        <f t="shared" si="3"/>
        <v>0</v>
      </c>
    </row>
    <row r="34" spans="1:19" ht="15.75">
      <c r="A34" s="19"/>
      <c r="B34" s="449" t="s">
        <v>102</v>
      </c>
      <c r="C34" s="548" t="e">
        <f>LOOKUP(A34,Name!A$1:B1765)</f>
        <v>#N/A</v>
      </c>
      <c r="D34" s="373"/>
      <c r="E34" s="373"/>
      <c r="F34" s="373"/>
      <c r="G34" s="373"/>
      <c r="H34" s="373"/>
      <c r="I34" s="15">
        <f t="shared" si="2"/>
        <v>0</v>
      </c>
      <c r="K34" s="19"/>
      <c r="L34" s="259" t="s">
        <v>104</v>
      </c>
      <c r="M34" s="8" t="e">
        <f>LOOKUP(K34,Name!A$1:B1733)</f>
        <v>#N/A</v>
      </c>
      <c r="N34" s="473"/>
      <c r="O34" s="473"/>
      <c r="P34" s="473"/>
      <c r="Q34" s="473"/>
      <c r="R34" s="473"/>
      <c r="S34" s="13">
        <f t="shared" si="3"/>
        <v>0</v>
      </c>
    </row>
    <row r="35" spans="1:19" ht="15.75">
      <c r="A35" s="19"/>
      <c r="B35" s="449" t="s">
        <v>102</v>
      </c>
      <c r="C35" s="548" t="e">
        <f>LOOKUP(A35,Name!A$1:B1770)</f>
        <v>#N/A</v>
      </c>
      <c r="D35" s="373"/>
      <c r="E35" s="373"/>
      <c r="F35" s="373"/>
      <c r="G35" s="373"/>
      <c r="H35" s="373"/>
      <c r="I35" s="15">
        <f t="shared" si="2"/>
        <v>0</v>
      </c>
      <c r="K35" s="19"/>
      <c r="L35" s="259" t="s">
        <v>104</v>
      </c>
      <c r="M35" s="8" t="e">
        <f>LOOKUP(K35,Name!A$1:B1734)</f>
        <v>#N/A</v>
      </c>
      <c r="N35" s="473"/>
      <c r="O35" s="473"/>
      <c r="P35" s="473"/>
      <c r="Q35" s="473"/>
      <c r="R35" s="473"/>
      <c r="S35" s="13">
        <f t="shared" si="3"/>
        <v>0</v>
      </c>
    </row>
    <row r="36" spans="1:19" ht="15.75">
      <c r="A36" s="19"/>
      <c r="B36" s="449" t="s">
        <v>102</v>
      </c>
      <c r="C36" s="548" t="e">
        <f>LOOKUP(A36,Name!A$1:B1772)</f>
        <v>#N/A</v>
      </c>
      <c r="D36" s="373"/>
      <c r="E36" s="373"/>
      <c r="F36" s="373"/>
      <c r="G36" s="373"/>
      <c r="H36" s="373"/>
      <c r="I36" s="15">
        <f t="shared" si="2"/>
        <v>0</v>
      </c>
      <c r="K36" s="19"/>
      <c r="L36" s="259" t="s">
        <v>104</v>
      </c>
      <c r="M36" s="8" t="e">
        <f>LOOKUP(K36,Name!A$1:B1728)</f>
        <v>#N/A</v>
      </c>
      <c r="N36" s="473"/>
      <c r="O36" s="473"/>
      <c r="P36" s="473"/>
      <c r="Q36" s="473"/>
      <c r="R36" s="473"/>
      <c r="S36" s="13">
        <f t="shared" si="3"/>
        <v>0</v>
      </c>
    </row>
    <row r="37" spans="1:19" ht="18.75" customHeight="1">
      <c r="A37" s="19"/>
      <c r="B37" s="449" t="s">
        <v>102</v>
      </c>
      <c r="C37" s="548" t="e">
        <f>LOOKUP(A37,Name!A$1:B1766)</f>
        <v>#N/A</v>
      </c>
      <c r="D37" s="373"/>
      <c r="E37" s="373"/>
      <c r="F37" s="373"/>
      <c r="G37" s="373"/>
      <c r="H37" s="373"/>
      <c r="I37" s="15">
        <f t="shared" si="2"/>
        <v>0</v>
      </c>
      <c r="K37" s="19"/>
      <c r="L37" s="259" t="s">
        <v>104</v>
      </c>
      <c r="M37" s="8" t="e">
        <f>LOOKUP(K37,Name!A$1:B1728)</f>
        <v>#N/A</v>
      </c>
      <c r="N37" s="473"/>
      <c r="O37" s="473"/>
      <c r="P37" s="473"/>
      <c r="Q37" s="473"/>
      <c r="R37" s="473"/>
      <c r="S37" s="13">
        <f t="shared" si="3"/>
        <v>0</v>
      </c>
    </row>
    <row r="38" spans="1:19" ht="15.75">
      <c r="A38" s="19"/>
      <c r="B38" s="449" t="s">
        <v>102</v>
      </c>
      <c r="C38" s="548" t="e">
        <f>LOOKUP(A38,Name!A$1:B1772)</f>
        <v>#N/A</v>
      </c>
      <c r="D38" s="373"/>
      <c r="E38" s="373"/>
      <c r="F38" s="373"/>
      <c r="G38" s="373"/>
      <c r="H38" s="373"/>
      <c r="I38" s="15">
        <f t="shared" si="2"/>
        <v>0</v>
      </c>
      <c r="K38" s="19"/>
      <c r="L38" s="259" t="s">
        <v>104</v>
      </c>
      <c r="M38" s="8" t="e">
        <f>LOOKUP(K38,Name!A$1:B1735)</f>
        <v>#N/A</v>
      </c>
      <c r="N38" s="473"/>
      <c r="O38" s="473"/>
      <c r="P38" s="473"/>
      <c r="Q38" s="473"/>
      <c r="R38" s="473"/>
      <c r="S38" s="13">
        <f t="shared" si="3"/>
        <v>0</v>
      </c>
    </row>
    <row r="39" spans="1:19" ht="15.75">
      <c r="A39" s="19"/>
      <c r="B39" s="449" t="s">
        <v>102</v>
      </c>
      <c r="C39" s="548" t="e">
        <f>LOOKUP(A39,Name!A$1:B1776)</f>
        <v>#N/A</v>
      </c>
      <c r="D39" s="373"/>
      <c r="E39" s="373"/>
      <c r="F39" s="373"/>
      <c r="G39" s="373"/>
      <c r="H39" s="373"/>
      <c r="I39" s="15">
        <f t="shared" si="2"/>
        <v>0</v>
      </c>
      <c r="K39" s="19"/>
      <c r="L39" s="259" t="s">
        <v>104</v>
      </c>
      <c r="M39" s="8" t="e">
        <f>LOOKUP(K39,Name!A$1:B1725)</f>
        <v>#N/A</v>
      </c>
      <c r="N39" s="473"/>
      <c r="O39" s="473"/>
      <c r="P39" s="473"/>
      <c r="Q39" s="473"/>
      <c r="R39" s="473"/>
      <c r="S39" s="13">
        <f t="shared" si="3"/>
        <v>0</v>
      </c>
    </row>
    <row r="40" spans="1:19" ht="15.75">
      <c r="A40" s="19"/>
      <c r="B40" s="449" t="s">
        <v>102</v>
      </c>
      <c r="C40" s="548" t="e">
        <f>LOOKUP(A40,Name!A$1:B1773)</f>
        <v>#N/A</v>
      </c>
      <c r="D40" s="373"/>
      <c r="E40" s="373"/>
      <c r="F40" s="373"/>
      <c r="G40" s="373"/>
      <c r="H40" s="373"/>
      <c r="I40" s="15">
        <f t="shared" si="2"/>
        <v>0</v>
      </c>
      <c r="K40" s="19"/>
      <c r="L40" s="259" t="s">
        <v>104</v>
      </c>
      <c r="M40" s="8" t="e">
        <f>LOOKUP(K40,Name!A$1:B1733)</f>
        <v>#N/A</v>
      </c>
      <c r="N40" s="473"/>
      <c r="O40" s="473"/>
      <c r="P40" s="473"/>
      <c r="Q40" s="473"/>
      <c r="R40" s="473"/>
      <c r="S40" s="13">
        <f t="shared" si="3"/>
        <v>0</v>
      </c>
    </row>
    <row r="41" spans="1:19" ht="15.75">
      <c r="A41" s="19"/>
      <c r="B41" s="449" t="s">
        <v>102</v>
      </c>
      <c r="C41" s="548" t="e">
        <f>LOOKUP(A41,Name!A$1:B1768)</f>
        <v>#N/A</v>
      </c>
      <c r="D41" s="373"/>
      <c r="E41" s="373"/>
      <c r="F41" s="373"/>
      <c r="G41" s="373"/>
      <c r="H41" s="373"/>
      <c r="I41" s="15">
        <f t="shared" si="2"/>
        <v>0</v>
      </c>
      <c r="K41" s="19"/>
      <c r="L41" s="259" t="s">
        <v>104</v>
      </c>
      <c r="M41" s="8" t="e">
        <f>LOOKUP(K41,Name!A$1:B1734)</f>
        <v>#N/A</v>
      </c>
      <c r="N41" s="473"/>
      <c r="O41" s="473"/>
      <c r="P41" s="473"/>
      <c r="Q41" s="473"/>
      <c r="R41" s="473"/>
      <c r="S41" s="13">
        <f t="shared" si="3"/>
        <v>0</v>
      </c>
    </row>
    <row r="42" spans="1:19" ht="15.75">
      <c r="A42" s="19"/>
      <c r="B42" s="449" t="s">
        <v>102</v>
      </c>
      <c r="C42" s="548" t="e">
        <f>LOOKUP(A42,Name!A$1:B1771)</f>
        <v>#N/A</v>
      </c>
      <c r="D42" s="373"/>
      <c r="E42" s="373"/>
      <c r="F42" s="373"/>
      <c r="G42" s="373"/>
      <c r="H42" s="373"/>
      <c r="I42" s="15">
        <f t="shared" si="2"/>
        <v>0</v>
      </c>
      <c r="K42" s="19"/>
      <c r="L42" s="259" t="s">
        <v>104</v>
      </c>
      <c r="M42" s="8" t="e">
        <f>LOOKUP(K42,Name!A$1:B1729)</f>
        <v>#N/A</v>
      </c>
      <c r="N42" s="473"/>
      <c r="O42" s="473"/>
      <c r="P42" s="473"/>
      <c r="Q42" s="473"/>
      <c r="R42" s="473"/>
      <c r="S42" s="13">
        <f t="shared" si="3"/>
        <v>0</v>
      </c>
    </row>
    <row r="43" spans="1:19" ht="15.75">
      <c r="A43" s="19"/>
      <c r="B43" s="449" t="s">
        <v>102</v>
      </c>
      <c r="C43" s="548" t="e">
        <f>LOOKUP(A43,Name!A$1:B1776)</f>
        <v>#N/A</v>
      </c>
      <c r="D43" s="373"/>
      <c r="E43" s="373"/>
      <c r="F43" s="373"/>
      <c r="G43" s="373"/>
      <c r="H43" s="373"/>
      <c r="I43" s="15">
        <f t="shared" si="2"/>
        <v>0</v>
      </c>
      <c r="K43" s="19"/>
      <c r="L43" s="259" t="s">
        <v>104</v>
      </c>
      <c r="M43" s="8" t="e">
        <f>LOOKUP(K43,Name!A$1:B1733)</f>
        <v>#N/A</v>
      </c>
      <c r="N43" s="473"/>
      <c r="O43" s="473"/>
      <c r="P43" s="473"/>
      <c r="Q43" s="473"/>
      <c r="R43" s="473"/>
      <c r="S43" s="13">
        <f t="shared" si="3"/>
        <v>0</v>
      </c>
    </row>
    <row r="44" spans="1:19" ht="17.25" customHeight="1">
      <c r="A44" s="19"/>
      <c r="B44" s="449" t="s">
        <v>102</v>
      </c>
      <c r="C44" s="548" t="e">
        <f>LOOKUP(A44,Name!A$1:B1775)</f>
        <v>#N/A</v>
      </c>
      <c r="D44" s="373"/>
      <c r="E44" s="373"/>
      <c r="F44" s="373"/>
      <c r="G44" s="373"/>
      <c r="H44" s="373"/>
      <c r="I44" s="15">
        <f t="shared" si="2"/>
        <v>0</v>
      </c>
      <c r="K44" s="19"/>
      <c r="L44" s="259" t="s">
        <v>104</v>
      </c>
      <c r="M44" s="8" t="e">
        <f>LOOKUP(K44,Name!A$1:B1726)</f>
        <v>#N/A</v>
      </c>
      <c r="N44" s="473"/>
      <c r="O44" s="473"/>
      <c r="P44" s="473"/>
      <c r="Q44" s="473"/>
      <c r="R44" s="473"/>
      <c r="S44" s="13">
        <f t="shared" si="3"/>
        <v>0</v>
      </c>
    </row>
    <row r="45" spans="1:19" ht="18" customHeight="1">
      <c r="A45" s="19"/>
      <c r="B45" s="449" t="s">
        <v>102</v>
      </c>
      <c r="C45" s="548" t="e">
        <f>LOOKUP(A45,Name!A$1:B1768)</f>
        <v>#N/A</v>
      </c>
      <c r="D45" s="373"/>
      <c r="E45" s="373"/>
      <c r="F45" s="373"/>
      <c r="G45" s="373"/>
      <c r="H45" s="373"/>
      <c r="I45" s="15">
        <f t="shared" si="2"/>
        <v>0</v>
      </c>
      <c r="K45" s="19"/>
      <c r="L45" s="259" t="s">
        <v>104</v>
      </c>
      <c r="M45" s="8" t="e">
        <f>LOOKUP(K45,Name!A$1:B1730)</f>
        <v>#N/A</v>
      </c>
      <c r="N45" s="473"/>
      <c r="O45" s="473"/>
      <c r="P45" s="473"/>
      <c r="Q45" s="473"/>
      <c r="R45" s="473"/>
      <c r="S45" s="13">
        <f t="shared" si="3"/>
        <v>0</v>
      </c>
    </row>
    <row r="46" spans="1:19" ht="16.5" thickBot="1">
      <c r="A46" s="19"/>
      <c r="B46" s="449" t="s">
        <v>102</v>
      </c>
      <c r="C46" s="548" t="e">
        <f>LOOKUP(A46,Name!A$1:B1767)</f>
        <v>#N/A</v>
      </c>
      <c r="D46" s="373"/>
      <c r="E46" s="373"/>
      <c r="F46" s="373"/>
      <c r="G46" s="373"/>
      <c r="H46" s="373"/>
      <c r="I46" s="15">
        <f t="shared" si="2"/>
        <v>0</v>
      </c>
      <c r="K46" s="19"/>
      <c r="L46" s="259" t="s">
        <v>104</v>
      </c>
      <c r="M46" s="8" t="e">
        <f>LOOKUP(K46,Name!A$1:B1724)</f>
        <v>#N/A</v>
      </c>
      <c r="N46" s="473"/>
      <c r="O46" s="473"/>
      <c r="P46" s="473"/>
      <c r="Q46" s="473"/>
      <c r="R46" s="473"/>
      <c r="S46" s="13">
        <f t="shared" si="3"/>
        <v>0</v>
      </c>
    </row>
    <row r="47" spans="1:19" ht="16.5" thickBot="1">
      <c r="A47" s="19"/>
      <c r="B47" s="449" t="s">
        <v>102</v>
      </c>
      <c r="C47" s="548" t="e">
        <f>LOOKUP(A47,Name!A$1:B1769)</f>
        <v>#N/A</v>
      </c>
      <c r="D47" s="373"/>
      <c r="E47" s="373"/>
      <c r="F47" s="373"/>
      <c r="G47" s="373"/>
      <c r="H47" s="373"/>
      <c r="I47" s="15">
        <f t="shared" si="2"/>
        <v>0</v>
      </c>
      <c r="K47" s="19"/>
      <c r="L47" s="480" t="s">
        <v>322</v>
      </c>
      <c r="M47" s="606" t="e">
        <f>LOOKUP(K47,Name!A$1:B2028)</f>
        <v>#N/A</v>
      </c>
      <c r="N47" s="473"/>
      <c r="O47" s="473"/>
      <c r="P47" s="473"/>
      <c r="Q47" s="473"/>
      <c r="R47" s="473"/>
      <c r="S47" s="617">
        <f t="shared" si="3"/>
        <v>0</v>
      </c>
    </row>
    <row r="48" spans="1:19" ht="16.5" thickBot="1">
      <c r="A48" s="19"/>
      <c r="B48" s="449" t="s">
        <v>102</v>
      </c>
      <c r="C48" s="548" t="e">
        <f>LOOKUP(A48,Name!A$1:B1770)</f>
        <v>#N/A</v>
      </c>
      <c r="D48" s="373"/>
      <c r="E48" s="373"/>
      <c r="F48" s="373"/>
      <c r="G48" s="373"/>
      <c r="H48" s="373"/>
      <c r="I48" s="15">
        <f t="shared" si="2"/>
        <v>0</v>
      </c>
      <c r="K48" s="19"/>
      <c r="L48" s="480" t="s">
        <v>322</v>
      </c>
      <c r="M48" s="8" t="e">
        <f>LOOKUP(K48,Name!A$1:B2029)</f>
        <v>#N/A</v>
      </c>
      <c r="N48" s="473"/>
      <c r="O48" s="473"/>
      <c r="P48" s="473"/>
      <c r="Q48" s="473"/>
      <c r="R48" s="473"/>
      <c r="S48" s="14">
        <f t="shared" si="3"/>
        <v>0</v>
      </c>
    </row>
    <row r="49" spans="1:19" ht="16.5" thickBot="1">
      <c r="A49" s="563">
        <v>3</v>
      </c>
      <c r="B49" s="569" t="s">
        <v>337</v>
      </c>
      <c r="C49" s="580" t="s">
        <v>6</v>
      </c>
      <c r="D49" s="373"/>
      <c r="E49" s="373"/>
      <c r="F49" s="373"/>
      <c r="G49" s="373"/>
      <c r="H49" s="373"/>
      <c r="I49" s="574">
        <f t="shared" si="2"/>
        <v>0</v>
      </c>
      <c r="K49" s="19"/>
      <c r="L49" s="480" t="s">
        <v>322</v>
      </c>
      <c r="M49" s="8" t="e">
        <f>LOOKUP(K49,Name!A$1:B2026)</f>
        <v>#N/A</v>
      </c>
      <c r="N49" s="473"/>
      <c r="O49" s="473"/>
      <c r="P49" s="473"/>
      <c r="Q49" s="473"/>
      <c r="R49" s="473"/>
      <c r="S49" s="14">
        <f t="shared" si="3"/>
        <v>0</v>
      </c>
    </row>
    <row r="50" spans="1:19" ht="16.5" thickBot="1">
      <c r="A50" s="565">
        <v>6</v>
      </c>
      <c r="B50" s="569" t="s">
        <v>337</v>
      </c>
      <c r="C50" s="571" t="s">
        <v>7</v>
      </c>
      <c r="D50" s="373"/>
      <c r="E50" s="373"/>
      <c r="F50" s="373"/>
      <c r="G50" s="373"/>
      <c r="H50" s="373"/>
      <c r="I50" s="576">
        <f t="shared" si="2"/>
        <v>0</v>
      </c>
      <c r="K50" s="19"/>
      <c r="L50" s="480" t="s">
        <v>322</v>
      </c>
      <c r="M50" s="8" t="e">
        <f>LOOKUP(K50,Name!A$1:B2030)</f>
        <v>#N/A</v>
      </c>
      <c r="N50" s="473"/>
      <c r="O50" s="473"/>
      <c r="P50" s="473"/>
      <c r="Q50" s="473"/>
      <c r="R50" s="473"/>
      <c r="S50" s="14">
        <f t="shared" si="3"/>
        <v>0</v>
      </c>
    </row>
    <row r="51" spans="1:19" ht="18.75" customHeight="1" thickBot="1">
      <c r="A51" s="566">
        <v>5</v>
      </c>
      <c r="B51" s="569" t="s">
        <v>337</v>
      </c>
      <c r="C51" s="570" t="s">
        <v>8</v>
      </c>
      <c r="D51" s="373"/>
      <c r="E51" s="373"/>
      <c r="F51" s="373"/>
      <c r="G51" s="373"/>
      <c r="H51" s="373"/>
      <c r="I51" s="576">
        <f t="shared" si="2"/>
        <v>0</v>
      </c>
      <c r="K51" s="19"/>
      <c r="L51" s="480" t="s">
        <v>322</v>
      </c>
      <c r="M51" s="8" t="e">
        <f>LOOKUP(K51,Name!A$1:B2039)</f>
        <v>#N/A</v>
      </c>
      <c r="N51" s="473"/>
      <c r="O51" s="473"/>
      <c r="P51" s="473"/>
      <c r="Q51" s="473"/>
      <c r="R51" s="473"/>
      <c r="S51" s="14">
        <f t="shared" si="3"/>
        <v>0</v>
      </c>
    </row>
    <row r="52" spans="1:19" ht="18.75" customHeight="1" thickBot="1">
      <c r="A52" s="568">
        <v>1</v>
      </c>
      <c r="B52" s="569" t="s">
        <v>337</v>
      </c>
      <c r="C52" s="570" t="s">
        <v>10</v>
      </c>
      <c r="D52" s="373"/>
      <c r="E52" s="373"/>
      <c r="F52" s="373"/>
      <c r="G52" s="373"/>
      <c r="H52" s="373"/>
      <c r="I52" s="576">
        <f t="shared" si="2"/>
        <v>0</v>
      </c>
      <c r="K52" s="19"/>
      <c r="L52" s="484" t="s">
        <v>322</v>
      </c>
      <c r="M52" s="321" t="e">
        <f>LOOKUP(K52,Name!A$1:B2031)</f>
        <v>#N/A</v>
      </c>
      <c r="N52" s="473"/>
      <c r="O52" s="473"/>
      <c r="P52" s="473"/>
      <c r="Q52" s="473"/>
      <c r="R52" s="473"/>
      <c r="S52" s="324">
        <f t="shared" si="3"/>
        <v>0</v>
      </c>
    </row>
    <row r="53" spans="1:19" ht="16.5" thickBot="1">
      <c r="A53" s="583">
        <v>4</v>
      </c>
      <c r="B53" s="569" t="s">
        <v>337</v>
      </c>
      <c r="C53" s="584" t="s">
        <v>9</v>
      </c>
      <c r="D53" s="373"/>
      <c r="E53" s="373"/>
      <c r="F53" s="373"/>
      <c r="G53" s="373"/>
      <c r="H53" s="373"/>
      <c r="I53" s="585">
        <f t="shared" si="2"/>
        <v>0</v>
      </c>
      <c r="K53" s="19"/>
      <c r="L53" s="480" t="s">
        <v>322</v>
      </c>
      <c r="M53" s="8" t="e">
        <f>LOOKUP(K53,Name!A$1:B2031)</f>
        <v>#N/A</v>
      </c>
      <c r="N53" s="473"/>
      <c r="O53" s="473"/>
      <c r="P53" s="473"/>
      <c r="Q53" s="473"/>
      <c r="R53" s="473"/>
      <c r="S53" s="14">
        <f t="shared" si="3"/>
        <v>0</v>
      </c>
    </row>
    <row r="54" spans="1:19" ht="16.5" thickBot="1">
      <c r="A54" s="564"/>
      <c r="B54" s="538" t="s">
        <v>82</v>
      </c>
      <c r="C54" s="581" t="e">
        <f>LOOKUP(A54,Name!A$1:B739)</f>
        <v>#N/A</v>
      </c>
      <c r="D54" s="373"/>
      <c r="E54" s="373"/>
      <c r="F54" s="373"/>
      <c r="G54" s="373"/>
      <c r="H54" s="373"/>
      <c r="I54" s="457">
        <f t="shared" si="2"/>
        <v>0</v>
      </c>
      <c r="K54" s="19"/>
      <c r="L54" s="480" t="s">
        <v>322</v>
      </c>
      <c r="M54" s="8" t="e">
        <f>LOOKUP(K54,Name!A$1:B2038)</f>
        <v>#N/A</v>
      </c>
      <c r="N54" s="473"/>
      <c r="O54" s="473"/>
      <c r="P54" s="473"/>
      <c r="Q54" s="473"/>
      <c r="R54" s="473"/>
      <c r="S54" s="14">
        <f t="shared" si="3"/>
        <v>0</v>
      </c>
    </row>
    <row r="55" spans="1:19" ht="16.5" thickBot="1">
      <c r="A55" s="281"/>
      <c r="B55" s="539" t="s">
        <v>82</v>
      </c>
      <c r="C55" s="572" t="e">
        <f>LOOKUP(A55,Name!A$1:B740)</f>
        <v>#N/A</v>
      </c>
      <c r="D55" s="373"/>
      <c r="E55" s="373"/>
      <c r="F55" s="373"/>
      <c r="G55" s="373"/>
      <c r="H55" s="373"/>
      <c r="I55" s="43">
        <f t="shared" si="2"/>
        <v>0</v>
      </c>
      <c r="K55" s="19"/>
      <c r="L55" s="480" t="s">
        <v>322</v>
      </c>
      <c r="M55" s="8" t="e">
        <f>LOOKUP(K55,Name!A$1:B2028)</f>
        <v>#N/A</v>
      </c>
      <c r="N55" s="473"/>
      <c r="O55" s="473"/>
      <c r="P55" s="473"/>
      <c r="Q55" s="473"/>
      <c r="R55" s="473"/>
      <c r="S55" s="14">
        <f t="shared" si="3"/>
        <v>0</v>
      </c>
    </row>
    <row r="56" spans="1:19" ht="16.5" thickBot="1">
      <c r="A56" s="281"/>
      <c r="B56" s="539" t="s">
        <v>82</v>
      </c>
      <c r="C56" s="572" t="e">
        <f>LOOKUP(A56,Name!A$1:B744)</f>
        <v>#N/A</v>
      </c>
      <c r="D56" s="373"/>
      <c r="E56" s="373"/>
      <c r="F56" s="373"/>
      <c r="G56" s="373"/>
      <c r="H56" s="373"/>
      <c r="I56" s="43">
        <f t="shared" si="2"/>
        <v>0</v>
      </c>
      <c r="K56" s="19"/>
      <c r="L56" s="480" t="s">
        <v>322</v>
      </c>
      <c r="M56" s="8" t="e">
        <f>LOOKUP(K56,Name!A$1:B2028)</f>
        <v>#N/A</v>
      </c>
      <c r="N56" s="473"/>
      <c r="O56" s="473"/>
      <c r="P56" s="473"/>
      <c r="Q56" s="473"/>
      <c r="R56" s="473"/>
      <c r="S56" s="14">
        <f t="shared" si="3"/>
        <v>0</v>
      </c>
    </row>
    <row r="57" spans="1:19" ht="16.5" thickBot="1">
      <c r="A57" s="281"/>
      <c r="B57" s="539" t="s">
        <v>82</v>
      </c>
      <c r="C57" s="572" t="e">
        <f>LOOKUP(A57,Name!A$1:B745)</f>
        <v>#N/A</v>
      </c>
      <c r="D57" s="373"/>
      <c r="E57" s="373"/>
      <c r="F57" s="373"/>
      <c r="G57" s="373"/>
      <c r="H57" s="373"/>
      <c r="I57" s="43">
        <f t="shared" si="2"/>
        <v>0</v>
      </c>
      <c r="K57" s="19"/>
      <c r="L57" s="480" t="s">
        <v>322</v>
      </c>
      <c r="M57" s="8" t="e">
        <f>LOOKUP(K57,Name!A$1:B2029)</f>
        <v>#N/A</v>
      </c>
      <c r="N57" s="473"/>
      <c r="O57" s="473"/>
      <c r="P57" s="473"/>
      <c r="Q57" s="473"/>
      <c r="R57" s="473"/>
      <c r="S57" s="14">
        <f t="shared" si="3"/>
        <v>0</v>
      </c>
    </row>
    <row r="58" spans="1:19" ht="16.5" thickBot="1">
      <c r="A58" s="567"/>
      <c r="B58" s="540" t="s">
        <v>82</v>
      </c>
      <c r="C58" s="573" t="e">
        <f>LOOKUP(A58,Name!A$1:B745)</f>
        <v>#N/A</v>
      </c>
      <c r="D58" s="373"/>
      <c r="E58" s="373"/>
      <c r="F58" s="373"/>
      <c r="G58" s="373"/>
      <c r="H58" s="373"/>
      <c r="I58" s="47">
        <f t="shared" si="2"/>
        <v>0</v>
      </c>
      <c r="K58" s="19"/>
      <c r="L58" s="480" t="s">
        <v>322</v>
      </c>
      <c r="M58" s="8" t="e">
        <f>LOOKUP(K58,Name!A$1:B2034)</f>
        <v>#N/A</v>
      </c>
      <c r="N58" s="473"/>
      <c r="O58" s="473"/>
      <c r="P58" s="473"/>
      <c r="Q58" s="473"/>
      <c r="R58" s="473"/>
      <c r="S58" s="14">
        <f t="shared" si="3"/>
        <v>0</v>
      </c>
    </row>
    <row r="59" spans="1:19" ht="17.25" customHeight="1" thickBot="1">
      <c r="A59" s="121">
        <v>1</v>
      </c>
      <c r="B59" s="559" t="s">
        <v>339</v>
      </c>
      <c r="C59" s="555" t="s">
        <v>10</v>
      </c>
      <c r="D59" s="373"/>
      <c r="E59" s="373"/>
      <c r="F59" s="373"/>
      <c r="G59" s="374"/>
      <c r="H59" s="374"/>
      <c r="I59" s="577">
        <f t="shared" si="2"/>
        <v>0</v>
      </c>
      <c r="K59" s="19"/>
      <c r="L59" s="480" t="s">
        <v>322</v>
      </c>
      <c r="M59" s="8" t="e">
        <f>LOOKUP(K59,Name!A$1:B2025)</f>
        <v>#N/A</v>
      </c>
      <c r="N59" s="473"/>
      <c r="O59" s="473"/>
      <c r="P59" s="473"/>
      <c r="Q59" s="473"/>
      <c r="R59" s="473"/>
      <c r="S59" s="14">
        <f t="shared" si="3"/>
        <v>0</v>
      </c>
    </row>
    <row r="60" spans="1:19" ht="16.5" thickBot="1">
      <c r="A60" s="440">
        <v>4</v>
      </c>
      <c r="B60" s="560" t="s">
        <v>339</v>
      </c>
      <c r="C60" s="551" t="s">
        <v>9</v>
      </c>
      <c r="D60" s="380"/>
      <c r="E60" s="380"/>
      <c r="F60" s="380"/>
      <c r="G60" s="380"/>
      <c r="H60" s="380"/>
      <c r="I60" s="470">
        <f t="shared" si="2"/>
        <v>0</v>
      </c>
      <c r="K60" s="19"/>
      <c r="L60" s="480" t="s">
        <v>322</v>
      </c>
      <c r="M60" s="8" t="e">
        <f>LOOKUP(K60,Name!A$1:B2032)</f>
        <v>#N/A</v>
      </c>
      <c r="N60" s="473"/>
      <c r="O60" s="473"/>
      <c r="P60" s="473"/>
      <c r="Q60" s="473"/>
      <c r="R60" s="473"/>
      <c r="S60" s="14">
        <f t="shared" si="3"/>
        <v>0</v>
      </c>
    </row>
    <row r="61" spans="1:19" ht="16.5" thickBot="1">
      <c r="A61" s="136">
        <v>5</v>
      </c>
      <c r="B61" s="560" t="s">
        <v>339</v>
      </c>
      <c r="C61" s="582" t="s">
        <v>8</v>
      </c>
      <c r="D61" s="380"/>
      <c r="E61" s="380"/>
      <c r="F61" s="380"/>
      <c r="G61" s="380"/>
      <c r="H61" s="380"/>
      <c r="I61" s="515">
        <f t="shared" si="2"/>
        <v>0</v>
      </c>
      <c r="K61" s="19"/>
      <c r="L61" s="480" t="s">
        <v>322</v>
      </c>
      <c r="M61" s="8" t="e">
        <f>LOOKUP(K61,Name!A$1:B2037)</f>
        <v>#N/A</v>
      </c>
      <c r="N61" s="473"/>
      <c r="O61" s="473"/>
      <c r="P61" s="473"/>
      <c r="Q61" s="473"/>
      <c r="R61" s="473"/>
      <c r="S61" s="14">
        <f t="shared" si="3"/>
        <v>0</v>
      </c>
    </row>
    <row r="62" spans="1:19" ht="16.5" thickBot="1">
      <c r="A62" s="310">
        <v>6</v>
      </c>
      <c r="B62" s="560" t="s">
        <v>339</v>
      </c>
      <c r="C62" s="553" t="s">
        <v>7</v>
      </c>
      <c r="D62" s="380"/>
      <c r="E62" s="380"/>
      <c r="F62" s="380"/>
      <c r="G62" s="380"/>
      <c r="H62" s="380"/>
      <c r="I62" s="469">
        <f t="shared" si="2"/>
        <v>0</v>
      </c>
      <c r="K62" s="19"/>
      <c r="L62" s="480" t="s">
        <v>322</v>
      </c>
      <c r="M62" s="8" t="e">
        <f>LOOKUP(K62,Name!A$1:B2032)</f>
        <v>#N/A</v>
      </c>
      <c r="N62" s="473"/>
      <c r="O62" s="473"/>
      <c r="P62" s="473"/>
      <c r="Q62" s="473"/>
      <c r="R62" s="473"/>
      <c r="S62" s="14">
        <f t="shared" si="3"/>
        <v>0</v>
      </c>
    </row>
    <row r="63" spans="1:19" ht="16.5" thickBot="1">
      <c r="A63" s="130">
        <v>3</v>
      </c>
      <c r="B63" s="561" t="s">
        <v>339</v>
      </c>
      <c r="C63" s="554" t="s">
        <v>6</v>
      </c>
      <c r="D63" s="380"/>
      <c r="E63" s="380"/>
      <c r="F63" s="380"/>
      <c r="G63" s="380"/>
      <c r="H63" s="380"/>
      <c r="I63" s="471">
        <f t="shared" si="2"/>
        <v>0</v>
      </c>
      <c r="K63" s="19"/>
      <c r="L63" s="480" t="s">
        <v>322</v>
      </c>
      <c r="M63" s="8" t="e">
        <f>LOOKUP(K63,Name!A$1:B2030)</f>
        <v>#N/A</v>
      </c>
      <c r="N63" s="473"/>
      <c r="O63" s="473"/>
      <c r="P63" s="473"/>
      <c r="Q63" s="473"/>
      <c r="R63" s="473"/>
      <c r="S63" s="14">
        <f t="shared" si="3"/>
        <v>0</v>
      </c>
    </row>
    <row r="64" spans="1:19" ht="16.5" thickBot="1">
      <c r="A64" s="310">
        <v>6</v>
      </c>
      <c r="B64" s="556" t="s">
        <v>340</v>
      </c>
      <c r="C64" s="582" t="s">
        <v>7</v>
      </c>
      <c r="D64" s="380"/>
      <c r="E64" s="380"/>
      <c r="F64" s="380"/>
      <c r="G64" s="380"/>
      <c r="H64" s="380"/>
      <c r="I64" s="575">
        <f>MIN(D64:H64)</f>
        <v>0</v>
      </c>
      <c r="K64" s="19"/>
      <c r="L64" s="484" t="s">
        <v>322</v>
      </c>
      <c r="M64" s="321" t="e">
        <f>LOOKUP(K64,Name!A$1:B2032)</f>
        <v>#N/A</v>
      </c>
      <c r="N64" s="473"/>
      <c r="O64" s="473"/>
      <c r="P64" s="473"/>
      <c r="Q64" s="473"/>
      <c r="R64" s="473"/>
      <c r="S64" s="324">
        <f aca="true" t="shared" si="4" ref="S64:S89">MAX(N64:R64)</f>
        <v>0</v>
      </c>
    </row>
    <row r="65" spans="1:19" ht="16.5" thickBot="1">
      <c r="A65" s="440">
        <v>4</v>
      </c>
      <c r="B65" s="557" t="s">
        <v>340</v>
      </c>
      <c r="C65" s="551" t="s">
        <v>9</v>
      </c>
      <c r="D65" s="380"/>
      <c r="E65" s="380"/>
      <c r="F65" s="380"/>
      <c r="G65" s="380"/>
      <c r="H65" s="380"/>
      <c r="I65" s="475">
        <f>MIN(D65:H65)</f>
        <v>0</v>
      </c>
      <c r="K65" s="19"/>
      <c r="L65" s="480" t="s">
        <v>322</v>
      </c>
      <c r="M65" s="8" t="e">
        <f>LOOKUP(K65,Name!A$1:B2032)</f>
        <v>#N/A</v>
      </c>
      <c r="N65" s="473"/>
      <c r="O65" s="473"/>
      <c r="P65" s="473"/>
      <c r="Q65" s="473"/>
      <c r="R65" s="473"/>
      <c r="S65" s="14">
        <f t="shared" si="4"/>
        <v>0</v>
      </c>
    </row>
    <row r="66" spans="1:19" ht="15.75">
      <c r="A66" s="136">
        <v>5</v>
      </c>
      <c r="B66" s="557" t="s">
        <v>340</v>
      </c>
      <c r="C66" s="551" t="s">
        <v>8</v>
      </c>
      <c r="D66" s="380"/>
      <c r="E66" s="380"/>
      <c r="F66" s="380"/>
      <c r="G66" s="380"/>
      <c r="H66" s="380"/>
      <c r="I66" s="475">
        <f>MIN(D66:H66)</f>
        <v>0</v>
      </c>
      <c r="K66" s="19"/>
      <c r="L66" s="480" t="s">
        <v>322</v>
      </c>
      <c r="M66" s="8" t="e">
        <f>LOOKUP(K66,Name!A$1:B2027)</f>
        <v>#N/A</v>
      </c>
      <c r="N66" s="473"/>
      <c r="O66" s="473"/>
      <c r="P66" s="473"/>
      <c r="Q66" s="473"/>
      <c r="R66" s="473"/>
      <c r="S66" s="14">
        <f t="shared" si="4"/>
        <v>0</v>
      </c>
    </row>
    <row r="67" spans="1:19" ht="15.75">
      <c r="A67" s="129">
        <v>3</v>
      </c>
      <c r="B67" s="557" t="s">
        <v>340</v>
      </c>
      <c r="C67" s="551" t="s">
        <v>6</v>
      </c>
      <c r="D67" s="380"/>
      <c r="E67" s="380"/>
      <c r="F67" s="380"/>
      <c r="G67" s="380"/>
      <c r="H67" s="380"/>
      <c r="I67" s="475">
        <f>MIN(D67:H67)</f>
        <v>0</v>
      </c>
      <c r="K67" s="19"/>
      <c r="L67" s="474" t="s">
        <v>322</v>
      </c>
      <c r="M67" s="8" t="e">
        <f>LOOKUP(K67,Name!A$1:B2033)</f>
        <v>#N/A</v>
      </c>
      <c r="N67" s="473"/>
      <c r="O67" s="473"/>
      <c r="P67" s="473"/>
      <c r="Q67" s="473"/>
      <c r="R67" s="473"/>
      <c r="S67" s="14">
        <f t="shared" si="4"/>
        <v>0</v>
      </c>
    </row>
    <row r="68" spans="1:19" ht="16.5" thickBot="1">
      <c r="A68" s="124">
        <v>1</v>
      </c>
      <c r="B68" s="558" t="s">
        <v>340</v>
      </c>
      <c r="C68" s="552" t="s">
        <v>10</v>
      </c>
      <c r="D68" s="380"/>
      <c r="E68" s="380"/>
      <c r="F68" s="380"/>
      <c r="G68" s="380"/>
      <c r="H68" s="380"/>
      <c r="I68" s="476">
        <f>MIN(D68:H68)</f>
        <v>0</v>
      </c>
      <c r="K68" s="19"/>
      <c r="L68" s="485" t="s">
        <v>322</v>
      </c>
      <c r="M68" s="321" t="e">
        <f>LOOKUP(K68,Name!A$1:B2032)</f>
        <v>#N/A</v>
      </c>
      <c r="N68" s="473"/>
      <c r="O68" s="473"/>
      <c r="P68" s="473"/>
      <c r="Q68" s="473"/>
      <c r="R68" s="473"/>
      <c r="S68" s="324">
        <f t="shared" si="4"/>
        <v>0</v>
      </c>
    </row>
    <row r="69" spans="11:19" ht="15.75">
      <c r="K69" s="19"/>
      <c r="L69" s="120" t="s">
        <v>113</v>
      </c>
      <c r="M69" s="579" t="e">
        <f>LOOKUP(K69,Name!A$1:B1013)</f>
        <v>#N/A</v>
      </c>
      <c r="N69" s="473"/>
      <c r="O69" s="473"/>
      <c r="P69" s="473"/>
      <c r="Q69" s="473"/>
      <c r="R69" s="473"/>
      <c r="S69" s="264">
        <f t="shared" si="4"/>
        <v>0</v>
      </c>
    </row>
    <row r="70" spans="1:19" ht="15.75">
      <c r="A70" s="19"/>
      <c r="B70" s="387" t="s">
        <v>106</v>
      </c>
      <c r="C70" s="620" t="e">
        <f>LOOKUP(A70,Name!A$1:B976)</f>
        <v>#N/A</v>
      </c>
      <c r="D70" s="472"/>
      <c r="E70" s="472"/>
      <c r="F70" s="472"/>
      <c r="G70" s="619"/>
      <c r="H70" s="619"/>
      <c r="I70" s="617">
        <f aca="true" t="shared" si="5" ref="I70:I89">MAX(D70:H70)</f>
        <v>0</v>
      </c>
      <c r="K70" s="19"/>
      <c r="L70" s="120" t="s">
        <v>113</v>
      </c>
      <c r="M70" s="453" t="e">
        <f>LOOKUP(K70,Name!A$1:B1025)</f>
        <v>#N/A</v>
      </c>
      <c r="N70" s="473"/>
      <c r="O70" s="473"/>
      <c r="P70" s="473"/>
      <c r="Q70" s="473"/>
      <c r="R70" s="473"/>
      <c r="S70" s="13">
        <f t="shared" si="4"/>
        <v>0</v>
      </c>
    </row>
    <row r="71" spans="1:19" ht="15.75">
      <c r="A71" s="19"/>
      <c r="B71" s="387" t="s">
        <v>106</v>
      </c>
      <c r="C71" s="548" t="e">
        <f>LOOKUP(A71,Name!A$1:B970)</f>
        <v>#N/A</v>
      </c>
      <c r="D71" s="472"/>
      <c r="E71" s="472"/>
      <c r="F71" s="472"/>
      <c r="G71" s="472"/>
      <c r="H71" s="472"/>
      <c r="I71" s="14">
        <f t="shared" si="5"/>
        <v>0</v>
      </c>
      <c r="K71" s="19"/>
      <c r="L71" s="325" t="s">
        <v>113</v>
      </c>
      <c r="M71" s="479" t="e">
        <f>LOOKUP(K71,Name!A$1:B1018)</f>
        <v>#N/A</v>
      </c>
      <c r="N71" s="473"/>
      <c r="O71" s="473"/>
      <c r="P71" s="473"/>
      <c r="Q71" s="473"/>
      <c r="R71" s="473"/>
      <c r="S71" s="478">
        <f t="shared" si="4"/>
        <v>0</v>
      </c>
    </row>
    <row r="72" spans="1:19" ht="15.75">
      <c r="A72" s="320"/>
      <c r="B72" s="387" t="s">
        <v>106</v>
      </c>
      <c r="C72" s="548" t="e">
        <f>LOOKUP(A72,Name!A$1:B971)</f>
        <v>#N/A</v>
      </c>
      <c r="D72" s="472"/>
      <c r="E72" s="472"/>
      <c r="F72" s="472"/>
      <c r="G72" s="472"/>
      <c r="H72" s="472"/>
      <c r="I72" s="14">
        <f t="shared" si="5"/>
        <v>0</v>
      </c>
      <c r="K72" s="19"/>
      <c r="L72" s="120" t="s">
        <v>113</v>
      </c>
      <c r="M72" s="453" t="e">
        <f>LOOKUP(K72,Name!A$1:B1026)</f>
        <v>#N/A</v>
      </c>
      <c r="N72" s="473"/>
      <c r="O72" s="473"/>
      <c r="P72" s="473"/>
      <c r="Q72" s="473"/>
      <c r="R72" s="473"/>
      <c r="S72" s="13">
        <f t="shared" si="4"/>
        <v>0</v>
      </c>
    </row>
    <row r="73" spans="1:19" ht="15.75">
      <c r="A73" s="19"/>
      <c r="B73" s="387" t="s">
        <v>106</v>
      </c>
      <c r="C73" s="548" t="e">
        <f>LOOKUP(A73,Name!A$1:B978)</f>
        <v>#N/A</v>
      </c>
      <c r="D73" s="472"/>
      <c r="E73" s="472"/>
      <c r="F73" s="472"/>
      <c r="G73" s="472"/>
      <c r="H73" s="472"/>
      <c r="I73" s="14">
        <f t="shared" si="5"/>
        <v>0</v>
      </c>
      <c r="K73" s="19"/>
      <c r="L73" s="120" t="s">
        <v>113</v>
      </c>
      <c r="M73" s="453" t="e">
        <f>LOOKUP(K73,Name!A$1:B1017)</f>
        <v>#N/A</v>
      </c>
      <c r="N73" s="473"/>
      <c r="O73" s="473"/>
      <c r="P73" s="473"/>
      <c r="Q73" s="473"/>
      <c r="R73" s="473"/>
      <c r="S73" s="13">
        <f t="shared" si="4"/>
        <v>0</v>
      </c>
    </row>
    <row r="74" spans="1:19" ht="15.75">
      <c r="A74" s="19"/>
      <c r="B74" s="387" t="s">
        <v>106</v>
      </c>
      <c r="C74" s="548" t="e">
        <f>LOOKUP(A74,Name!A$1:B975)</f>
        <v>#N/A</v>
      </c>
      <c r="D74" s="472"/>
      <c r="E74" s="472"/>
      <c r="F74" s="472"/>
      <c r="G74" s="472"/>
      <c r="H74" s="472"/>
      <c r="I74" s="14">
        <f t="shared" si="5"/>
        <v>0</v>
      </c>
      <c r="K74" s="19"/>
      <c r="L74" s="120" t="s">
        <v>113</v>
      </c>
      <c r="M74" s="453" t="e">
        <f>LOOKUP(K74,Name!A$1:B1016)</f>
        <v>#N/A</v>
      </c>
      <c r="N74" s="473"/>
      <c r="O74" s="473"/>
      <c r="P74" s="473"/>
      <c r="Q74" s="473"/>
      <c r="R74" s="473"/>
      <c r="S74" s="13">
        <f t="shared" si="4"/>
        <v>0</v>
      </c>
    </row>
    <row r="75" spans="1:19" ht="15.75">
      <c r="A75" s="19"/>
      <c r="B75" s="387" t="s">
        <v>106</v>
      </c>
      <c r="C75" s="548" t="e">
        <f>LOOKUP(A75,Name!A$1:B978)</f>
        <v>#N/A</v>
      </c>
      <c r="D75" s="472"/>
      <c r="E75" s="472"/>
      <c r="F75" s="472"/>
      <c r="G75" s="472"/>
      <c r="H75" s="472"/>
      <c r="I75" s="14">
        <f t="shared" si="5"/>
        <v>0</v>
      </c>
      <c r="K75" s="19"/>
      <c r="L75" s="120" t="s">
        <v>113</v>
      </c>
      <c r="M75" s="453" t="e">
        <f>LOOKUP(K75,Name!A$1:B1019)</f>
        <v>#N/A</v>
      </c>
      <c r="N75" s="473"/>
      <c r="O75" s="473"/>
      <c r="P75" s="473"/>
      <c r="Q75" s="473"/>
      <c r="R75" s="473"/>
      <c r="S75" s="13">
        <f t="shared" si="4"/>
        <v>0</v>
      </c>
    </row>
    <row r="76" spans="1:19" ht="15.75">
      <c r="A76" s="19"/>
      <c r="B76" s="387" t="s">
        <v>106</v>
      </c>
      <c r="C76" s="548" t="e">
        <f>LOOKUP(A76,Name!A$1:B974)</f>
        <v>#N/A</v>
      </c>
      <c r="D76" s="472"/>
      <c r="E76" s="472"/>
      <c r="F76" s="472"/>
      <c r="G76" s="472"/>
      <c r="H76" s="472"/>
      <c r="I76" s="14">
        <f t="shared" si="5"/>
        <v>0</v>
      </c>
      <c r="K76" s="19"/>
      <c r="L76" s="120" t="s">
        <v>113</v>
      </c>
      <c r="M76" s="453" t="e">
        <f>LOOKUP(K76,Name!A$1:B1012)</f>
        <v>#N/A</v>
      </c>
      <c r="N76" s="473"/>
      <c r="O76" s="473"/>
      <c r="P76" s="473"/>
      <c r="Q76" s="473"/>
      <c r="R76" s="473"/>
      <c r="S76" s="13">
        <f t="shared" si="4"/>
        <v>0</v>
      </c>
    </row>
    <row r="77" spans="1:19" ht="15.75">
      <c r="A77" s="19"/>
      <c r="B77" s="387" t="s">
        <v>106</v>
      </c>
      <c r="C77" s="548" t="e">
        <f>LOOKUP(A77,Name!A$1:B978)</f>
        <v>#N/A</v>
      </c>
      <c r="D77" s="472"/>
      <c r="E77" s="472"/>
      <c r="F77" s="472"/>
      <c r="G77" s="472"/>
      <c r="H77" s="472"/>
      <c r="I77" s="14">
        <f t="shared" si="5"/>
        <v>0</v>
      </c>
      <c r="K77" s="19"/>
      <c r="L77" s="120" t="s">
        <v>113</v>
      </c>
      <c r="M77" s="453" t="e">
        <f>LOOKUP(K77,Name!A$1:B1024)</f>
        <v>#N/A</v>
      </c>
      <c r="N77" s="473"/>
      <c r="O77" s="473"/>
      <c r="P77" s="473"/>
      <c r="Q77" s="473"/>
      <c r="R77" s="473"/>
      <c r="S77" s="13">
        <f t="shared" si="4"/>
        <v>0</v>
      </c>
    </row>
    <row r="78" spans="1:19" ht="15.75">
      <c r="A78" s="19"/>
      <c r="B78" s="387" t="s">
        <v>106</v>
      </c>
      <c r="C78" s="548" t="e">
        <f>LOOKUP(A78,Name!A$1:B968)</f>
        <v>#N/A</v>
      </c>
      <c r="D78" s="472"/>
      <c r="E78" s="472"/>
      <c r="F78" s="472"/>
      <c r="G78" s="472"/>
      <c r="H78" s="472"/>
      <c r="I78" s="14">
        <f t="shared" si="5"/>
        <v>0</v>
      </c>
      <c r="K78" s="19"/>
      <c r="L78" s="120" t="s">
        <v>113</v>
      </c>
      <c r="M78" s="453" t="e">
        <f>LOOKUP(K78,Name!A$1:B1014)</f>
        <v>#N/A</v>
      </c>
      <c r="N78" s="473"/>
      <c r="O78" s="473"/>
      <c r="P78" s="473"/>
      <c r="Q78" s="473"/>
      <c r="R78" s="473"/>
      <c r="S78" s="13">
        <f t="shared" si="4"/>
        <v>0</v>
      </c>
    </row>
    <row r="79" spans="1:19" ht="15.75">
      <c r="A79" s="19"/>
      <c r="B79" s="387" t="s">
        <v>106</v>
      </c>
      <c r="C79" s="548" t="e">
        <f>LOOKUP(A79,Name!A$1:B974)</f>
        <v>#N/A</v>
      </c>
      <c r="D79" s="472"/>
      <c r="E79" s="472"/>
      <c r="F79" s="472"/>
      <c r="G79" s="472"/>
      <c r="H79" s="472"/>
      <c r="I79" s="14">
        <f t="shared" si="5"/>
        <v>0</v>
      </c>
      <c r="K79" s="19"/>
      <c r="L79" s="120" t="s">
        <v>113</v>
      </c>
      <c r="M79" s="453" t="e">
        <f>LOOKUP(K79,Name!A$1:B1027)</f>
        <v>#N/A</v>
      </c>
      <c r="N79" s="473"/>
      <c r="O79" s="473"/>
      <c r="P79" s="473"/>
      <c r="Q79" s="473"/>
      <c r="R79" s="473"/>
      <c r="S79" s="13">
        <f t="shared" si="4"/>
        <v>0</v>
      </c>
    </row>
    <row r="80" spans="1:19" ht="15.75">
      <c r="A80" s="19"/>
      <c r="B80" s="387" t="s">
        <v>106</v>
      </c>
      <c r="C80" s="548" t="e">
        <f>LOOKUP(A80,Name!A$1:B978)</f>
        <v>#N/A</v>
      </c>
      <c r="D80" s="472"/>
      <c r="E80" s="472"/>
      <c r="F80" s="472"/>
      <c r="G80" s="472"/>
      <c r="H80" s="472"/>
      <c r="I80" s="14">
        <f t="shared" si="5"/>
        <v>0</v>
      </c>
      <c r="K80" s="19"/>
      <c r="L80" s="120" t="s">
        <v>113</v>
      </c>
      <c r="M80" s="453" t="e">
        <f>LOOKUP(K80,Name!A$1:B1028)</f>
        <v>#N/A</v>
      </c>
      <c r="N80" s="473"/>
      <c r="O80" s="473"/>
      <c r="P80" s="473"/>
      <c r="Q80" s="473"/>
      <c r="R80" s="473"/>
      <c r="S80" s="13">
        <f t="shared" si="4"/>
        <v>0</v>
      </c>
    </row>
    <row r="81" spans="1:19" ht="15.75">
      <c r="A81" s="19"/>
      <c r="B81" s="387" t="s">
        <v>106</v>
      </c>
      <c r="C81" s="548" t="e">
        <f>LOOKUP(A81,Name!A$1:B978)</f>
        <v>#N/A</v>
      </c>
      <c r="D81" s="472"/>
      <c r="E81" s="472"/>
      <c r="F81" s="472"/>
      <c r="G81" s="472"/>
      <c r="H81" s="472"/>
      <c r="I81" s="14">
        <f t="shared" si="5"/>
        <v>0</v>
      </c>
      <c r="K81" s="19"/>
      <c r="L81" s="120" t="s">
        <v>113</v>
      </c>
      <c r="M81" s="453" t="e">
        <f>LOOKUP(K81,Name!A$1:B1015)</f>
        <v>#N/A</v>
      </c>
      <c r="N81" s="473"/>
      <c r="O81" s="473"/>
      <c r="P81" s="473"/>
      <c r="Q81" s="473"/>
      <c r="R81" s="473"/>
      <c r="S81" s="13">
        <f t="shared" si="4"/>
        <v>0</v>
      </c>
    </row>
    <row r="82" spans="1:19" ht="15.75">
      <c r="A82" s="19"/>
      <c r="B82" s="387" t="s">
        <v>106</v>
      </c>
      <c r="C82" s="548" t="e">
        <f>LOOKUP(A82,Name!A$1:B977)</f>
        <v>#N/A</v>
      </c>
      <c r="D82" s="472"/>
      <c r="E82" s="472"/>
      <c r="F82" s="472"/>
      <c r="G82" s="472"/>
      <c r="H82" s="472"/>
      <c r="I82" s="14">
        <f t="shared" si="5"/>
        <v>0</v>
      </c>
      <c r="K82" s="19"/>
      <c r="L82" s="120" t="s">
        <v>113</v>
      </c>
      <c r="M82" s="453" t="e">
        <f>LOOKUP(K82,Name!A$1:B1011)</f>
        <v>#N/A</v>
      </c>
      <c r="N82" s="473"/>
      <c r="O82" s="473"/>
      <c r="P82" s="473"/>
      <c r="Q82" s="473"/>
      <c r="R82" s="473"/>
      <c r="S82" s="13">
        <f t="shared" si="4"/>
        <v>0</v>
      </c>
    </row>
    <row r="83" spans="1:19" ht="15.75">
      <c r="A83" s="19"/>
      <c r="B83" s="387" t="s">
        <v>106</v>
      </c>
      <c r="C83" s="548" t="e">
        <f>LOOKUP(A83,Name!A$1:B973)</f>
        <v>#N/A</v>
      </c>
      <c r="D83" s="472"/>
      <c r="E83" s="472"/>
      <c r="F83" s="472"/>
      <c r="G83" s="472"/>
      <c r="H83" s="472"/>
      <c r="I83" s="14">
        <f t="shared" si="5"/>
        <v>0</v>
      </c>
      <c r="K83" s="19"/>
      <c r="L83" s="325" t="s">
        <v>113</v>
      </c>
      <c r="M83" s="479" t="e">
        <f>LOOKUP(K83,Name!A$1:B1025)</f>
        <v>#N/A</v>
      </c>
      <c r="N83" s="473"/>
      <c r="O83" s="473"/>
      <c r="P83" s="473"/>
      <c r="Q83" s="473"/>
      <c r="R83" s="473"/>
      <c r="S83" s="478">
        <f t="shared" si="4"/>
        <v>0</v>
      </c>
    </row>
    <row r="84" spans="1:19" ht="15.75">
      <c r="A84" s="19"/>
      <c r="B84" s="387" t="s">
        <v>106</v>
      </c>
      <c r="C84" s="548" t="e">
        <f>LOOKUP(A84,Name!A$1:B968)</f>
        <v>#N/A</v>
      </c>
      <c r="D84" s="472"/>
      <c r="E84" s="472"/>
      <c r="F84" s="472"/>
      <c r="G84" s="472"/>
      <c r="H84" s="472"/>
      <c r="I84" s="14">
        <f t="shared" si="5"/>
        <v>0</v>
      </c>
      <c r="K84" s="19"/>
      <c r="L84" s="120" t="s">
        <v>113</v>
      </c>
      <c r="M84" s="453" t="e">
        <f>LOOKUP(K84,Name!A$1:B1018)</f>
        <v>#N/A</v>
      </c>
      <c r="N84" s="473"/>
      <c r="O84" s="473"/>
      <c r="P84" s="473"/>
      <c r="Q84" s="473"/>
      <c r="R84" s="473"/>
      <c r="S84" s="13">
        <f t="shared" si="4"/>
        <v>0</v>
      </c>
    </row>
    <row r="85" spans="1:19" ht="15.75">
      <c r="A85" s="19"/>
      <c r="B85" s="387" t="s">
        <v>106</v>
      </c>
      <c r="C85" s="548" t="e">
        <f>LOOKUP(A85,Name!A$1:B979)</f>
        <v>#N/A</v>
      </c>
      <c r="D85" s="472"/>
      <c r="E85" s="472"/>
      <c r="F85" s="472"/>
      <c r="G85" s="472"/>
      <c r="H85" s="472"/>
      <c r="I85" s="14">
        <f t="shared" si="5"/>
        <v>0</v>
      </c>
      <c r="K85" s="19"/>
      <c r="L85" s="120" t="s">
        <v>113</v>
      </c>
      <c r="M85" s="453" t="e">
        <f>LOOKUP(K85,Name!A$1:B1015)</f>
        <v>#N/A</v>
      </c>
      <c r="N85" s="473"/>
      <c r="O85" s="473"/>
      <c r="P85" s="473"/>
      <c r="Q85" s="473"/>
      <c r="R85" s="473"/>
      <c r="S85" s="13">
        <f t="shared" si="4"/>
        <v>0</v>
      </c>
    </row>
    <row r="86" spans="1:19" ht="15.75">
      <c r="A86" s="19"/>
      <c r="B86" s="387" t="s">
        <v>106</v>
      </c>
      <c r="C86" s="548" t="e">
        <f>LOOKUP(A86,Name!A$1:B969)</f>
        <v>#N/A</v>
      </c>
      <c r="D86" s="472"/>
      <c r="E86" s="472"/>
      <c r="F86" s="472"/>
      <c r="G86" s="472"/>
      <c r="H86" s="472"/>
      <c r="I86" s="14">
        <f t="shared" si="5"/>
        <v>0</v>
      </c>
      <c r="K86" s="19"/>
      <c r="L86" s="120" t="s">
        <v>113</v>
      </c>
      <c r="M86" s="453" t="e">
        <f>LOOKUP(K86,Name!A$1:B1016)</f>
        <v>#N/A</v>
      </c>
      <c r="N86" s="473"/>
      <c r="O86" s="473"/>
      <c r="P86" s="473"/>
      <c r="Q86" s="473"/>
      <c r="R86" s="473"/>
      <c r="S86" s="13">
        <f t="shared" si="4"/>
        <v>0</v>
      </c>
    </row>
    <row r="87" spans="1:19" ht="15.75">
      <c r="A87" s="19"/>
      <c r="B87" s="387" t="s">
        <v>106</v>
      </c>
      <c r="C87" s="548" t="e">
        <f>LOOKUP(A87,Name!A$1:B977)</f>
        <v>#N/A</v>
      </c>
      <c r="D87" s="472"/>
      <c r="E87" s="472"/>
      <c r="F87" s="472"/>
      <c r="G87" s="472"/>
      <c r="H87" s="472"/>
      <c r="I87" s="14">
        <f t="shared" si="5"/>
        <v>0</v>
      </c>
      <c r="K87" s="19"/>
      <c r="L87" s="120" t="s">
        <v>113</v>
      </c>
      <c r="M87" s="453" t="e">
        <f>LOOKUP(K87,Name!A$1:B1015)</f>
        <v>#N/A</v>
      </c>
      <c r="N87" s="473"/>
      <c r="O87" s="473"/>
      <c r="P87" s="473"/>
      <c r="Q87" s="473"/>
      <c r="R87" s="473"/>
      <c r="S87" s="13">
        <f t="shared" si="4"/>
        <v>0</v>
      </c>
    </row>
    <row r="88" spans="1:19" ht="15.75">
      <c r="A88" s="19"/>
      <c r="B88" s="387" t="s">
        <v>106</v>
      </c>
      <c r="C88" s="548" t="e">
        <f>LOOKUP(A88,Name!A$1:B977)</f>
        <v>#N/A</v>
      </c>
      <c r="D88" s="472"/>
      <c r="E88" s="472"/>
      <c r="F88" s="472"/>
      <c r="G88" s="472"/>
      <c r="H88" s="472"/>
      <c r="I88" s="14">
        <f t="shared" si="5"/>
        <v>0</v>
      </c>
      <c r="K88" s="19"/>
      <c r="L88" s="120" t="s">
        <v>113</v>
      </c>
      <c r="M88" s="453" t="e">
        <f>LOOKUP(K88,Name!A$1:B1014)</f>
        <v>#N/A</v>
      </c>
      <c r="N88" s="473"/>
      <c r="O88" s="473"/>
      <c r="P88" s="473"/>
      <c r="Q88" s="473"/>
      <c r="R88" s="473"/>
      <c r="S88" s="13">
        <f t="shared" si="4"/>
        <v>0</v>
      </c>
    </row>
    <row r="89" spans="1:19" ht="15.75">
      <c r="A89" s="19"/>
      <c r="B89" s="387" t="s">
        <v>106</v>
      </c>
      <c r="C89" s="548" t="e">
        <f>LOOKUP(A89,Name!A$1:B977)</f>
        <v>#N/A</v>
      </c>
      <c r="D89" s="472"/>
      <c r="E89" s="472"/>
      <c r="F89" s="472"/>
      <c r="G89" s="472"/>
      <c r="H89" s="472"/>
      <c r="I89" s="14">
        <f t="shared" si="5"/>
        <v>0</v>
      </c>
      <c r="K89" s="19"/>
      <c r="L89" s="120" t="s">
        <v>113</v>
      </c>
      <c r="M89" s="453" t="e">
        <f>LOOKUP(K89,Name!A$1:B1017)</f>
        <v>#N/A</v>
      </c>
      <c r="N89" s="11"/>
      <c r="O89" s="473"/>
      <c r="P89" s="11"/>
      <c r="Q89" s="11"/>
      <c r="R89" s="11"/>
      <c r="S89" s="13">
        <f t="shared" si="4"/>
        <v>0</v>
      </c>
    </row>
  </sheetData>
  <sheetProtection/>
  <conditionalFormatting sqref="A1:B1 A90:B65536 A54:B69 A2:A53">
    <cfRule type="cellIs" priority="28" dxfId="11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3" operator="between" stopIfTrue="1">
      <formula>300</formula>
      <formula>399</formula>
    </cfRule>
    <cfRule type="cellIs" priority="39" dxfId="2" operator="between" stopIfTrue="1">
      <formula>600</formula>
      <formula>699</formula>
    </cfRule>
    <cfRule type="cellIs" priority="40" dxfId="1" operator="between" stopIfTrue="1">
      <formula>500</formula>
      <formula>599</formula>
    </cfRule>
  </conditionalFormatting>
  <conditionalFormatting sqref="K1:L1 K2:K26 K27:L46 B6:B53 A70:B89">
    <cfRule type="cellIs" priority="32" dxfId="3" operator="between" stopIfTrue="1">
      <formula>300</formula>
      <formula>399</formula>
    </cfRule>
    <cfRule type="cellIs" priority="33" dxfId="2" operator="between" stopIfTrue="1">
      <formula>600</formula>
      <formula>699</formula>
    </cfRule>
    <cfRule type="cellIs" priority="34" dxfId="1" operator="between" stopIfTrue="1">
      <formula>500</formula>
      <formula>599</formula>
    </cfRule>
  </conditionalFormatting>
  <conditionalFormatting sqref="L2:L26 K47:L89 K2:K67">
    <cfRule type="cellIs" priority="35" dxfId="51" operator="between" stopIfTrue="1">
      <formula>300</formula>
      <formula>399</formula>
    </cfRule>
    <cfRule type="cellIs" priority="36" dxfId="50" operator="between" stopIfTrue="1">
      <formula>600</formula>
      <formula>699</formula>
    </cfRule>
    <cfRule type="cellIs" priority="37" dxfId="1" operator="between" stopIfTrue="1">
      <formula>500</formula>
      <formula>599</formula>
    </cfRule>
  </conditionalFormatting>
  <conditionalFormatting sqref="K1:L1 K101:L65536 A70:A89 K2:K89">
    <cfRule type="cellIs" priority="30" dxfId="11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3" operator="between" stopIfTrue="1">
      <formula>300</formula>
      <formula>399</formula>
    </cfRule>
    <cfRule type="cellIs" priority="11" dxfId="2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B3:B5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47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65" customWidth="1"/>
    <col min="2" max="2" width="23.57421875" style="2" customWidth="1"/>
    <col min="3" max="3" width="5.7109375" style="0" customWidth="1"/>
    <col min="4" max="7" width="5.7109375" style="2" customWidth="1"/>
    <col min="8" max="8" width="7.00390625" style="2" customWidth="1"/>
    <col min="9" max="9" width="4.28125" style="2" customWidth="1"/>
    <col min="10" max="10" width="4.8515625" style="336" customWidth="1"/>
    <col min="11" max="11" width="5.7109375" style="2" customWidth="1"/>
    <col min="12" max="12" width="25.140625" style="0" customWidth="1"/>
    <col min="13" max="17" width="5.8515625" style="0" customWidth="1"/>
    <col min="18" max="18" width="6.421875" style="0" customWidth="1"/>
    <col min="19" max="19" width="5.140625" style="0" customWidth="1"/>
  </cols>
  <sheetData>
    <row r="1" spans="1:19" s="1" customFormat="1" ht="31.5">
      <c r="A1" s="329" t="s">
        <v>0</v>
      </c>
      <c r="B1" s="330" t="s">
        <v>319</v>
      </c>
      <c r="C1" s="331" t="s">
        <v>58</v>
      </c>
      <c r="D1" s="331" t="s">
        <v>1</v>
      </c>
      <c r="E1" s="331" t="s">
        <v>2</v>
      </c>
      <c r="F1" s="331" t="s">
        <v>3</v>
      </c>
      <c r="G1" s="331" t="s">
        <v>4</v>
      </c>
      <c r="H1" s="333" t="s">
        <v>11</v>
      </c>
      <c r="I1" s="333"/>
      <c r="J1" s="447"/>
      <c r="K1" s="37" t="s">
        <v>0</v>
      </c>
      <c r="L1" s="37" t="s">
        <v>320</v>
      </c>
      <c r="M1" s="50" t="s">
        <v>58</v>
      </c>
      <c r="N1" s="50" t="s">
        <v>1</v>
      </c>
      <c r="O1" s="50" t="s">
        <v>2</v>
      </c>
      <c r="P1" s="50" t="s">
        <v>3</v>
      </c>
      <c r="Q1" s="50" t="s">
        <v>4</v>
      </c>
      <c r="R1" s="332" t="s">
        <v>11</v>
      </c>
      <c r="S1" s="587"/>
    </row>
    <row r="2" spans="1:19" ht="15.75">
      <c r="A2" s="19">
        <v>670</v>
      </c>
      <c r="B2" s="669" t="str">
        <f>LOOKUP(A2,Name!A$1:B747)</f>
        <v>Anya Bates</v>
      </c>
      <c r="C2" s="692">
        <v>118</v>
      </c>
      <c r="D2" s="307">
        <v>115</v>
      </c>
      <c r="E2" s="307"/>
      <c r="F2" s="307"/>
      <c r="G2" s="307"/>
      <c r="H2" s="693">
        <f aca="true" t="shared" si="0" ref="H2:H23">SUM(C2:G2)</f>
        <v>233</v>
      </c>
      <c r="I2" s="586"/>
      <c r="J2" s="336">
        <v>1</v>
      </c>
      <c r="K2" s="335">
        <v>625</v>
      </c>
      <c r="L2" s="8" t="str">
        <f>LOOKUP(K2,Name!A$1:B1769)</f>
        <v>Elliott Jones</v>
      </c>
      <c r="M2" s="307">
        <v>114</v>
      </c>
      <c r="N2" s="691">
        <v>118</v>
      </c>
      <c r="O2" s="307"/>
      <c r="P2" s="307"/>
      <c r="Q2" s="307"/>
      <c r="R2" s="691">
        <f aca="true" t="shared" si="1" ref="R2:R26">SUM(M2:Q2)</f>
        <v>232</v>
      </c>
      <c r="S2" s="307"/>
    </row>
    <row r="3" spans="1:19" ht="15.75">
      <c r="A3" s="19">
        <v>572</v>
      </c>
      <c r="B3" s="8" t="str">
        <f>LOOKUP(A3,Name!A$1:B750)</f>
        <v>Isabelle Neville</v>
      </c>
      <c r="C3" s="307">
        <v>112</v>
      </c>
      <c r="D3" s="692">
        <v>118</v>
      </c>
      <c r="E3" s="307"/>
      <c r="F3" s="307"/>
      <c r="G3" s="307"/>
      <c r="H3" s="334">
        <f t="shared" si="0"/>
        <v>230</v>
      </c>
      <c r="I3" s="586"/>
      <c r="J3" s="336">
        <v>2</v>
      </c>
      <c r="K3" s="335">
        <v>363</v>
      </c>
      <c r="L3" s="8" t="str">
        <f>LOOKUP(K3,Name!A$1:B1763)</f>
        <v>Tyrell Williamson-Greene</v>
      </c>
      <c r="M3" s="307">
        <v>108</v>
      </c>
      <c r="N3" s="307">
        <v>116</v>
      </c>
      <c r="O3" s="307"/>
      <c r="P3" s="307"/>
      <c r="Q3" s="307"/>
      <c r="R3" s="306">
        <f t="shared" si="1"/>
        <v>224</v>
      </c>
      <c r="S3" s="307"/>
    </row>
    <row r="4" spans="1:19" ht="15.75">
      <c r="A4" s="19">
        <v>671</v>
      </c>
      <c r="B4" s="8" t="str">
        <f>LOOKUP(A4,Name!A$1:B754)</f>
        <v>Ashleigh Bailey</v>
      </c>
      <c r="C4" s="307">
        <v>106</v>
      </c>
      <c r="D4" s="307">
        <v>109</v>
      </c>
      <c r="E4" s="307"/>
      <c r="F4" s="307"/>
      <c r="G4" s="307"/>
      <c r="H4" s="334">
        <f t="shared" si="0"/>
        <v>215</v>
      </c>
      <c r="I4" s="586"/>
      <c r="J4" s="336">
        <v>3</v>
      </c>
      <c r="K4" s="335">
        <v>622</v>
      </c>
      <c r="L4" s="8" t="str">
        <f>LOOKUP(K4,Name!A$1:B1772)</f>
        <v>Henry Thorneywork</v>
      </c>
      <c r="M4" s="307">
        <v>110</v>
      </c>
      <c r="N4" s="307">
        <v>108</v>
      </c>
      <c r="O4" s="307"/>
      <c r="P4" s="307"/>
      <c r="Q4" s="307"/>
      <c r="R4" s="306">
        <f t="shared" si="1"/>
        <v>218</v>
      </c>
      <c r="S4" s="307"/>
    </row>
    <row r="5" spans="1:19" ht="15.75">
      <c r="A5" s="19">
        <v>323</v>
      </c>
      <c r="B5" s="8" t="str">
        <f>LOOKUP(A5,Name!A$1:B754)</f>
        <v>Melissa Morris</v>
      </c>
      <c r="C5" s="307">
        <v>104</v>
      </c>
      <c r="D5" s="307">
        <v>104</v>
      </c>
      <c r="E5" s="307"/>
      <c r="F5" s="307"/>
      <c r="G5" s="307"/>
      <c r="H5" s="334">
        <f t="shared" si="0"/>
        <v>208</v>
      </c>
      <c r="I5" s="586"/>
      <c r="J5" s="336">
        <v>4</v>
      </c>
      <c r="K5" s="335">
        <v>626</v>
      </c>
      <c r="L5" s="8" t="str">
        <f>LOOKUP(K5,Name!A$1:B1771)</f>
        <v>Sam Harris</v>
      </c>
      <c r="M5" s="307">
        <v>104</v>
      </c>
      <c r="N5" s="307">
        <v>106</v>
      </c>
      <c r="O5" s="307"/>
      <c r="P5" s="307"/>
      <c r="Q5" s="307"/>
      <c r="R5" s="306">
        <f t="shared" si="1"/>
        <v>210</v>
      </c>
      <c r="S5" s="307"/>
    </row>
    <row r="6" spans="1:19" ht="15.75">
      <c r="A6" s="19">
        <v>329</v>
      </c>
      <c r="B6" s="8" t="str">
        <f>LOOKUP(A6,Name!A$1:B761)</f>
        <v>Lemeyah Issac</v>
      </c>
      <c r="C6" s="307">
        <v>102</v>
      </c>
      <c r="D6" s="307">
        <v>103</v>
      </c>
      <c r="E6" s="307"/>
      <c r="F6" s="307"/>
      <c r="G6" s="307"/>
      <c r="H6" s="334">
        <f t="shared" si="0"/>
        <v>205</v>
      </c>
      <c r="I6" s="586"/>
      <c r="J6" s="336">
        <v>5</v>
      </c>
      <c r="K6" s="335">
        <v>420</v>
      </c>
      <c r="L6" s="8" t="str">
        <f>LOOKUP(K6,Name!A$1:B1764)</f>
        <v>Samuel Chance</v>
      </c>
      <c r="M6" s="307">
        <v>100</v>
      </c>
      <c r="N6" s="307">
        <v>104</v>
      </c>
      <c r="O6" s="307"/>
      <c r="P6" s="307"/>
      <c r="Q6" s="307"/>
      <c r="R6" s="306">
        <f t="shared" si="1"/>
        <v>204</v>
      </c>
      <c r="S6" s="307"/>
    </row>
    <row r="7" spans="1:19" ht="15.75">
      <c r="A7" s="19">
        <v>672</v>
      </c>
      <c r="B7" s="8" t="str">
        <f>LOOKUP(A7,Name!A$1:B755)</f>
        <v>Keavie Preston</v>
      </c>
      <c r="C7" s="307">
        <v>92</v>
      </c>
      <c r="D7" s="307">
        <v>96</v>
      </c>
      <c r="E7" s="307"/>
      <c r="F7" s="307"/>
      <c r="G7" s="307"/>
      <c r="H7" s="334">
        <f t="shared" si="0"/>
        <v>188</v>
      </c>
      <c r="I7" s="586"/>
      <c r="J7" s="336">
        <v>6</v>
      </c>
      <c r="K7" s="335">
        <v>364</v>
      </c>
      <c r="L7" s="8" t="str">
        <f>LOOKUP(K7,Name!A$1:B1765)</f>
        <v>Kaie Chambers-Brown</v>
      </c>
      <c r="M7" s="691">
        <v>118</v>
      </c>
      <c r="N7" s="307">
        <v>80</v>
      </c>
      <c r="O7" s="307"/>
      <c r="P7" s="307"/>
      <c r="Q7" s="307"/>
      <c r="R7" s="306">
        <f t="shared" si="1"/>
        <v>198</v>
      </c>
      <c r="S7" s="307"/>
    </row>
    <row r="8" spans="1:19" ht="15.75">
      <c r="A8" s="19">
        <v>324</v>
      </c>
      <c r="B8" s="8" t="str">
        <f>LOOKUP(A8,Name!A$1:B739)</f>
        <v>Nichole Birmingham</v>
      </c>
      <c r="C8" s="307">
        <v>107</v>
      </c>
      <c r="D8" s="307">
        <v>76</v>
      </c>
      <c r="E8" s="307"/>
      <c r="F8" s="307"/>
      <c r="G8" s="307"/>
      <c r="H8" s="334">
        <f t="shared" si="0"/>
        <v>183</v>
      </c>
      <c r="I8" s="586"/>
      <c r="J8" s="336">
        <f>J7+1</f>
        <v>7</v>
      </c>
      <c r="K8" s="335">
        <v>624</v>
      </c>
      <c r="L8" s="8" t="str">
        <f>LOOKUP(K8,Name!A$1:B1774)</f>
        <v>Will Edwards</v>
      </c>
      <c r="M8" s="307">
        <v>86</v>
      </c>
      <c r="N8" s="307">
        <v>104</v>
      </c>
      <c r="O8" s="307"/>
      <c r="P8" s="307"/>
      <c r="Q8" s="307"/>
      <c r="R8" s="306">
        <f t="shared" si="1"/>
        <v>190</v>
      </c>
      <c r="S8" s="307"/>
    </row>
    <row r="9" spans="1:19" ht="15.75">
      <c r="A9" s="19">
        <v>677</v>
      </c>
      <c r="B9" s="8" t="str">
        <f>LOOKUP(A9,Name!A$1:B759)</f>
        <v>Katie Lund</v>
      </c>
      <c r="C9" s="307">
        <v>79</v>
      </c>
      <c r="D9" s="307">
        <v>88</v>
      </c>
      <c r="E9" s="307"/>
      <c r="F9" s="307"/>
      <c r="G9" s="307"/>
      <c r="H9" s="334">
        <f t="shared" si="0"/>
        <v>167</v>
      </c>
      <c r="I9" s="586"/>
      <c r="J9" s="336">
        <f aca="true" t="shared" si="2" ref="J9:J38">J8+1</f>
        <v>8</v>
      </c>
      <c r="K9" s="335">
        <v>623</v>
      </c>
      <c r="L9" s="8" t="str">
        <f>LOOKUP(K9,Name!A$1:B1773)</f>
        <v>Deaglan O'Brien</v>
      </c>
      <c r="M9" s="307">
        <v>86</v>
      </c>
      <c r="N9" s="307">
        <v>96</v>
      </c>
      <c r="O9" s="307"/>
      <c r="P9" s="307"/>
      <c r="Q9" s="307"/>
      <c r="R9" s="306">
        <f t="shared" si="1"/>
        <v>182</v>
      </c>
      <c r="S9" s="307"/>
    </row>
    <row r="10" spans="1:19" s="1" customFormat="1" ht="15.75">
      <c r="A10" s="19">
        <v>678</v>
      </c>
      <c r="B10" s="8" t="str">
        <f>LOOKUP(A10,Name!A$1:B760)</f>
        <v>Sarah Russell</v>
      </c>
      <c r="C10" s="307">
        <v>91</v>
      </c>
      <c r="D10" s="307">
        <v>72</v>
      </c>
      <c r="E10" s="307"/>
      <c r="F10" s="307"/>
      <c r="G10" s="307"/>
      <c r="H10" s="334">
        <f t="shared" si="0"/>
        <v>163</v>
      </c>
      <c r="I10" s="586"/>
      <c r="J10" s="336">
        <f t="shared" si="2"/>
        <v>9</v>
      </c>
      <c r="K10" s="335">
        <v>591</v>
      </c>
      <c r="L10" s="8" t="str">
        <f>LOOKUP(K10,Name!A$1:B1768)</f>
        <v>Andrew Woods</v>
      </c>
      <c r="M10" s="307">
        <v>60</v>
      </c>
      <c r="N10" s="307">
        <v>94</v>
      </c>
      <c r="O10" s="307"/>
      <c r="P10" s="307"/>
      <c r="Q10" s="307"/>
      <c r="R10" s="306">
        <f t="shared" si="1"/>
        <v>154</v>
      </c>
      <c r="S10" s="307"/>
    </row>
    <row r="11" spans="1:19" ht="15.75">
      <c r="A11" s="19">
        <v>327</v>
      </c>
      <c r="B11" s="8" t="str">
        <f>LOOKUP(A11,Name!A$1:B744)</f>
        <v>Cassie-Ann Pemberton</v>
      </c>
      <c r="C11" s="307">
        <v>68</v>
      </c>
      <c r="D11" s="307">
        <v>94</v>
      </c>
      <c r="E11" s="307"/>
      <c r="F11" s="307"/>
      <c r="G11" s="307"/>
      <c r="H11" s="334">
        <f t="shared" si="0"/>
        <v>162</v>
      </c>
      <c r="I11" s="586"/>
      <c r="J11" s="336">
        <f t="shared" si="2"/>
        <v>10</v>
      </c>
      <c r="K11" s="335">
        <v>366</v>
      </c>
      <c r="L11" s="8" t="str">
        <f>LOOKUP(K11,Name!A$1:B1765)</f>
        <v>Arjun Singh</v>
      </c>
      <c r="M11" s="307">
        <v>86</v>
      </c>
      <c r="N11" s="307">
        <v>66</v>
      </c>
      <c r="O11" s="307"/>
      <c r="P11" s="307"/>
      <c r="Q11" s="307"/>
      <c r="R11" s="306">
        <f t="shared" si="1"/>
        <v>152</v>
      </c>
      <c r="S11" s="307"/>
    </row>
    <row r="12" spans="1:19" ht="15.75">
      <c r="A12" s="19">
        <v>328</v>
      </c>
      <c r="B12" s="8" t="str">
        <f>LOOKUP(A12,Name!A$1:B745)</f>
        <v>Mimi Kunribido</v>
      </c>
      <c r="C12" s="307">
        <v>80</v>
      </c>
      <c r="D12" s="307">
        <v>79</v>
      </c>
      <c r="E12" s="307"/>
      <c r="F12" s="307"/>
      <c r="G12" s="307"/>
      <c r="H12" s="334">
        <f t="shared" si="0"/>
        <v>159</v>
      </c>
      <c r="I12" s="586"/>
      <c r="J12" s="336">
        <f t="shared" si="2"/>
        <v>11</v>
      </c>
      <c r="K12" s="335">
        <v>368</v>
      </c>
      <c r="L12" s="8" t="str">
        <f>LOOKUP(K12,Name!A$1:B1767)</f>
        <v>T'vane Xavier Rapier</v>
      </c>
      <c r="M12" s="307">
        <v>85</v>
      </c>
      <c r="N12" s="307">
        <v>64</v>
      </c>
      <c r="O12" s="307"/>
      <c r="P12" s="307"/>
      <c r="Q12" s="307"/>
      <c r="R12" s="306">
        <f t="shared" si="1"/>
        <v>149</v>
      </c>
      <c r="S12" s="307"/>
    </row>
    <row r="13" spans="1:19" ht="15.75">
      <c r="A13" s="19">
        <v>675</v>
      </c>
      <c r="B13" s="8" t="str">
        <f>LOOKUP(A13,Name!A$1:B758)</f>
        <v>Grace Dowse</v>
      </c>
      <c r="C13" s="307">
        <v>76</v>
      </c>
      <c r="D13" s="307">
        <v>71</v>
      </c>
      <c r="E13" s="307"/>
      <c r="F13" s="307"/>
      <c r="G13" s="307"/>
      <c r="H13" s="334">
        <f t="shared" si="0"/>
        <v>147</v>
      </c>
      <c r="I13" s="586"/>
      <c r="J13" s="336">
        <f t="shared" si="2"/>
        <v>12</v>
      </c>
      <c r="K13" s="335">
        <v>620</v>
      </c>
      <c r="L13" s="8" t="str">
        <f>LOOKUP(K13,Name!A$1:B1770)</f>
        <v>Tom O'Hanlon</v>
      </c>
      <c r="M13" s="307">
        <v>112</v>
      </c>
      <c r="N13" s="307"/>
      <c r="O13" s="307"/>
      <c r="P13" s="307"/>
      <c r="Q13" s="307"/>
      <c r="R13" s="306">
        <f t="shared" si="1"/>
        <v>112</v>
      </c>
      <c r="S13" s="307"/>
    </row>
    <row r="14" spans="1:19" ht="15.75">
      <c r="A14" s="19">
        <v>473</v>
      </c>
      <c r="B14" s="8" t="str">
        <f>LOOKUP(A14,Name!A$1:B746)</f>
        <v>Kimberley Thomas</v>
      </c>
      <c r="C14" s="307">
        <v>87</v>
      </c>
      <c r="D14" s="307">
        <v>59</v>
      </c>
      <c r="E14" s="307"/>
      <c r="F14" s="307"/>
      <c r="G14" s="307"/>
      <c r="H14" s="334">
        <f t="shared" si="0"/>
        <v>146</v>
      </c>
      <c r="I14" s="586"/>
      <c r="J14" s="336">
        <f t="shared" si="2"/>
        <v>13</v>
      </c>
      <c r="K14" s="335">
        <v>186</v>
      </c>
      <c r="L14" s="8" t="str">
        <f>LOOKUP(K14,Name!A$1:B1761)</f>
        <v>Cameron Kirkbride</v>
      </c>
      <c r="M14" s="307">
        <v>101</v>
      </c>
      <c r="N14" s="307"/>
      <c r="O14" s="307"/>
      <c r="P14" s="307"/>
      <c r="Q14" s="307"/>
      <c r="R14" s="306">
        <f t="shared" si="1"/>
        <v>101</v>
      </c>
      <c r="S14" s="307"/>
    </row>
    <row r="15" spans="1:19" ht="15.75">
      <c r="A15" s="19">
        <v>575</v>
      </c>
      <c r="B15" s="8" t="str">
        <f>LOOKUP(A15,Name!A$1:B753)</f>
        <v>Alice Mellor</v>
      </c>
      <c r="C15" s="307">
        <v>78</v>
      </c>
      <c r="D15" s="307">
        <v>68</v>
      </c>
      <c r="E15" s="307"/>
      <c r="F15" s="307"/>
      <c r="G15" s="307"/>
      <c r="H15" s="334">
        <f t="shared" si="0"/>
        <v>146</v>
      </c>
      <c r="I15" s="586"/>
      <c r="J15" s="336">
        <f t="shared" si="2"/>
        <v>14</v>
      </c>
      <c r="K15" s="335">
        <v>630</v>
      </c>
      <c r="L15" s="8" t="str">
        <f>LOOKUP(K15,Name!A$1:B1778)</f>
        <v>Chris Perry </v>
      </c>
      <c r="M15" s="307"/>
      <c r="N15" s="307">
        <v>92</v>
      </c>
      <c r="O15" s="307"/>
      <c r="P15" s="307"/>
      <c r="Q15" s="307"/>
      <c r="R15" s="306">
        <f t="shared" si="1"/>
        <v>92</v>
      </c>
      <c r="S15" s="307"/>
    </row>
    <row r="16" spans="1:19" ht="15.75">
      <c r="A16" s="19">
        <v>573</v>
      </c>
      <c r="B16" s="8" t="str">
        <f>LOOKUP(A16,Name!A$1:B751)</f>
        <v>Rachel West</v>
      </c>
      <c r="C16" s="307">
        <v>66</v>
      </c>
      <c r="D16" s="307">
        <v>80</v>
      </c>
      <c r="E16" s="307"/>
      <c r="F16" s="307"/>
      <c r="G16" s="307"/>
      <c r="H16" s="334">
        <f t="shared" si="0"/>
        <v>146</v>
      </c>
      <c r="I16" s="586"/>
      <c r="J16" s="336">
        <f t="shared" si="2"/>
        <v>15</v>
      </c>
      <c r="K16" s="335">
        <v>367</v>
      </c>
      <c r="L16" s="8" t="str">
        <f>LOOKUP(K16,Name!A$1:B1766)</f>
        <v>Ross Beale</v>
      </c>
      <c r="M16" s="307">
        <v>90</v>
      </c>
      <c r="N16" s="307"/>
      <c r="O16" s="307"/>
      <c r="P16" s="307"/>
      <c r="Q16" s="307"/>
      <c r="R16" s="306">
        <f t="shared" si="1"/>
        <v>90</v>
      </c>
      <c r="S16" s="307"/>
    </row>
    <row r="17" spans="1:19" ht="15.75">
      <c r="A17" s="19">
        <v>673</v>
      </c>
      <c r="B17" s="8" t="str">
        <f>LOOKUP(A17,Name!A$1:B756)</f>
        <v>Charlotte Lack</v>
      </c>
      <c r="C17" s="307">
        <v>76</v>
      </c>
      <c r="D17" s="307">
        <v>66</v>
      </c>
      <c r="E17" s="307"/>
      <c r="F17" s="307"/>
      <c r="G17" s="307"/>
      <c r="H17" s="334">
        <f t="shared" si="0"/>
        <v>142</v>
      </c>
      <c r="I17" s="586"/>
      <c r="J17" s="336">
        <f t="shared" si="2"/>
        <v>16</v>
      </c>
      <c r="K17" s="335">
        <v>187</v>
      </c>
      <c r="L17" s="8" t="str">
        <f>LOOKUP(K17,Name!A$1:B1757)</f>
        <v>George Creed</v>
      </c>
      <c r="M17" s="307">
        <v>88</v>
      </c>
      <c r="N17" s="307"/>
      <c r="O17" s="307"/>
      <c r="P17" s="307"/>
      <c r="Q17" s="307"/>
      <c r="R17" s="306">
        <f t="shared" si="1"/>
        <v>88</v>
      </c>
      <c r="S17" s="307"/>
    </row>
    <row r="18" spans="1:19" ht="15.75">
      <c r="A18" s="19">
        <v>570</v>
      </c>
      <c r="B18" s="8" t="str">
        <f>LOOKUP(A18,Name!A$1:B748)</f>
        <v>Emily Findlater</v>
      </c>
      <c r="C18" s="307">
        <v>70</v>
      </c>
      <c r="D18" s="307">
        <v>72</v>
      </c>
      <c r="E18" s="307"/>
      <c r="F18" s="307"/>
      <c r="G18" s="307"/>
      <c r="H18" s="334">
        <f t="shared" si="0"/>
        <v>142</v>
      </c>
      <c r="I18" s="586"/>
      <c r="J18" s="336">
        <f t="shared" si="2"/>
        <v>17</v>
      </c>
      <c r="K18" s="335">
        <v>629</v>
      </c>
      <c r="L18" s="8" t="str">
        <f>LOOKUP(K18,Name!A$1:B1779)</f>
        <v>Tom Rayson</v>
      </c>
      <c r="M18" s="307"/>
      <c r="N18" s="307">
        <v>88</v>
      </c>
      <c r="O18" s="307"/>
      <c r="P18" s="307"/>
      <c r="Q18" s="307"/>
      <c r="R18" s="306">
        <f t="shared" si="1"/>
        <v>88</v>
      </c>
      <c r="S18" s="307"/>
    </row>
    <row r="19" spans="1:19" ht="15.75">
      <c r="A19" s="19">
        <v>325</v>
      </c>
      <c r="B19" s="8" t="str">
        <f>LOOKUP(A19,Name!A$1:B742)</f>
        <v>Ally Emanuel</v>
      </c>
      <c r="C19" s="307">
        <v>53</v>
      </c>
      <c r="D19" s="307">
        <v>88</v>
      </c>
      <c r="E19" s="307"/>
      <c r="F19" s="307"/>
      <c r="G19" s="307"/>
      <c r="H19" s="334">
        <f t="shared" si="0"/>
        <v>141</v>
      </c>
      <c r="I19" s="586"/>
      <c r="J19" s="336">
        <f t="shared" si="2"/>
        <v>18</v>
      </c>
      <c r="K19" s="335">
        <v>185</v>
      </c>
      <c r="L19" s="8" t="str">
        <f>LOOKUP(K19,Name!A$1:B1759)</f>
        <v>Cameron Harris</v>
      </c>
      <c r="M19" s="307">
        <v>48</v>
      </c>
      <c r="N19" s="307">
        <v>30</v>
      </c>
      <c r="O19" s="307"/>
      <c r="P19" s="307"/>
      <c r="Q19" s="307"/>
      <c r="R19" s="306">
        <f t="shared" si="1"/>
        <v>78</v>
      </c>
      <c r="S19" s="307"/>
    </row>
    <row r="20" spans="1:19" ht="15.75">
      <c r="A20" s="19">
        <v>169</v>
      </c>
      <c r="B20" s="8" t="str">
        <f>LOOKUP(A20,Name!A$1:B752)</f>
        <v>Lucy Wood</v>
      </c>
      <c r="C20" s="307">
        <v>60</v>
      </c>
      <c r="D20" s="307">
        <v>57</v>
      </c>
      <c r="E20" s="307"/>
      <c r="F20" s="307"/>
      <c r="G20" s="307"/>
      <c r="H20" s="334">
        <f t="shared" si="0"/>
        <v>117</v>
      </c>
      <c r="I20" s="586"/>
      <c r="J20" s="336">
        <f t="shared" si="2"/>
        <v>19</v>
      </c>
      <c r="K20" s="335">
        <v>189</v>
      </c>
      <c r="L20" s="8" t="str">
        <f>LOOKUP(K20,Name!A$1:B1758)</f>
        <v>Ethan Brough</v>
      </c>
      <c r="M20" s="307">
        <v>76</v>
      </c>
      <c r="N20" s="307"/>
      <c r="O20" s="307"/>
      <c r="P20" s="307"/>
      <c r="Q20" s="307"/>
      <c r="R20" s="306">
        <f t="shared" si="1"/>
        <v>76</v>
      </c>
      <c r="S20" s="307"/>
    </row>
    <row r="21" spans="1:19" ht="15.75">
      <c r="A21" s="19">
        <v>326</v>
      </c>
      <c r="B21" s="8" t="str">
        <f>LOOKUP(A21,Name!A$1:B743)</f>
        <v>Abigail Hazel</v>
      </c>
      <c r="C21" s="307">
        <v>103</v>
      </c>
      <c r="D21" s="307"/>
      <c r="E21" s="307"/>
      <c r="F21" s="307"/>
      <c r="G21" s="307"/>
      <c r="H21" s="334">
        <f t="shared" si="0"/>
        <v>103</v>
      </c>
      <c r="I21" s="586"/>
      <c r="J21" s="336">
        <f t="shared" si="2"/>
        <v>20</v>
      </c>
      <c r="K21" s="335">
        <v>365</v>
      </c>
      <c r="L21" s="8" t="str">
        <f>LOOKUP(K21,Name!A$1:B1777)</f>
        <v>Demare Morrison</v>
      </c>
      <c r="M21" s="307"/>
      <c r="N21" s="307">
        <v>70</v>
      </c>
      <c r="O21" s="307"/>
      <c r="P21" s="307"/>
      <c r="Q21" s="307"/>
      <c r="R21" s="306">
        <f t="shared" si="1"/>
        <v>70</v>
      </c>
      <c r="S21" s="307"/>
    </row>
    <row r="22" spans="1:19" ht="15.75">
      <c r="A22" s="19">
        <v>171</v>
      </c>
      <c r="B22" s="8" t="str">
        <f>LOOKUP(A22,Name!A$1:B755)</f>
        <v>Becky Evans</v>
      </c>
      <c r="C22" s="307">
        <v>46</v>
      </c>
      <c r="D22" s="307">
        <v>44</v>
      </c>
      <c r="E22" s="307"/>
      <c r="F22" s="307"/>
      <c r="G22" s="307"/>
      <c r="H22" s="334">
        <f t="shared" si="0"/>
        <v>90</v>
      </c>
      <c r="I22" s="586"/>
      <c r="J22" s="336">
        <f t="shared" si="2"/>
        <v>21</v>
      </c>
      <c r="K22" s="335">
        <v>628</v>
      </c>
      <c r="L22" s="8" t="str">
        <f>LOOKUP(K22,Name!A$1:B1776)</f>
        <v>Mohan Deo</v>
      </c>
      <c r="M22" s="307">
        <v>60</v>
      </c>
      <c r="N22" s="307"/>
      <c r="O22" s="307"/>
      <c r="P22" s="307"/>
      <c r="Q22" s="307"/>
      <c r="R22" s="306">
        <f t="shared" si="1"/>
        <v>60</v>
      </c>
      <c r="S22" s="307"/>
    </row>
    <row r="23" spans="1:19" s="3" customFormat="1" ht="15.75">
      <c r="A23" s="19">
        <v>574</v>
      </c>
      <c r="B23" s="8" t="str">
        <f>LOOKUP(A23,Name!A$1:B752)</f>
        <v>Charlotte Cornbill</v>
      </c>
      <c r="C23" s="307">
        <v>39</v>
      </c>
      <c r="D23" s="307">
        <v>50</v>
      </c>
      <c r="E23" s="307"/>
      <c r="F23" s="307"/>
      <c r="G23" s="307"/>
      <c r="H23" s="334">
        <f t="shared" si="0"/>
        <v>89</v>
      </c>
      <c r="I23" s="586"/>
      <c r="J23" s="336">
        <f t="shared" si="2"/>
        <v>22</v>
      </c>
      <c r="K23" s="335">
        <v>621</v>
      </c>
      <c r="L23" s="8" t="str">
        <f>LOOKUP(K23,Name!A$1:B1775)</f>
        <v>Will Giles</v>
      </c>
      <c r="M23" s="307">
        <v>58</v>
      </c>
      <c r="N23" s="307"/>
      <c r="O23" s="307"/>
      <c r="P23" s="307"/>
      <c r="Q23" s="307"/>
      <c r="R23" s="306">
        <f t="shared" si="1"/>
        <v>58</v>
      </c>
      <c r="S23" s="307"/>
    </row>
    <row r="24" spans="1:19" s="3" customFormat="1" ht="15.75">
      <c r="A24" s="19">
        <v>330</v>
      </c>
      <c r="B24" s="8" t="str">
        <f>LOOKUP(A24,Name!A$1:B762)</f>
        <v>Chelsey Marsden</v>
      </c>
      <c r="C24" s="307">
        <v>49</v>
      </c>
      <c r="D24" s="307">
        <v>88</v>
      </c>
      <c r="E24" s="307"/>
      <c r="F24" s="307"/>
      <c r="G24" s="307"/>
      <c r="H24" s="334">
        <v>81</v>
      </c>
      <c r="I24" s="586"/>
      <c r="J24" s="336">
        <f t="shared" si="2"/>
        <v>23</v>
      </c>
      <c r="K24" s="335">
        <v>191</v>
      </c>
      <c r="L24" s="8">
        <f>LOOKUP(K24,Name!A$1:B1762)</f>
        <v>0</v>
      </c>
      <c r="M24" s="307">
        <v>42</v>
      </c>
      <c r="N24" s="307"/>
      <c r="O24" s="307"/>
      <c r="P24" s="307"/>
      <c r="Q24" s="307"/>
      <c r="R24" s="306">
        <f t="shared" si="1"/>
        <v>42</v>
      </c>
      <c r="S24" s="307"/>
    </row>
    <row r="25" spans="1:19" s="3" customFormat="1" ht="15.75">
      <c r="A25" s="19">
        <v>576</v>
      </c>
      <c r="B25" s="8" t="str">
        <f>LOOKUP(A25,Name!A$1:B765)</f>
        <v>Charlotte Barnard</v>
      </c>
      <c r="C25" s="307"/>
      <c r="D25" s="307">
        <v>80</v>
      </c>
      <c r="E25" s="307"/>
      <c r="F25" s="307"/>
      <c r="G25" s="307"/>
      <c r="H25" s="334">
        <f aca="true" t="shared" si="3" ref="H25:H35">SUM(C25:G25)</f>
        <v>80</v>
      </c>
      <c r="I25" s="586"/>
      <c r="J25" s="336">
        <f t="shared" si="2"/>
        <v>24</v>
      </c>
      <c r="K25" s="335">
        <v>184</v>
      </c>
      <c r="L25" s="8" t="str">
        <f>LOOKUP(K25,Name!A$1:B1760)</f>
        <v>Leighton Palmer Whyte</v>
      </c>
      <c r="M25" s="307">
        <v>40</v>
      </c>
      <c r="N25" s="307"/>
      <c r="O25" s="307"/>
      <c r="P25" s="307"/>
      <c r="Q25" s="307"/>
      <c r="R25" s="306">
        <f t="shared" si="1"/>
        <v>40</v>
      </c>
      <c r="S25" s="307"/>
    </row>
    <row r="26" spans="1:19" s="3" customFormat="1" ht="15.75">
      <c r="A26" s="19">
        <v>170</v>
      </c>
      <c r="B26" s="8" t="str">
        <f>LOOKUP(A26,Name!A$1:B753)</f>
        <v>Anna Short</v>
      </c>
      <c r="C26" s="307">
        <v>78</v>
      </c>
      <c r="D26" s="307"/>
      <c r="E26" s="307"/>
      <c r="F26" s="307"/>
      <c r="G26" s="307"/>
      <c r="H26" s="334">
        <f t="shared" si="3"/>
        <v>78</v>
      </c>
      <c r="I26" s="586"/>
      <c r="J26" s="336">
        <f t="shared" si="2"/>
        <v>25</v>
      </c>
      <c r="K26" s="335"/>
      <c r="L26" s="8" t="e">
        <f>LOOKUP(K26,Name!A$1:B1780)</f>
        <v>#N/A</v>
      </c>
      <c r="M26" s="307"/>
      <c r="N26" s="307"/>
      <c r="O26" s="307"/>
      <c r="P26" s="307"/>
      <c r="Q26" s="307"/>
      <c r="R26" s="306">
        <f t="shared" si="1"/>
        <v>0</v>
      </c>
      <c r="S26" s="307"/>
    </row>
    <row r="27" spans="1:10" s="3" customFormat="1" ht="15.75">
      <c r="A27" s="19">
        <v>167</v>
      </c>
      <c r="B27" s="526" t="str">
        <f>LOOKUP(A27,Name!A$1:B750)</f>
        <v>Jennie Hopkinson</v>
      </c>
      <c r="C27" s="307">
        <v>76</v>
      </c>
      <c r="D27" s="307"/>
      <c r="E27" s="307"/>
      <c r="F27" s="307"/>
      <c r="G27" s="307"/>
      <c r="H27" s="527">
        <f t="shared" si="3"/>
        <v>76</v>
      </c>
      <c r="I27" s="586"/>
      <c r="J27" s="336">
        <f t="shared" si="2"/>
        <v>26</v>
      </c>
    </row>
    <row r="28" spans="1:10" s="3" customFormat="1" ht="15.75">
      <c r="A28" s="19">
        <v>336</v>
      </c>
      <c r="B28" s="8" t="str">
        <f>LOOKUP(A28,Name!A$1:B765)</f>
        <v>Donatella Da Silva</v>
      </c>
      <c r="C28" s="307"/>
      <c r="D28" s="307">
        <v>75</v>
      </c>
      <c r="E28" s="307"/>
      <c r="F28" s="307"/>
      <c r="G28" s="307"/>
      <c r="H28" s="334">
        <f t="shared" si="3"/>
        <v>75</v>
      </c>
      <c r="I28" s="586"/>
      <c r="J28" s="336">
        <f t="shared" si="2"/>
        <v>27</v>
      </c>
    </row>
    <row r="29" spans="1:10" s="3" customFormat="1" ht="15.75">
      <c r="A29" s="19">
        <v>471</v>
      </c>
      <c r="B29" s="8" t="str">
        <f>LOOKUP(A29,Name!A$1:B747)</f>
        <v>Rebekka Freeman</v>
      </c>
      <c r="C29" s="307">
        <v>42</v>
      </c>
      <c r="D29" s="307">
        <v>32</v>
      </c>
      <c r="E29" s="307"/>
      <c r="F29" s="307"/>
      <c r="G29" s="307"/>
      <c r="H29" s="334">
        <f t="shared" si="3"/>
        <v>74</v>
      </c>
      <c r="I29" s="586"/>
      <c r="J29" s="336">
        <f t="shared" si="2"/>
        <v>28</v>
      </c>
    </row>
    <row r="30" spans="1:10" s="3" customFormat="1" ht="15.75">
      <c r="A30" s="19">
        <v>676</v>
      </c>
      <c r="B30" s="8" t="str">
        <f>LOOKUP(A30,Name!A$1:B763)</f>
        <v>Ellen Crockett</v>
      </c>
      <c r="C30" s="307"/>
      <c r="D30" s="307">
        <v>73</v>
      </c>
      <c r="E30" s="307"/>
      <c r="F30" s="307"/>
      <c r="G30" s="307"/>
      <c r="H30" s="334">
        <f t="shared" si="3"/>
        <v>73</v>
      </c>
      <c r="I30" s="586"/>
      <c r="J30" s="336">
        <f t="shared" si="2"/>
        <v>29</v>
      </c>
    </row>
    <row r="31" spans="1:10" s="3" customFormat="1" ht="15.75">
      <c r="A31" s="19">
        <v>474</v>
      </c>
      <c r="B31" s="8" t="str">
        <f>LOOKUP(A31,Name!A$1:B764)</f>
        <v>Ellie England</v>
      </c>
      <c r="C31" s="307"/>
      <c r="D31" s="307">
        <v>69</v>
      </c>
      <c r="E31" s="307"/>
      <c r="F31" s="307"/>
      <c r="G31" s="307"/>
      <c r="H31" s="334">
        <f t="shared" si="3"/>
        <v>69</v>
      </c>
      <c r="I31" s="586"/>
      <c r="J31" s="336">
        <f t="shared" si="2"/>
        <v>30</v>
      </c>
    </row>
    <row r="32" spans="1:10" s="3" customFormat="1" ht="15.75">
      <c r="A32" s="19">
        <v>674</v>
      </c>
      <c r="B32" s="8" t="str">
        <f>LOOKUP(A32,Name!A$1:B757)</f>
        <v>Tea Tullah</v>
      </c>
      <c r="C32" s="307">
        <v>68</v>
      </c>
      <c r="D32" s="307"/>
      <c r="E32" s="307"/>
      <c r="F32" s="307"/>
      <c r="G32" s="307"/>
      <c r="H32" s="334">
        <f t="shared" si="3"/>
        <v>68</v>
      </c>
      <c r="I32" s="586"/>
      <c r="J32" s="336">
        <f t="shared" si="2"/>
        <v>31</v>
      </c>
    </row>
    <row r="33" spans="1:10" s="3" customFormat="1" ht="15.75">
      <c r="A33" s="19">
        <v>679</v>
      </c>
      <c r="B33" s="8" t="str">
        <f>LOOKUP(A33,Name!A$1:B764)</f>
        <v>Ella Stirling</v>
      </c>
      <c r="C33" s="307"/>
      <c r="D33" s="307">
        <v>65</v>
      </c>
      <c r="E33" s="307"/>
      <c r="F33" s="307"/>
      <c r="G33" s="307"/>
      <c r="H33" s="334">
        <f t="shared" si="3"/>
        <v>65</v>
      </c>
      <c r="I33" s="586"/>
      <c r="J33" s="336">
        <f t="shared" si="2"/>
        <v>32</v>
      </c>
    </row>
    <row r="34" spans="1:10" s="3" customFormat="1" ht="15.75">
      <c r="A34" s="19">
        <v>571</v>
      </c>
      <c r="B34" s="8" t="str">
        <f>LOOKUP(A34,Name!A$1:B749)</f>
        <v>Bethany Devonshire</v>
      </c>
      <c r="C34" s="307">
        <v>60</v>
      </c>
      <c r="D34" s="307"/>
      <c r="E34" s="307"/>
      <c r="F34" s="307"/>
      <c r="G34" s="307"/>
      <c r="H34" s="334">
        <f t="shared" si="3"/>
        <v>60</v>
      </c>
      <c r="I34" s="586"/>
      <c r="J34" s="336">
        <f t="shared" si="2"/>
        <v>33</v>
      </c>
    </row>
    <row r="35" spans="1:10" s="3" customFormat="1" ht="15.75">
      <c r="A35" s="19">
        <v>681</v>
      </c>
      <c r="B35" s="66" t="str">
        <f>LOOKUP(A35,Name!A$1:B750)</f>
        <v>Tania Jansen-van-Rensburg</v>
      </c>
      <c r="C35" s="307"/>
      <c r="D35" s="307">
        <v>53</v>
      </c>
      <c r="E35" s="307"/>
      <c r="F35" s="307"/>
      <c r="G35" s="307"/>
      <c r="H35" s="334">
        <f t="shared" si="3"/>
        <v>53</v>
      </c>
      <c r="I35" s="586"/>
      <c r="J35" s="336">
        <f t="shared" si="2"/>
        <v>34</v>
      </c>
    </row>
    <row r="36" spans="1:10" s="3" customFormat="1" ht="15.75">
      <c r="A36" s="19">
        <v>331</v>
      </c>
      <c r="B36" s="8" t="str">
        <f>LOOKUP(A36,Name!A$1:B763)</f>
        <v>Samantha Rogers</v>
      </c>
      <c r="C36" s="307">
        <v>26</v>
      </c>
      <c r="D36" s="307"/>
      <c r="E36" s="307"/>
      <c r="F36" s="307"/>
      <c r="G36" s="307"/>
      <c r="H36" s="334">
        <v>42</v>
      </c>
      <c r="I36" s="586"/>
      <c r="J36" s="336">
        <f t="shared" si="2"/>
        <v>35</v>
      </c>
    </row>
    <row r="37" spans="1:10" s="3" customFormat="1" ht="15.75">
      <c r="A37" s="19">
        <v>470</v>
      </c>
      <c r="B37" s="8" t="str">
        <f>LOOKUP(A37,Name!A$1:B765)</f>
        <v>Millie Clarke</v>
      </c>
      <c r="C37" s="307"/>
      <c r="D37" s="307">
        <v>30</v>
      </c>
      <c r="E37" s="307"/>
      <c r="F37" s="307"/>
      <c r="G37" s="307"/>
      <c r="H37" s="334">
        <f>SUM(C37:G37)</f>
        <v>30</v>
      </c>
      <c r="I37" s="586"/>
      <c r="J37" s="336">
        <f t="shared" si="2"/>
        <v>36</v>
      </c>
    </row>
    <row r="38" spans="1:10" s="3" customFormat="1" ht="15.75">
      <c r="A38" s="19">
        <v>168</v>
      </c>
      <c r="B38" s="8" t="str">
        <f>LOOKUP(A38,Name!A$1:B749)</f>
        <v>Anais Masih</v>
      </c>
      <c r="C38" s="307">
        <v>16</v>
      </c>
      <c r="D38" s="307"/>
      <c r="E38" s="307"/>
      <c r="F38" s="307"/>
      <c r="G38" s="307"/>
      <c r="H38" s="334">
        <f>SUM(C38:G38)</f>
        <v>16</v>
      </c>
      <c r="I38" s="586"/>
      <c r="J38" s="336">
        <f t="shared" si="2"/>
        <v>37</v>
      </c>
    </row>
    <row r="39" ht="12.75">
      <c r="J39" s="2"/>
    </row>
    <row r="40" ht="12.75">
      <c r="J40" s="2"/>
    </row>
    <row r="41" ht="12.75">
      <c r="J41" s="2"/>
    </row>
    <row r="42" spans="4:10" ht="12.75">
      <c r="D42" s="2" t="s">
        <v>12</v>
      </c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</sheetData>
  <sheetProtection/>
  <conditionalFormatting sqref="A39:A65525">
    <cfRule type="cellIs" priority="13" dxfId="40" operator="between">
      <formula>600</formula>
      <formula>700</formula>
    </cfRule>
    <cfRule type="cellIs" priority="14" dxfId="39" operator="between">
      <formula>299</formula>
      <formula>399</formula>
    </cfRule>
    <cfRule type="cellIs" priority="15" dxfId="38" operator="between">
      <formula>99</formula>
      <formula>200</formula>
    </cfRule>
    <cfRule type="cellIs" priority="16" dxfId="37" operator="between">
      <formula>400</formula>
      <formula>499</formula>
    </cfRule>
  </conditionalFormatting>
  <conditionalFormatting sqref="A1:A38 K1:K26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A1:A38 K1:K26">
    <cfRule type="cellIs" priority="1" dxfId="1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20" customWidth="1"/>
    <col min="2" max="2" width="20.8515625" style="3" customWidth="1"/>
    <col min="3" max="3" width="7.00390625" style="22" bestFit="1" customWidth="1"/>
    <col min="4" max="4" width="7.140625" style="22" customWidth="1"/>
    <col min="5" max="7" width="6.57421875" style="22" customWidth="1"/>
    <col min="8" max="8" width="7.00390625" style="22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55" customWidth="1"/>
    <col min="17" max="17" width="7.00390625" style="3" customWidth="1"/>
    <col min="18" max="16384" width="9.140625" style="3" customWidth="1"/>
  </cols>
  <sheetData>
    <row r="1" spans="1:17" ht="31.5">
      <c r="A1" s="216" t="s">
        <v>0</v>
      </c>
      <c r="B1" s="217" t="s">
        <v>195</v>
      </c>
      <c r="C1" s="206" t="s">
        <v>58</v>
      </c>
      <c r="D1" s="206" t="s">
        <v>1</v>
      </c>
      <c r="E1" s="206" t="s">
        <v>2</v>
      </c>
      <c r="F1" s="206" t="s">
        <v>3</v>
      </c>
      <c r="G1" s="206" t="s">
        <v>4</v>
      </c>
      <c r="H1" s="218" t="s">
        <v>5</v>
      </c>
      <c r="J1" s="216" t="s">
        <v>0</v>
      </c>
      <c r="K1" s="217" t="s">
        <v>196</v>
      </c>
      <c r="L1" s="206" t="s">
        <v>58</v>
      </c>
      <c r="M1" s="206" t="s">
        <v>1</v>
      </c>
      <c r="N1" s="206" t="s">
        <v>2</v>
      </c>
      <c r="O1" s="206" t="s">
        <v>3</v>
      </c>
      <c r="P1" s="206" t="s">
        <v>4</v>
      </c>
      <c r="Q1" s="218" t="s">
        <v>5</v>
      </c>
    </row>
    <row r="2" spans="1:17" s="10" customFormat="1" ht="16.5" customHeight="1">
      <c r="A2" s="19"/>
      <c r="B2" s="606" t="e">
        <f>LOOKUP(A2,Name!A$1:B740)</f>
        <v>#N/A</v>
      </c>
      <c r="C2" s="9"/>
      <c r="D2" s="9"/>
      <c r="E2" s="9"/>
      <c r="F2" s="9"/>
      <c r="G2" s="9"/>
      <c r="H2" s="562">
        <f aca="true" t="shared" si="0" ref="H2:H29">MIN(C2:G2)</f>
        <v>0</v>
      </c>
      <c r="J2" s="19"/>
      <c r="K2" s="606" t="e">
        <f>LOOKUP(J2,Name!A$1:B1750)</f>
        <v>#N/A</v>
      </c>
      <c r="L2" s="9"/>
      <c r="M2" s="9"/>
      <c r="N2" s="9"/>
      <c r="O2" s="9"/>
      <c r="P2" s="9"/>
      <c r="Q2" s="607">
        <f aca="true" t="shared" si="1" ref="Q2:Q20">MIN(L2:P2)</f>
        <v>0</v>
      </c>
    </row>
    <row r="3" spans="1:17" ht="16.5" customHeight="1">
      <c r="A3" s="19"/>
      <c r="B3" s="305" t="e">
        <f>LOOKUP(A3,Name!A$1:B753)</f>
        <v>#N/A</v>
      </c>
      <c r="C3" s="9"/>
      <c r="D3" s="9"/>
      <c r="E3" s="9"/>
      <c r="F3" s="9"/>
      <c r="G3" s="9"/>
      <c r="H3" s="15">
        <f t="shared" si="0"/>
        <v>0</v>
      </c>
      <c r="J3" s="19"/>
      <c r="K3" s="8" t="e">
        <f>LOOKUP(J3,Name!A$1:B1751)</f>
        <v>#N/A</v>
      </c>
      <c r="L3" s="9"/>
      <c r="M3" s="9"/>
      <c r="N3" s="9"/>
      <c r="O3" s="9"/>
      <c r="P3" s="9"/>
      <c r="Q3" s="15">
        <f t="shared" si="1"/>
        <v>0</v>
      </c>
    </row>
    <row r="4" spans="1:17" ht="16.5" customHeight="1">
      <c r="A4" s="19"/>
      <c r="B4" s="305" t="e">
        <f>LOOKUP(A4,Name!A$1:B754)</f>
        <v>#N/A</v>
      </c>
      <c r="C4" s="9"/>
      <c r="D4" s="9"/>
      <c r="E4" s="9"/>
      <c r="F4" s="9"/>
      <c r="G4" s="9"/>
      <c r="H4" s="15">
        <f t="shared" si="0"/>
        <v>0</v>
      </c>
      <c r="J4" s="19"/>
      <c r="K4" s="8" t="e">
        <f>LOOKUP(J4,Name!A$1:B1752)</f>
        <v>#N/A</v>
      </c>
      <c r="L4" s="9"/>
      <c r="M4" s="9"/>
      <c r="N4" s="9"/>
      <c r="O4" s="9"/>
      <c r="P4" s="9"/>
      <c r="Q4" s="15">
        <f t="shared" si="1"/>
        <v>0</v>
      </c>
    </row>
    <row r="5" spans="1:17" ht="16.5" customHeight="1">
      <c r="A5" s="19"/>
      <c r="B5" s="305" t="e">
        <f>LOOKUP(A5,Name!A$1:B755)</f>
        <v>#N/A</v>
      </c>
      <c r="C5" s="9"/>
      <c r="D5" s="9"/>
      <c r="E5" s="9"/>
      <c r="F5" s="9"/>
      <c r="G5" s="9"/>
      <c r="H5" s="15">
        <f t="shared" si="0"/>
        <v>0</v>
      </c>
      <c r="J5" s="19"/>
      <c r="K5" s="8" t="e">
        <f>LOOKUP(J5,Name!A$1:B1753)</f>
        <v>#N/A</v>
      </c>
      <c r="L5" s="9"/>
      <c r="M5" s="9"/>
      <c r="N5" s="9"/>
      <c r="O5" s="9"/>
      <c r="P5" s="9"/>
      <c r="Q5" s="15">
        <f t="shared" si="1"/>
        <v>0</v>
      </c>
    </row>
    <row r="6" spans="1:17" ht="16.5" customHeight="1">
      <c r="A6" s="19"/>
      <c r="B6" s="305" t="e">
        <f>LOOKUP(A6,Name!A$1:B756)</f>
        <v>#N/A</v>
      </c>
      <c r="C6" s="9"/>
      <c r="D6" s="9"/>
      <c r="E6" s="9"/>
      <c r="F6" s="9"/>
      <c r="G6" s="9"/>
      <c r="H6" s="15">
        <f t="shared" si="0"/>
        <v>0</v>
      </c>
      <c r="J6" s="19"/>
      <c r="K6" s="8" t="e">
        <f>LOOKUP(J6,Name!A$1:B1754)</f>
        <v>#N/A</v>
      </c>
      <c r="L6" s="9"/>
      <c r="M6" s="9"/>
      <c r="N6" s="9"/>
      <c r="O6" s="9"/>
      <c r="P6" s="9"/>
      <c r="Q6" s="15">
        <f t="shared" si="1"/>
        <v>0</v>
      </c>
    </row>
    <row r="7" spans="1:17" ht="16.5" customHeight="1">
      <c r="A7" s="19"/>
      <c r="B7" s="305" t="e">
        <f>LOOKUP(A7,Name!A$1:B757)</f>
        <v>#N/A</v>
      </c>
      <c r="C7" s="9"/>
      <c r="D7" s="9"/>
      <c r="E7" s="9"/>
      <c r="F7" s="9"/>
      <c r="G7" s="9"/>
      <c r="H7" s="15">
        <f t="shared" si="0"/>
        <v>0</v>
      </c>
      <c r="J7" s="19"/>
      <c r="K7" s="8" t="e">
        <f>LOOKUP(J7,Name!A$1:B1755)</f>
        <v>#N/A</v>
      </c>
      <c r="L7" s="9"/>
      <c r="M7" s="9"/>
      <c r="N7" s="9"/>
      <c r="O7" s="9"/>
      <c r="P7" s="9"/>
      <c r="Q7" s="15">
        <f t="shared" si="1"/>
        <v>0</v>
      </c>
    </row>
    <row r="8" spans="1:17" ht="16.5" customHeight="1">
      <c r="A8" s="19"/>
      <c r="B8" s="305" t="e">
        <f>LOOKUP(A8,Name!A$1:B758)</f>
        <v>#N/A</v>
      </c>
      <c r="C8" s="9"/>
      <c r="D8" s="9"/>
      <c r="E8" s="9"/>
      <c r="F8" s="9"/>
      <c r="G8" s="9"/>
      <c r="H8" s="15">
        <f t="shared" si="0"/>
        <v>0</v>
      </c>
      <c r="J8" s="19"/>
      <c r="K8" s="8" t="e">
        <f>LOOKUP(J8,Name!A$1:B1756)</f>
        <v>#N/A</v>
      </c>
      <c r="L8" s="9"/>
      <c r="M8" s="9"/>
      <c r="N8" s="9"/>
      <c r="O8" s="9"/>
      <c r="P8" s="9"/>
      <c r="Q8" s="15">
        <f t="shared" si="1"/>
        <v>0</v>
      </c>
    </row>
    <row r="9" spans="1:17" ht="16.5" customHeight="1">
      <c r="A9" s="19"/>
      <c r="B9" s="305" t="e">
        <f>LOOKUP(A9,Name!A$1:B759)</f>
        <v>#N/A</v>
      </c>
      <c r="C9" s="9"/>
      <c r="D9" s="9"/>
      <c r="E9" s="9"/>
      <c r="F9" s="9"/>
      <c r="G9" s="9"/>
      <c r="H9" s="15">
        <f t="shared" si="0"/>
        <v>0</v>
      </c>
      <c r="J9" s="19"/>
      <c r="K9" s="8" t="e">
        <f>LOOKUP(J9,Name!A$1:B1757)</f>
        <v>#N/A</v>
      </c>
      <c r="L9" s="9"/>
      <c r="M9" s="9"/>
      <c r="N9" s="9"/>
      <c r="O9" s="9"/>
      <c r="P9" s="9"/>
      <c r="Q9" s="15">
        <f t="shared" si="1"/>
        <v>0</v>
      </c>
    </row>
    <row r="10" spans="1:17" ht="16.5" customHeight="1">
      <c r="A10" s="19"/>
      <c r="B10" s="305" t="e">
        <f>LOOKUP(A10,Name!A$1:B760)</f>
        <v>#N/A</v>
      </c>
      <c r="C10" s="9"/>
      <c r="D10" s="9"/>
      <c r="E10" s="9"/>
      <c r="F10" s="9"/>
      <c r="G10" s="9"/>
      <c r="H10" s="15">
        <f t="shared" si="0"/>
        <v>0</v>
      </c>
      <c r="J10" s="19"/>
      <c r="K10" s="8" t="e">
        <f>LOOKUP(J10,Name!A$1:B1758)</f>
        <v>#N/A</v>
      </c>
      <c r="L10" s="9"/>
      <c r="M10" s="9"/>
      <c r="N10" s="9"/>
      <c r="O10" s="9"/>
      <c r="P10" s="9"/>
      <c r="Q10" s="15">
        <f t="shared" si="1"/>
        <v>0</v>
      </c>
    </row>
    <row r="11" spans="1:17" ht="15.75" customHeight="1">
      <c r="A11" s="19"/>
      <c r="B11" s="305" t="e">
        <f>LOOKUP(A11,Name!A$1:B761)</f>
        <v>#N/A</v>
      </c>
      <c r="C11" s="9"/>
      <c r="D11" s="9"/>
      <c r="E11" s="9"/>
      <c r="F11" s="9"/>
      <c r="G11" s="9"/>
      <c r="H11" s="15">
        <f t="shared" si="0"/>
        <v>0</v>
      </c>
      <c r="J11" s="19"/>
      <c r="K11" s="8" t="e">
        <f>LOOKUP(J11,Name!A$1:B1759)</f>
        <v>#N/A</v>
      </c>
      <c r="L11" s="9"/>
      <c r="M11" s="9"/>
      <c r="N11" s="9"/>
      <c r="O11" s="9"/>
      <c r="P11" s="9"/>
      <c r="Q11" s="15">
        <f t="shared" si="1"/>
        <v>0</v>
      </c>
    </row>
    <row r="12" spans="1:17" ht="15.75" customHeight="1">
      <c r="A12" s="19"/>
      <c r="B12" s="305" t="e">
        <f>LOOKUP(A12,Name!A$1:B762)</f>
        <v>#N/A</v>
      </c>
      <c r="C12" s="9"/>
      <c r="D12" s="9"/>
      <c r="E12" s="9"/>
      <c r="F12" s="9"/>
      <c r="G12" s="9"/>
      <c r="H12" s="15">
        <f t="shared" si="0"/>
        <v>0</v>
      </c>
      <c r="J12" s="19"/>
      <c r="K12" s="8" t="e">
        <f>LOOKUP(J12,Name!A$1:B1760)</f>
        <v>#N/A</v>
      </c>
      <c r="L12" s="9"/>
      <c r="M12" s="9"/>
      <c r="N12" s="9"/>
      <c r="O12" s="9"/>
      <c r="P12" s="9"/>
      <c r="Q12" s="15">
        <f t="shared" si="1"/>
        <v>0</v>
      </c>
    </row>
    <row r="13" spans="1:17" ht="16.5" customHeight="1">
      <c r="A13" s="19"/>
      <c r="B13" s="305" t="e">
        <f>LOOKUP(A13,Name!A$1:B763)</f>
        <v>#N/A</v>
      </c>
      <c r="C13" s="9"/>
      <c r="D13" s="9"/>
      <c r="E13" s="9"/>
      <c r="F13" s="9"/>
      <c r="G13" s="9"/>
      <c r="H13" s="15">
        <f t="shared" si="0"/>
        <v>0</v>
      </c>
      <c r="J13" s="19"/>
      <c r="K13" s="8" t="e">
        <f>LOOKUP(J13,Name!A$1:B1761)</f>
        <v>#N/A</v>
      </c>
      <c r="L13" s="9"/>
      <c r="M13" s="9"/>
      <c r="N13" s="9"/>
      <c r="O13" s="9"/>
      <c r="P13" s="9"/>
      <c r="Q13" s="15">
        <f t="shared" si="1"/>
        <v>0</v>
      </c>
    </row>
    <row r="14" spans="1:17" ht="16.5" customHeight="1">
      <c r="A14" s="19"/>
      <c r="B14" s="305" t="e">
        <f>LOOKUP(A14,Name!A$1:B764)</f>
        <v>#N/A</v>
      </c>
      <c r="C14" s="9"/>
      <c r="D14" s="9"/>
      <c r="E14" s="9"/>
      <c r="F14" s="9"/>
      <c r="G14" s="9"/>
      <c r="H14" s="15">
        <f t="shared" si="0"/>
        <v>0</v>
      </c>
      <c r="J14" s="19"/>
      <c r="K14" s="8" t="e">
        <f>LOOKUP(J14,Name!A$1:B1762)</f>
        <v>#N/A</v>
      </c>
      <c r="L14" s="9"/>
      <c r="M14" s="9"/>
      <c r="N14" s="9"/>
      <c r="O14" s="9"/>
      <c r="P14" s="9"/>
      <c r="Q14" s="15">
        <f t="shared" si="1"/>
        <v>0</v>
      </c>
    </row>
    <row r="15" spans="1:17" ht="15.75">
      <c r="A15" s="19"/>
      <c r="B15" s="305" t="e">
        <f>LOOKUP(A15,Name!A$1:B765)</f>
        <v>#N/A</v>
      </c>
      <c r="C15" s="9"/>
      <c r="D15" s="9"/>
      <c r="E15" s="9"/>
      <c r="F15" s="9"/>
      <c r="G15" s="9"/>
      <c r="H15" s="15">
        <f t="shared" si="0"/>
        <v>0</v>
      </c>
      <c r="J15" s="19"/>
      <c r="K15" s="8" t="e">
        <f>LOOKUP(J15,Name!A$1:B1763)</f>
        <v>#N/A</v>
      </c>
      <c r="L15" s="9"/>
      <c r="M15" s="9"/>
      <c r="N15" s="9"/>
      <c r="O15" s="9"/>
      <c r="P15" s="9"/>
      <c r="Q15" s="15">
        <f t="shared" si="1"/>
        <v>0</v>
      </c>
    </row>
    <row r="16" spans="1:17" ht="16.5" customHeight="1">
      <c r="A16" s="19"/>
      <c r="B16" s="305" t="e">
        <f>LOOKUP(A16,Name!A$1:B766)</f>
        <v>#N/A</v>
      </c>
      <c r="C16" s="9"/>
      <c r="D16" s="9"/>
      <c r="E16" s="9"/>
      <c r="F16" s="9"/>
      <c r="G16" s="9"/>
      <c r="H16" s="15">
        <f t="shared" si="0"/>
        <v>0</v>
      </c>
      <c r="J16" s="19"/>
      <c r="K16" s="8" t="e">
        <f>LOOKUP(J16,Name!A$1:B1764)</f>
        <v>#N/A</v>
      </c>
      <c r="L16" s="9"/>
      <c r="M16" s="9"/>
      <c r="N16" s="9"/>
      <c r="O16" s="9"/>
      <c r="P16" s="9"/>
      <c r="Q16" s="15">
        <f t="shared" si="1"/>
        <v>0</v>
      </c>
    </row>
    <row r="17" spans="1:17" ht="16.5" customHeight="1">
      <c r="A17" s="19"/>
      <c r="B17" s="305" t="e">
        <f>LOOKUP(A17,Name!A$1:B767)</f>
        <v>#N/A</v>
      </c>
      <c r="C17" s="9"/>
      <c r="D17" s="9"/>
      <c r="E17" s="9"/>
      <c r="F17" s="9"/>
      <c r="G17" s="9"/>
      <c r="H17" s="15">
        <f t="shared" si="0"/>
        <v>0</v>
      </c>
      <c r="J17" s="19"/>
      <c r="K17" s="8" t="e">
        <f>LOOKUP(J17,Name!A$1:B1765)</f>
        <v>#N/A</v>
      </c>
      <c r="L17" s="9"/>
      <c r="M17" s="9"/>
      <c r="N17" s="9"/>
      <c r="O17" s="9"/>
      <c r="P17" s="9"/>
      <c r="Q17" s="15">
        <f t="shared" si="1"/>
        <v>0</v>
      </c>
    </row>
    <row r="18" spans="1:17" ht="16.5" customHeight="1">
      <c r="A18" s="19"/>
      <c r="B18" s="305" t="e">
        <f>LOOKUP(A18,Name!A$1:B768)</f>
        <v>#N/A</v>
      </c>
      <c r="C18" s="9"/>
      <c r="D18" s="9"/>
      <c r="E18" s="9"/>
      <c r="F18" s="9"/>
      <c r="G18" s="9"/>
      <c r="H18" s="15">
        <f t="shared" si="0"/>
        <v>0</v>
      </c>
      <c r="J18" s="19"/>
      <c r="K18" s="8" t="e">
        <f>LOOKUP(J18,Name!A$1:B1766)</f>
        <v>#N/A</v>
      </c>
      <c r="L18" s="9"/>
      <c r="M18" s="9"/>
      <c r="N18" s="9"/>
      <c r="O18" s="9"/>
      <c r="P18" s="9"/>
      <c r="Q18" s="15">
        <f t="shared" si="1"/>
        <v>0</v>
      </c>
    </row>
    <row r="19" spans="1:17" ht="16.5" customHeight="1">
      <c r="A19" s="19"/>
      <c r="B19" s="305" t="e">
        <f>LOOKUP(A19,Name!A$1:B769)</f>
        <v>#N/A</v>
      </c>
      <c r="C19" s="9"/>
      <c r="D19" s="9"/>
      <c r="E19" s="9"/>
      <c r="F19" s="9"/>
      <c r="G19" s="9"/>
      <c r="H19" s="15">
        <f t="shared" si="0"/>
        <v>0</v>
      </c>
      <c r="J19" s="19"/>
      <c r="K19" s="8" t="e">
        <f>LOOKUP(J19,Name!A$1:B1767)</f>
        <v>#N/A</v>
      </c>
      <c r="L19" s="9"/>
      <c r="M19" s="9"/>
      <c r="N19" s="9"/>
      <c r="O19" s="9"/>
      <c r="P19" s="9"/>
      <c r="Q19" s="15">
        <f t="shared" si="1"/>
        <v>0</v>
      </c>
    </row>
    <row r="20" spans="1:17" ht="16.5" customHeight="1">
      <c r="A20" s="19"/>
      <c r="B20" s="305" t="e">
        <f>LOOKUP(A20,Name!A$1:B770)</f>
        <v>#N/A</v>
      </c>
      <c r="C20" s="9"/>
      <c r="D20" s="9"/>
      <c r="E20" s="9"/>
      <c r="F20" s="9"/>
      <c r="G20" s="9"/>
      <c r="H20" s="15">
        <f t="shared" si="0"/>
        <v>0</v>
      </c>
      <c r="J20" s="19"/>
      <c r="K20" s="8" t="e">
        <f>LOOKUP(J20,Name!A$1:B1768)</f>
        <v>#N/A</v>
      </c>
      <c r="L20" s="9"/>
      <c r="M20" s="9"/>
      <c r="N20" s="9"/>
      <c r="O20" s="9"/>
      <c r="P20" s="9"/>
      <c r="Q20" s="15">
        <f t="shared" si="1"/>
        <v>0</v>
      </c>
    </row>
    <row r="21" spans="1:8" ht="16.5" customHeight="1" thickBot="1">
      <c r="A21" s="19"/>
      <c r="B21" s="305" t="e">
        <f>LOOKUP(A21,Name!A$1:B772)</f>
        <v>#N/A</v>
      </c>
      <c r="C21" s="9"/>
      <c r="D21" s="9"/>
      <c r="E21" s="9"/>
      <c r="F21" s="9"/>
      <c r="G21" s="9"/>
      <c r="H21" s="15">
        <f t="shared" si="0"/>
        <v>0</v>
      </c>
    </row>
    <row r="22" spans="1:17" ht="16.5" customHeight="1" thickBot="1">
      <c r="A22" s="19"/>
      <c r="B22" s="305" t="e">
        <f>LOOKUP(A22,Name!A$1:B773)</f>
        <v>#N/A</v>
      </c>
      <c r="C22" s="9"/>
      <c r="D22" s="9"/>
      <c r="E22" s="9"/>
      <c r="F22" s="9"/>
      <c r="G22" s="9"/>
      <c r="H22" s="15">
        <f t="shared" si="0"/>
        <v>0</v>
      </c>
      <c r="J22" s="502" t="s">
        <v>0</v>
      </c>
      <c r="K22" s="503" t="s">
        <v>203</v>
      </c>
      <c r="L22" s="504" t="s">
        <v>58</v>
      </c>
      <c r="M22" s="504" t="s">
        <v>1</v>
      </c>
      <c r="N22" s="504" t="s">
        <v>2</v>
      </c>
      <c r="O22" s="504" t="s">
        <v>3</v>
      </c>
      <c r="P22" s="504" t="s">
        <v>4</v>
      </c>
      <c r="Q22" s="505" t="s">
        <v>315</v>
      </c>
    </row>
    <row r="23" spans="1:17" ht="16.5" customHeight="1">
      <c r="A23" s="19"/>
      <c r="B23" s="305" t="e">
        <f>LOOKUP(A23,Name!A$1:B774)</f>
        <v>#N/A</v>
      </c>
      <c r="C23" s="9"/>
      <c r="D23" s="9"/>
      <c r="E23" s="9"/>
      <c r="F23" s="9"/>
      <c r="G23" s="9"/>
      <c r="H23" s="15">
        <f t="shared" si="0"/>
        <v>0</v>
      </c>
      <c r="J23" s="491"/>
      <c r="K23" s="605" t="e">
        <f>LOOKUP(J23,Name!A$1:B1785)</f>
        <v>#N/A</v>
      </c>
      <c r="L23" s="307"/>
      <c r="M23" s="307"/>
      <c r="N23" s="307"/>
      <c r="O23" s="307"/>
      <c r="P23" s="307"/>
      <c r="Q23" s="615">
        <f aca="true" t="shared" si="2" ref="Q23:Q46">MAX(L23:P23)</f>
        <v>0</v>
      </c>
    </row>
    <row r="24" spans="1:17" ht="16.5" customHeight="1">
      <c r="A24" s="19"/>
      <c r="B24" s="305" t="e">
        <f>LOOKUP(A24,Name!A$1:B775)</f>
        <v>#N/A</v>
      </c>
      <c r="C24" s="9"/>
      <c r="D24" s="9"/>
      <c r="E24" s="9"/>
      <c r="F24" s="9"/>
      <c r="G24" s="9"/>
      <c r="H24" s="15">
        <f t="shared" si="0"/>
        <v>0</v>
      </c>
      <c r="J24" s="42"/>
      <c r="K24" s="8" t="e">
        <f>LOOKUP(J24,Name!A$1:B1786)</f>
        <v>#N/A</v>
      </c>
      <c r="L24" s="307"/>
      <c r="M24" s="307"/>
      <c r="N24" s="307"/>
      <c r="O24" s="307"/>
      <c r="P24" s="307"/>
      <c r="Q24" s="309">
        <f t="shared" si="2"/>
        <v>0</v>
      </c>
    </row>
    <row r="25" spans="1:17" ht="15.75">
      <c r="A25" s="19"/>
      <c r="B25" s="305" t="e">
        <f>LOOKUP(A25,Name!A$1:B776)</f>
        <v>#N/A</v>
      </c>
      <c r="C25" s="9"/>
      <c r="D25" s="9"/>
      <c r="E25" s="9"/>
      <c r="F25" s="9"/>
      <c r="G25" s="9"/>
      <c r="H25" s="15">
        <f t="shared" si="0"/>
        <v>0</v>
      </c>
      <c r="J25" s="42"/>
      <c r="K25" s="8" t="e">
        <f>LOOKUP(J25,Name!A$1:B1787)</f>
        <v>#N/A</v>
      </c>
      <c r="L25" s="307"/>
      <c r="M25" s="307"/>
      <c r="N25" s="307"/>
      <c r="O25" s="307"/>
      <c r="P25" s="307"/>
      <c r="Q25" s="309">
        <f t="shared" si="2"/>
        <v>0</v>
      </c>
    </row>
    <row r="26" spans="1:17" ht="15.75">
      <c r="A26" s="19"/>
      <c r="B26" s="305" t="e">
        <f>LOOKUP(A26,Name!A$1:B777)</f>
        <v>#N/A</v>
      </c>
      <c r="C26" s="9"/>
      <c r="D26" s="9"/>
      <c r="E26" s="9"/>
      <c r="F26" s="9"/>
      <c r="G26" s="9"/>
      <c r="H26" s="15">
        <f t="shared" si="0"/>
        <v>0</v>
      </c>
      <c r="J26" s="42"/>
      <c r="K26" s="8" t="e">
        <f>LOOKUP(J26,Name!A$1:B1788)</f>
        <v>#N/A</v>
      </c>
      <c r="L26" s="307"/>
      <c r="M26" s="307"/>
      <c r="N26" s="307"/>
      <c r="O26" s="307"/>
      <c r="P26" s="307"/>
      <c r="Q26" s="309">
        <f t="shared" si="2"/>
        <v>0</v>
      </c>
    </row>
    <row r="27" spans="1:17" ht="15.75">
      <c r="A27" s="19"/>
      <c r="B27" s="305" t="e">
        <f>LOOKUP(A27,Name!A$1:B778)</f>
        <v>#N/A</v>
      </c>
      <c r="C27" s="9"/>
      <c r="D27" s="9"/>
      <c r="E27" s="9"/>
      <c r="F27" s="9"/>
      <c r="G27" s="9"/>
      <c r="H27" s="15">
        <f t="shared" si="0"/>
        <v>0</v>
      </c>
      <c r="J27" s="42"/>
      <c r="K27" s="8" t="e">
        <f>LOOKUP(J27,Name!A$1:B1789)</f>
        <v>#N/A</v>
      </c>
      <c r="L27" s="307"/>
      <c r="M27" s="307"/>
      <c r="N27" s="307"/>
      <c r="O27" s="307"/>
      <c r="P27" s="307"/>
      <c r="Q27" s="309">
        <f t="shared" si="2"/>
        <v>0</v>
      </c>
    </row>
    <row r="28" spans="1:17" ht="15.75">
      <c r="A28" s="19"/>
      <c r="B28" s="305" t="e">
        <f>LOOKUP(A28,Name!A$1:B779)</f>
        <v>#N/A</v>
      </c>
      <c r="C28" s="9"/>
      <c r="D28" s="9"/>
      <c r="E28" s="9"/>
      <c r="F28" s="9"/>
      <c r="G28" s="9"/>
      <c r="H28" s="15">
        <f t="shared" si="0"/>
        <v>0</v>
      </c>
      <c r="J28" s="42"/>
      <c r="K28" s="8" t="e">
        <f>LOOKUP(J28,Name!A$1:B1790)</f>
        <v>#N/A</v>
      </c>
      <c r="L28" s="307"/>
      <c r="M28" s="307"/>
      <c r="N28" s="307"/>
      <c r="O28" s="307"/>
      <c r="P28" s="307"/>
      <c r="Q28" s="309">
        <f t="shared" si="2"/>
        <v>0</v>
      </c>
    </row>
    <row r="29" spans="1:17" ht="15.75">
      <c r="A29" s="19"/>
      <c r="B29" s="305" t="e">
        <f>LOOKUP(A29,Name!A$1:B780)</f>
        <v>#N/A</v>
      </c>
      <c r="C29" s="9"/>
      <c r="D29" s="9"/>
      <c r="E29" s="9"/>
      <c r="F29" s="9"/>
      <c r="G29" s="9"/>
      <c r="H29" s="15">
        <f t="shared" si="0"/>
        <v>0</v>
      </c>
      <c r="J29" s="42"/>
      <c r="K29" s="8" t="e">
        <f>LOOKUP(J29,Name!A$1:B1791)</f>
        <v>#N/A</v>
      </c>
      <c r="L29" s="307"/>
      <c r="M29" s="307"/>
      <c r="N29" s="307"/>
      <c r="O29" s="307"/>
      <c r="P29" s="307"/>
      <c r="Q29" s="309">
        <f t="shared" si="2"/>
        <v>0</v>
      </c>
    </row>
    <row r="30" spans="1:17" ht="16.5" thickBot="1">
      <c r="A30" s="3"/>
      <c r="C30" s="3"/>
      <c r="D30" s="3"/>
      <c r="E30" s="3"/>
      <c r="F30" s="3"/>
      <c r="G30" s="3"/>
      <c r="H30" s="3"/>
      <c r="J30" s="42"/>
      <c r="K30" s="8" t="e">
        <f>LOOKUP(J30,Name!A$1:B1792)</f>
        <v>#N/A</v>
      </c>
      <c r="L30" s="307"/>
      <c r="M30" s="307"/>
      <c r="N30" s="307"/>
      <c r="O30" s="307"/>
      <c r="P30" s="307"/>
      <c r="Q30" s="309">
        <f t="shared" si="2"/>
        <v>0</v>
      </c>
    </row>
    <row r="31" spans="1:17" ht="16.5" thickBot="1">
      <c r="A31" s="502" t="s">
        <v>0</v>
      </c>
      <c r="B31" s="507" t="s">
        <v>197</v>
      </c>
      <c r="C31" s="504" t="s">
        <v>58</v>
      </c>
      <c r="D31" s="504" t="s">
        <v>1</v>
      </c>
      <c r="E31" s="504" t="s">
        <v>2</v>
      </c>
      <c r="F31" s="504" t="s">
        <v>3</v>
      </c>
      <c r="G31" s="504" t="s">
        <v>4</v>
      </c>
      <c r="H31" s="505" t="s">
        <v>315</v>
      </c>
      <c r="J31" s="42"/>
      <c r="K31" s="8" t="e">
        <f>LOOKUP(J31,Name!A$1:B1793)</f>
        <v>#N/A</v>
      </c>
      <c r="L31" s="307"/>
      <c r="M31" s="307"/>
      <c r="N31" s="307"/>
      <c r="O31" s="307"/>
      <c r="P31" s="307"/>
      <c r="Q31" s="309">
        <f t="shared" si="2"/>
        <v>0</v>
      </c>
    </row>
    <row r="32" spans="1:17" ht="15.75">
      <c r="A32" s="19"/>
      <c r="B32" s="305" t="e">
        <f>LOOKUP(A32,Name!A$1:B783)</f>
        <v>#N/A</v>
      </c>
      <c r="C32" s="9"/>
      <c r="D32" s="9"/>
      <c r="E32" s="9"/>
      <c r="F32" s="9"/>
      <c r="G32" s="9"/>
      <c r="H32" s="616">
        <f aca="true" t="shared" si="3" ref="H32:H61">MAX(C32:G32)</f>
        <v>0</v>
      </c>
      <c r="J32" s="42"/>
      <c r="K32" s="8" t="e">
        <f>LOOKUP(J32,Name!A$1:B1794)</f>
        <v>#N/A</v>
      </c>
      <c r="L32" s="307"/>
      <c r="M32" s="307"/>
      <c r="N32" s="307"/>
      <c r="O32" s="307"/>
      <c r="P32" s="307"/>
      <c r="Q32" s="309">
        <f t="shared" si="2"/>
        <v>0</v>
      </c>
    </row>
    <row r="33" spans="1:17" ht="15.75">
      <c r="A33" s="19"/>
      <c r="B33" s="305" t="e">
        <f>LOOKUP(A33,Name!A$1:B784)</f>
        <v>#N/A</v>
      </c>
      <c r="C33" s="9"/>
      <c r="D33" s="9"/>
      <c r="E33" s="9"/>
      <c r="F33" s="9"/>
      <c r="G33" s="9"/>
      <c r="H33" s="591">
        <f t="shared" si="3"/>
        <v>0</v>
      </c>
      <c r="J33" s="42"/>
      <c r="K33" s="8" t="e">
        <f>LOOKUP(J33,Name!A$1:B1795)</f>
        <v>#N/A</v>
      </c>
      <c r="L33" s="307"/>
      <c r="M33" s="307"/>
      <c r="N33" s="307"/>
      <c r="O33" s="307"/>
      <c r="P33" s="307"/>
      <c r="Q33" s="309">
        <f t="shared" si="2"/>
        <v>0</v>
      </c>
    </row>
    <row r="34" spans="1:17" ht="15.75">
      <c r="A34" s="19"/>
      <c r="B34" s="305" t="e">
        <f>LOOKUP(A34,Name!A$1:B785)</f>
        <v>#N/A</v>
      </c>
      <c r="C34" s="9"/>
      <c r="D34" s="9"/>
      <c r="E34" s="9"/>
      <c r="F34" s="9"/>
      <c r="G34" s="9"/>
      <c r="H34" s="591">
        <f t="shared" si="3"/>
        <v>0</v>
      </c>
      <c r="J34" s="42"/>
      <c r="K34" s="8" t="e">
        <f>LOOKUP(J34,Name!A$1:B1796)</f>
        <v>#N/A</v>
      </c>
      <c r="L34" s="307"/>
      <c r="M34" s="307"/>
      <c r="N34" s="307"/>
      <c r="O34" s="307"/>
      <c r="P34" s="307"/>
      <c r="Q34" s="309">
        <f t="shared" si="2"/>
        <v>0</v>
      </c>
    </row>
    <row r="35" spans="1:17" ht="15.75">
      <c r="A35" s="19"/>
      <c r="B35" s="305" t="e">
        <f>LOOKUP(A35,Name!A$1:B786)</f>
        <v>#N/A</v>
      </c>
      <c r="C35" s="9"/>
      <c r="D35" s="9"/>
      <c r="E35" s="9"/>
      <c r="F35" s="9"/>
      <c r="G35" s="9"/>
      <c r="H35" s="591">
        <f t="shared" si="3"/>
        <v>0</v>
      </c>
      <c r="J35" s="42"/>
      <c r="K35" s="8" t="e">
        <f>LOOKUP(J35,Name!A$1:B1797)</f>
        <v>#N/A</v>
      </c>
      <c r="L35" s="307"/>
      <c r="M35" s="307"/>
      <c r="N35" s="307"/>
      <c r="O35" s="307"/>
      <c r="P35" s="307"/>
      <c r="Q35" s="309">
        <f t="shared" si="2"/>
        <v>0</v>
      </c>
    </row>
    <row r="36" spans="1:17" ht="15.75">
      <c r="A36" s="19"/>
      <c r="B36" s="305" t="e">
        <f>LOOKUP(A36,Name!A$1:B787)</f>
        <v>#N/A</v>
      </c>
      <c r="C36" s="9"/>
      <c r="D36" s="9"/>
      <c r="E36" s="9"/>
      <c r="F36" s="9"/>
      <c r="G36" s="9"/>
      <c r="H36" s="591">
        <f t="shared" si="3"/>
        <v>0</v>
      </c>
      <c r="J36" s="42"/>
      <c r="K36" s="8" t="e">
        <f>LOOKUP(J36,Name!A$1:B1798)</f>
        <v>#N/A</v>
      </c>
      <c r="L36" s="307"/>
      <c r="M36" s="307"/>
      <c r="N36" s="307"/>
      <c r="O36" s="307"/>
      <c r="P36" s="307"/>
      <c r="Q36" s="309">
        <f t="shared" si="2"/>
        <v>0</v>
      </c>
    </row>
    <row r="37" spans="1:17" ht="15.75">
      <c r="A37" s="19"/>
      <c r="B37" s="305" t="e">
        <f>LOOKUP(A37,Name!A$1:B788)</f>
        <v>#N/A</v>
      </c>
      <c r="C37" s="9"/>
      <c r="D37" s="9"/>
      <c r="E37" s="9"/>
      <c r="F37" s="9"/>
      <c r="G37" s="9"/>
      <c r="H37" s="591">
        <f t="shared" si="3"/>
        <v>0</v>
      </c>
      <c r="J37" s="42"/>
      <c r="K37" s="8" t="e">
        <f>LOOKUP(J37,Name!A$1:B1799)</f>
        <v>#N/A</v>
      </c>
      <c r="L37" s="307"/>
      <c r="M37" s="307"/>
      <c r="N37" s="307"/>
      <c r="O37" s="307"/>
      <c r="P37" s="307"/>
      <c r="Q37" s="309">
        <f t="shared" si="2"/>
        <v>0</v>
      </c>
    </row>
    <row r="38" spans="1:17" ht="15.75">
      <c r="A38" s="19"/>
      <c r="B38" s="305" t="e">
        <f>LOOKUP(A38,Name!A$1:B789)</f>
        <v>#N/A</v>
      </c>
      <c r="C38" s="9"/>
      <c r="D38" s="9"/>
      <c r="E38" s="9"/>
      <c r="F38" s="9"/>
      <c r="G38" s="9"/>
      <c r="H38" s="591">
        <f t="shared" si="3"/>
        <v>0</v>
      </c>
      <c r="J38" s="42"/>
      <c r="K38" s="8" t="e">
        <f>LOOKUP(J38,Name!A$1:B1800)</f>
        <v>#N/A</v>
      </c>
      <c r="L38" s="307"/>
      <c r="M38" s="307"/>
      <c r="N38" s="307"/>
      <c r="O38" s="307"/>
      <c r="P38" s="307"/>
      <c r="Q38" s="309">
        <f t="shared" si="2"/>
        <v>0</v>
      </c>
    </row>
    <row r="39" spans="1:17" ht="15.75">
      <c r="A39" s="19"/>
      <c r="B39" s="305" t="e">
        <f>LOOKUP(A39,Name!A$1:B790)</f>
        <v>#N/A</v>
      </c>
      <c r="C39" s="9"/>
      <c r="D39" s="9"/>
      <c r="E39" s="9"/>
      <c r="F39" s="9"/>
      <c r="G39" s="9"/>
      <c r="H39" s="591">
        <f t="shared" si="3"/>
        <v>0</v>
      </c>
      <c r="J39" s="42"/>
      <c r="K39" s="8" t="e">
        <f>LOOKUP(J39,Name!A$1:B1801)</f>
        <v>#N/A</v>
      </c>
      <c r="L39" s="307"/>
      <c r="M39" s="307"/>
      <c r="N39" s="307"/>
      <c r="O39" s="307"/>
      <c r="P39" s="307"/>
      <c r="Q39" s="309">
        <f t="shared" si="2"/>
        <v>0</v>
      </c>
    </row>
    <row r="40" spans="1:17" ht="15.75">
      <c r="A40" s="19"/>
      <c r="B40" s="305" t="e">
        <f>LOOKUP(A40,Name!A$1:B791)</f>
        <v>#N/A</v>
      </c>
      <c r="C40" s="9"/>
      <c r="D40" s="9"/>
      <c r="E40" s="9"/>
      <c r="F40" s="9"/>
      <c r="G40" s="9"/>
      <c r="H40" s="591">
        <f t="shared" si="3"/>
        <v>0</v>
      </c>
      <c r="J40" s="42"/>
      <c r="K40" s="8" t="e">
        <f>LOOKUP(J40,Name!A$1:B1802)</f>
        <v>#N/A</v>
      </c>
      <c r="L40" s="307"/>
      <c r="M40" s="307"/>
      <c r="N40" s="307"/>
      <c r="O40" s="307"/>
      <c r="P40" s="307"/>
      <c r="Q40" s="309">
        <f t="shared" si="2"/>
        <v>0</v>
      </c>
    </row>
    <row r="41" spans="1:17" ht="15.75">
      <c r="A41" s="19"/>
      <c r="B41" s="305" t="e">
        <f>LOOKUP(A41,Name!A$1:B792)</f>
        <v>#N/A</v>
      </c>
      <c r="C41" s="9"/>
      <c r="D41" s="9"/>
      <c r="E41" s="9"/>
      <c r="F41" s="9"/>
      <c r="G41" s="9"/>
      <c r="H41" s="591">
        <f t="shared" si="3"/>
        <v>0</v>
      </c>
      <c r="J41" s="42"/>
      <c r="K41" s="8" t="e">
        <f>LOOKUP(J41,Name!A$1:B1803)</f>
        <v>#N/A</v>
      </c>
      <c r="L41" s="307"/>
      <c r="M41" s="307"/>
      <c r="N41" s="307"/>
      <c r="O41" s="307"/>
      <c r="P41" s="307"/>
      <c r="Q41" s="309">
        <f t="shared" si="2"/>
        <v>0</v>
      </c>
    </row>
    <row r="42" spans="1:17" ht="15.75">
      <c r="A42" s="19"/>
      <c r="B42" s="305" t="e">
        <f>LOOKUP(A42,Name!A$1:B793)</f>
        <v>#N/A</v>
      </c>
      <c r="C42" s="9"/>
      <c r="D42" s="9"/>
      <c r="E42" s="9"/>
      <c r="F42" s="9"/>
      <c r="G42" s="9"/>
      <c r="H42" s="591">
        <f t="shared" si="3"/>
        <v>0</v>
      </c>
      <c r="J42" s="42"/>
      <c r="K42" s="8" t="e">
        <f>LOOKUP(J42,Name!A$1:B1804)</f>
        <v>#N/A</v>
      </c>
      <c r="L42" s="307"/>
      <c r="M42" s="307"/>
      <c r="N42" s="307"/>
      <c r="O42" s="307"/>
      <c r="P42" s="307"/>
      <c r="Q42" s="309">
        <f t="shared" si="2"/>
        <v>0</v>
      </c>
    </row>
    <row r="43" spans="1:17" ht="15.75">
      <c r="A43" s="19"/>
      <c r="B43" s="305" t="e">
        <f>LOOKUP(A43,Name!A$1:B794)</f>
        <v>#N/A</v>
      </c>
      <c r="C43" s="9"/>
      <c r="D43" s="9"/>
      <c r="E43" s="9"/>
      <c r="F43" s="9"/>
      <c r="G43" s="9"/>
      <c r="H43" s="591">
        <f t="shared" si="3"/>
        <v>0</v>
      </c>
      <c r="J43" s="42"/>
      <c r="K43" s="8" t="e">
        <f>LOOKUP(J43,Name!A$1:B1805)</f>
        <v>#N/A</v>
      </c>
      <c r="L43" s="307"/>
      <c r="M43" s="307"/>
      <c r="N43" s="307"/>
      <c r="O43" s="307"/>
      <c r="P43" s="307"/>
      <c r="Q43" s="309">
        <f t="shared" si="2"/>
        <v>0</v>
      </c>
    </row>
    <row r="44" spans="1:17" ht="15.75">
      <c r="A44" s="19"/>
      <c r="B44" s="305" t="e">
        <f>LOOKUP(A44,Name!A$1:B795)</f>
        <v>#N/A</v>
      </c>
      <c r="C44" s="9"/>
      <c r="D44" s="9"/>
      <c r="E44" s="9"/>
      <c r="F44" s="9"/>
      <c r="G44" s="9"/>
      <c r="H44" s="591">
        <f t="shared" si="3"/>
        <v>0</v>
      </c>
      <c r="J44" s="42"/>
      <c r="K44" s="8" t="e">
        <f>LOOKUP(J44,Name!A$1:B1806)</f>
        <v>#N/A</v>
      </c>
      <c r="L44" s="307"/>
      <c r="M44" s="307"/>
      <c r="N44" s="307"/>
      <c r="O44" s="307"/>
      <c r="P44" s="307"/>
      <c r="Q44" s="309">
        <f t="shared" si="2"/>
        <v>0</v>
      </c>
    </row>
    <row r="45" spans="1:17" ht="15.75">
      <c r="A45" s="19"/>
      <c r="B45" s="305" t="e">
        <f>LOOKUP(A45,Name!A$1:B796)</f>
        <v>#N/A</v>
      </c>
      <c r="C45" s="9"/>
      <c r="D45" s="9"/>
      <c r="E45" s="9"/>
      <c r="F45" s="9"/>
      <c r="G45" s="9"/>
      <c r="H45" s="591">
        <f t="shared" si="3"/>
        <v>0</v>
      </c>
      <c r="J45" s="42"/>
      <c r="K45" s="8" t="e">
        <f>LOOKUP(J45,Name!A$1:B1807)</f>
        <v>#N/A</v>
      </c>
      <c r="L45" s="307"/>
      <c r="M45" s="307"/>
      <c r="N45" s="307"/>
      <c r="O45" s="307"/>
      <c r="P45" s="307"/>
      <c r="Q45" s="309">
        <f t="shared" si="2"/>
        <v>0</v>
      </c>
    </row>
    <row r="46" spans="1:17" ht="16.5" thickBot="1">
      <c r="A46" s="19"/>
      <c r="B46" s="305" t="e">
        <f>LOOKUP(A46,Name!A$1:B797)</f>
        <v>#N/A</v>
      </c>
      <c r="C46" s="9"/>
      <c r="D46" s="9"/>
      <c r="E46" s="9"/>
      <c r="F46" s="9"/>
      <c r="G46" s="9"/>
      <c r="H46" s="591">
        <f t="shared" si="3"/>
        <v>0</v>
      </c>
      <c r="J46" s="42"/>
      <c r="K46" s="8" t="e">
        <f>LOOKUP(J46,Name!A$1:B1808)</f>
        <v>#N/A</v>
      </c>
      <c r="L46" s="307"/>
      <c r="M46" s="307"/>
      <c r="N46" s="307"/>
      <c r="O46" s="307"/>
      <c r="P46" s="307"/>
      <c r="Q46" s="589">
        <f t="shared" si="2"/>
        <v>0</v>
      </c>
    </row>
    <row r="47" spans="1:8" ht="16.5" thickBot="1">
      <c r="A47" s="19"/>
      <c r="B47" s="305" t="e">
        <f>LOOKUP(A47,Name!A$1:B798)</f>
        <v>#N/A</v>
      </c>
      <c r="C47" s="9"/>
      <c r="D47" s="9"/>
      <c r="E47" s="9"/>
      <c r="F47" s="9"/>
      <c r="G47" s="9"/>
      <c r="H47" s="591">
        <f t="shared" si="3"/>
        <v>0</v>
      </c>
    </row>
    <row r="48" spans="1:17" ht="16.5" thickBot="1">
      <c r="A48" s="19"/>
      <c r="B48" s="305" t="e">
        <f>LOOKUP(A48,Name!A$1:B799)</f>
        <v>#N/A</v>
      </c>
      <c r="C48" s="9"/>
      <c r="D48" s="9"/>
      <c r="E48" s="9"/>
      <c r="F48" s="9"/>
      <c r="G48" s="9"/>
      <c r="H48" s="591">
        <f t="shared" si="3"/>
        <v>0</v>
      </c>
      <c r="J48" s="502" t="s">
        <v>0</v>
      </c>
      <c r="K48" s="507" t="s">
        <v>204</v>
      </c>
      <c r="L48" s="504" t="s">
        <v>58</v>
      </c>
      <c r="M48" s="504" t="s">
        <v>1</v>
      </c>
      <c r="N48" s="504" t="s">
        <v>2</v>
      </c>
      <c r="O48" s="504" t="s">
        <v>3</v>
      </c>
      <c r="P48" s="505" t="s">
        <v>4</v>
      </c>
      <c r="Q48" s="513" t="s">
        <v>321</v>
      </c>
    </row>
    <row r="49" spans="1:17" ht="15.75">
      <c r="A49" s="19"/>
      <c r="B49" s="305" t="e">
        <f>LOOKUP(A49,Name!A$1:B800)</f>
        <v>#N/A</v>
      </c>
      <c r="C49" s="9"/>
      <c r="D49" s="9"/>
      <c r="E49" s="9"/>
      <c r="F49" s="9"/>
      <c r="G49" s="9"/>
      <c r="H49" s="591">
        <f t="shared" si="3"/>
        <v>0</v>
      </c>
      <c r="J49" s="491"/>
      <c r="K49" s="605" t="e">
        <f>LOOKUP(J49,Name!A$1:B1779)</f>
        <v>#N/A</v>
      </c>
      <c r="L49" s="506"/>
      <c r="M49" s="506"/>
      <c r="N49" s="506"/>
      <c r="O49" s="506"/>
      <c r="P49" s="506"/>
      <c r="Q49" s="590">
        <f aca="true" t="shared" si="4" ref="Q49:Q66">MAX(L49:P49)</f>
        <v>0</v>
      </c>
    </row>
    <row r="50" spans="1:17" ht="15.75">
      <c r="A50" s="19"/>
      <c r="B50" s="305" t="e">
        <f>LOOKUP(A50,Name!A$1:B801)</f>
        <v>#N/A</v>
      </c>
      <c r="C50" s="9"/>
      <c r="D50" s="9"/>
      <c r="E50" s="9"/>
      <c r="F50" s="9"/>
      <c r="G50" s="9"/>
      <c r="H50" s="591">
        <f t="shared" si="3"/>
        <v>0</v>
      </c>
      <c r="J50" s="42"/>
      <c r="K50" s="305" t="e">
        <f>LOOKUP(J50,Name!A$1:B1791)</f>
        <v>#N/A</v>
      </c>
      <c r="L50" s="18"/>
      <c r="M50" s="506"/>
      <c r="N50" s="506"/>
      <c r="O50" s="506"/>
      <c r="P50" s="18"/>
      <c r="Q50" s="604">
        <f t="shared" si="4"/>
        <v>0</v>
      </c>
    </row>
    <row r="51" spans="1:17" ht="15.75">
      <c r="A51" s="19"/>
      <c r="B51" s="305" t="e">
        <f>LOOKUP(A51,Name!A$1:B802)</f>
        <v>#N/A</v>
      </c>
      <c r="C51" s="9"/>
      <c r="D51" s="9"/>
      <c r="E51" s="9"/>
      <c r="F51" s="9"/>
      <c r="G51" s="9"/>
      <c r="H51" s="591">
        <f t="shared" si="3"/>
        <v>0</v>
      </c>
      <c r="J51" s="42"/>
      <c r="K51" s="305" t="e">
        <f>LOOKUP(J51,Name!A$1:B1792)</f>
        <v>#N/A</v>
      </c>
      <c r="L51" s="18"/>
      <c r="M51" s="506"/>
      <c r="N51" s="506"/>
      <c r="O51" s="506"/>
      <c r="P51" s="18"/>
      <c r="Q51" s="591">
        <f t="shared" si="4"/>
        <v>0</v>
      </c>
    </row>
    <row r="52" spans="1:17" ht="15.75">
      <c r="A52" s="19"/>
      <c r="B52" s="305" t="e">
        <f>LOOKUP(A52,Name!A$1:B803)</f>
        <v>#N/A</v>
      </c>
      <c r="C52" s="9"/>
      <c r="D52" s="9"/>
      <c r="E52" s="9"/>
      <c r="F52" s="9"/>
      <c r="G52" s="9"/>
      <c r="H52" s="591">
        <f t="shared" si="3"/>
        <v>0</v>
      </c>
      <c r="J52" s="42"/>
      <c r="K52" s="305" t="e">
        <f>LOOKUP(J52,Name!A$1:B1793)</f>
        <v>#N/A</v>
      </c>
      <c r="L52" s="18"/>
      <c r="M52" s="506"/>
      <c r="N52" s="506"/>
      <c r="O52" s="506"/>
      <c r="P52" s="18"/>
      <c r="Q52" s="592">
        <f t="shared" si="4"/>
        <v>0</v>
      </c>
    </row>
    <row r="53" spans="1:17" ht="15.75">
      <c r="A53" s="19"/>
      <c r="B53" s="305" t="e">
        <f>LOOKUP(A53,Name!A$1:B804)</f>
        <v>#N/A</v>
      </c>
      <c r="C53" s="9"/>
      <c r="D53" s="9"/>
      <c r="E53" s="9"/>
      <c r="F53" s="9"/>
      <c r="G53" s="9"/>
      <c r="H53" s="591">
        <f t="shared" si="3"/>
        <v>0</v>
      </c>
      <c r="J53" s="42"/>
      <c r="K53" s="305" t="e">
        <f>LOOKUP(J53,Name!A$1:B1794)</f>
        <v>#N/A</v>
      </c>
      <c r="L53" s="18"/>
      <c r="M53" s="506"/>
      <c r="N53" s="506"/>
      <c r="O53" s="506"/>
      <c r="P53" s="18"/>
      <c r="Q53" s="591">
        <f t="shared" si="4"/>
        <v>0</v>
      </c>
    </row>
    <row r="54" spans="1:17" ht="15.75">
      <c r="A54" s="19"/>
      <c r="B54" s="305" t="e">
        <f>LOOKUP(A54,Name!A$1:B805)</f>
        <v>#N/A</v>
      </c>
      <c r="C54" s="9"/>
      <c r="D54" s="9"/>
      <c r="E54" s="9"/>
      <c r="F54" s="9"/>
      <c r="G54" s="9"/>
      <c r="H54" s="591">
        <f t="shared" si="3"/>
        <v>0</v>
      </c>
      <c r="J54" s="42"/>
      <c r="K54" s="305" t="e">
        <f>LOOKUP(J54,Name!A$1:B1795)</f>
        <v>#N/A</v>
      </c>
      <c r="L54" s="18"/>
      <c r="M54" s="506"/>
      <c r="N54" s="506"/>
      <c r="O54" s="506"/>
      <c r="P54" s="18"/>
      <c r="Q54" s="591">
        <f t="shared" si="4"/>
        <v>0</v>
      </c>
    </row>
    <row r="55" spans="1:17" ht="15.75">
      <c r="A55" s="19"/>
      <c r="B55" s="305" t="e">
        <f>LOOKUP(A55,Name!A$1:B806)</f>
        <v>#N/A</v>
      </c>
      <c r="C55" s="9"/>
      <c r="D55" s="9"/>
      <c r="E55" s="9"/>
      <c r="F55" s="9"/>
      <c r="G55" s="9"/>
      <c r="H55" s="591">
        <f t="shared" si="3"/>
        <v>0</v>
      </c>
      <c r="J55" s="42"/>
      <c r="K55" s="305" t="e">
        <f>LOOKUP(J55,Name!A$1:B1796)</f>
        <v>#N/A</v>
      </c>
      <c r="L55" s="18"/>
      <c r="M55" s="506"/>
      <c r="N55" s="506"/>
      <c r="O55" s="506"/>
      <c r="P55" s="18"/>
      <c r="Q55" s="591">
        <f t="shared" si="4"/>
        <v>0</v>
      </c>
    </row>
    <row r="56" spans="1:17" ht="15.75">
      <c r="A56" s="19"/>
      <c r="B56" s="305" t="e">
        <f>LOOKUP(A56,Name!A$1:B807)</f>
        <v>#N/A</v>
      </c>
      <c r="C56" s="9"/>
      <c r="D56" s="9"/>
      <c r="E56" s="9"/>
      <c r="F56" s="9"/>
      <c r="G56" s="9"/>
      <c r="H56" s="591">
        <f t="shared" si="3"/>
        <v>0</v>
      </c>
      <c r="J56" s="42"/>
      <c r="K56" s="305" t="e">
        <f>LOOKUP(J56,Name!A$1:B1797)</f>
        <v>#N/A</v>
      </c>
      <c r="L56" s="18"/>
      <c r="M56" s="506"/>
      <c r="N56" s="506"/>
      <c r="O56" s="506"/>
      <c r="P56" s="18"/>
      <c r="Q56" s="591">
        <f t="shared" si="4"/>
        <v>0</v>
      </c>
    </row>
    <row r="57" spans="1:17" ht="15.75">
      <c r="A57" s="19"/>
      <c r="B57" s="305" t="e">
        <f>LOOKUP(A57,Name!A$1:B808)</f>
        <v>#N/A</v>
      </c>
      <c r="C57" s="9"/>
      <c r="D57" s="9"/>
      <c r="E57" s="9"/>
      <c r="F57" s="9"/>
      <c r="G57" s="9"/>
      <c r="H57" s="591">
        <f t="shared" si="3"/>
        <v>0</v>
      </c>
      <c r="J57" s="42"/>
      <c r="K57" s="305" t="e">
        <f>LOOKUP(J57,Name!A$1:B1798)</f>
        <v>#N/A</v>
      </c>
      <c r="L57" s="18"/>
      <c r="M57" s="506"/>
      <c r="N57" s="506"/>
      <c r="O57" s="506"/>
      <c r="P57" s="18"/>
      <c r="Q57" s="591">
        <f t="shared" si="4"/>
        <v>0</v>
      </c>
    </row>
    <row r="58" spans="1:17" ht="15.75">
      <c r="A58" s="19"/>
      <c r="B58" s="305" t="e">
        <f>LOOKUP(A58,Name!A$1:B809)</f>
        <v>#N/A</v>
      </c>
      <c r="C58" s="9"/>
      <c r="D58" s="9"/>
      <c r="E58" s="9"/>
      <c r="F58" s="9"/>
      <c r="G58" s="9"/>
      <c r="H58" s="591">
        <f t="shared" si="3"/>
        <v>0</v>
      </c>
      <c r="J58" s="42"/>
      <c r="K58" s="305" t="e">
        <f>LOOKUP(J58,Name!A$1:B1799)</f>
        <v>#N/A</v>
      </c>
      <c r="L58" s="18"/>
      <c r="M58" s="506"/>
      <c r="N58" s="506"/>
      <c r="O58" s="506"/>
      <c r="P58" s="18"/>
      <c r="Q58" s="591">
        <f t="shared" si="4"/>
        <v>0</v>
      </c>
    </row>
    <row r="59" spans="1:17" ht="15.75">
      <c r="A59" s="19"/>
      <c r="B59" s="305" t="e">
        <f>LOOKUP(A59,Name!A$1:B810)</f>
        <v>#N/A</v>
      </c>
      <c r="C59" s="9"/>
      <c r="D59" s="9"/>
      <c r="E59" s="9"/>
      <c r="F59" s="9"/>
      <c r="G59" s="9"/>
      <c r="H59" s="591">
        <f t="shared" si="3"/>
        <v>0</v>
      </c>
      <c r="J59" s="42"/>
      <c r="K59" s="305" t="e">
        <f>LOOKUP(J59,Name!A$1:B1800)</f>
        <v>#N/A</v>
      </c>
      <c r="L59" s="18"/>
      <c r="M59" s="506"/>
      <c r="N59" s="506"/>
      <c r="O59" s="506"/>
      <c r="P59" s="18"/>
      <c r="Q59" s="591">
        <f t="shared" si="4"/>
        <v>0</v>
      </c>
    </row>
    <row r="60" spans="1:17" ht="15.75">
      <c r="A60" s="19"/>
      <c r="B60" s="305" t="e">
        <f>LOOKUP(A60,Name!A$1:B811)</f>
        <v>#N/A</v>
      </c>
      <c r="C60" s="9"/>
      <c r="D60" s="9"/>
      <c r="E60" s="9"/>
      <c r="F60" s="9"/>
      <c r="G60" s="9"/>
      <c r="H60" s="591">
        <f t="shared" si="3"/>
        <v>0</v>
      </c>
      <c r="J60" s="42"/>
      <c r="K60" s="305" t="e">
        <f>LOOKUP(J60,Name!A$1:B1801)</f>
        <v>#N/A</v>
      </c>
      <c r="L60" s="18"/>
      <c r="M60" s="506"/>
      <c r="N60" s="506"/>
      <c r="O60" s="506"/>
      <c r="P60" s="18"/>
      <c r="Q60" s="591">
        <f t="shared" si="4"/>
        <v>0</v>
      </c>
    </row>
    <row r="61" spans="1:17" ht="16.5" thickBot="1">
      <c r="A61" s="19"/>
      <c r="B61" s="305" t="e">
        <f>LOOKUP(A61,Name!A$1:B812)</f>
        <v>#N/A</v>
      </c>
      <c r="C61" s="9"/>
      <c r="D61" s="9"/>
      <c r="E61" s="9"/>
      <c r="F61" s="9"/>
      <c r="G61" s="9"/>
      <c r="H61" s="594">
        <f t="shared" si="3"/>
        <v>0</v>
      </c>
      <c r="J61" s="42"/>
      <c r="K61" s="305" t="e">
        <f>LOOKUP(J61,Name!A$1:B1802)</f>
        <v>#N/A</v>
      </c>
      <c r="L61" s="18"/>
      <c r="M61" s="506"/>
      <c r="N61" s="506"/>
      <c r="O61" s="506"/>
      <c r="P61" s="18"/>
      <c r="Q61" s="591">
        <f t="shared" si="4"/>
        <v>0</v>
      </c>
    </row>
    <row r="62" spans="10:17" ht="16.5" thickBot="1">
      <c r="J62" s="42"/>
      <c r="K62" s="305" t="e">
        <f>LOOKUP(J62,Name!A$1:B1803)</f>
        <v>#N/A</v>
      </c>
      <c r="L62" s="18"/>
      <c r="M62" s="506"/>
      <c r="N62" s="506"/>
      <c r="O62" s="506"/>
      <c r="P62" s="18"/>
      <c r="Q62" s="591">
        <f t="shared" si="4"/>
        <v>0</v>
      </c>
    </row>
    <row r="63" spans="1:17" ht="15.75">
      <c r="A63" s="205" t="s">
        <v>0</v>
      </c>
      <c r="B63" s="219" t="s">
        <v>333</v>
      </c>
      <c r="C63" s="206" t="s">
        <v>58</v>
      </c>
      <c r="D63" s="206" t="s">
        <v>1</v>
      </c>
      <c r="E63" s="206" t="s">
        <v>2</v>
      </c>
      <c r="F63" s="206" t="s">
        <v>3</v>
      </c>
      <c r="G63" s="206" t="s">
        <v>4</v>
      </c>
      <c r="H63" s="207" t="s">
        <v>315</v>
      </c>
      <c r="J63" s="42"/>
      <c r="K63" s="305" t="e">
        <f>LOOKUP(J63,Name!A$1:B1804)</f>
        <v>#N/A</v>
      </c>
      <c r="L63" s="18"/>
      <c r="M63" s="506"/>
      <c r="N63" s="506"/>
      <c r="O63" s="506"/>
      <c r="P63" s="18"/>
      <c r="Q63" s="591">
        <f t="shared" si="4"/>
        <v>0</v>
      </c>
    </row>
    <row r="64" spans="1:17" ht="15.75">
      <c r="A64" s="19"/>
      <c r="B64" s="305" t="e">
        <f>LOOKUP(A64,Name!A$1:B815)</f>
        <v>#N/A</v>
      </c>
      <c r="C64" s="9"/>
      <c r="D64" s="9"/>
      <c r="E64" s="9"/>
      <c r="F64" s="9"/>
      <c r="G64" s="9"/>
      <c r="H64" s="514">
        <f aca="true" t="shared" si="5" ref="H64:H81">MAX(C64:G64)</f>
        <v>0</v>
      </c>
      <c r="J64" s="42"/>
      <c r="K64" s="305" t="e">
        <f>LOOKUP(J64,Name!A$1:B1805)</f>
        <v>#N/A</v>
      </c>
      <c r="L64" s="18"/>
      <c r="M64" s="506"/>
      <c r="N64" s="506"/>
      <c r="O64" s="506"/>
      <c r="P64" s="18"/>
      <c r="Q64" s="591">
        <f t="shared" si="4"/>
        <v>0</v>
      </c>
    </row>
    <row r="65" spans="1:17" ht="15.75">
      <c r="A65" s="19"/>
      <c r="B65" s="305" t="e">
        <f>LOOKUP(A65,Name!A$1:B816)</f>
        <v>#N/A</v>
      </c>
      <c r="C65" s="9"/>
      <c r="D65" s="9"/>
      <c r="E65" s="9"/>
      <c r="F65" s="9"/>
      <c r="G65" s="9"/>
      <c r="H65" s="309">
        <f t="shared" si="5"/>
        <v>0</v>
      </c>
      <c r="J65" s="42"/>
      <c r="K65" s="305" t="e">
        <f>LOOKUP(J65,Name!A$1:B1806)</f>
        <v>#N/A</v>
      </c>
      <c r="L65" s="18"/>
      <c r="M65" s="506"/>
      <c r="N65" s="506"/>
      <c r="O65" s="506"/>
      <c r="P65" s="18"/>
      <c r="Q65" s="591">
        <f t="shared" si="4"/>
        <v>0</v>
      </c>
    </row>
    <row r="66" spans="1:17" ht="16.5" thickBot="1">
      <c r="A66" s="19"/>
      <c r="B66" s="305" t="e">
        <f>LOOKUP(A66,Name!A$1:B817)</f>
        <v>#N/A</v>
      </c>
      <c r="C66" s="9"/>
      <c r="D66" s="9"/>
      <c r="E66" s="9"/>
      <c r="F66" s="9"/>
      <c r="G66" s="9"/>
      <c r="H66" s="309">
        <f t="shared" si="5"/>
        <v>0</v>
      </c>
      <c r="J66" s="42"/>
      <c r="K66" s="305" t="e">
        <f>LOOKUP(J66,Name!A$1:B1807)</f>
        <v>#N/A</v>
      </c>
      <c r="L66" s="18"/>
      <c r="M66" s="506"/>
      <c r="N66" s="506"/>
      <c r="O66" s="506"/>
      <c r="P66" s="18"/>
      <c r="Q66" s="594">
        <f t="shared" si="4"/>
        <v>0</v>
      </c>
    </row>
    <row r="67" spans="1:8" ht="16.5" thickBot="1">
      <c r="A67" s="19"/>
      <c r="B67" s="305" t="e">
        <f>LOOKUP(A67,Name!A$1:B818)</f>
        <v>#N/A</v>
      </c>
      <c r="C67" s="9"/>
      <c r="D67" s="9"/>
      <c r="E67" s="9"/>
      <c r="F67" s="9"/>
      <c r="G67" s="9"/>
      <c r="H67" s="309">
        <f t="shared" si="5"/>
        <v>0</v>
      </c>
    </row>
    <row r="68" spans="1:17" ht="15.75">
      <c r="A68" s="19"/>
      <c r="B68" s="305" t="e">
        <f>LOOKUP(A68,Name!A$1:B819)</f>
        <v>#N/A</v>
      </c>
      <c r="C68" s="9"/>
      <c r="D68" s="9"/>
      <c r="E68" s="9"/>
      <c r="F68" s="9"/>
      <c r="G68" s="9"/>
      <c r="H68" s="309">
        <f t="shared" si="5"/>
        <v>0</v>
      </c>
      <c r="J68" s="311" t="s">
        <v>0</v>
      </c>
      <c r="K68" s="219" t="s">
        <v>199</v>
      </c>
      <c r="L68" s="206" t="s">
        <v>58</v>
      </c>
      <c r="M68" s="206" t="s">
        <v>1</v>
      </c>
      <c r="N68" s="206" t="s">
        <v>2</v>
      </c>
      <c r="O68" s="206" t="s">
        <v>3</v>
      </c>
      <c r="P68" s="206" t="s">
        <v>4</v>
      </c>
      <c r="Q68" s="207" t="s">
        <v>38</v>
      </c>
    </row>
    <row r="69" spans="1:17" ht="15.75">
      <c r="A69" s="19"/>
      <c r="B69" s="305" t="e">
        <f>LOOKUP(A69,Name!A$1:B820)</f>
        <v>#N/A</v>
      </c>
      <c r="C69" s="9"/>
      <c r="D69" s="9"/>
      <c r="E69" s="9"/>
      <c r="F69" s="9"/>
      <c r="G69" s="9"/>
      <c r="H69" s="309">
        <f t="shared" si="5"/>
        <v>0</v>
      </c>
      <c r="J69" s="313">
        <v>6</v>
      </c>
      <c r="K69" s="613" t="s">
        <v>202</v>
      </c>
      <c r="L69" s="17"/>
      <c r="M69" s="17"/>
      <c r="N69" s="17">
        <v>96.5</v>
      </c>
      <c r="O69" s="17"/>
      <c r="P69" s="17"/>
      <c r="Q69" s="612">
        <f>MIN(L69:P69)</f>
        <v>96.5</v>
      </c>
    </row>
    <row r="70" spans="1:17" ht="15.75">
      <c r="A70" s="19"/>
      <c r="B70" s="305" t="e">
        <f>LOOKUP(A70,Name!A$1:B821)</f>
        <v>#N/A</v>
      </c>
      <c r="C70" s="9"/>
      <c r="D70" s="9"/>
      <c r="E70" s="9"/>
      <c r="F70" s="9"/>
      <c r="G70" s="9"/>
      <c r="H70" s="309">
        <f t="shared" si="5"/>
        <v>0</v>
      </c>
      <c r="J70" s="317">
        <v>4</v>
      </c>
      <c r="K70" s="52" t="s">
        <v>9</v>
      </c>
      <c r="L70" s="17"/>
      <c r="M70" s="17"/>
      <c r="N70" s="17"/>
      <c r="O70" s="17"/>
      <c r="P70" s="17"/>
      <c r="Q70" s="220">
        <f>MIN(L70:P70)</f>
        <v>0</v>
      </c>
    </row>
    <row r="71" spans="1:17" ht="15.75">
      <c r="A71" s="19"/>
      <c r="B71" s="305" t="e">
        <f>LOOKUP(A71,Name!A$1:B822)</f>
        <v>#N/A</v>
      </c>
      <c r="C71" s="9"/>
      <c r="D71" s="9"/>
      <c r="E71" s="9"/>
      <c r="F71" s="9"/>
      <c r="G71" s="9"/>
      <c r="H71" s="309">
        <f t="shared" si="5"/>
        <v>0</v>
      </c>
      <c r="J71" s="314">
        <v>3</v>
      </c>
      <c r="K71" s="52" t="s">
        <v>6</v>
      </c>
      <c r="L71" s="17"/>
      <c r="M71" s="17"/>
      <c r="N71" s="17">
        <v>94.7</v>
      </c>
      <c r="O71" s="17"/>
      <c r="P71" s="17"/>
      <c r="Q71" s="220">
        <f>MIN(L71:P71)</f>
        <v>94.7</v>
      </c>
    </row>
    <row r="72" spans="1:17" ht="15.75">
      <c r="A72" s="19"/>
      <c r="B72" s="305" t="e">
        <f>LOOKUP(A72,Name!A$1:B823)</f>
        <v>#N/A</v>
      </c>
      <c r="C72" s="9"/>
      <c r="D72" s="9"/>
      <c r="E72" s="9"/>
      <c r="F72" s="9"/>
      <c r="G72" s="9"/>
      <c r="H72" s="309">
        <f t="shared" si="5"/>
        <v>0</v>
      </c>
      <c r="J72" s="315">
        <v>1</v>
      </c>
      <c r="K72" s="52" t="s">
        <v>10</v>
      </c>
      <c r="L72" s="17"/>
      <c r="M72" s="17"/>
      <c r="N72" s="17"/>
      <c r="O72" s="17"/>
      <c r="P72" s="17"/>
      <c r="Q72" s="220">
        <f>MIN(L72:P72)</f>
        <v>0</v>
      </c>
    </row>
    <row r="73" spans="1:17" ht="16.5" thickBot="1">
      <c r="A73" s="19"/>
      <c r="B73" s="305" t="e">
        <f>LOOKUP(A73,Name!A$1:B824)</f>
        <v>#N/A</v>
      </c>
      <c r="C73" s="9"/>
      <c r="D73" s="9"/>
      <c r="E73" s="9"/>
      <c r="F73" s="9"/>
      <c r="G73" s="9"/>
      <c r="H73" s="309">
        <f t="shared" si="5"/>
        <v>0</v>
      </c>
      <c r="J73" s="534">
        <v>5</v>
      </c>
      <c r="K73" s="57" t="s">
        <v>8</v>
      </c>
      <c r="L73" s="69"/>
      <c r="M73" s="69"/>
      <c r="N73" s="69">
        <v>98.1</v>
      </c>
      <c r="O73" s="69"/>
      <c r="P73" s="69"/>
      <c r="Q73" s="221">
        <f>MIN(L73:P73)</f>
        <v>98.1</v>
      </c>
    </row>
    <row r="74" spans="1:8" ht="16.5" thickBot="1">
      <c r="A74" s="19"/>
      <c r="B74" s="305" t="e">
        <f>LOOKUP(A74,Name!A$1:B825)</f>
        <v>#N/A</v>
      </c>
      <c r="C74" s="9"/>
      <c r="D74" s="9"/>
      <c r="E74" s="9"/>
      <c r="F74" s="9"/>
      <c r="G74" s="9"/>
      <c r="H74" s="309">
        <f t="shared" si="5"/>
        <v>0</v>
      </c>
    </row>
    <row r="75" spans="1:17" ht="15.75">
      <c r="A75" s="19"/>
      <c r="B75" s="305" t="e">
        <f>LOOKUP(A75,Name!A$1:B826)</f>
        <v>#N/A</v>
      </c>
      <c r="C75" s="9"/>
      <c r="D75" s="9"/>
      <c r="E75" s="9"/>
      <c r="F75" s="9"/>
      <c r="G75" s="9"/>
      <c r="H75" s="309">
        <f t="shared" si="5"/>
        <v>0</v>
      </c>
      <c r="J75" s="311" t="s">
        <v>0</v>
      </c>
      <c r="K75" s="219" t="s">
        <v>198</v>
      </c>
      <c r="L75" s="206" t="s">
        <v>58</v>
      </c>
      <c r="M75" s="206" t="s">
        <v>1</v>
      </c>
      <c r="N75" s="206" t="s">
        <v>2</v>
      </c>
      <c r="O75" s="206" t="s">
        <v>3</v>
      </c>
      <c r="P75" s="206" t="s">
        <v>4</v>
      </c>
      <c r="Q75" s="207" t="s">
        <v>38</v>
      </c>
    </row>
    <row r="76" spans="1:17" ht="15.75">
      <c r="A76" s="19"/>
      <c r="B76" s="305" t="e">
        <f>LOOKUP(A76,Name!A$1:B827)</f>
        <v>#N/A</v>
      </c>
      <c r="C76" s="9"/>
      <c r="D76" s="9"/>
      <c r="E76" s="9"/>
      <c r="F76" s="9"/>
      <c r="G76" s="9"/>
      <c r="H76" s="309">
        <f t="shared" si="5"/>
        <v>0</v>
      </c>
      <c r="J76" s="313">
        <v>6</v>
      </c>
      <c r="K76" s="613" t="s">
        <v>202</v>
      </c>
      <c r="L76" s="17"/>
      <c r="M76" s="17"/>
      <c r="N76" s="17">
        <v>109.3</v>
      </c>
      <c r="O76" s="17"/>
      <c r="P76" s="17"/>
      <c r="Q76" s="612">
        <f>MIN(L76:P76)</f>
        <v>109.3</v>
      </c>
    </row>
    <row r="77" spans="1:17" ht="15.75">
      <c r="A77" s="19"/>
      <c r="B77" s="305" t="e">
        <f>LOOKUP(A77,Name!A$1:B828)</f>
        <v>#N/A</v>
      </c>
      <c r="C77" s="9"/>
      <c r="D77" s="9"/>
      <c r="E77" s="9"/>
      <c r="F77" s="9"/>
      <c r="G77" s="9"/>
      <c r="H77" s="309">
        <f t="shared" si="5"/>
        <v>0</v>
      </c>
      <c r="J77" s="312">
        <v>5</v>
      </c>
      <c r="K77" s="52" t="s">
        <v>8</v>
      </c>
      <c r="L77" s="17"/>
      <c r="M77" s="17"/>
      <c r="N77" s="17">
        <v>98.9</v>
      </c>
      <c r="O77" s="17"/>
      <c r="P77" s="17"/>
      <c r="Q77" s="220">
        <f>MIN(L77:P77)</f>
        <v>98.9</v>
      </c>
    </row>
    <row r="78" spans="1:17" ht="15.75">
      <c r="A78" s="19"/>
      <c r="B78" s="305" t="e">
        <f>LOOKUP(A78,Name!A$1:B829)</f>
        <v>#N/A</v>
      </c>
      <c r="C78" s="9"/>
      <c r="D78" s="9"/>
      <c r="E78" s="9"/>
      <c r="F78" s="9"/>
      <c r="G78" s="9"/>
      <c r="H78" s="309">
        <f t="shared" si="5"/>
        <v>0</v>
      </c>
      <c r="J78" s="315">
        <v>1</v>
      </c>
      <c r="K78" s="52" t="s">
        <v>10</v>
      </c>
      <c r="L78" s="17"/>
      <c r="M78" s="17"/>
      <c r="N78" s="17">
        <v>111.3</v>
      </c>
      <c r="O78" s="17"/>
      <c r="P78" s="17"/>
      <c r="Q78" s="220">
        <f>MIN(L78:P78)</f>
        <v>111.3</v>
      </c>
    </row>
    <row r="79" spans="1:17" ht="15.75">
      <c r="A79" s="19"/>
      <c r="B79" s="305" t="e">
        <f>LOOKUP(A79,Name!A$1:B830)</f>
        <v>#N/A</v>
      </c>
      <c r="C79" s="9"/>
      <c r="D79" s="9"/>
      <c r="E79" s="9"/>
      <c r="F79" s="9"/>
      <c r="G79" s="9"/>
      <c r="H79" s="309">
        <f t="shared" si="5"/>
        <v>0</v>
      </c>
      <c r="J79" s="314">
        <v>3</v>
      </c>
      <c r="K79" s="52" t="s">
        <v>6</v>
      </c>
      <c r="L79" s="17"/>
      <c r="M79" s="17"/>
      <c r="N79" s="17">
        <v>107.2</v>
      </c>
      <c r="O79" s="17"/>
      <c r="P79" s="17"/>
      <c r="Q79" s="220">
        <f>MIN(L79:P79)</f>
        <v>107.2</v>
      </c>
    </row>
    <row r="80" spans="1:17" ht="16.5" thickBot="1">
      <c r="A80" s="19"/>
      <c r="B80" s="305" t="e">
        <f>LOOKUP(A80,Name!A$1:B831)</f>
        <v>#N/A</v>
      </c>
      <c r="C80" s="9"/>
      <c r="D80" s="9"/>
      <c r="E80" s="9"/>
      <c r="F80" s="9"/>
      <c r="G80" s="9"/>
      <c r="H80" s="309">
        <f t="shared" si="5"/>
        <v>0</v>
      </c>
      <c r="J80" s="316">
        <v>4</v>
      </c>
      <c r="K80" s="57" t="s">
        <v>9</v>
      </c>
      <c r="L80" s="69"/>
      <c r="M80" s="69"/>
      <c r="N80" s="69">
        <v>103.7</v>
      </c>
      <c r="O80" s="69"/>
      <c r="P80" s="69"/>
      <c r="Q80" s="221">
        <f>MIN(L80:P80)</f>
        <v>103.7</v>
      </c>
    </row>
    <row r="81" spans="1:8" ht="15.75">
      <c r="A81" s="19"/>
      <c r="B81" s="305" t="e">
        <f>LOOKUP(A81,Name!A$1:B832)</f>
        <v>#N/A</v>
      </c>
      <c r="C81" s="9"/>
      <c r="D81" s="9"/>
      <c r="E81" s="9"/>
      <c r="F81" s="9"/>
      <c r="G81" s="9"/>
      <c r="H81" s="309">
        <f t="shared" si="5"/>
        <v>0</v>
      </c>
    </row>
    <row r="82" spans="1:8" ht="15">
      <c r="A82" s="55"/>
      <c r="C82" s="55"/>
      <c r="D82" s="55"/>
      <c r="E82" s="55"/>
      <c r="F82" s="55"/>
      <c r="G82" s="55"/>
      <c r="H82" s="55"/>
    </row>
    <row r="89" spans="1:8" ht="15">
      <c r="A89" s="55"/>
      <c r="C89" s="55"/>
      <c r="D89" s="55"/>
      <c r="E89" s="55"/>
      <c r="F89" s="55"/>
      <c r="G89" s="55"/>
      <c r="H89" s="55"/>
    </row>
    <row r="90" spans="1:8" ht="15">
      <c r="A90" s="3"/>
      <c r="C90" s="3"/>
      <c r="D90" s="3"/>
      <c r="E90" s="3"/>
      <c r="F90" s="3"/>
      <c r="G90" s="3"/>
      <c r="H90" s="3"/>
    </row>
    <row r="91" spans="1:8" ht="15">
      <c r="A91" s="3"/>
      <c r="C91" s="3"/>
      <c r="D91" s="3"/>
      <c r="E91" s="3"/>
      <c r="F91" s="3"/>
      <c r="G91" s="3"/>
      <c r="H91" s="3"/>
    </row>
    <row r="92" spans="1:16" ht="15">
      <c r="A92" s="3"/>
      <c r="C92" s="3"/>
      <c r="D92" s="3"/>
      <c r="E92" s="3"/>
      <c r="F92" s="3"/>
      <c r="G92" s="3"/>
      <c r="H92" s="3"/>
      <c r="L92" s="3"/>
      <c r="M92" s="3"/>
      <c r="N92" s="3"/>
      <c r="O92" s="3"/>
      <c r="P92" s="3"/>
    </row>
    <row r="93" spans="1:8" ht="15">
      <c r="A93" s="3"/>
      <c r="C93" s="3"/>
      <c r="D93" s="3"/>
      <c r="E93" s="3"/>
      <c r="F93" s="3"/>
      <c r="G93" s="3"/>
      <c r="H93" s="3"/>
    </row>
    <row r="94" spans="1:8" ht="15">
      <c r="A94" s="3"/>
      <c r="C94" s="3"/>
      <c r="D94" s="3"/>
      <c r="E94" s="3"/>
      <c r="F94" s="3"/>
      <c r="G94" s="3"/>
      <c r="H94" s="3"/>
    </row>
    <row r="95" spans="1:8" ht="15">
      <c r="A95" s="3"/>
      <c r="C95" s="3"/>
      <c r="D95" s="3"/>
      <c r="E95" s="3"/>
      <c r="F95" s="3"/>
      <c r="G95" s="3"/>
      <c r="H95" s="3"/>
    </row>
  </sheetData>
  <sheetProtection/>
  <conditionalFormatting sqref="J68:J73 A96:A65536 A62 A82 A89 J75:J80 A31 J48:J66 J22:J46 J1:J20 A1:A29">
    <cfRule type="cellIs" priority="109" dxfId="3" operator="between" stopIfTrue="1">
      <formula>300</formula>
      <formula>399</formula>
    </cfRule>
    <cfRule type="cellIs" priority="110" dxfId="2" operator="between" stopIfTrue="1">
      <formula>600</formula>
      <formula>699</formula>
    </cfRule>
    <cfRule type="cellIs" priority="111" dxfId="1" operator="between" stopIfTrue="1">
      <formula>500</formula>
      <formula>599</formula>
    </cfRule>
  </conditionalFormatting>
  <conditionalFormatting sqref="A63">
    <cfRule type="cellIs" priority="106" dxfId="3" operator="between" stopIfTrue="1">
      <formula>300</formula>
      <formula>399</formula>
    </cfRule>
    <cfRule type="cellIs" priority="107" dxfId="2" operator="between" stopIfTrue="1">
      <formula>600</formula>
      <formula>699</formula>
    </cfRule>
    <cfRule type="cellIs" priority="108" dxfId="1" operator="between" stopIfTrue="1">
      <formula>500</formula>
      <formula>599</formula>
    </cfRule>
  </conditionalFormatting>
  <conditionalFormatting sqref="J93:J65536 A89:A65536 A62:A63 A82 A1:A31 J1:J80">
    <cfRule type="cellIs" priority="17" dxfId="11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J78">
    <cfRule type="cellIs" priority="13" dxfId="11" operator="between">
      <formula>399.5</formula>
      <formula>499.5</formula>
    </cfRule>
    <cfRule type="cellIs" priority="14" dxfId="0" operator="between">
      <formula>99</formula>
      <formula>199.5</formula>
    </cfRule>
  </conditionalFormatting>
  <conditionalFormatting sqref="J71">
    <cfRule type="cellIs" priority="11" dxfId="11" operator="between">
      <formula>399.5</formula>
      <formula>499.5</formula>
    </cfRule>
    <cfRule type="cellIs" priority="12" dxfId="0" operator="between">
      <formula>99</formula>
      <formula>199.5</formula>
    </cfRule>
  </conditionalFormatting>
  <conditionalFormatting sqref="A32:A61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A32:A61">
    <cfRule type="cellIs" priority="6" dxfId="11" operator="between">
      <formula>399.5</formula>
      <formula>499.5</formula>
    </cfRule>
    <cfRule type="cellIs" priority="7" dxfId="0" operator="between">
      <formula>99</formula>
      <formula>199.5</formula>
    </cfRule>
  </conditionalFormatting>
  <conditionalFormatting sqref="A64:A81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A64:A81">
    <cfRule type="cellIs" priority="1" dxfId="1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&amp;LUnder 15 Girls&amp;CBirmingham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0" customWidth="1"/>
    <col min="2" max="2" width="21.57421875" style="3" customWidth="1"/>
    <col min="3" max="3" width="6.8515625" style="22" customWidth="1"/>
    <col min="4" max="4" width="6.7109375" style="22" customWidth="1"/>
    <col min="5" max="5" width="6.57421875" style="22" customWidth="1"/>
    <col min="6" max="7" width="6.421875" style="22" customWidth="1"/>
    <col min="8" max="8" width="7.00390625" style="22" bestFit="1" customWidth="1"/>
    <col min="9" max="9" width="3.00390625" style="3" customWidth="1"/>
    <col min="10" max="10" width="5.57421875" style="3" customWidth="1"/>
    <col min="11" max="11" width="20.8515625" style="55" customWidth="1"/>
    <col min="12" max="17" width="7.00390625" style="3" customWidth="1"/>
    <col min="18" max="16384" width="9.140625" style="3" customWidth="1"/>
  </cols>
  <sheetData>
    <row r="1" spans="1:17" ht="15.75">
      <c r="A1" s="224" t="s">
        <v>0</v>
      </c>
      <c r="B1" s="214" t="s">
        <v>284</v>
      </c>
      <c r="C1" s="215" t="s">
        <v>58</v>
      </c>
      <c r="D1" s="215" t="s">
        <v>1</v>
      </c>
      <c r="E1" s="215" t="s">
        <v>2</v>
      </c>
      <c r="F1" s="215" t="s">
        <v>3</v>
      </c>
      <c r="G1" s="215" t="s">
        <v>4</v>
      </c>
      <c r="H1" s="225" t="s">
        <v>321</v>
      </c>
      <c r="J1" s="224" t="s">
        <v>0</v>
      </c>
      <c r="K1" s="214" t="s">
        <v>283</v>
      </c>
      <c r="L1" s="215" t="s">
        <v>58</v>
      </c>
      <c r="M1" s="215" t="s">
        <v>1</v>
      </c>
      <c r="N1" s="215" t="s">
        <v>2</v>
      </c>
      <c r="O1" s="215" t="s">
        <v>3</v>
      </c>
      <c r="P1" s="215" t="s">
        <v>4</v>
      </c>
      <c r="Q1" s="225" t="s">
        <v>315</v>
      </c>
    </row>
    <row r="2" spans="1:17" s="10" customFormat="1" ht="16.5" customHeight="1" thickBot="1">
      <c r="A2" s="44"/>
      <c r="B2" s="45" t="e">
        <f>LOOKUP(A2,Name!A$1:B733)</f>
        <v>#N/A</v>
      </c>
      <c r="C2" s="46"/>
      <c r="D2" s="46"/>
      <c r="E2" s="46"/>
      <c r="F2" s="46"/>
      <c r="G2" s="46"/>
      <c r="H2" s="608">
        <f aca="true" t="shared" si="0" ref="H2:H21">MIN(C2:G2)</f>
        <v>0</v>
      </c>
      <c r="J2" s="44"/>
      <c r="K2" s="45" t="e">
        <f>LOOKUP(J2,Name!A$1:B1741)</f>
        <v>#N/A</v>
      </c>
      <c r="L2" s="46"/>
      <c r="M2" s="46"/>
      <c r="N2" s="46"/>
      <c r="O2" s="46"/>
      <c r="P2" s="46"/>
      <c r="Q2" s="608">
        <f aca="true" t="shared" si="1" ref="Q2:Q11">MIN(L2:P2)</f>
        <v>0</v>
      </c>
    </row>
    <row r="3" spans="1:17" ht="16.5" customHeight="1" thickBot="1">
      <c r="A3" s="44"/>
      <c r="B3" s="45" t="e">
        <f>LOOKUP(A3,Name!A$1:B734)</f>
        <v>#N/A</v>
      </c>
      <c r="C3" s="46"/>
      <c r="D3" s="46"/>
      <c r="E3" s="46"/>
      <c r="F3" s="46"/>
      <c r="G3" s="46"/>
      <c r="H3" s="595">
        <f t="shared" si="0"/>
        <v>0</v>
      </c>
      <c r="J3" s="44"/>
      <c r="K3" s="45" t="e">
        <f>LOOKUP(J3,Name!A$1:B1742)</f>
        <v>#N/A</v>
      </c>
      <c r="L3" s="46"/>
      <c r="M3" s="46"/>
      <c r="N3" s="46"/>
      <c r="O3" s="46"/>
      <c r="P3" s="46"/>
      <c r="Q3" s="595">
        <f t="shared" si="1"/>
        <v>0</v>
      </c>
    </row>
    <row r="4" spans="1:17" ht="16.5" customHeight="1" thickBot="1">
      <c r="A4" s="44"/>
      <c r="B4" s="45" t="e">
        <f>LOOKUP(A4,Name!A$1:B735)</f>
        <v>#N/A</v>
      </c>
      <c r="C4" s="46"/>
      <c r="D4" s="46"/>
      <c r="E4" s="46"/>
      <c r="F4" s="46"/>
      <c r="G4" s="46"/>
      <c r="H4" s="595">
        <f t="shared" si="0"/>
        <v>0</v>
      </c>
      <c r="J4" s="44"/>
      <c r="K4" s="45" t="e">
        <f>LOOKUP(J4,Name!A$1:B1743)</f>
        <v>#N/A</v>
      </c>
      <c r="L4" s="46"/>
      <c r="M4" s="46"/>
      <c r="N4" s="46"/>
      <c r="O4" s="46"/>
      <c r="P4" s="46"/>
      <c r="Q4" s="595">
        <f t="shared" si="1"/>
        <v>0</v>
      </c>
    </row>
    <row r="5" spans="1:17" ht="16.5" customHeight="1" thickBot="1">
      <c r="A5" s="44"/>
      <c r="B5" s="45" t="e">
        <f>LOOKUP(A5,Name!A$1:B736)</f>
        <v>#N/A</v>
      </c>
      <c r="C5" s="46"/>
      <c r="D5" s="46"/>
      <c r="E5" s="46"/>
      <c r="F5" s="46"/>
      <c r="G5" s="46"/>
      <c r="H5" s="595">
        <f t="shared" si="0"/>
        <v>0</v>
      </c>
      <c r="J5" s="44"/>
      <c r="K5" s="45" t="e">
        <f>LOOKUP(J5,Name!A$1:B1744)</f>
        <v>#N/A</v>
      </c>
      <c r="L5" s="46"/>
      <c r="M5" s="46"/>
      <c r="N5" s="46"/>
      <c r="O5" s="46"/>
      <c r="P5" s="46"/>
      <c r="Q5" s="595">
        <f t="shared" si="1"/>
        <v>0</v>
      </c>
    </row>
    <row r="6" spans="1:17" ht="16.5" customHeight="1" thickBot="1">
      <c r="A6" s="44"/>
      <c r="B6" s="45" t="e">
        <f>LOOKUP(A6,Name!A$1:B737)</f>
        <v>#N/A</v>
      </c>
      <c r="C6" s="46"/>
      <c r="D6" s="46"/>
      <c r="E6" s="46"/>
      <c r="F6" s="46"/>
      <c r="G6" s="46"/>
      <c r="H6" s="595">
        <f t="shared" si="0"/>
        <v>0</v>
      </c>
      <c r="J6" s="44"/>
      <c r="K6" s="45" t="e">
        <f>LOOKUP(J6,Name!A$1:B1745)</f>
        <v>#N/A</v>
      </c>
      <c r="L6" s="46"/>
      <c r="M6" s="46"/>
      <c r="N6" s="46"/>
      <c r="O6" s="46"/>
      <c r="P6" s="46"/>
      <c r="Q6" s="595">
        <f t="shared" si="1"/>
        <v>0</v>
      </c>
    </row>
    <row r="7" spans="1:17" ht="16.5" customHeight="1" thickBot="1">
      <c r="A7" s="44"/>
      <c r="B7" s="45" t="e">
        <f>LOOKUP(A7,Name!A$1:B738)</f>
        <v>#N/A</v>
      </c>
      <c r="C7" s="46"/>
      <c r="D7" s="46"/>
      <c r="E7" s="46"/>
      <c r="F7" s="46"/>
      <c r="G7" s="46"/>
      <c r="H7" s="595">
        <f t="shared" si="0"/>
        <v>0</v>
      </c>
      <c r="J7" s="44"/>
      <c r="K7" s="45" t="e">
        <f>LOOKUP(J7,Name!A$1:B1746)</f>
        <v>#N/A</v>
      </c>
      <c r="L7" s="46"/>
      <c r="M7" s="46"/>
      <c r="N7" s="46"/>
      <c r="O7" s="46"/>
      <c r="P7" s="46"/>
      <c r="Q7" s="595">
        <f t="shared" si="1"/>
        <v>0</v>
      </c>
    </row>
    <row r="8" spans="1:17" ht="16.5" customHeight="1" thickBot="1">
      <c r="A8" s="44"/>
      <c r="B8" s="45" t="e">
        <f>LOOKUP(A8,Name!A$1:B739)</f>
        <v>#N/A</v>
      </c>
      <c r="C8" s="46"/>
      <c r="D8" s="46"/>
      <c r="E8" s="46"/>
      <c r="F8" s="46"/>
      <c r="G8" s="46"/>
      <c r="H8" s="595">
        <f t="shared" si="0"/>
        <v>0</v>
      </c>
      <c r="J8" s="44"/>
      <c r="K8" s="45" t="e">
        <f>LOOKUP(J8,Name!A$1:B1747)</f>
        <v>#N/A</v>
      </c>
      <c r="L8" s="46"/>
      <c r="M8" s="46"/>
      <c r="N8" s="46"/>
      <c r="O8" s="46"/>
      <c r="P8" s="46"/>
      <c r="Q8" s="595">
        <f t="shared" si="1"/>
        <v>0</v>
      </c>
    </row>
    <row r="9" spans="1:17" ht="16.5" customHeight="1" thickBot="1">
      <c r="A9" s="44"/>
      <c r="B9" s="45" t="e">
        <f>LOOKUP(A9,Name!A$1:B740)</f>
        <v>#N/A</v>
      </c>
      <c r="C9" s="46"/>
      <c r="D9" s="46"/>
      <c r="E9" s="46"/>
      <c r="F9" s="46"/>
      <c r="G9" s="46"/>
      <c r="H9" s="595">
        <f t="shared" si="0"/>
        <v>0</v>
      </c>
      <c r="J9" s="44"/>
      <c r="K9" s="45" t="e">
        <f>LOOKUP(J9,Name!A$1:B1748)</f>
        <v>#N/A</v>
      </c>
      <c r="L9" s="46"/>
      <c r="M9" s="46"/>
      <c r="N9" s="46"/>
      <c r="O9" s="46"/>
      <c r="P9" s="46"/>
      <c r="Q9" s="595">
        <f t="shared" si="1"/>
        <v>0</v>
      </c>
    </row>
    <row r="10" spans="1:17" ht="16.5" customHeight="1" thickBot="1">
      <c r="A10" s="44"/>
      <c r="B10" s="45" t="e">
        <f>LOOKUP(A10,Name!A$1:B741)</f>
        <v>#N/A</v>
      </c>
      <c r="C10" s="46"/>
      <c r="D10" s="46"/>
      <c r="E10" s="46"/>
      <c r="F10" s="46"/>
      <c r="G10" s="46"/>
      <c r="H10" s="595">
        <f t="shared" si="0"/>
        <v>0</v>
      </c>
      <c r="J10" s="44"/>
      <c r="K10" s="45" t="e">
        <f>LOOKUP(J10,Name!A$1:B1749)</f>
        <v>#N/A</v>
      </c>
      <c r="L10" s="46"/>
      <c r="M10" s="46"/>
      <c r="N10" s="46"/>
      <c r="O10" s="46"/>
      <c r="P10" s="46"/>
      <c r="Q10" s="595">
        <f t="shared" si="1"/>
        <v>0</v>
      </c>
    </row>
    <row r="11" spans="1:17" ht="15.75" customHeight="1" thickBot="1">
      <c r="A11" s="44"/>
      <c r="B11" s="45" t="e">
        <f>LOOKUP(A11,Name!A$1:B742)</f>
        <v>#N/A</v>
      </c>
      <c r="C11" s="46"/>
      <c r="D11" s="46"/>
      <c r="E11" s="46"/>
      <c r="F11" s="46"/>
      <c r="G11" s="46"/>
      <c r="H11" s="595">
        <f t="shared" si="0"/>
        <v>0</v>
      </c>
      <c r="J11" s="44"/>
      <c r="K11" s="45" t="e">
        <f>LOOKUP(J11,Name!A$1:B1750)</f>
        <v>#N/A</v>
      </c>
      <c r="L11" s="46"/>
      <c r="M11" s="46"/>
      <c r="N11" s="46"/>
      <c r="O11" s="46"/>
      <c r="P11" s="46"/>
      <c r="Q11" s="596">
        <f t="shared" si="1"/>
        <v>0</v>
      </c>
    </row>
    <row r="12" spans="1:8" ht="16.5" customHeight="1" thickBot="1">
      <c r="A12" s="44"/>
      <c r="B12" s="45" t="e">
        <f>LOOKUP(A12,Name!A$1:B743)</f>
        <v>#N/A</v>
      </c>
      <c r="C12" s="46"/>
      <c r="D12" s="46"/>
      <c r="E12" s="46"/>
      <c r="F12" s="46"/>
      <c r="G12" s="46"/>
      <c r="H12" s="595">
        <f t="shared" si="0"/>
        <v>0</v>
      </c>
    </row>
    <row r="13" spans="1:17" ht="16.5" customHeight="1" thickBot="1">
      <c r="A13" s="44"/>
      <c r="B13" s="45" t="e">
        <f>LOOKUP(A13,Name!A$1:B744)</f>
        <v>#N/A</v>
      </c>
      <c r="C13" s="46"/>
      <c r="D13" s="46"/>
      <c r="E13" s="46"/>
      <c r="F13" s="46"/>
      <c r="G13" s="46"/>
      <c r="H13" s="595">
        <f t="shared" si="0"/>
        <v>0</v>
      </c>
      <c r="J13" s="224" t="s">
        <v>0</v>
      </c>
      <c r="K13" s="597" t="s">
        <v>205</v>
      </c>
      <c r="L13" s="215" t="s">
        <v>58</v>
      </c>
      <c r="M13" s="215" t="s">
        <v>1</v>
      </c>
      <c r="N13" s="215" t="s">
        <v>2</v>
      </c>
      <c r="O13" s="215" t="s">
        <v>3</v>
      </c>
      <c r="P13" s="215" t="s">
        <v>4</v>
      </c>
      <c r="Q13" s="225" t="s">
        <v>315</v>
      </c>
    </row>
    <row r="14" spans="1:17" ht="16.5" thickBot="1">
      <c r="A14" s="44"/>
      <c r="B14" s="45" t="e">
        <f>LOOKUP(A14,Name!A$1:B745)</f>
        <v>#N/A</v>
      </c>
      <c r="C14" s="46"/>
      <c r="D14" s="46"/>
      <c r="E14" s="46"/>
      <c r="F14" s="46"/>
      <c r="G14" s="46"/>
      <c r="H14" s="595">
        <f t="shared" si="0"/>
        <v>0</v>
      </c>
      <c r="J14" s="44"/>
      <c r="K14" s="45" t="e">
        <f>LOOKUP(J14,Name!A$1:B1777)</f>
        <v>#N/A</v>
      </c>
      <c r="L14" s="588"/>
      <c r="M14" s="588"/>
      <c r="N14" s="588"/>
      <c r="O14" s="588"/>
      <c r="P14" s="588"/>
      <c r="Q14" s="611">
        <f aca="true" t="shared" si="2" ref="Q14:Q25">MAX(L14:P14)</f>
        <v>0</v>
      </c>
    </row>
    <row r="15" spans="1:17" ht="16.5" thickBot="1">
      <c r="A15" s="44"/>
      <c r="B15" s="45" t="e">
        <f>LOOKUP(A15,Name!A$1:B746)</f>
        <v>#N/A</v>
      </c>
      <c r="C15" s="46"/>
      <c r="D15" s="46"/>
      <c r="E15" s="46"/>
      <c r="F15" s="46"/>
      <c r="G15" s="46"/>
      <c r="H15" s="595">
        <f t="shared" si="0"/>
        <v>0</v>
      </c>
      <c r="J15" s="44"/>
      <c r="K15" s="45" t="e">
        <f>LOOKUP(J15,Name!A$1:B1778)</f>
        <v>#N/A</v>
      </c>
      <c r="L15" s="588"/>
      <c r="M15" s="588"/>
      <c r="N15" s="588"/>
      <c r="O15" s="588"/>
      <c r="P15" s="588"/>
      <c r="Q15" s="598">
        <f t="shared" si="2"/>
        <v>0</v>
      </c>
    </row>
    <row r="16" spans="1:17" ht="16.5" thickBot="1">
      <c r="A16" s="44"/>
      <c r="B16" s="45" t="e">
        <f>LOOKUP(A16,Name!A$1:B747)</f>
        <v>#N/A</v>
      </c>
      <c r="C16" s="46"/>
      <c r="D16" s="46"/>
      <c r="E16" s="46"/>
      <c r="F16" s="46"/>
      <c r="G16" s="46"/>
      <c r="H16" s="595">
        <f t="shared" si="0"/>
        <v>0</v>
      </c>
      <c r="J16" s="44"/>
      <c r="K16" s="45" t="e">
        <f>LOOKUP(J16,Name!A$1:B1779)</f>
        <v>#N/A</v>
      </c>
      <c r="L16" s="588"/>
      <c r="M16" s="588"/>
      <c r="N16" s="588"/>
      <c r="O16" s="588"/>
      <c r="P16" s="588"/>
      <c r="Q16" s="598">
        <f t="shared" si="2"/>
        <v>0</v>
      </c>
    </row>
    <row r="17" spans="1:17" ht="16.5" customHeight="1" thickBot="1">
      <c r="A17" s="44"/>
      <c r="B17" s="45" t="e">
        <f>LOOKUP(A17,Name!A$1:B748)</f>
        <v>#N/A</v>
      </c>
      <c r="C17" s="46"/>
      <c r="D17" s="46"/>
      <c r="E17" s="46"/>
      <c r="F17" s="46"/>
      <c r="G17" s="46"/>
      <c r="H17" s="595">
        <f t="shared" si="0"/>
        <v>0</v>
      </c>
      <c r="J17" s="44"/>
      <c r="K17" s="45" t="e">
        <f>LOOKUP(J17,Name!A$1:B1780)</f>
        <v>#N/A</v>
      </c>
      <c r="L17" s="588"/>
      <c r="M17" s="588"/>
      <c r="N17" s="588"/>
      <c r="O17" s="588"/>
      <c r="P17" s="588"/>
      <c r="Q17" s="598">
        <f t="shared" si="2"/>
        <v>0</v>
      </c>
    </row>
    <row r="18" spans="1:17" ht="16.5" customHeight="1" thickBot="1">
      <c r="A18" s="44"/>
      <c r="B18" s="45" t="e">
        <f>LOOKUP(A18,Name!A$1:B749)</f>
        <v>#N/A</v>
      </c>
      <c r="C18" s="46"/>
      <c r="D18" s="46"/>
      <c r="E18" s="46"/>
      <c r="F18" s="46"/>
      <c r="G18" s="46"/>
      <c r="H18" s="595">
        <f t="shared" si="0"/>
        <v>0</v>
      </c>
      <c r="J18" s="44"/>
      <c r="K18" s="45" t="e">
        <f>LOOKUP(J18,Name!A$1:B1781)</f>
        <v>#N/A</v>
      </c>
      <c r="L18" s="588"/>
      <c r="M18" s="588"/>
      <c r="N18" s="588"/>
      <c r="O18" s="588"/>
      <c r="P18" s="588"/>
      <c r="Q18" s="598">
        <f t="shared" si="2"/>
        <v>0</v>
      </c>
    </row>
    <row r="19" spans="1:17" ht="16.5" customHeight="1" thickBot="1">
      <c r="A19" s="44"/>
      <c r="B19" s="45" t="e">
        <f>LOOKUP(A19,Name!A$1:B750)</f>
        <v>#N/A</v>
      </c>
      <c r="C19" s="46"/>
      <c r="D19" s="46"/>
      <c r="E19" s="46"/>
      <c r="F19" s="46"/>
      <c r="G19" s="46"/>
      <c r="H19" s="595">
        <f t="shared" si="0"/>
        <v>0</v>
      </c>
      <c r="J19" s="44"/>
      <c r="K19" s="45" t="e">
        <f>LOOKUP(J19,Name!A$1:B1782)</f>
        <v>#N/A</v>
      </c>
      <c r="L19" s="588"/>
      <c r="M19" s="588"/>
      <c r="N19" s="588"/>
      <c r="O19" s="588"/>
      <c r="P19" s="588"/>
      <c r="Q19" s="598">
        <f t="shared" si="2"/>
        <v>0</v>
      </c>
    </row>
    <row r="20" spans="1:17" ht="16.5" thickBot="1">
      <c r="A20" s="44"/>
      <c r="B20" s="45" t="e">
        <f>LOOKUP(A20,Name!A$1:B751)</f>
        <v>#N/A</v>
      </c>
      <c r="C20" s="46"/>
      <c r="D20" s="46"/>
      <c r="E20" s="46"/>
      <c r="F20" s="46"/>
      <c r="G20" s="46"/>
      <c r="H20" s="595">
        <f t="shared" si="0"/>
        <v>0</v>
      </c>
      <c r="J20" s="44"/>
      <c r="K20" s="45" t="e">
        <f>LOOKUP(J20,Name!A$1:B1783)</f>
        <v>#N/A</v>
      </c>
      <c r="L20" s="588"/>
      <c r="M20" s="588"/>
      <c r="N20" s="588"/>
      <c r="O20" s="588"/>
      <c r="P20" s="588"/>
      <c r="Q20" s="598">
        <f t="shared" si="2"/>
        <v>0</v>
      </c>
    </row>
    <row r="21" spans="1:17" ht="16.5" thickBot="1">
      <c r="A21" s="44"/>
      <c r="B21" s="45" t="e">
        <f>LOOKUP(A21,Name!A$1:B752)</f>
        <v>#N/A</v>
      </c>
      <c r="C21" s="46"/>
      <c r="D21" s="46"/>
      <c r="E21" s="46"/>
      <c r="F21" s="46"/>
      <c r="G21" s="46"/>
      <c r="H21" s="596">
        <f t="shared" si="0"/>
        <v>0</v>
      </c>
      <c r="J21" s="44"/>
      <c r="K21" s="45" t="e">
        <f>LOOKUP(J21,Name!A$1:B1784)</f>
        <v>#N/A</v>
      </c>
      <c r="L21" s="588"/>
      <c r="M21" s="588"/>
      <c r="N21" s="588"/>
      <c r="O21" s="588"/>
      <c r="P21" s="588"/>
      <c r="Q21" s="598">
        <f t="shared" si="2"/>
        <v>0</v>
      </c>
    </row>
    <row r="22" spans="1:17" ht="16.5" thickBot="1">
      <c r="A22" s="3"/>
      <c r="C22" s="3"/>
      <c r="D22" s="3"/>
      <c r="E22" s="3"/>
      <c r="F22" s="3"/>
      <c r="G22" s="3"/>
      <c r="H22" s="3"/>
      <c r="J22" s="44"/>
      <c r="K22" s="45" t="e">
        <f>LOOKUP(J22,Name!A$1:B1785)</f>
        <v>#N/A</v>
      </c>
      <c r="L22" s="588"/>
      <c r="M22" s="588"/>
      <c r="N22" s="588"/>
      <c r="O22" s="588"/>
      <c r="P22" s="588"/>
      <c r="Q22" s="598">
        <f t="shared" si="2"/>
        <v>0</v>
      </c>
    </row>
    <row r="23" spans="1:17" ht="16.5" thickBot="1">
      <c r="A23" s="224" t="s">
        <v>0</v>
      </c>
      <c r="B23" s="214" t="s">
        <v>209</v>
      </c>
      <c r="C23" s="215" t="s">
        <v>58</v>
      </c>
      <c r="D23" s="215" t="s">
        <v>1</v>
      </c>
      <c r="E23" s="215" t="s">
        <v>2</v>
      </c>
      <c r="F23" s="215" t="s">
        <v>3</v>
      </c>
      <c r="G23" s="215" t="s">
        <v>4</v>
      </c>
      <c r="H23" s="225" t="s">
        <v>315</v>
      </c>
      <c r="J23" s="44"/>
      <c r="K23" s="45" t="e">
        <f>LOOKUP(J23,Name!A$1:B1786)</f>
        <v>#N/A</v>
      </c>
      <c r="L23" s="588"/>
      <c r="M23" s="588"/>
      <c r="N23" s="588"/>
      <c r="O23" s="588"/>
      <c r="P23" s="588"/>
      <c r="Q23" s="598">
        <f t="shared" si="2"/>
        <v>0</v>
      </c>
    </row>
    <row r="24" spans="1:17" ht="16.5" thickBot="1">
      <c r="A24" s="44"/>
      <c r="B24" s="45" t="e">
        <f>LOOKUP(A24,Name!A$1:B1757)</f>
        <v>#N/A</v>
      </c>
      <c r="C24" s="593"/>
      <c r="D24" s="593"/>
      <c r="E24" s="593"/>
      <c r="F24" s="593"/>
      <c r="G24" s="593"/>
      <c r="H24" s="610">
        <f aca="true" t="shared" si="3" ref="H24:H36">MAX(C24:G24)</f>
        <v>0</v>
      </c>
      <c r="J24" s="44"/>
      <c r="K24" s="45" t="e">
        <f>LOOKUP(J24,Name!A$1:B1787)</f>
        <v>#N/A</v>
      </c>
      <c r="L24" s="588"/>
      <c r="M24" s="588"/>
      <c r="N24" s="588"/>
      <c r="O24" s="588"/>
      <c r="P24" s="588"/>
      <c r="Q24" s="598">
        <f t="shared" si="2"/>
        <v>0</v>
      </c>
    </row>
    <row r="25" spans="1:17" ht="16.5" thickBot="1">
      <c r="A25" s="44"/>
      <c r="B25" s="45" t="e">
        <f>LOOKUP(A25,Name!A$1:B1758)</f>
        <v>#N/A</v>
      </c>
      <c r="C25" s="593"/>
      <c r="D25" s="593"/>
      <c r="E25" s="593"/>
      <c r="F25" s="593"/>
      <c r="G25" s="593"/>
      <c r="H25" s="319">
        <f t="shared" si="3"/>
        <v>0</v>
      </c>
      <c r="J25" s="44"/>
      <c r="K25" s="45" t="e">
        <f>LOOKUP(J25,Name!A$1:B1788)</f>
        <v>#N/A</v>
      </c>
      <c r="L25" s="588"/>
      <c r="M25" s="588"/>
      <c r="N25" s="588"/>
      <c r="O25" s="588"/>
      <c r="P25" s="588"/>
      <c r="Q25" s="599">
        <f t="shared" si="2"/>
        <v>0</v>
      </c>
    </row>
    <row r="26" spans="1:8" ht="16.5" thickBot="1">
      <c r="A26" s="44"/>
      <c r="B26" s="45" t="e">
        <f>LOOKUP(A26,Name!A$1:B1759)</f>
        <v>#N/A</v>
      </c>
      <c r="C26" s="593"/>
      <c r="D26" s="593"/>
      <c r="E26" s="593"/>
      <c r="F26" s="593"/>
      <c r="G26" s="593"/>
      <c r="H26" s="319">
        <f t="shared" si="3"/>
        <v>0</v>
      </c>
    </row>
    <row r="27" spans="1:17" ht="16.5" thickBot="1">
      <c r="A27" s="44"/>
      <c r="B27" s="45" t="e">
        <f>LOOKUP(A27,Name!A$1:B1760)</f>
        <v>#N/A</v>
      </c>
      <c r="C27" s="593"/>
      <c r="D27" s="593"/>
      <c r="E27" s="593"/>
      <c r="F27" s="593"/>
      <c r="G27" s="593"/>
      <c r="H27" s="319">
        <f t="shared" si="3"/>
        <v>0</v>
      </c>
      <c r="J27" s="508" t="s">
        <v>0</v>
      </c>
      <c r="K27" s="509" t="s">
        <v>206</v>
      </c>
      <c r="L27" s="510" t="s">
        <v>58</v>
      </c>
      <c r="M27" s="510" t="s">
        <v>1</v>
      </c>
      <c r="N27" s="510" t="s">
        <v>2</v>
      </c>
      <c r="O27" s="510" t="s">
        <v>3</v>
      </c>
      <c r="P27" s="510" t="s">
        <v>4</v>
      </c>
      <c r="Q27" s="511" t="s">
        <v>315</v>
      </c>
    </row>
    <row r="28" spans="1:17" ht="16.5" thickBot="1">
      <c r="A28" s="44"/>
      <c r="B28" s="45" t="e">
        <f>LOOKUP(A28,Name!A$1:B1761)</f>
        <v>#N/A</v>
      </c>
      <c r="C28" s="593"/>
      <c r="D28" s="593"/>
      <c r="E28" s="593"/>
      <c r="F28" s="593"/>
      <c r="G28" s="593"/>
      <c r="H28" s="319">
        <f t="shared" si="3"/>
        <v>0</v>
      </c>
      <c r="J28" s="44"/>
      <c r="K28" s="45" t="e">
        <f>LOOKUP(J28,Name!A$1:B1780)</f>
        <v>#N/A</v>
      </c>
      <c r="L28" s="601"/>
      <c r="M28" s="601"/>
      <c r="N28" s="601"/>
      <c r="O28" s="601"/>
      <c r="P28" s="601"/>
      <c r="Q28" s="609">
        <f aca="true" t="shared" si="4" ref="Q28:Q38">MAX(L28:P28)</f>
        <v>0</v>
      </c>
    </row>
    <row r="29" spans="1:17" ht="16.5" thickBot="1">
      <c r="A29" s="44"/>
      <c r="B29" s="45" t="e">
        <f>LOOKUP(A29,Name!A$1:B1762)</f>
        <v>#N/A</v>
      </c>
      <c r="C29" s="593"/>
      <c r="D29" s="593"/>
      <c r="E29" s="593"/>
      <c r="F29" s="593"/>
      <c r="G29" s="593"/>
      <c r="H29" s="319">
        <f t="shared" si="3"/>
        <v>0</v>
      </c>
      <c r="J29" s="44"/>
      <c r="K29" s="45" t="e">
        <f>LOOKUP(J29,Name!A$1:B1781)</f>
        <v>#N/A</v>
      </c>
      <c r="L29" s="601"/>
      <c r="M29" s="601"/>
      <c r="N29" s="601"/>
      <c r="O29" s="601"/>
      <c r="P29" s="601"/>
      <c r="Q29" s="600">
        <f t="shared" si="4"/>
        <v>0</v>
      </c>
    </row>
    <row r="30" spans="1:17" ht="16.5" thickBot="1">
      <c r="A30" s="44"/>
      <c r="B30" s="45" t="e">
        <f>LOOKUP(A30,Name!A$1:B1763)</f>
        <v>#N/A</v>
      </c>
      <c r="C30" s="593"/>
      <c r="D30" s="593"/>
      <c r="E30" s="593"/>
      <c r="F30" s="593"/>
      <c r="G30" s="593"/>
      <c r="H30" s="319">
        <f t="shared" si="3"/>
        <v>0</v>
      </c>
      <c r="J30" s="44"/>
      <c r="K30" s="45" t="e">
        <f>LOOKUP(J30,Name!A$1:B1782)</f>
        <v>#N/A</v>
      </c>
      <c r="L30" s="601"/>
      <c r="M30" s="601"/>
      <c r="N30" s="601"/>
      <c r="O30" s="601"/>
      <c r="P30" s="601"/>
      <c r="Q30" s="600">
        <f t="shared" si="4"/>
        <v>0</v>
      </c>
    </row>
    <row r="31" spans="1:17" ht="16.5" thickBot="1">
      <c r="A31" s="44"/>
      <c r="B31" s="45" t="e">
        <f>LOOKUP(A31,Name!A$1:B1764)</f>
        <v>#N/A</v>
      </c>
      <c r="C31" s="593"/>
      <c r="D31" s="593"/>
      <c r="E31" s="593"/>
      <c r="F31" s="593"/>
      <c r="G31" s="593"/>
      <c r="H31" s="319">
        <f t="shared" si="3"/>
        <v>0</v>
      </c>
      <c r="J31" s="44"/>
      <c r="K31" s="45" t="e">
        <f>LOOKUP(J31,Name!A$1:B1783)</f>
        <v>#N/A</v>
      </c>
      <c r="L31" s="601"/>
      <c r="M31" s="601"/>
      <c r="N31" s="601"/>
      <c r="O31" s="601"/>
      <c r="P31" s="601"/>
      <c r="Q31" s="600">
        <f t="shared" si="4"/>
        <v>0</v>
      </c>
    </row>
    <row r="32" spans="1:17" ht="16.5" thickBot="1">
      <c r="A32" s="44"/>
      <c r="B32" s="45" t="e">
        <f>LOOKUP(A32,Name!A$1:B1765)</f>
        <v>#N/A</v>
      </c>
      <c r="C32" s="593"/>
      <c r="D32" s="593"/>
      <c r="E32" s="593"/>
      <c r="F32" s="593"/>
      <c r="G32" s="593"/>
      <c r="H32" s="319">
        <f t="shared" si="3"/>
        <v>0</v>
      </c>
      <c r="J32" s="44"/>
      <c r="K32" s="45" t="e">
        <f>LOOKUP(J32,Name!A$1:B1784)</f>
        <v>#N/A</v>
      </c>
      <c r="L32" s="601"/>
      <c r="M32" s="601"/>
      <c r="N32" s="601"/>
      <c r="O32" s="601"/>
      <c r="P32" s="601"/>
      <c r="Q32" s="600">
        <f t="shared" si="4"/>
        <v>0</v>
      </c>
    </row>
    <row r="33" spans="1:17" ht="16.5" thickBot="1">
      <c r="A33" s="44"/>
      <c r="B33" s="45" t="e">
        <f>LOOKUP(A33,Name!A$1:B1766)</f>
        <v>#N/A</v>
      </c>
      <c r="C33" s="593"/>
      <c r="D33" s="593"/>
      <c r="E33" s="593"/>
      <c r="F33" s="593"/>
      <c r="G33" s="593"/>
      <c r="H33" s="319">
        <f t="shared" si="3"/>
        <v>0</v>
      </c>
      <c r="J33" s="44"/>
      <c r="K33" s="45" t="e">
        <f>LOOKUP(J33,Name!A$1:B1785)</f>
        <v>#N/A</v>
      </c>
      <c r="L33" s="601"/>
      <c r="M33" s="601"/>
      <c r="N33" s="601"/>
      <c r="O33" s="601"/>
      <c r="P33" s="601"/>
      <c r="Q33" s="600">
        <f t="shared" si="4"/>
        <v>0</v>
      </c>
    </row>
    <row r="34" spans="1:17" ht="16.5" thickBot="1">
      <c r="A34" s="44"/>
      <c r="B34" s="45" t="e">
        <f>LOOKUP(A34,Name!A$1:B1767)</f>
        <v>#N/A</v>
      </c>
      <c r="C34" s="593"/>
      <c r="D34" s="593"/>
      <c r="E34" s="593"/>
      <c r="F34" s="593"/>
      <c r="G34" s="593"/>
      <c r="H34" s="319">
        <f t="shared" si="3"/>
        <v>0</v>
      </c>
      <c r="J34" s="44"/>
      <c r="K34" s="45" t="e">
        <f>LOOKUP(J34,Name!A$1:B1786)</f>
        <v>#N/A</v>
      </c>
      <c r="L34" s="601"/>
      <c r="M34" s="601"/>
      <c r="N34" s="601"/>
      <c r="O34" s="601"/>
      <c r="P34" s="601"/>
      <c r="Q34" s="600">
        <f t="shared" si="4"/>
        <v>0</v>
      </c>
    </row>
    <row r="35" spans="1:17" ht="16.5" thickBot="1">
      <c r="A35" s="44"/>
      <c r="B35" s="45" t="e">
        <f>LOOKUP(A35,Name!A$1:B1768)</f>
        <v>#N/A</v>
      </c>
      <c r="C35" s="593"/>
      <c r="D35" s="593"/>
      <c r="E35" s="593"/>
      <c r="F35" s="593"/>
      <c r="G35" s="593"/>
      <c r="H35" s="319">
        <f t="shared" si="3"/>
        <v>0</v>
      </c>
      <c r="J35" s="44"/>
      <c r="K35" s="45" t="e">
        <f>LOOKUP(J35,Name!A$1:B1787)</f>
        <v>#N/A</v>
      </c>
      <c r="L35" s="601"/>
      <c r="M35" s="601"/>
      <c r="N35" s="601"/>
      <c r="O35" s="601"/>
      <c r="P35" s="601"/>
      <c r="Q35" s="600">
        <f t="shared" si="4"/>
        <v>0</v>
      </c>
    </row>
    <row r="36" spans="1:17" ht="16.5" thickBot="1">
      <c r="A36" s="44"/>
      <c r="B36" s="45" t="e">
        <f>LOOKUP(A36,Name!A$1:B1769)</f>
        <v>#N/A</v>
      </c>
      <c r="C36" s="593"/>
      <c r="D36" s="593"/>
      <c r="E36" s="593"/>
      <c r="F36" s="593"/>
      <c r="G36" s="593"/>
      <c r="H36" s="319">
        <f t="shared" si="3"/>
        <v>0</v>
      </c>
      <c r="J36" s="44"/>
      <c r="K36" s="45" t="e">
        <f>LOOKUP(J36,Name!A$1:B1788)</f>
        <v>#N/A</v>
      </c>
      <c r="L36" s="601"/>
      <c r="M36" s="601"/>
      <c r="N36" s="601"/>
      <c r="O36" s="601"/>
      <c r="P36" s="601"/>
      <c r="Q36" s="600">
        <f t="shared" si="4"/>
        <v>0</v>
      </c>
    </row>
    <row r="37" spans="1:17" ht="16.5" thickBot="1">
      <c r="A37" s="44"/>
      <c r="B37" s="45" t="e">
        <f>LOOKUP(A37,Name!A$1:B1770)</f>
        <v>#N/A</v>
      </c>
      <c r="C37" s="593"/>
      <c r="D37" s="593"/>
      <c r="E37" s="593"/>
      <c r="F37" s="593"/>
      <c r="G37" s="593"/>
      <c r="H37" s="319">
        <f>MIN(C37:G37)</f>
        <v>0</v>
      </c>
      <c r="J37" s="44"/>
      <c r="K37" s="45" t="e">
        <f>LOOKUP(J37,Name!A$1:B1789)</f>
        <v>#N/A</v>
      </c>
      <c r="L37" s="601"/>
      <c r="M37" s="601"/>
      <c r="N37" s="601"/>
      <c r="O37" s="601"/>
      <c r="P37" s="601"/>
      <c r="Q37" s="600">
        <f t="shared" si="4"/>
        <v>0</v>
      </c>
    </row>
    <row r="38" spans="1:17" ht="16.5" thickBot="1">
      <c r="A38" s="44"/>
      <c r="B38" s="45" t="e">
        <f>LOOKUP(A38,Name!A$1:B1771)</f>
        <v>#N/A</v>
      </c>
      <c r="C38" s="593"/>
      <c r="D38" s="593"/>
      <c r="E38" s="593"/>
      <c r="F38" s="593"/>
      <c r="G38" s="593"/>
      <c r="H38" s="319">
        <f>MAX(C38:G38)</f>
        <v>0</v>
      </c>
      <c r="J38" s="44"/>
      <c r="K38" s="45" t="e">
        <f>LOOKUP(J38,Name!A$1:B1790)</f>
        <v>#N/A</v>
      </c>
      <c r="L38" s="601"/>
      <c r="M38" s="601"/>
      <c r="N38" s="601"/>
      <c r="O38" s="601"/>
      <c r="P38" s="601"/>
      <c r="Q38" s="602">
        <f t="shared" si="4"/>
        <v>0</v>
      </c>
    </row>
    <row r="39" spans="1:8" ht="16.5" thickBot="1">
      <c r="A39" s="44"/>
      <c r="B39" s="45" t="e">
        <f>LOOKUP(A39,Name!A$1:B1772)</f>
        <v>#N/A</v>
      </c>
      <c r="C39" s="593"/>
      <c r="D39" s="593"/>
      <c r="E39" s="593"/>
      <c r="F39" s="593"/>
      <c r="G39" s="593"/>
      <c r="H39" s="319">
        <f>MAX(C39:G39)</f>
        <v>0</v>
      </c>
    </row>
    <row r="40" spans="1:17" ht="16.5" thickBot="1">
      <c r="A40" s="44"/>
      <c r="B40" s="45" t="e">
        <f>LOOKUP(A40,Name!A$1:B1773)</f>
        <v>#N/A</v>
      </c>
      <c r="C40" s="593"/>
      <c r="D40" s="593"/>
      <c r="E40" s="593"/>
      <c r="F40" s="593"/>
      <c r="G40" s="593"/>
      <c r="H40" s="603">
        <f>MAX(C40:G40)</f>
        <v>0</v>
      </c>
      <c r="J40" s="512" t="s">
        <v>0</v>
      </c>
      <c r="K40" s="509" t="s">
        <v>207</v>
      </c>
      <c r="L40" s="510" t="s">
        <v>58</v>
      </c>
      <c r="M40" s="510" t="s">
        <v>1</v>
      </c>
      <c r="N40" s="510" t="s">
        <v>2</v>
      </c>
      <c r="O40" s="510" t="s">
        <v>3</v>
      </c>
      <c r="P40" s="510" t="s">
        <v>4</v>
      </c>
      <c r="Q40" s="511" t="s">
        <v>38</v>
      </c>
    </row>
    <row r="41" spans="10:17" ht="16.5" thickBot="1">
      <c r="J41" s="313">
        <v>6</v>
      </c>
      <c r="K41" s="668" t="s">
        <v>202</v>
      </c>
      <c r="L41" s="17"/>
      <c r="M41" s="17"/>
      <c r="N41" s="17">
        <v>91.3</v>
      </c>
      <c r="O41" s="17"/>
      <c r="P41" s="17"/>
      <c r="Q41" s="614">
        <f>MIN(L41:P41)</f>
        <v>91.3</v>
      </c>
    </row>
    <row r="42" spans="1:17" ht="15.75">
      <c r="A42" s="224" t="s">
        <v>0</v>
      </c>
      <c r="B42" s="214" t="s">
        <v>287</v>
      </c>
      <c r="C42" s="215" t="s">
        <v>58</v>
      </c>
      <c r="D42" s="215" t="s">
        <v>1</v>
      </c>
      <c r="E42" s="215" t="s">
        <v>2</v>
      </c>
      <c r="F42" s="215" t="s">
        <v>3</v>
      </c>
      <c r="G42" s="215" t="s">
        <v>4</v>
      </c>
      <c r="H42" s="225" t="s">
        <v>315</v>
      </c>
      <c r="J42" s="314">
        <v>3</v>
      </c>
      <c r="K42" s="266" t="s">
        <v>6</v>
      </c>
      <c r="L42" s="17"/>
      <c r="M42" s="17"/>
      <c r="N42" s="17"/>
      <c r="O42" s="17"/>
      <c r="P42" s="17"/>
      <c r="Q42" s="222">
        <f>MIN(L42:P42)</f>
        <v>0</v>
      </c>
    </row>
    <row r="43" spans="1:17" ht="15.75">
      <c r="A43" s="42"/>
      <c r="B43" s="8" t="e">
        <f>LOOKUP(A43,Name!A$1:B1767)</f>
        <v>#N/A</v>
      </c>
      <c r="C43" s="18"/>
      <c r="D43" s="18"/>
      <c r="E43" s="18"/>
      <c r="F43" s="18"/>
      <c r="G43" s="18"/>
      <c r="H43" s="610">
        <f aca="true" t="shared" si="5" ref="H43:H53">MAX(C43:G43)</f>
        <v>0</v>
      </c>
      <c r="J43" s="312">
        <v>5</v>
      </c>
      <c r="K43" s="266" t="s">
        <v>8</v>
      </c>
      <c r="L43" s="17"/>
      <c r="M43" s="17"/>
      <c r="N43" s="17"/>
      <c r="O43" s="17"/>
      <c r="P43" s="17"/>
      <c r="Q43" s="222">
        <f>MIN(L43:P43)</f>
        <v>0</v>
      </c>
    </row>
    <row r="44" spans="1:17" ht="15.75">
      <c r="A44" s="42"/>
      <c r="B44" s="8" t="e">
        <f>LOOKUP(A44,Name!A$1:B1768)</f>
        <v>#N/A</v>
      </c>
      <c r="C44" s="18"/>
      <c r="D44" s="18"/>
      <c r="E44" s="18"/>
      <c r="F44" s="18"/>
      <c r="G44" s="18"/>
      <c r="H44" s="319">
        <f t="shared" si="5"/>
        <v>0</v>
      </c>
      <c r="J44" s="315">
        <v>1</v>
      </c>
      <c r="K44" s="266" t="s">
        <v>10</v>
      </c>
      <c r="L44" s="17"/>
      <c r="M44" s="17"/>
      <c r="N44" s="17"/>
      <c r="O44" s="17"/>
      <c r="P44" s="17"/>
      <c r="Q44" s="222">
        <f>MIN(L44:P44)</f>
        <v>0</v>
      </c>
    </row>
    <row r="45" spans="1:17" ht="16.5" thickBot="1">
      <c r="A45" s="42"/>
      <c r="B45" s="8" t="e">
        <f>LOOKUP(A45,Name!A$1:B1769)</f>
        <v>#N/A</v>
      </c>
      <c r="C45" s="18"/>
      <c r="D45" s="18"/>
      <c r="E45" s="18"/>
      <c r="F45" s="18"/>
      <c r="G45" s="18"/>
      <c r="H45" s="319">
        <f t="shared" si="5"/>
        <v>0</v>
      </c>
      <c r="J45" s="316">
        <v>4</v>
      </c>
      <c r="K45" s="267" t="s">
        <v>9</v>
      </c>
      <c r="L45" s="17"/>
      <c r="M45" s="17"/>
      <c r="N45" s="17"/>
      <c r="O45" s="17"/>
      <c r="P45" s="17"/>
      <c r="Q45" s="223">
        <f>MIN(L45:P45)</f>
        <v>0</v>
      </c>
    </row>
    <row r="46" spans="1:8" ht="16.5" thickBot="1">
      <c r="A46" s="42"/>
      <c r="B46" s="8" t="e">
        <f>LOOKUP(A46,Name!A$1:B1770)</f>
        <v>#N/A</v>
      </c>
      <c r="C46" s="247"/>
      <c r="D46" s="271"/>
      <c r="E46" s="271"/>
      <c r="F46" s="18"/>
      <c r="G46" s="18"/>
      <c r="H46" s="319">
        <f t="shared" si="5"/>
        <v>0</v>
      </c>
    </row>
    <row r="47" spans="1:17" ht="15.75">
      <c r="A47" s="42"/>
      <c r="B47" s="8" t="e">
        <f>LOOKUP(A47,Name!A$1:B1771)</f>
        <v>#N/A</v>
      </c>
      <c r="C47" s="18"/>
      <c r="D47" s="18"/>
      <c r="E47" s="18"/>
      <c r="F47" s="18"/>
      <c r="G47" s="18"/>
      <c r="H47" s="319">
        <f t="shared" si="5"/>
        <v>0</v>
      </c>
      <c r="J47" s="318" t="s">
        <v>0</v>
      </c>
      <c r="K47" s="214" t="s">
        <v>208</v>
      </c>
      <c r="L47" s="215" t="s">
        <v>58</v>
      </c>
      <c r="M47" s="215" t="s">
        <v>1</v>
      </c>
      <c r="N47" s="215" t="s">
        <v>2</v>
      </c>
      <c r="O47" s="215" t="s">
        <v>3</v>
      </c>
      <c r="P47" s="215" t="s">
        <v>4</v>
      </c>
      <c r="Q47" s="225" t="s">
        <v>38</v>
      </c>
    </row>
    <row r="48" spans="1:17" ht="15.75">
      <c r="A48" s="42"/>
      <c r="B48" s="8" t="e">
        <f>LOOKUP(A48,Name!A$1:B1772)</f>
        <v>#N/A</v>
      </c>
      <c r="C48" s="18"/>
      <c r="D48" s="18"/>
      <c r="E48" s="18"/>
      <c r="F48" s="18"/>
      <c r="G48" s="18"/>
      <c r="H48" s="319">
        <f t="shared" si="5"/>
        <v>0</v>
      </c>
      <c r="J48" s="314">
        <v>3</v>
      </c>
      <c r="K48" s="52" t="s">
        <v>6</v>
      </c>
      <c r="L48" s="17"/>
      <c r="M48" s="17"/>
      <c r="N48" s="17">
        <v>96.8</v>
      </c>
      <c r="O48" s="17"/>
      <c r="P48" s="17"/>
      <c r="Q48" s="222">
        <f>MIN(L48:P48)</f>
        <v>96.8</v>
      </c>
    </row>
    <row r="49" spans="1:17" ht="15.75">
      <c r="A49" s="42"/>
      <c r="B49" s="8" t="e">
        <f>LOOKUP(A49,Name!A$1:B1773)</f>
        <v>#N/A</v>
      </c>
      <c r="C49" s="18"/>
      <c r="D49" s="18"/>
      <c r="E49" s="18"/>
      <c r="F49" s="18"/>
      <c r="G49" s="18"/>
      <c r="H49" s="319">
        <f t="shared" si="5"/>
        <v>0</v>
      </c>
      <c r="J49" s="313">
        <v>6</v>
      </c>
      <c r="K49" s="667" t="s">
        <v>202</v>
      </c>
      <c r="L49" s="17"/>
      <c r="M49" s="17"/>
      <c r="N49" s="17">
        <v>102.7</v>
      </c>
      <c r="O49" s="17"/>
      <c r="P49" s="17"/>
      <c r="Q49" s="222">
        <f>MIN(L49:P49)</f>
        <v>102.7</v>
      </c>
    </row>
    <row r="50" spans="1:17" ht="15.75">
      <c r="A50" s="42"/>
      <c r="B50" s="8" t="e">
        <f>LOOKUP(A50,Name!A$1:B1774)</f>
        <v>#N/A</v>
      </c>
      <c r="C50" s="18"/>
      <c r="D50" s="18"/>
      <c r="E50" s="18"/>
      <c r="F50" s="18"/>
      <c r="G50" s="18"/>
      <c r="H50" s="319">
        <f t="shared" si="5"/>
        <v>0</v>
      </c>
      <c r="J50" s="312">
        <v>5</v>
      </c>
      <c r="K50" s="52" t="s">
        <v>8</v>
      </c>
      <c r="L50" s="17"/>
      <c r="M50" s="17"/>
      <c r="N50" s="17"/>
      <c r="O50" s="17"/>
      <c r="P50" s="17"/>
      <c r="Q50" s="222">
        <f>MIN(L50:P50)</f>
        <v>0</v>
      </c>
    </row>
    <row r="51" spans="1:17" ht="15.75">
      <c r="A51" s="42"/>
      <c r="B51" s="8" t="e">
        <f>LOOKUP(A51,Name!A$1:B1775)</f>
        <v>#N/A</v>
      </c>
      <c r="C51" s="18"/>
      <c r="D51" s="18"/>
      <c r="E51" s="18"/>
      <c r="F51" s="18"/>
      <c r="G51" s="18"/>
      <c r="H51" s="319">
        <f t="shared" si="5"/>
        <v>0</v>
      </c>
      <c r="J51" s="315">
        <v>1</v>
      </c>
      <c r="K51" s="52" t="s">
        <v>10</v>
      </c>
      <c r="L51" s="17"/>
      <c r="M51" s="17"/>
      <c r="N51" s="17">
        <v>99.3</v>
      </c>
      <c r="O51" s="17"/>
      <c r="P51" s="17"/>
      <c r="Q51" s="222">
        <f>MIN(L51:P51)</f>
        <v>99.3</v>
      </c>
    </row>
    <row r="52" spans="1:17" ht="16.5" thickBot="1">
      <c r="A52" s="42"/>
      <c r="B52" s="8" t="e">
        <f>LOOKUP(A52,Name!A$1:B1776)</f>
        <v>#N/A</v>
      </c>
      <c r="C52" s="18"/>
      <c r="D52" s="18"/>
      <c r="E52" s="18"/>
      <c r="F52" s="18"/>
      <c r="G52" s="18"/>
      <c r="H52" s="319">
        <f t="shared" si="5"/>
        <v>0</v>
      </c>
      <c r="J52" s="316">
        <v>4</v>
      </c>
      <c r="K52" s="57" t="s">
        <v>9</v>
      </c>
      <c r="L52" s="17"/>
      <c r="M52" s="17"/>
      <c r="N52" s="17"/>
      <c r="O52" s="69"/>
      <c r="P52" s="69"/>
      <c r="Q52" s="223">
        <f>MIN(L52:P52)</f>
        <v>0</v>
      </c>
    </row>
    <row r="53" spans="1:8" ht="16.5" thickBot="1">
      <c r="A53" s="44"/>
      <c r="B53" s="8" t="e">
        <f>LOOKUP(A53,Name!A$1:B1777)</f>
        <v>#N/A</v>
      </c>
      <c r="C53" s="593"/>
      <c r="D53" s="593"/>
      <c r="E53" s="593"/>
      <c r="F53" s="593"/>
      <c r="G53" s="593"/>
      <c r="H53" s="603">
        <f t="shared" si="5"/>
        <v>0</v>
      </c>
    </row>
    <row r="54" spans="1:8" ht="15">
      <c r="A54" s="55"/>
      <c r="C54" s="55"/>
      <c r="D54" s="55"/>
      <c r="E54" s="55"/>
      <c r="F54" s="55"/>
      <c r="G54" s="55"/>
      <c r="H54" s="55"/>
    </row>
    <row r="61" spans="1:8" ht="15">
      <c r="A61" s="55"/>
      <c r="C61" s="55"/>
      <c r="D61" s="55"/>
      <c r="E61" s="55"/>
      <c r="F61" s="55"/>
      <c r="G61" s="55"/>
      <c r="H61" s="55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  <row r="66" spans="1:8" ht="15">
      <c r="A66" s="3"/>
      <c r="C66" s="3"/>
      <c r="D66" s="3"/>
      <c r="E66" s="3"/>
      <c r="F66" s="3"/>
      <c r="G66" s="3"/>
      <c r="H66" s="3"/>
    </row>
    <row r="67" spans="1:8" ht="15">
      <c r="A67" s="3"/>
      <c r="C67" s="3"/>
      <c r="D67" s="3"/>
      <c r="E67" s="3"/>
      <c r="F67" s="3"/>
      <c r="G67" s="3"/>
      <c r="H67" s="3"/>
    </row>
  </sheetData>
  <sheetProtection/>
  <conditionalFormatting sqref="J40:J45 A68:A65536 A61 J47:J52 J1:J11 A1:A21 A23:A54">
    <cfRule type="cellIs" priority="17" dxfId="3" operator="between" stopIfTrue="1">
      <formula>300</formula>
      <formula>399</formula>
    </cfRule>
    <cfRule type="cellIs" priority="18" dxfId="2" operator="between" stopIfTrue="1">
      <formula>600</formula>
      <formula>699</formula>
    </cfRule>
    <cfRule type="cellIs" priority="19" dxfId="1" operator="between" stopIfTrue="1">
      <formula>500</formula>
      <formula>599</formula>
    </cfRule>
  </conditionalFormatting>
  <conditionalFormatting sqref="J27:J38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13:J25">
    <cfRule type="cellIs" priority="11" dxfId="3" operator="between" stopIfTrue="1">
      <formula>300</formula>
      <formula>399</formula>
    </cfRule>
    <cfRule type="cellIs" priority="12" dxfId="2" operator="between" stopIfTrue="1">
      <formula>600</formula>
      <formula>699</formula>
    </cfRule>
    <cfRule type="cellIs" priority="13" dxfId="1" operator="between" stopIfTrue="1">
      <formula>500</formula>
      <formula>599</formula>
    </cfRule>
  </conditionalFormatting>
  <conditionalFormatting sqref="A54 A61:A65536 J47:J52 J13:J25 A1:A4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44">
      <selection activeCell="J59" sqref="J59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140625" style="55" customWidth="1"/>
    <col min="8" max="8" width="6.00390625" style="55" customWidth="1"/>
    <col min="9" max="9" width="5.7109375" style="55" customWidth="1"/>
    <col min="10" max="10" width="23.28125" style="55" customWidth="1"/>
    <col min="11" max="11" width="8.57421875" style="55" customWidth="1"/>
    <col min="12" max="12" width="3.8515625" style="55" customWidth="1"/>
    <col min="13" max="13" width="5.2812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10" customWidth="1"/>
    <col min="20" max="24" width="5.7109375" style="3" customWidth="1"/>
    <col min="25" max="25" width="5.7109375" style="55" customWidth="1"/>
    <col min="26" max="26" width="4.421875" style="3" customWidth="1"/>
    <col min="27" max="16384" width="9.140625" style="3" customWidth="1"/>
  </cols>
  <sheetData>
    <row r="1" spans="1:26" ht="16.5" thickBot="1">
      <c r="A1" s="699"/>
      <c r="B1" s="699"/>
      <c r="C1" s="699"/>
      <c r="D1" s="699"/>
      <c r="E1" s="699"/>
      <c r="F1" s="789"/>
      <c r="G1" s="789"/>
      <c r="H1" s="803" t="s">
        <v>99</v>
      </c>
      <c r="I1" s="804"/>
      <c r="J1" s="804"/>
      <c r="K1" s="804"/>
      <c r="L1" s="805"/>
      <c r="M1" s="188" t="s">
        <v>148</v>
      </c>
      <c r="N1" s="115"/>
      <c r="O1" s="116"/>
      <c r="P1" s="116" t="s">
        <v>570</v>
      </c>
      <c r="Q1" s="116"/>
      <c r="R1" s="117"/>
      <c r="S1" s="789"/>
      <c r="T1" s="789"/>
      <c r="U1" s="789"/>
      <c r="V1" s="789"/>
      <c r="W1" s="789"/>
      <c r="X1" s="789"/>
      <c r="Y1" s="789"/>
      <c r="Z1" s="789"/>
    </row>
    <row r="2" spans="1:26" ht="16.5" thickBot="1">
      <c r="A2" s="80" t="s">
        <v>65</v>
      </c>
      <c r="B2" s="81" t="s">
        <v>67</v>
      </c>
      <c r="C2" s="82" t="s">
        <v>69</v>
      </c>
      <c r="D2" s="83" t="s">
        <v>71</v>
      </c>
      <c r="E2" s="84" t="s">
        <v>73</v>
      </c>
      <c r="F2" s="119" t="s">
        <v>148</v>
      </c>
      <c r="G2" s="789"/>
      <c r="H2" s="115"/>
      <c r="I2" s="116"/>
      <c r="J2" s="116" t="s">
        <v>100</v>
      </c>
      <c r="K2" s="116"/>
      <c r="L2" s="117"/>
      <c r="M2" s="188" t="s">
        <v>148</v>
      </c>
      <c r="N2" s="185" t="s">
        <v>89</v>
      </c>
      <c r="O2" s="105"/>
      <c r="P2" s="91" t="s">
        <v>95</v>
      </c>
      <c r="Q2" s="91"/>
      <c r="R2" s="101"/>
      <c r="S2" s="789"/>
      <c r="T2" s="80" t="s">
        <v>65</v>
      </c>
      <c r="U2" s="81" t="s">
        <v>67</v>
      </c>
      <c r="V2" s="82" t="s">
        <v>69</v>
      </c>
      <c r="W2" s="83" t="s">
        <v>71</v>
      </c>
      <c r="X2" s="84" t="s">
        <v>73</v>
      </c>
      <c r="Y2" s="789"/>
      <c r="Z2" s="789"/>
    </row>
    <row r="3" spans="1:26" ht="16.5" thickBot="1">
      <c r="A3" s="193">
        <f>SUM(A9:A64)</f>
        <v>44</v>
      </c>
      <c r="B3" s="193">
        <f>SUM(B9:B64)</f>
        <v>22</v>
      </c>
      <c r="C3" s="193">
        <f>SUM(C9:C64)</f>
        <v>20</v>
      </c>
      <c r="D3" s="193">
        <f>SUM(D9:D64)</f>
        <v>34</v>
      </c>
      <c r="E3" s="193">
        <f>SUM(E9:E64)</f>
        <v>46</v>
      </c>
      <c r="F3" s="193" t="s">
        <v>97</v>
      </c>
      <c r="G3" s="789"/>
      <c r="H3" s="790" t="s">
        <v>288</v>
      </c>
      <c r="I3" s="118">
        <v>6</v>
      </c>
      <c r="J3" s="114" t="str">
        <f>LOOKUP(I3,Name!A$2:B1899)</f>
        <v>Solihull &amp; Small Heath</v>
      </c>
      <c r="K3" s="118">
        <f>E$5</f>
        <v>130</v>
      </c>
      <c r="L3" s="110"/>
      <c r="M3" s="188" t="s">
        <v>148</v>
      </c>
      <c r="N3" s="92">
        <v>1</v>
      </c>
      <c r="O3" s="85">
        <v>120</v>
      </c>
      <c r="P3" s="93" t="str">
        <f>LOOKUP(O3,Name!A$2:B1900)</f>
        <v>Daniel Olatundun</v>
      </c>
      <c r="Q3" s="150">
        <v>2.07</v>
      </c>
      <c r="R3" s="99"/>
      <c r="S3" s="789"/>
      <c r="T3" s="88">
        <v>0</v>
      </c>
      <c r="U3" s="88">
        <f>IF(INT(O3/100)=3,Y3,0)</f>
        <v>0</v>
      </c>
      <c r="V3" s="88">
        <f>IF(INT(O3/100)=4,Y3,0)</f>
        <v>0</v>
      </c>
      <c r="W3" s="88">
        <f>IF(INT(O3/100)=5,Y3,0)</f>
        <v>0</v>
      </c>
      <c r="X3" s="88">
        <f>IF(INT(O3/100)=6,Y3,0)</f>
        <v>0</v>
      </c>
      <c r="Y3" s="78">
        <v>10</v>
      </c>
      <c r="Z3" s="789"/>
    </row>
    <row r="4" spans="1:26" ht="16.5" thickBot="1">
      <c r="A4" s="193">
        <f>SUM(T2:T64)</f>
        <v>40</v>
      </c>
      <c r="B4" s="193">
        <f>SUM(U2:U64)</f>
        <v>48</v>
      </c>
      <c r="C4" s="193">
        <f>SUM(V2:V64)</f>
        <v>44</v>
      </c>
      <c r="D4" s="193">
        <f>SUM(W2:W64)</f>
        <v>16</v>
      </c>
      <c r="E4" s="193">
        <f>SUM(X2:X64)</f>
        <v>84</v>
      </c>
      <c r="F4" s="193" t="s">
        <v>156</v>
      </c>
      <c r="G4" s="789"/>
      <c r="H4" s="790" t="s">
        <v>291</v>
      </c>
      <c r="I4" s="118">
        <v>1</v>
      </c>
      <c r="J4" s="114" t="str">
        <f>LOOKUP(I4,Name!A$2:B1895)</f>
        <v>Royal Sutton Coldfield</v>
      </c>
      <c r="K4" s="118">
        <f>A$5</f>
        <v>84</v>
      </c>
      <c r="L4" s="110"/>
      <c r="M4" s="188" t="s">
        <v>148</v>
      </c>
      <c r="N4" s="92">
        <v>2</v>
      </c>
      <c r="O4" s="85">
        <v>350</v>
      </c>
      <c r="P4" s="93" t="str">
        <f>LOOKUP(O4,Name!A$2:B1901)</f>
        <v>Isaiah Ogoula</v>
      </c>
      <c r="Q4" s="87">
        <v>2</v>
      </c>
      <c r="R4" s="99"/>
      <c r="S4" s="789"/>
      <c r="T4" s="88">
        <v>0</v>
      </c>
      <c r="U4" s="88">
        <f>IF(INT(O4/100)=3,Y4,0)</f>
        <v>8</v>
      </c>
      <c r="V4" s="88">
        <f>IF(INT(O4/100)=4,Y4,0)</f>
        <v>0</v>
      </c>
      <c r="W4" s="88">
        <f>IF(INT(O4/100)=5,Y4,0)</f>
        <v>0</v>
      </c>
      <c r="X4" s="88">
        <f>IF(INT(O4/100)=6,Y4,0)</f>
        <v>0</v>
      </c>
      <c r="Y4" s="78">
        <v>8</v>
      </c>
      <c r="Z4" s="789"/>
    </row>
    <row r="5" spans="1:26" ht="16.5" thickBot="1">
      <c r="A5" s="119">
        <f>A3+A4</f>
        <v>84</v>
      </c>
      <c r="B5" s="119">
        <f>B3+B4</f>
        <v>70</v>
      </c>
      <c r="C5" s="119">
        <f>C3+C4</f>
        <v>64</v>
      </c>
      <c r="D5" s="119">
        <f>D3+D4</f>
        <v>50</v>
      </c>
      <c r="E5" s="119">
        <f>E3+E4</f>
        <v>130</v>
      </c>
      <c r="F5" s="119" t="s">
        <v>98</v>
      </c>
      <c r="G5" s="789"/>
      <c r="H5" s="790" t="s">
        <v>292</v>
      </c>
      <c r="I5" s="118">
        <v>3</v>
      </c>
      <c r="J5" s="114" t="str">
        <f>LOOKUP(I5,Name!A$2:B1896)</f>
        <v>Birchfield Harriers</v>
      </c>
      <c r="K5" s="118">
        <f>B$5</f>
        <v>70</v>
      </c>
      <c r="L5" s="110"/>
      <c r="M5" s="188" t="s">
        <v>148</v>
      </c>
      <c r="N5" s="92">
        <v>3</v>
      </c>
      <c r="O5" s="85">
        <v>638</v>
      </c>
      <c r="P5" s="93" t="str">
        <f>LOOKUP(O5,Name!A$2:B1902)</f>
        <v>James Lund</v>
      </c>
      <c r="Q5" s="150">
        <v>1.9</v>
      </c>
      <c r="R5" s="99"/>
      <c r="S5" s="789"/>
      <c r="T5" s="88">
        <f>IF(INT(O5/100)=1,Y5,0)</f>
        <v>0</v>
      </c>
      <c r="U5" s="88">
        <f>IF(INT(O5/100)=3,Y5,0)</f>
        <v>0</v>
      </c>
      <c r="V5" s="88">
        <f>IF(INT(O5/100)=4,Y5,0)</f>
        <v>0</v>
      </c>
      <c r="W5" s="88">
        <f>IF(INT(O5/100)=5,Y5,0)</f>
        <v>0</v>
      </c>
      <c r="X5" s="88">
        <f>IF(INT(O5/100)=6,Y5,0)</f>
        <v>6</v>
      </c>
      <c r="Y5" s="78">
        <v>6</v>
      </c>
      <c r="Z5" s="789"/>
    </row>
    <row r="6" spans="1:26" ht="16.5" thickBot="1">
      <c r="A6" s="789"/>
      <c r="B6" s="789"/>
      <c r="C6" s="789"/>
      <c r="D6" s="789"/>
      <c r="E6" s="789"/>
      <c r="F6" s="789"/>
      <c r="G6" s="789"/>
      <c r="H6" s="790" t="s">
        <v>289</v>
      </c>
      <c r="I6" s="118">
        <v>4</v>
      </c>
      <c r="J6" s="114" t="str">
        <f>LOOKUP(I6,Name!A$2:B1897)</f>
        <v>Halesowen C&amp;AC</v>
      </c>
      <c r="K6" s="118">
        <f>C$5</f>
        <v>64</v>
      </c>
      <c r="L6" s="110"/>
      <c r="M6" s="188" t="s">
        <v>148</v>
      </c>
      <c r="N6" s="92">
        <v>4</v>
      </c>
      <c r="O6" s="85">
        <v>520</v>
      </c>
      <c r="P6" s="93" t="str">
        <f>LOOKUP(O6,Name!A$2:B1903)</f>
        <v>James Stretton</v>
      </c>
      <c r="Q6" s="87">
        <v>1.67</v>
      </c>
      <c r="R6" s="99"/>
      <c r="S6" s="789"/>
      <c r="T6" s="88">
        <f>IF(INT(O6/100)=1,Y6,0)</f>
        <v>0</v>
      </c>
      <c r="U6" s="88">
        <f>IF(INT(O6/100)=3,Y6,0)</f>
        <v>0</v>
      </c>
      <c r="V6" s="88">
        <f>IF(INT(O6/100)=4,Y6,0)</f>
        <v>0</v>
      </c>
      <c r="W6" s="88">
        <v>0</v>
      </c>
      <c r="X6" s="88">
        <f>IF(INT(O6/100)=6,Y6,0)</f>
        <v>0</v>
      </c>
      <c r="Y6" s="78">
        <v>4</v>
      </c>
      <c r="Z6" s="789"/>
    </row>
    <row r="7" spans="1:26" ht="16.5" thickBot="1">
      <c r="A7" s="699"/>
      <c r="B7" s="699"/>
      <c r="C7" s="699"/>
      <c r="D7" s="699"/>
      <c r="E7" s="699"/>
      <c r="F7" s="789"/>
      <c r="G7" s="789"/>
      <c r="H7" s="790" t="s">
        <v>290</v>
      </c>
      <c r="I7" s="118">
        <v>5</v>
      </c>
      <c r="J7" s="114" t="str">
        <f>LOOKUP(I7,Name!A$2:B1898)</f>
        <v>Tamworth AC</v>
      </c>
      <c r="K7" s="118">
        <f>D$5</f>
        <v>50</v>
      </c>
      <c r="L7" s="110"/>
      <c r="M7" s="188" t="s">
        <v>148</v>
      </c>
      <c r="N7" s="92">
        <v>5</v>
      </c>
      <c r="O7" s="85">
        <v>432</v>
      </c>
      <c r="P7" s="93" t="str">
        <f>LOOKUP(O7,Name!A$2:B1904)</f>
        <v>Spenser Bradley</v>
      </c>
      <c r="Q7" s="150">
        <v>1.48</v>
      </c>
      <c r="R7" s="99"/>
      <c r="S7" s="789"/>
      <c r="T7" s="88">
        <f>IF(INT(O7/100)=1,Y7,0)</f>
        <v>0</v>
      </c>
      <c r="U7" s="88">
        <f>IF(INT(O7/100)=3,Y7,0)</f>
        <v>0</v>
      </c>
      <c r="V7" s="88">
        <f>IF(INT(O7/100)=4,Y7,0)</f>
        <v>2</v>
      </c>
      <c r="W7" s="88">
        <f>IF(INT(O7/100)=5,Y7,0)</f>
        <v>0</v>
      </c>
      <c r="X7" s="88">
        <v>0</v>
      </c>
      <c r="Y7" s="78">
        <v>2</v>
      </c>
      <c r="Z7" s="789"/>
    </row>
    <row r="8" spans="1:26" ht="16.5" thickBot="1">
      <c r="A8" s="699"/>
      <c r="B8" s="699"/>
      <c r="C8" s="699"/>
      <c r="D8" s="699"/>
      <c r="E8" s="699"/>
      <c r="F8" s="789"/>
      <c r="G8" s="789"/>
      <c r="H8" s="111"/>
      <c r="I8" s="112"/>
      <c r="J8" s="112"/>
      <c r="K8" s="112"/>
      <c r="L8" s="113"/>
      <c r="M8" s="188" t="s">
        <v>148</v>
      </c>
      <c r="N8" s="92">
        <v>5</v>
      </c>
      <c r="O8" s="85"/>
      <c r="P8" s="93" t="e">
        <f>LOOKUP(O8,Name!A$2:B1905)</f>
        <v>#N/A</v>
      </c>
      <c r="Q8" s="150"/>
      <c r="R8" s="99"/>
      <c r="S8" s="789"/>
      <c r="T8" s="100"/>
      <c r="U8" s="87"/>
      <c r="V8" s="87"/>
      <c r="W8" s="87"/>
      <c r="X8" s="87"/>
      <c r="Y8" s="792" t="s">
        <v>75</v>
      </c>
      <c r="Z8" s="789"/>
    </row>
    <row r="9" spans="1:26" ht="16.5" thickBot="1">
      <c r="A9" s="80" t="s">
        <v>65</v>
      </c>
      <c r="B9" s="81" t="s">
        <v>67</v>
      </c>
      <c r="C9" s="82" t="s">
        <v>69</v>
      </c>
      <c r="D9" s="83" t="s">
        <v>71</v>
      </c>
      <c r="E9" s="84" t="s">
        <v>73</v>
      </c>
      <c r="F9" s="789"/>
      <c r="G9" s="789"/>
      <c r="H9" s="185" t="s">
        <v>76</v>
      </c>
      <c r="I9" s="94"/>
      <c r="J9" s="91" t="s">
        <v>74</v>
      </c>
      <c r="K9" s="91"/>
      <c r="L9" s="101"/>
      <c r="M9" s="188" t="s">
        <v>148</v>
      </c>
      <c r="N9" s="186" t="s">
        <v>90</v>
      </c>
      <c r="O9" s="94"/>
      <c r="P9" s="94" t="s">
        <v>96</v>
      </c>
      <c r="Q9" s="94"/>
      <c r="R9" s="99"/>
      <c r="S9" s="789"/>
      <c r="T9" s="80" t="s">
        <v>65</v>
      </c>
      <c r="U9" s="81" t="s">
        <v>67</v>
      </c>
      <c r="V9" s="82" t="s">
        <v>69</v>
      </c>
      <c r="W9" s="83" t="s">
        <v>71</v>
      </c>
      <c r="X9" s="84" t="s">
        <v>73</v>
      </c>
      <c r="Y9" s="789"/>
      <c r="Z9" s="789"/>
    </row>
    <row r="10" spans="1:26" ht="16.5" thickBot="1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v>0</v>
      </c>
      <c r="F10" s="89">
        <v>10</v>
      </c>
      <c r="G10" s="789"/>
      <c r="H10" s="107">
        <v>1</v>
      </c>
      <c r="I10" s="85">
        <v>6</v>
      </c>
      <c r="J10" s="93" t="str">
        <f>LOOKUP(I10,Name!A$2:B1901)</f>
        <v>Solihull &amp; Small Heath</v>
      </c>
      <c r="K10" s="147">
        <v>83.1</v>
      </c>
      <c r="L10" s="99"/>
      <c r="M10" s="188" t="s">
        <v>148</v>
      </c>
      <c r="N10" s="92">
        <v>1</v>
      </c>
      <c r="O10" s="85">
        <v>351</v>
      </c>
      <c r="P10" s="93" t="str">
        <f>LOOKUP(O10,Name!A$2:B1907)</f>
        <v>Diago Archer-Jackson</v>
      </c>
      <c r="Q10" s="150">
        <v>2</v>
      </c>
      <c r="R10" s="99"/>
      <c r="S10" s="789"/>
      <c r="T10" s="88">
        <f>IF(INT(O10/100)=1,Y10,0)</f>
        <v>0</v>
      </c>
      <c r="U10" s="88">
        <f>IF(INT(O10/100)=3,Y10,0)</f>
        <v>10</v>
      </c>
      <c r="V10" s="88">
        <f>IF(INT(O10/100)=4,Y10,0)</f>
        <v>0</v>
      </c>
      <c r="W10" s="88">
        <f>IF(INT(O10/100)=5,Y10,0)</f>
        <v>0</v>
      </c>
      <c r="X10" s="88">
        <f>IF(INT(O10/100)=6,Y10,0)</f>
        <v>0</v>
      </c>
      <c r="Y10" s="78">
        <v>10</v>
      </c>
      <c r="Z10" s="789"/>
    </row>
    <row r="11" spans="1:26" ht="16.5" thickBot="1">
      <c r="A11" s="86">
        <v>0</v>
      </c>
      <c r="B11" s="86">
        <f>IF(I11=3,F11,0)</f>
        <v>8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89">
        <v>8</v>
      </c>
      <c r="G11" s="789"/>
      <c r="H11" s="107">
        <v>2</v>
      </c>
      <c r="I11" s="85">
        <v>3</v>
      </c>
      <c r="J11" s="93" t="str">
        <f>LOOKUP(I11,Name!A$2:B1902)</f>
        <v>Birchfield Harriers</v>
      </c>
      <c r="K11" s="147">
        <v>87.1</v>
      </c>
      <c r="L11" s="99"/>
      <c r="M11" s="188" t="s">
        <v>148</v>
      </c>
      <c r="N11" s="92">
        <v>2</v>
      </c>
      <c r="O11" s="85">
        <v>642</v>
      </c>
      <c r="P11" s="93" t="str">
        <f>LOOKUP(O11,Name!A$2:B1908)</f>
        <v>Ben Steele</v>
      </c>
      <c r="Q11" s="150">
        <v>1.76</v>
      </c>
      <c r="R11" s="99"/>
      <c r="S11" s="789"/>
      <c r="T11" s="88">
        <f>IF(INT(O11/100)=1,Y11,0)</f>
        <v>0</v>
      </c>
      <c r="U11" s="88">
        <f>IF(INT(O11/100)=3,Y11,0)</f>
        <v>0</v>
      </c>
      <c r="V11" s="88">
        <f>IF(INT(O11/100)=4,Y11,0)</f>
        <v>0</v>
      </c>
      <c r="W11" s="88">
        <f>IF(INT(O11/100)=5,Y11,0)</f>
        <v>0</v>
      </c>
      <c r="X11" s="88">
        <f>IF(INT(O11/100)=6,Y11,0)</f>
        <v>8</v>
      </c>
      <c r="Y11" s="78">
        <v>8</v>
      </c>
      <c r="Z11" s="789"/>
    </row>
    <row r="12" spans="1:26" ht="16.5" thickBot="1">
      <c r="A12" s="86">
        <f>IF(I12=1,F12,0)</f>
        <v>6</v>
      </c>
      <c r="B12" s="86">
        <v>0</v>
      </c>
      <c r="C12" s="86">
        <f>IF(I12=4,F12,0)</f>
        <v>0</v>
      </c>
      <c r="D12" s="86">
        <f>IF(I12=5,F12,0)</f>
        <v>0</v>
      </c>
      <c r="E12" s="86">
        <f>IF(I12=6,F12,0)</f>
        <v>0</v>
      </c>
      <c r="F12" s="89">
        <v>6</v>
      </c>
      <c r="G12" s="789"/>
      <c r="H12" s="107">
        <v>3</v>
      </c>
      <c r="I12" s="85">
        <v>1</v>
      </c>
      <c r="J12" s="93" t="str">
        <f>LOOKUP(I12,Name!A$2:B1903)</f>
        <v>Royal Sutton Coldfield</v>
      </c>
      <c r="K12" s="147">
        <v>88.1</v>
      </c>
      <c r="L12" s="99"/>
      <c r="M12" s="188" t="s">
        <v>148</v>
      </c>
      <c r="N12" s="92">
        <v>3</v>
      </c>
      <c r="O12" s="85">
        <v>523</v>
      </c>
      <c r="P12" s="93" t="str">
        <f>LOOKUP(O12,Name!A$2:B1909)</f>
        <v>Oran Au</v>
      </c>
      <c r="Q12" s="87">
        <v>1.63</v>
      </c>
      <c r="R12" s="99"/>
      <c r="S12" s="789"/>
      <c r="T12" s="88">
        <f>IF(INT(O12/100)=1,Y12,0)</f>
        <v>0</v>
      </c>
      <c r="U12" s="88">
        <f>IF(INT(O12/100)=3,Y12,0)</f>
        <v>0</v>
      </c>
      <c r="V12" s="88">
        <f>IF(INT(O12/100)=4,Y12,0)</f>
        <v>0</v>
      </c>
      <c r="W12" s="88">
        <f>IF(INT(O12/100)=5,Y12,0)</f>
        <v>6</v>
      </c>
      <c r="X12" s="88">
        <f>IF(INT(O12/100)=6,Y12,0)</f>
        <v>0</v>
      </c>
      <c r="Y12" s="78">
        <v>6</v>
      </c>
      <c r="Z12" s="789"/>
    </row>
    <row r="13" spans="1:26" ht="16.5" thickBot="1">
      <c r="A13" s="86">
        <f>IF(I13=1,F13,0)</f>
        <v>0</v>
      </c>
      <c r="B13" s="86">
        <f>IF(I13=3,F13,0)</f>
        <v>0</v>
      </c>
      <c r="C13" s="86">
        <v>0</v>
      </c>
      <c r="D13" s="86">
        <f>IF(I13=5,F13,0)</f>
        <v>0</v>
      </c>
      <c r="E13" s="86">
        <f>IF(I13=6,F13,0)</f>
        <v>0</v>
      </c>
      <c r="F13" s="89">
        <v>4</v>
      </c>
      <c r="G13" s="789"/>
      <c r="H13" s="107">
        <v>4</v>
      </c>
      <c r="I13" s="85">
        <v>4</v>
      </c>
      <c r="J13" s="93" t="str">
        <f>LOOKUP(I13,Name!A$2:B1904)</f>
        <v>Halesowen C&amp;AC</v>
      </c>
      <c r="K13" s="147">
        <v>89.4</v>
      </c>
      <c r="L13" s="99"/>
      <c r="M13" s="188" t="s">
        <v>148</v>
      </c>
      <c r="N13" s="92">
        <v>4</v>
      </c>
      <c r="O13" s="85">
        <v>436</v>
      </c>
      <c r="P13" s="93" t="str">
        <f>LOOKUP(O13,Name!A$2:B1910)</f>
        <v>Bryn Palmer</v>
      </c>
      <c r="Q13" s="87">
        <v>1.39</v>
      </c>
      <c r="R13" s="99"/>
      <c r="S13" s="789"/>
      <c r="T13" s="88">
        <f>IF(INT(O13/100)=1,Y13,0)</f>
        <v>0</v>
      </c>
      <c r="U13" s="88">
        <f>IF(INT(O13/100)=3,Y13,0)</f>
        <v>0</v>
      </c>
      <c r="V13" s="88">
        <f>IF(INT(O13/100)=4,Y13,0)</f>
        <v>4</v>
      </c>
      <c r="W13" s="88">
        <f>IF(INT(O13/100)=5,Y13,0)</f>
        <v>0</v>
      </c>
      <c r="X13" s="88">
        <f>IF(INT(O13/100)=6,Y13,0)</f>
        <v>0</v>
      </c>
      <c r="Y13" s="78">
        <v>4</v>
      </c>
      <c r="Z13" s="789"/>
    </row>
    <row r="14" spans="1:26" ht="16.5" thickBot="1">
      <c r="A14" s="86">
        <f>IF(I14=1,F14,0)</f>
        <v>0</v>
      </c>
      <c r="B14" s="86">
        <f>IF(I14=3,F14,0)</f>
        <v>0</v>
      </c>
      <c r="C14" s="86">
        <f>IF(I14=4,F14,0)</f>
        <v>0</v>
      </c>
      <c r="D14" s="86">
        <f>IF(I14=5,F14,0)</f>
        <v>0</v>
      </c>
      <c r="E14" s="86">
        <f>IF(I14=6,F14,0)</f>
        <v>0</v>
      </c>
      <c r="F14" s="89">
        <v>2</v>
      </c>
      <c r="G14" s="789"/>
      <c r="H14" s="107">
        <v>5</v>
      </c>
      <c r="I14" s="85"/>
      <c r="J14" s="93" t="e">
        <f>LOOKUP(I14,Name!A$2:B1905)</f>
        <v>#N/A</v>
      </c>
      <c r="K14" s="147"/>
      <c r="L14" s="99"/>
      <c r="M14" s="188" t="s">
        <v>148</v>
      </c>
      <c r="N14" s="92">
        <v>5</v>
      </c>
      <c r="O14" s="85">
        <v>119</v>
      </c>
      <c r="P14" s="93" t="str">
        <f>LOOKUP(O14,Name!A$2:B1911)</f>
        <v>Jack Turner Knapp</v>
      </c>
      <c r="Q14" s="87">
        <v>1.33</v>
      </c>
      <c r="R14" s="99"/>
      <c r="S14" s="789"/>
      <c r="T14" s="88">
        <f>IF(INT(O14/100)=1,Y14,0)</f>
        <v>2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0</v>
      </c>
      <c r="Y14" s="78">
        <v>2</v>
      </c>
      <c r="Z14" s="789"/>
    </row>
    <row r="15" spans="1:26" ht="16.5" thickBot="1">
      <c r="A15" s="87"/>
      <c r="B15" s="87"/>
      <c r="C15" s="87"/>
      <c r="D15" s="87"/>
      <c r="E15" s="87"/>
      <c r="F15" s="792" t="s">
        <v>75</v>
      </c>
      <c r="G15" s="789"/>
      <c r="H15" s="98"/>
      <c r="I15" s="94"/>
      <c r="J15" s="93"/>
      <c r="K15" s="250"/>
      <c r="L15" s="99"/>
      <c r="M15" s="188" t="s">
        <v>148</v>
      </c>
      <c r="N15" s="102"/>
      <c r="O15" s="103"/>
      <c r="P15" s="97"/>
      <c r="Q15" s="97"/>
      <c r="R15" s="104"/>
      <c r="S15" s="789"/>
      <c r="T15" s="100"/>
      <c r="U15" s="87"/>
      <c r="V15" s="87"/>
      <c r="W15" s="87"/>
      <c r="X15" s="87"/>
      <c r="Y15" s="792" t="s">
        <v>75</v>
      </c>
      <c r="Z15" s="789"/>
    </row>
    <row r="16" spans="1:26" ht="16.5" thickBot="1">
      <c r="A16" s="80" t="s">
        <v>65</v>
      </c>
      <c r="B16" s="81" t="s">
        <v>67</v>
      </c>
      <c r="C16" s="82" t="s">
        <v>69</v>
      </c>
      <c r="D16" s="83" t="s">
        <v>71</v>
      </c>
      <c r="E16" s="84" t="s">
        <v>73</v>
      </c>
      <c r="F16" s="789"/>
      <c r="G16" s="789"/>
      <c r="H16" s="186" t="s">
        <v>77</v>
      </c>
      <c r="I16" s="94"/>
      <c r="J16" s="94" t="s">
        <v>79</v>
      </c>
      <c r="K16" s="251"/>
      <c r="L16" s="99"/>
      <c r="M16" s="188" t="s">
        <v>148</v>
      </c>
      <c r="N16" s="185" t="s">
        <v>139</v>
      </c>
      <c r="O16" s="105"/>
      <c r="P16" s="91" t="s">
        <v>131</v>
      </c>
      <c r="Q16" s="91"/>
      <c r="R16" s="101"/>
      <c r="S16" s="789"/>
      <c r="T16" s="80" t="s">
        <v>65</v>
      </c>
      <c r="U16" s="81" t="s">
        <v>67</v>
      </c>
      <c r="V16" s="82" t="s">
        <v>69</v>
      </c>
      <c r="W16" s="83" t="s">
        <v>71</v>
      </c>
      <c r="X16" s="84" t="s">
        <v>73</v>
      </c>
      <c r="Y16" s="789"/>
      <c r="Z16" s="789"/>
    </row>
    <row r="17" spans="1:26" ht="16.5" thickBot="1">
      <c r="A17" s="86">
        <f>IF(INT(I17/100)=1,F17,0)</f>
        <v>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89">
        <v>10</v>
      </c>
      <c r="G17" s="789"/>
      <c r="H17" s="107">
        <v>1</v>
      </c>
      <c r="I17" s="85">
        <v>6</v>
      </c>
      <c r="J17" s="93" t="str">
        <f>LOOKUP(I17,Name!A$2:B1907)</f>
        <v>Solihull &amp; Small Heath</v>
      </c>
      <c r="K17" s="147">
        <v>12.5</v>
      </c>
      <c r="L17" s="99"/>
      <c r="M17" s="188" t="s">
        <v>148</v>
      </c>
      <c r="N17" s="92">
        <v>1</v>
      </c>
      <c r="O17" s="85">
        <v>638</v>
      </c>
      <c r="P17" s="93" t="str">
        <f>LOOKUP(O17,Name!A$2:B1914)</f>
        <v>James Lund</v>
      </c>
      <c r="Q17" s="150">
        <v>5.92</v>
      </c>
      <c r="R17" s="99"/>
      <c r="S17" s="789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10</v>
      </c>
      <c r="Y17" s="78">
        <v>10</v>
      </c>
      <c r="Z17" s="789"/>
    </row>
    <row r="18" spans="1:26" ht="16.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0</v>
      </c>
      <c r="F18" s="89">
        <v>8</v>
      </c>
      <c r="G18" s="789"/>
      <c r="H18" s="107">
        <v>2</v>
      </c>
      <c r="I18" s="85">
        <v>1</v>
      </c>
      <c r="J18" s="93" t="str">
        <f>LOOKUP(I18,Name!A$2:B1908)</f>
        <v>Royal Sutton Coldfield</v>
      </c>
      <c r="K18" s="147">
        <v>12.6</v>
      </c>
      <c r="L18" s="99"/>
      <c r="M18" s="188" t="s">
        <v>148</v>
      </c>
      <c r="N18" s="92">
        <v>2</v>
      </c>
      <c r="O18" s="85">
        <v>354</v>
      </c>
      <c r="P18" s="93" t="str">
        <f>LOOKUP(O18,Name!A$2:B1915)</f>
        <v>Ethan Bishop</v>
      </c>
      <c r="Q18" s="150">
        <v>4.84</v>
      </c>
      <c r="R18" s="99"/>
      <c r="S18" s="789"/>
      <c r="T18" s="88">
        <f>IF(INT(O18/100)=1,Y18,0)</f>
        <v>0</v>
      </c>
      <c r="U18" s="88">
        <f>IF(INT(O18/100)=3,Y18,0)</f>
        <v>8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8">
        <v>8</v>
      </c>
      <c r="Z18" s="789"/>
    </row>
    <row r="19" spans="1:26" ht="16.5" thickBot="1">
      <c r="A19" s="86">
        <f>IF(INT(I19/100)=1,F19,0)</f>
        <v>0</v>
      </c>
      <c r="B19" s="86">
        <f>IF(INT(I19/100)=3,F19,0)</f>
        <v>0</v>
      </c>
      <c r="C19" s="86">
        <f>IF(INT(I19/100)=4,F19,0)</f>
        <v>0</v>
      </c>
      <c r="D19" s="86">
        <f>IF(INT(I19/100)=5,F19,0)</f>
        <v>0</v>
      </c>
      <c r="E19" s="86">
        <f>IF(INT(I19/100)=6,F19,0)</f>
        <v>0</v>
      </c>
      <c r="F19" s="89">
        <v>6</v>
      </c>
      <c r="G19" s="789"/>
      <c r="H19" s="107">
        <v>3</v>
      </c>
      <c r="I19" s="85">
        <v>3</v>
      </c>
      <c r="J19" s="93" t="str">
        <f>LOOKUP(I19,Name!A$2:B1909)</f>
        <v>Birchfield Harriers</v>
      </c>
      <c r="K19" s="147">
        <v>12.6</v>
      </c>
      <c r="L19" s="99"/>
      <c r="M19" s="188" t="s">
        <v>148</v>
      </c>
      <c r="N19" s="92">
        <v>3</v>
      </c>
      <c r="O19" s="85">
        <v>523</v>
      </c>
      <c r="P19" s="93" t="str">
        <f>LOOKUP(O19,Name!A$2:B1916)</f>
        <v>Oran Au</v>
      </c>
      <c r="Q19" s="150">
        <v>4.42</v>
      </c>
      <c r="R19" s="99"/>
      <c r="S19" s="789"/>
      <c r="T19" s="88">
        <f>IF(INT(O19/100)=1,Y19,0)</f>
        <v>0</v>
      </c>
      <c r="U19" s="88">
        <f>IF(INT(O19/100)=3,Y19,0)</f>
        <v>0</v>
      </c>
      <c r="V19" s="88">
        <f>IF(INT(O19/100)=4,Y19,0)</f>
        <v>0</v>
      </c>
      <c r="W19" s="88">
        <f>IF(INT(O19/100)=5,Y19,0)</f>
        <v>6</v>
      </c>
      <c r="X19" s="88">
        <f>IF(INT(O19/100)=6,Y19,0)</f>
        <v>0</v>
      </c>
      <c r="Y19" s="78">
        <v>6</v>
      </c>
      <c r="Z19" s="789"/>
    </row>
    <row r="20" spans="1:26" ht="16.5" thickBot="1">
      <c r="A20" s="86">
        <f>IF(INT(I20/100)=1,F20,0)</f>
        <v>0</v>
      </c>
      <c r="B20" s="86">
        <f>IF(INT(I20/100)=3,F20,0)</f>
        <v>0</v>
      </c>
      <c r="C20" s="86">
        <f>IF(INT(I20/100)=4,F20,0)</f>
        <v>0</v>
      </c>
      <c r="D20" s="86">
        <f>IF(INT(I20/100)=5,F20,0)</f>
        <v>0</v>
      </c>
      <c r="E20" s="86">
        <f>IF(INT(I20/100)=6,F20,0)</f>
        <v>0</v>
      </c>
      <c r="F20" s="89">
        <v>4</v>
      </c>
      <c r="G20" s="789"/>
      <c r="H20" s="107">
        <v>4</v>
      </c>
      <c r="I20" s="85">
        <v>5</v>
      </c>
      <c r="J20" s="93" t="str">
        <f>LOOKUP(I20,Name!A$2:B1910)</f>
        <v>Tamworth AC</v>
      </c>
      <c r="K20" s="147">
        <v>12.9</v>
      </c>
      <c r="L20" s="99"/>
      <c r="M20" s="188" t="s">
        <v>148</v>
      </c>
      <c r="N20" s="92">
        <v>4</v>
      </c>
      <c r="O20" s="85">
        <v>124</v>
      </c>
      <c r="P20" s="93" t="str">
        <f>LOOKUP(O20,Name!A$2:B1917)</f>
        <v>Tyrique Grant</v>
      </c>
      <c r="Q20" s="150">
        <v>4.42</v>
      </c>
      <c r="R20" s="99"/>
      <c r="S20" s="789"/>
      <c r="T20" s="88">
        <f>IF(INT(O20/100)=1,Y20,0)</f>
        <v>4</v>
      </c>
      <c r="U20" s="88">
        <f>IF(INT(O20/100)=3,Y20,0)</f>
        <v>0</v>
      </c>
      <c r="V20" s="88">
        <f>IF(INT(O20/100)=4,Y20,0)</f>
        <v>0</v>
      </c>
      <c r="W20" s="88">
        <f>IF(INT(O20/100)=5,Y20,0)</f>
        <v>0</v>
      </c>
      <c r="X20" s="88">
        <f>IF(INT(O20/100)=6,Y20,0)</f>
        <v>0</v>
      </c>
      <c r="Y20" s="78">
        <v>4</v>
      </c>
      <c r="Z20" s="789"/>
    </row>
    <row r="21" spans="1:26" ht="16.5" thickBot="1">
      <c r="A21" s="86">
        <f>IF(INT(I21/100)=1,F21,0)</f>
        <v>0</v>
      </c>
      <c r="B21" s="86">
        <f>IF(INT(I21/100)=3,F21,0)</f>
        <v>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89">
        <v>2</v>
      </c>
      <c r="G21" s="789"/>
      <c r="H21" s="107">
        <v>5</v>
      </c>
      <c r="I21" s="85">
        <v>4</v>
      </c>
      <c r="J21" s="93" t="str">
        <f>LOOKUP(I21,Name!A$2:B1911)</f>
        <v>Halesowen C&amp;AC</v>
      </c>
      <c r="K21" s="147">
        <v>13.7</v>
      </c>
      <c r="L21" s="99"/>
      <c r="M21" s="188" t="s">
        <v>148</v>
      </c>
      <c r="N21" s="92">
        <v>5</v>
      </c>
      <c r="O21" s="85">
        <v>430</v>
      </c>
      <c r="P21" s="93" t="str">
        <f>LOOKUP(O21,Name!A$2:B1918)</f>
        <v>George Allen</v>
      </c>
      <c r="Q21" s="150">
        <v>3.7</v>
      </c>
      <c r="R21" s="99"/>
      <c r="S21" s="789"/>
      <c r="T21" s="88">
        <f>IF(INT(O21/100)=1,Y21,0)</f>
        <v>0</v>
      </c>
      <c r="U21" s="88">
        <f>IF(INT(O21/100)=3,Y21,0)</f>
        <v>0</v>
      </c>
      <c r="V21" s="88">
        <f>IF(INT(O21/100)=4,Y21,0)</f>
        <v>2</v>
      </c>
      <c r="W21" s="88">
        <f>IF(INT(O21/100)=5,Y21,0)</f>
        <v>0</v>
      </c>
      <c r="X21" s="88">
        <f>IF(INT(O21/100)=6,Y21,0)</f>
        <v>0</v>
      </c>
      <c r="Y21" s="78">
        <v>2</v>
      </c>
      <c r="Z21" s="789"/>
    </row>
    <row r="22" spans="1:26" ht="16.5" thickBot="1">
      <c r="A22" s="87"/>
      <c r="B22" s="87"/>
      <c r="C22" s="87"/>
      <c r="D22" s="87"/>
      <c r="E22" s="87"/>
      <c r="F22" s="792" t="s">
        <v>75</v>
      </c>
      <c r="G22" s="789"/>
      <c r="H22" s="98"/>
      <c r="I22" s="94"/>
      <c r="J22" s="93"/>
      <c r="K22" s="250"/>
      <c r="L22" s="99"/>
      <c r="M22" s="188" t="s">
        <v>148</v>
      </c>
      <c r="N22" s="98"/>
      <c r="O22" s="94"/>
      <c r="P22" s="93"/>
      <c r="Q22" s="93"/>
      <c r="R22" s="99"/>
      <c r="S22" s="789"/>
      <c r="T22" s="100"/>
      <c r="U22" s="87"/>
      <c r="V22" s="87"/>
      <c r="W22" s="87"/>
      <c r="X22" s="87"/>
      <c r="Y22" s="792" t="s">
        <v>75</v>
      </c>
      <c r="Z22" s="789"/>
    </row>
    <row r="23" spans="1:26" ht="16.5" thickBot="1">
      <c r="A23" s="80" t="s">
        <v>65</v>
      </c>
      <c r="B23" s="81" t="s">
        <v>67</v>
      </c>
      <c r="C23" s="82" t="s">
        <v>69</v>
      </c>
      <c r="D23" s="83" t="s">
        <v>71</v>
      </c>
      <c r="E23" s="84" t="s">
        <v>73</v>
      </c>
      <c r="F23" s="789"/>
      <c r="G23" s="789"/>
      <c r="H23" s="186" t="s">
        <v>78</v>
      </c>
      <c r="I23" s="94"/>
      <c r="J23" s="94" t="s">
        <v>80</v>
      </c>
      <c r="K23" s="251"/>
      <c r="L23" s="99"/>
      <c r="M23" s="188" t="s">
        <v>148</v>
      </c>
      <c r="N23" s="186" t="s">
        <v>140</v>
      </c>
      <c r="O23" s="94"/>
      <c r="P23" s="94" t="s">
        <v>134</v>
      </c>
      <c r="Q23" s="94"/>
      <c r="R23" s="99"/>
      <c r="S23" s="789"/>
      <c r="T23" s="80" t="s">
        <v>65</v>
      </c>
      <c r="U23" s="81" t="s">
        <v>67</v>
      </c>
      <c r="V23" s="82" t="s">
        <v>69</v>
      </c>
      <c r="W23" s="83" t="s">
        <v>71</v>
      </c>
      <c r="X23" s="84" t="s">
        <v>73</v>
      </c>
      <c r="Y23" s="789"/>
      <c r="Z23" s="789"/>
    </row>
    <row r="24" spans="1:26" ht="16.5" thickBot="1">
      <c r="A24" s="86">
        <f>IF(I24=1,F24,0)</f>
        <v>0</v>
      </c>
      <c r="B24" s="86">
        <f>IF(I24=3,F24,0)</f>
        <v>0</v>
      </c>
      <c r="C24" s="86">
        <f>IF(I24=4,F24,0)</f>
        <v>0</v>
      </c>
      <c r="D24" s="86">
        <f>IF(I24=5,F24,0)</f>
        <v>0</v>
      </c>
      <c r="E24" s="86">
        <v>0</v>
      </c>
      <c r="F24" s="89">
        <v>10</v>
      </c>
      <c r="G24" s="789"/>
      <c r="H24" s="107">
        <v>1</v>
      </c>
      <c r="I24" s="85">
        <v>6</v>
      </c>
      <c r="J24" s="93" t="str">
        <f>LOOKUP(I24,Name!A$2:B1914)</f>
        <v>Solihull &amp; Small Heath</v>
      </c>
      <c r="K24" s="147">
        <v>24.4</v>
      </c>
      <c r="L24" s="99"/>
      <c r="M24" s="188" t="s">
        <v>148</v>
      </c>
      <c r="N24" s="92">
        <v>1</v>
      </c>
      <c r="O24" s="85">
        <v>647</v>
      </c>
      <c r="P24" s="93" t="str">
        <f>LOOKUP(O24,Name!A$2:B1921)</f>
        <v>Oliver Durowse</v>
      </c>
      <c r="Q24" s="150">
        <v>5.7</v>
      </c>
      <c r="R24" s="99"/>
      <c r="S24" s="789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0</v>
      </c>
      <c r="X24" s="88">
        <f>IF(INT(O24/100)=6,Y24,0)</f>
        <v>10</v>
      </c>
      <c r="Y24" s="78">
        <v>10</v>
      </c>
      <c r="Z24" s="789"/>
    </row>
    <row r="25" spans="1:26" ht="16.5" thickBot="1">
      <c r="A25" s="86">
        <f>IF(I25=1,F25,0)</f>
        <v>0</v>
      </c>
      <c r="B25" s="86">
        <v>0</v>
      </c>
      <c r="C25" s="86">
        <f>IF(I25=4,F25,0)</f>
        <v>0</v>
      </c>
      <c r="D25" s="86">
        <f>IF(I25=5,F25,0)</f>
        <v>0</v>
      </c>
      <c r="E25" s="86">
        <f>IF(I25=6,F25,0)</f>
        <v>0</v>
      </c>
      <c r="F25" s="89">
        <v>8</v>
      </c>
      <c r="G25" s="789"/>
      <c r="H25" s="107">
        <v>2</v>
      </c>
      <c r="I25" s="85">
        <v>3</v>
      </c>
      <c r="J25" s="93" t="str">
        <f>LOOKUP(I25,Name!A$2:B1915)</f>
        <v>Birchfield Harriers</v>
      </c>
      <c r="K25" s="147">
        <v>25.3</v>
      </c>
      <c r="L25" s="99"/>
      <c r="M25" s="188" t="s">
        <v>148</v>
      </c>
      <c r="N25" s="92">
        <v>2</v>
      </c>
      <c r="O25" s="85">
        <v>123</v>
      </c>
      <c r="P25" s="93" t="str">
        <f>LOOKUP(O25,Name!A$2:B1922)</f>
        <v>Joseph Creed</v>
      </c>
      <c r="Q25" s="150">
        <v>4.4</v>
      </c>
      <c r="R25" s="99"/>
      <c r="S25" s="789"/>
      <c r="T25" s="88">
        <f>IF(INT(O25/100)=1,Y25,0)</f>
        <v>8</v>
      </c>
      <c r="U25" s="88">
        <f>IF(INT(O25/100)=3,Y25,0)</f>
        <v>0</v>
      </c>
      <c r="V25" s="88">
        <f>IF(INT(O25/100)=4,Y25,0)</f>
        <v>0</v>
      </c>
      <c r="W25" s="88">
        <f>IF(INT(O25/100)=5,Y25,0)</f>
        <v>0</v>
      </c>
      <c r="X25" s="88">
        <f>IF(INT(O25/100)=6,Y25,0)</f>
        <v>0</v>
      </c>
      <c r="Y25" s="78">
        <v>8</v>
      </c>
      <c r="Z25" s="789"/>
    </row>
    <row r="26" spans="1:26" ht="16.5" thickBot="1">
      <c r="A26" s="86">
        <v>0</v>
      </c>
      <c r="B26" s="86">
        <f>IF(I26=3,F26,0)</f>
        <v>0</v>
      </c>
      <c r="C26" s="86">
        <f>IF(I26=4,F26,0)</f>
        <v>0</v>
      </c>
      <c r="D26" s="86">
        <f>IF(I26=5,F26,0)</f>
        <v>6</v>
      </c>
      <c r="E26" s="86">
        <f>IF(I26=6,F26,0)</f>
        <v>0</v>
      </c>
      <c r="F26" s="89">
        <v>6</v>
      </c>
      <c r="G26" s="789"/>
      <c r="H26" s="107">
        <v>3</v>
      </c>
      <c r="I26" s="85">
        <v>5</v>
      </c>
      <c r="J26" s="93" t="str">
        <f>LOOKUP(I26,Name!A$2:B1916)</f>
        <v>Tamworth AC</v>
      </c>
      <c r="K26" s="147">
        <v>27.4</v>
      </c>
      <c r="L26" s="99"/>
      <c r="M26" s="188" t="s">
        <v>148</v>
      </c>
      <c r="N26" s="92">
        <v>3</v>
      </c>
      <c r="O26" s="85">
        <v>431</v>
      </c>
      <c r="P26" s="93" t="str">
        <f>LOOKUP(O26,Name!A$2:B1923)</f>
        <v>Jack Basterfield</v>
      </c>
      <c r="Q26" s="150">
        <v>3.4</v>
      </c>
      <c r="R26" s="99"/>
      <c r="S26" s="789"/>
      <c r="T26" s="88">
        <f>IF(INT(O26/100)=1,Y26,0)</f>
        <v>0</v>
      </c>
      <c r="U26" s="88">
        <f>IF(INT(O26/100)=3,Y26,0)</f>
        <v>0</v>
      </c>
      <c r="V26" s="88">
        <f>IF(INT(O26/100)=4,Y26,0)</f>
        <v>6</v>
      </c>
      <c r="W26" s="88">
        <f>IF(INT(O26/100)=5,Y26,0)</f>
        <v>0</v>
      </c>
      <c r="X26" s="88">
        <f>IF(INT(O26/100)=6,Y26,0)</f>
        <v>0</v>
      </c>
      <c r="Y26" s="78">
        <v>6</v>
      </c>
      <c r="Z26" s="789"/>
    </row>
    <row r="27" spans="1:26" ht="16.5" thickBot="1">
      <c r="A27" s="86">
        <f>IF(I27=1,F27,0)</f>
        <v>4</v>
      </c>
      <c r="B27" s="86">
        <f>IF(I27=3,F27,0)</f>
        <v>0</v>
      </c>
      <c r="C27" s="86">
        <f>IF(I27=4,F27,0)</f>
        <v>0</v>
      </c>
      <c r="D27" s="86">
        <v>0</v>
      </c>
      <c r="E27" s="86">
        <f>IF(I27=6,F27,0)</f>
        <v>0</v>
      </c>
      <c r="F27" s="89">
        <v>4</v>
      </c>
      <c r="G27" s="789"/>
      <c r="H27" s="107">
        <v>4</v>
      </c>
      <c r="I27" s="85">
        <v>1</v>
      </c>
      <c r="J27" s="93" t="str">
        <f>LOOKUP(I27,Name!A$2:B1917)</f>
        <v>Royal Sutton Coldfield</v>
      </c>
      <c r="K27" s="147">
        <v>28.1</v>
      </c>
      <c r="L27" s="99"/>
      <c r="M27" s="188" t="s">
        <v>148</v>
      </c>
      <c r="N27" s="92">
        <v>4</v>
      </c>
      <c r="O27" s="85"/>
      <c r="P27" s="93" t="e">
        <f>LOOKUP(O27,Name!A$2:B1924)</f>
        <v>#N/A</v>
      </c>
      <c r="Q27" s="87"/>
      <c r="R27" s="99"/>
      <c r="S27" s="789"/>
      <c r="T27" s="88">
        <f>IF(INT(O27/100)=1,Y27,0)</f>
        <v>0</v>
      </c>
      <c r="U27" s="88">
        <f>IF(INT(O27/100)=3,Y27,0)</f>
        <v>0</v>
      </c>
      <c r="V27" s="88">
        <f>IF(INT(O27/100)=4,Y27,0)</f>
        <v>0</v>
      </c>
      <c r="W27" s="88">
        <f>IF(INT(O27/100)=5,Y27,0)</f>
        <v>0</v>
      </c>
      <c r="X27" s="88">
        <f>IF(INT(O27/100)=6,Y27,0)</f>
        <v>0</v>
      </c>
      <c r="Y27" s="78">
        <v>4</v>
      </c>
      <c r="Z27" s="789"/>
    </row>
    <row r="28" spans="1:26" ht="16.5" thickBot="1">
      <c r="A28" s="86">
        <f>IF(I28=1,F28,0)</f>
        <v>0</v>
      </c>
      <c r="B28" s="86">
        <f>IF(I28=3,F28,0)</f>
        <v>0</v>
      </c>
      <c r="C28" s="86">
        <v>0</v>
      </c>
      <c r="D28" s="86">
        <f>IF(I28=5,F28,0)</f>
        <v>0</v>
      </c>
      <c r="E28" s="86">
        <f>IF(I28=6,F28,0)</f>
        <v>0</v>
      </c>
      <c r="F28" s="89">
        <v>2</v>
      </c>
      <c r="G28" s="789"/>
      <c r="H28" s="107">
        <v>5</v>
      </c>
      <c r="I28" s="85">
        <v>4</v>
      </c>
      <c r="J28" s="93" t="str">
        <f>LOOKUP(I28,Name!A$2:B1918)</f>
        <v>Halesowen C&amp;AC</v>
      </c>
      <c r="K28" s="147">
        <v>30</v>
      </c>
      <c r="L28" s="99"/>
      <c r="M28" s="188" t="s">
        <v>148</v>
      </c>
      <c r="N28" s="95">
        <v>5</v>
      </c>
      <c r="O28" s="96"/>
      <c r="P28" s="97" t="e">
        <f>LOOKUP(O28,Name!A$2:B1925)</f>
        <v>#N/A</v>
      </c>
      <c r="Q28" s="106"/>
      <c r="R28" s="104"/>
      <c r="S28" s="789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8">
        <v>2</v>
      </c>
      <c r="Z28" s="789"/>
    </row>
    <row r="29" spans="1:26" ht="16.5" thickBot="1">
      <c r="A29" s="87"/>
      <c r="B29" s="87"/>
      <c r="C29" s="87"/>
      <c r="D29" s="87"/>
      <c r="E29" s="87"/>
      <c r="F29" s="792" t="s">
        <v>75</v>
      </c>
      <c r="G29" s="789"/>
      <c r="H29" s="98"/>
      <c r="I29" s="94"/>
      <c r="J29" s="93"/>
      <c r="K29" s="250"/>
      <c r="L29" s="99"/>
      <c r="M29" s="188" t="s">
        <v>148</v>
      </c>
      <c r="N29" s="79"/>
      <c r="O29" s="79"/>
      <c r="P29" s="90"/>
      <c r="Q29" s="90"/>
      <c r="R29" s="90"/>
      <c r="S29" s="789"/>
      <c r="T29" s="87"/>
      <c r="U29" s="87"/>
      <c r="V29" s="87"/>
      <c r="W29" s="87"/>
      <c r="X29" s="87"/>
      <c r="Y29" s="792" t="s">
        <v>75</v>
      </c>
      <c r="Z29" s="789"/>
    </row>
    <row r="30" spans="1:26" ht="16.5" thickBot="1">
      <c r="A30" s="80" t="s">
        <v>65</v>
      </c>
      <c r="B30" s="81" t="s">
        <v>67</v>
      </c>
      <c r="C30" s="82" t="s">
        <v>69</v>
      </c>
      <c r="D30" s="83" t="s">
        <v>71</v>
      </c>
      <c r="E30" s="84" t="s">
        <v>73</v>
      </c>
      <c r="F30" s="789"/>
      <c r="G30" s="789"/>
      <c r="H30" s="186" t="s">
        <v>81</v>
      </c>
      <c r="I30" s="94"/>
      <c r="J30" s="94" t="s">
        <v>146</v>
      </c>
      <c r="K30" s="251"/>
      <c r="L30" s="99"/>
      <c r="M30" s="188" t="s">
        <v>148</v>
      </c>
      <c r="N30" s="185" t="s">
        <v>141</v>
      </c>
      <c r="O30" s="105"/>
      <c r="P30" s="91" t="s">
        <v>135</v>
      </c>
      <c r="Q30" s="91"/>
      <c r="R30" s="101"/>
      <c r="S30" s="789"/>
      <c r="T30" s="80" t="s">
        <v>65</v>
      </c>
      <c r="U30" s="81" t="s">
        <v>67</v>
      </c>
      <c r="V30" s="82" t="s">
        <v>69</v>
      </c>
      <c r="W30" s="83" t="s">
        <v>71</v>
      </c>
      <c r="X30" s="84" t="s">
        <v>73</v>
      </c>
      <c r="Y30" s="789"/>
      <c r="Z30" s="789"/>
    </row>
    <row r="31" spans="1:26" ht="16.5" thickBot="1">
      <c r="A31" s="86">
        <f>IF(I31=1,F31,0)</f>
        <v>0</v>
      </c>
      <c r="B31" s="86">
        <f>IF(I31=3,F31,0)</f>
        <v>0</v>
      </c>
      <c r="C31" s="86">
        <f>IF(I31=4,F31,0)</f>
        <v>0</v>
      </c>
      <c r="D31" s="86">
        <f>IF(I31=5,F31,0)</f>
        <v>0</v>
      </c>
      <c r="E31" s="86">
        <f>IF(I31=6,F31,0)</f>
        <v>10</v>
      </c>
      <c r="F31" s="89">
        <v>10</v>
      </c>
      <c r="G31" s="789"/>
      <c r="H31" s="107">
        <v>1</v>
      </c>
      <c r="I31" s="85">
        <v>6</v>
      </c>
      <c r="J31" s="93" t="str">
        <f>LOOKUP(I31,Name!A$2:B1921)</f>
        <v>Solihull &amp; Small Heath</v>
      </c>
      <c r="K31" s="147">
        <v>79.8</v>
      </c>
      <c r="L31" s="99"/>
      <c r="M31" s="188" t="s">
        <v>148</v>
      </c>
      <c r="N31" s="92">
        <v>1</v>
      </c>
      <c r="O31" s="85">
        <v>647</v>
      </c>
      <c r="P31" s="93" t="str">
        <f>LOOKUP(O31,Name!A$2:B1928)</f>
        <v>Oliver Durowse</v>
      </c>
      <c r="Q31" s="87">
        <v>49</v>
      </c>
      <c r="R31" s="99"/>
      <c r="S31" s="789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10</v>
      </c>
      <c r="Y31" s="78">
        <v>10</v>
      </c>
      <c r="Z31" s="789"/>
    </row>
    <row r="32" spans="1:26" ht="16.5" thickBot="1">
      <c r="A32" s="86">
        <f>IF(I32=1,F32,0)</f>
        <v>0</v>
      </c>
      <c r="B32" s="86">
        <f>IF(I32=3,F32,0)</f>
        <v>0</v>
      </c>
      <c r="C32" s="86">
        <f>IF(I32=4,F32,0)</f>
        <v>0</v>
      </c>
      <c r="D32" s="86">
        <f>IF(I32=5,F32,0)</f>
        <v>8</v>
      </c>
      <c r="E32" s="86">
        <f>IF(I32=6,F32,0)</f>
        <v>0</v>
      </c>
      <c r="F32" s="89">
        <v>8</v>
      </c>
      <c r="G32" s="789"/>
      <c r="H32" s="107">
        <v>2</v>
      </c>
      <c r="I32" s="85">
        <v>5</v>
      </c>
      <c r="J32" s="93" t="str">
        <f>LOOKUP(I32,Name!A$2:B1922)</f>
        <v>Tamworth AC</v>
      </c>
      <c r="K32" s="147">
        <v>87.6</v>
      </c>
      <c r="L32" s="99"/>
      <c r="M32" s="188" t="s">
        <v>148</v>
      </c>
      <c r="N32" s="92">
        <v>2</v>
      </c>
      <c r="O32" s="85">
        <v>351</v>
      </c>
      <c r="P32" s="93" t="str">
        <f>LOOKUP(O32,Name!A$2:B1929)</f>
        <v>Diago Archer-Jackson</v>
      </c>
      <c r="Q32" s="87">
        <v>48</v>
      </c>
      <c r="R32" s="99"/>
      <c r="S32" s="789"/>
      <c r="T32" s="88">
        <f>IF(INT(O32/100)=1,Y32,0)</f>
        <v>0</v>
      </c>
      <c r="U32" s="88">
        <f>IF(INT(O32/100)=3,Y32,0)</f>
        <v>8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8">
        <v>8</v>
      </c>
      <c r="Z32" s="789"/>
    </row>
    <row r="33" spans="1:26" ht="16.5" thickBot="1">
      <c r="A33" s="86">
        <f>IF(I33=1,F33,0)</f>
        <v>0</v>
      </c>
      <c r="B33" s="86">
        <f>IF(I33=3,F33,0)</f>
        <v>0</v>
      </c>
      <c r="C33" s="86">
        <f>IF(I33=4,F33,0)</f>
        <v>6</v>
      </c>
      <c r="D33" s="86">
        <f>IF(I33=5,F33,0)</f>
        <v>0</v>
      </c>
      <c r="E33" s="86">
        <f>IF(I33=6,F33,0)</f>
        <v>0</v>
      </c>
      <c r="F33" s="89">
        <v>6</v>
      </c>
      <c r="G33" s="789"/>
      <c r="H33" s="107">
        <v>3</v>
      </c>
      <c r="I33" s="85">
        <v>4</v>
      </c>
      <c r="J33" s="93" t="str">
        <f>LOOKUP(I33,Name!A$2:B1923)</f>
        <v>Halesowen C&amp;AC</v>
      </c>
      <c r="K33" s="147">
        <v>94.7</v>
      </c>
      <c r="L33" s="99"/>
      <c r="M33" s="188" t="s">
        <v>148</v>
      </c>
      <c r="N33" s="92">
        <v>3</v>
      </c>
      <c r="O33" s="85">
        <v>433</v>
      </c>
      <c r="P33" s="93" t="str">
        <f>LOOKUP(O33,Name!A$2:B1930)</f>
        <v>Rio Cox</v>
      </c>
      <c r="Q33" s="87">
        <v>41</v>
      </c>
      <c r="R33" s="99"/>
      <c r="S33" s="789"/>
      <c r="T33" s="88">
        <f>IF(INT(O33/100)=1,Y33,0)</f>
        <v>0</v>
      </c>
      <c r="U33" s="88">
        <f>IF(INT(O33/100)=3,Y33,0)</f>
        <v>0</v>
      </c>
      <c r="V33" s="88">
        <f>IF(INT(O33/100)=4,Y33,0)</f>
        <v>6</v>
      </c>
      <c r="W33" s="88">
        <f>IF(INT(O33/100)=5,Y33,0)</f>
        <v>0</v>
      </c>
      <c r="X33" s="88">
        <f>IF(INT(O33/100)=6,Y33,0)</f>
        <v>0</v>
      </c>
      <c r="Y33" s="78">
        <v>6</v>
      </c>
      <c r="Z33" s="789"/>
    </row>
    <row r="34" spans="1:26" ht="16.5" thickBot="1">
      <c r="A34" s="86">
        <f>IF(I34=1,F34,0)</f>
        <v>0</v>
      </c>
      <c r="B34" s="86">
        <f>IF(I34=3,F34,0)</f>
        <v>0</v>
      </c>
      <c r="C34" s="86">
        <f>IF(I34=4,F34,0)</f>
        <v>0</v>
      </c>
      <c r="D34" s="86">
        <f>IF(I34=5,F34,0)</f>
        <v>0</v>
      </c>
      <c r="E34" s="86">
        <f>IF(I34=6,F34,0)</f>
        <v>0</v>
      </c>
      <c r="F34" s="89">
        <v>4</v>
      </c>
      <c r="G34" s="789"/>
      <c r="H34" s="107">
        <v>4</v>
      </c>
      <c r="I34" s="85"/>
      <c r="J34" s="93" t="e">
        <f>LOOKUP(I34,Name!A$2:B1924)</f>
        <v>#N/A</v>
      </c>
      <c r="K34" s="147"/>
      <c r="L34" s="99"/>
      <c r="M34" s="188" t="s">
        <v>148</v>
      </c>
      <c r="N34" s="92">
        <v>4</v>
      </c>
      <c r="O34" s="85">
        <v>123</v>
      </c>
      <c r="P34" s="93" t="str">
        <f>LOOKUP(O34,Name!A$2:B1931)</f>
        <v>Joseph Creed</v>
      </c>
      <c r="Q34" s="87">
        <v>36</v>
      </c>
      <c r="R34" s="99"/>
      <c r="S34" s="789"/>
      <c r="T34" s="88">
        <f>IF(INT(O34/100)=1,Y34,0)</f>
        <v>4</v>
      </c>
      <c r="U34" s="88">
        <f>IF(INT(O34/100)=3,Y34,0)</f>
        <v>0</v>
      </c>
      <c r="V34" s="88">
        <f>IF(INT(O34/100)=4,Y34,0)</f>
        <v>0</v>
      </c>
      <c r="W34" s="88">
        <f>IF(INT(O34/100)=5,Y34,0)</f>
        <v>0</v>
      </c>
      <c r="X34" s="88">
        <f>IF(INT(O34/100)=6,Y34,0)</f>
        <v>0</v>
      </c>
      <c r="Y34" s="78">
        <v>4</v>
      </c>
      <c r="Z34" s="789"/>
    </row>
    <row r="35" spans="1:26" ht="16.5" thickBot="1">
      <c r="A35" s="86">
        <f>IF(I35=1,F35,0)</f>
        <v>0</v>
      </c>
      <c r="B35" s="86">
        <f>IF(I35=3,F35,0)</f>
        <v>0</v>
      </c>
      <c r="C35" s="86">
        <f>IF(I35=4,F35,0)</f>
        <v>0</v>
      </c>
      <c r="D35" s="86">
        <f>IF(I35=5,F35,0)</f>
        <v>0</v>
      </c>
      <c r="E35" s="86">
        <f>IF(I35=6,F35,0)</f>
        <v>0</v>
      </c>
      <c r="F35" s="89">
        <v>2</v>
      </c>
      <c r="G35" s="789"/>
      <c r="H35" s="107">
        <v>5</v>
      </c>
      <c r="I35" s="85"/>
      <c r="J35" s="93" t="e">
        <f>LOOKUP(I35,Name!A$2:B1925)</f>
        <v>#N/A</v>
      </c>
      <c r="K35" s="147"/>
      <c r="L35" s="99"/>
      <c r="M35" s="188" t="s">
        <v>148</v>
      </c>
      <c r="N35" s="92">
        <v>5</v>
      </c>
      <c r="O35" s="85">
        <v>524</v>
      </c>
      <c r="P35" s="93" t="str">
        <f>LOOKUP(O35,Name!A$2:B1932)</f>
        <v>Daniel Aston</v>
      </c>
      <c r="Q35" s="87">
        <v>33</v>
      </c>
      <c r="R35" s="99"/>
      <c r="S35" s="789"/>
      <c r="T35" s="88">
        <f>IF(INT(O35/100)=1,Y35,0)</f>
        <v>0</v>
      </c>
      <c r="U35" s="88">
        <f>IF(INT(O35/100)=3,Y35,0)</f>
        <v>0</v>
      </c>
      <c r="V35" s="88">
        <f>IF(INT(O35/100)=4,Y35,0)</f>
        <v>0</v>
      </c>
      <c r="W35" s="88">
        <f>IF(INT(O35/100)=5,Y35,0)</f>
        <v>2</v>
      </c>
      <c r="X35" s="88">
        <f>IF(INT(O35/100)=6,Y35,0)</f>
        <v>0</v>
      </c>
      <c r="Y35" s="78">
        <v>2</v>
      </c>
      <c r="Z35" s="789"/>
    </row>
    <row r="36" spans="1:26" ht="16.5" thickBot="1">
      <c r="A36" s="87"/>
      <c r="B36" s="87"/>
      <c r="C36" s="87"/>
      <c r="D36" s="87"/>
      <c r="E36" s="87"/>
      <c r="F36" s="792" t="s">
        <v>75</v>
      </c>
      <c r="G36" s="789"/>
      <c r="H36" s="98"/>
      <c r="I36" s="94"/>
      <c r="J36" s="93"/>
      <c r="K36" s="250"/>
      <c r="L36" s="99"/>
      <c r="M36" s="188" t="s">
        <v>148</v>
      </c>
      <c r="N36" s="98"/>
      <c r="O36" s="94"/>
      <c r="P36" s="93"/>
      <c r="Q36" s="93"/>
      <c r="R36" s="99"/>
      <c r="S36" s="789"/>
      <c r="T36" s="100"/>
      <c r="U36" s="87"/>
      <c r="V36" s="87"/>
      <c r="W36" s="87"/>
      <c r="X36" s="87"/>
      <c r="Y36" s="792" t="s">
        <v>75</v>
      </c>
      <c r="Z36" s="789"/>
    </row>
    <row r="37" spans="1:26" ht="16.5" thickBot="1">
      <c r="A37" s="80" t="s">
        <v>65</v>
      </c>
      <c r="B37" s="81" t="s">
        <v>67</v>
      </c>
      <c r="C37" s="82" t="s">
        <v>69</v>
      </c>
      <c r="D37" s="83" t="s">
        <v>71</v>
      </c>
      <c r="E37" s="84" t="s">
        <v>73</v>
      </c>
      <c r="F37" s="789"/>
      <c r="G37" s="789"/>
      <c r="H37" s="186" t="s">
        <v>83</v>
      </c>
      <c r="I37" s="94"/>
      <c r="J37" s="94" t="s">
        <v>85</v>
      </c>
      <c r="K37" s="251"/>
      <c r="L37" s="99"/>
      <c r="M37" s="188" t="s">
        <v>148</v>
      </c>
      <c r="N37" s="186" t="s">
        <v>142</v>
      </c>
      <c r="O37" s="94"/>
      <c r="P37" s="94" t="s">
        <v>138</v>
      </c>
      <c r="Q37" s="94"/>
      <c r="R37" s="99"/>
      <c r="S37" s="789"/>
      <c r="T37" s="80" t="s">
        <v>65</v>
      </c>
      <c r="U37" s="81" t="s">
        <v>67</v>
      </c>
      <c r="V37" s="82" t="s">
        <v>69</v>
      </c>
      <c r="W37" s="83" t="s">
        <v>71</v>
      </c>
      <c r="X37" s="84" t="s">
        <v>73</v>
      </c>
      <c r="Y37" s="789"/>
      <c r="Z37" s="789"/>
    </row>
    <row r="38" spans="1:26" ht="16.5" thickBot="1">
      <c r="A38" s="86">
        <f>IF(I38=1,F38,0)</f>
        <v>10</v>
      </c>
      <c r="B38" s="86">
        <f>IF(I38=3,F38,0)</f>
        <v>0</v>
      </c>
      <c r="C38" s="86">
        <f>IF(I38=4,F38,0)</f>
        <v>0</v>
      </c>
      <c r="D38" s="86">
        <f>IF(I38=5,F38,0)</f>
        <v>0</v>
      </c>
      <c r="E38" s="86">
        <f>IF(I38=6,F38,0)</f>
        <v>0</v>
      </c>
      <c r="F38" s="89">
        <v>10</v>
      </c>
      <c r="G38" s="789"/>
      <c r="H38" s="107">
        <v>1</v>
      </c>
      <c r="I38" s="85">
        <v>1</v>
      </c>
      <c r="J38" s="93" t="str">
        <f>LOOKUP(I38,Name!A$2:B1928)</f>
        <v>Royal Sutton Coldfield</v>
      </c>
      <c r="K38" s="147">
        <v>50</v>
      </c>
      <c r="L38" s="99"/>
      <c r="M38" s="188" t="s">
        <v>148</v>
      </c>
      <c r="N38" s="92">
        <v>1</v>
      </c>
      <c r="O38" s="85">
        <v>645</v>
      </c>
      <c r="P38" s="93" t="str">
        <f>LOOKUP(O38,Name!A$2:B1935)</f>
        <v>Jay Fletcher</v>
      </c>
      <c r="Q38" s="87">
        <v>40</v>
      </c>
      <c r="R38" s="99"/>
      <c r="S38" s="789"/>
      <c r="T38" s="88">
        <f>IF(INT(O38/100)=1,Y38,0)</f>
        <v>0</v>
      </c>
      <c r="U38" s="88">
        <f>IF(INT(O38/100)=3,Y38,0)</f>
        <v>0</v>
      </c>
      <c r="V38" s="88">
        <f>IF(INT(O38/100)=4,Y38,0)</f>
        <v>0</v>
      </c>
      <c r="W38" s="88">
        <f>IF(INT(O38/100)=5,Y38,0)</f>
        <v>0</v>
      </c>
      <c r="X38" s="88">
        <f>IF(INT(O38/100)=6,Y38,0)</f>
        <v>10</v>
      </c>
      <c r="Y38" s="78">
        <v>10</v>
      </c>
      <c r="Z38" s="789"/>
    </row>
    <row r="39" spans="1:26" ht="16.5" thickBot="1">
      <c r="A39" s="86">
        <f>IF(I39=1,F39,0)</f>
        <v>0</v>
      </c>
      <c r="B39" s="86">
        <f>IF(I39=3,F39,0)</f>
        <v>0</v>
      </c>
      <c r="C39" s="86">
        <f>IF(I39=4,F39,0)</f>
        <v>0</v>
      </c>
      <c r="D39" s="86">
        <f>IF(I39=5,F39,0)</f>
        <v>0</v>
      </c>
      <c r="E39" s="86">
        <f>IF(I39=6,F39,0)</f>
        <v>8</v>
      </c>
      <c r="F39" s="89">
        <v>8</v>
      </c>
      <c r="G39" s="789"/>
      <c r="H39" s="107">
        <v>2</v>
      </c>
      <c r="I39" s="85">
        <v>6</v>
      </c>
      <c r="J39" s="93" t="str">
        <f>LOOKUP(I39,Name!A$2:B1929)</f>
        <v>Solihull &amp; Small Heath</v>
      </c>
      <c r="K39" s="147">
        <v>51.2</v>
      </c>
      <c r="L39" s="99"/>
      <c r="M39" s="188" t="s">
        <v>148</v>
      </c>
      <c r="N39" s="92">
        <v>2</v>
      </c>
      <c r="O39" s="85">
        <v>122</v>
      </c>
      <c r="P39" s="93" t="str">
        <f>LOOKUP(O39,Name!A$2:B1936)</f>
        <v>Evan Pritchard</v>
      </c>
      <c r="Q39" s="87">
        <v>30</v>
      </c>
      <c r="R39" s="99"/>
      <c r="S39" s="789"/>
      <c r="T39" s="88">
        <f>IF(INT(O39/100)=1,Y39,0)</f>
        <v>8</v>
      </c>
      <c r="U39" s="88">
        <f>IF(INT(O39/100)=3,Y39,0)</f>
        <v>0</v>
      </c>
      <c r="V39" s="88">
        <f>IF(INT(O39/100)=4,Y39,0)</f>
        <v>0</v>
      </c>
      <c r="W39" s="88">
        <f>IF(INT(O39/100)=5,Y39,0)</f>
        <v>0</v>
      </c>
      <c r="X39" s="88">
        <f>IF(INT(O39/100)=6,Y39,0)</f>
        <v>0</v>
      </c>
      <c r="Y39" s="78">
        <v>8</v>
      </c>
      <c r="Z39" s="789"/>
    </row>
    <row r="40" spans="1:26" ht="16.5" thickBot="1">
      <c r="A40" s="86">
        <f>IF(I40=1,F40,0)</f>
        <v>0</v>
      </c>
      <c r="B40" s="86">
        <f>IF(I40=3,F40,0)</f>
        <v>0</v>
      </c>
      <c r="C40" s="86">
        <f>IF(I40=4,F40,0)</f>
        <v>0</v>
      </c>
      <c r="D40" s="86">
        <f>IF(I40=5,F40,0)</f>
        <v>6</v>
      </c>
      <c r="E40" s="86">
        <f>IF(I40=6,F40,0)</f>
        <v>0</v>
      </c>
      <c r="F40" s="89">
        <v>6</v>
      </c>
      <c r="G40" s="789"/>
      <c r="H40" s="107">
        <v>3</v>
      </c>
      <c r="I40" s="85">
        <v>5</v>
      </c>
      <c r="J40" s="93" t="str">
        <f>LOOKUP(I40,Name!A$2:B1930)</f>
        <v>Tamworth AC</v>
      </c>
      <c r="K40" s="147">
        <v>55.4</v>
      </c>
      <c r="L40" s="99"/>
      <c r="M40" s="188" t="s">
        <v>148</v>
      </c>
      <c r="N40" s="92">
        <v>3</v>
      </c>
      <c r="O40" s="85">
        <v>431</v>
      </c>
      <c r="P40" s="93" t="str">
        <f>LOOKUP(O40,Name!A$2:B1937)</f>
        <v>Jack Basterfield</v>
      </c>
      <c r="Q40" s="87">
        <v>28</v>
      </c>
      <c r="R40" s="99"/>
      <c r="S40" s="789"/>
      <c r="T40" s="88">
        <f>IF(INT(O40/100)=1,Y40,0)</f>
        <v>0</v>
      </c>
      <c r="U40" s="88">
        <f>IF(INT(O40/100)=3,Y40,0)</f>
        <v>0</v>
      </c>
      <c r="V40" s="88">
        <f>IF(INT(O40/100)=4,Y40,0)</f>
        <v>6</v>
      </c>
      <c r="W40" s="88">
        <f>IF(INT(O40/100)=5,Y40,0)</f>
        <v>0</v>
      </c>
      <c r="X40" s="88">
        <f>IF(INT(O40/100)=6,Y40,0)</f>
        <v>0</v>
      </c>
      <c r="Y40" s="78">
        <v>6</v>
      </c>
      <c r="Z40" s="789"/>
    </row>
    <row r="41" spans="1:26" ht="16.5" thickBot="1">
      <c r="A41" s="86">
        <f>IF(I41=1,F41,0)</f>
        <v>0</v>
      </c>
      <c r="B41" s="86">
        <f>IF(I41=3,F41,0)</f>
        <v>4</v>
      </c>
      <c r="C41" s="86">
        <f>IF(I41=4,F41,0)</f>
        <v>0</v>
      </c>
      <c r="D41" s="86">
        <f>IF(I41=5,F41,0)</f>
        <v>0</v>
      </c>
      <c r="E41" s="86">
        <f>IF(I41=6,F41,0)</f>
        <v>0</v>
      </c>
      <c r="F41" s="89">
        <v>4</v>
      </c>
      <c r="G41" s="789"/>
      <c r="H41" s="107">
        <v>4</v>
      </c>
      <c r="I41" s="85">
        <v>3</v>
      </c>
      <c r="J41" s="93" t="str">
        <f>LOOKUP(I41,Name!A$2:B1931)</f>
        <v>Birchfield Harriers</v>
      </c>
      <c r="K41" s="147">
        <v>56.8</v>
      </c>
      <c r="L41" s="99"/>
      <c r="M41" s="188" t="s">
        <v>148</v>
      </c>
      <c r="N41" s="92">
        <v>4</v>
      </c>
      <c r="O41" s="85"/>
      <c r="P41" s="93" t="e">
        <f>LOOKUP(O41,Name!A$2:B1938)</f>
        <v>#N/A</v>
      </c>
      <c r="Q41" s="87"/>
      <c r="R41" s="99"/>
      <c r="S41" s="789"/>
      <c r="T41" s="88">
        <f>IF(INT(O41/100)=1,Y41,0)</f>
        <v>0</v>
      </c>
      <c r="U41" s="88">
        <f>IF(INT(O41/100)=3,Y41,0)</f>
        <v>0</v>
      </c>
      <c r="V41" s="88">
        <f>IF(INT(O41/100)=4,Y41,0)</f>
        <v>0</v>
      </c>
      <c r="W41" s="88">
        <f>IF(INT(O41/100)=5,Y41,0)</f>
        <v>0</v>
      </c>
      <c r="X41" s="88">
        <f>IF(INT(O41/100)=6,Y41,0)</f>
        <v>0</v>
      </c>
      <c r="Y41" s="78">
        <v>4</v>
      </c>
      <c r="Z41" s="789"/>
    </row>
    <row r="42" spans="1:26" ht="16.5" thickBot="1">
      <c r="A42" s="86">
        <f>IF(I42=1,F42,0)</f>
        <v>0</v>
      </c>
      <c r="B42" s="86">
        <f>IF(I42=3,F42,0)</f>
        <v>0</v>
      </c>
      <c r="C42" s="86">
        <f>IF(I42=4,F42,0)</f>
        <v>2</v>
      </c>
      <c r="D42" s="86">
        <f>IF(I42=5,F42,0)</f>
        <v>0</v>
      </c>
      <c r="E42" s="86">
        <f>IF(I42=6,F42,0)</f>
        <v>0</v>
      </c>
      <c r="F42" s="89">
        <v>2</v>
      </c>
      <c r="G42" s="789"/>
      <c r="H42" s="107">
        <v>5</v>
      </c>
      <c r="I42" s="85">
        <v>4</v>
      </c>
      <c r="J42" s="93" t="str">
        <f>LOOKUP(I42,Name!A$2:B1932)</f>
        <v>Halesowen C&amp;AC</v>
      </c>
      <c r="K42" s="147">
        <v>58.3</v>
      </c>
      <c r="L42" s="99"/>
      <c r="M42" s="188" t="s">
        <v>148</v>
      </c>
      <c r="N42" s="95">
        <v>5</v>
      </c>
      <c r="O42" s="96"/>
      <c r="P42" s="97" t="e">
        <f>LOOKUP(O42,Name!A$2:B1939)</f>
        <v>#N/A</v>
      </c>
      <c r="Q42" s="106"/>
      <c r="R42" s="104"/>
      <c r="S42" s="789"/>
      <c r="T42" s="88">
        <f>IF(INT(O42/100)=1,Y42,0)</f>
        <v>0</v>
      </c>
      <c r="U42" s="88">
        <f>IF(INT(O42/100)=3,Y42,0)</f>
        <v>0</v>
      </c>
      <c r="V42" s="88">
        <f>IF(INT(O42/100)=4,Y42,0)</f>
        <v>0</v>
      </c>
      <c r="W42" s="88">
        <f>IF(INT(O42/100)=5,Y42,0)</f>
        <v>0</v>
      </c>
      <c r="X42" s="88">
        <f>IF(INT(O42/100)=6,Y42,0)</f>
        <v>0</v>
      </c>
      <c r="Y42" s="78">
        <v>2</v>
      </c>
      <c r="Z42" s="789"/>
    </row>
    <row r="43" spans="1:26" ht="16.5" thickBot="1">
      <c r="A43" s="87"/>
      <c r="B43" s="87"/>
      <c r="C43" s="87"/>
      <c r="D43" s="87"/>
      <c r="E43" s="87"/>
      <c r="F43" s="792" t="s">
        <v>75</v>
      </c>
      <c r="G43" s="789"/>
      <c r="H43" s="108"/>
      <c r="I43" s="93"/>
      <c r="J43" s="93"/>
      <c r="K43" s="250"/>
      <c r="L43" s="99"/>
      <c r="M43" s="188" t="s">
        <v>148</v>
      </c>
      <c r="N43" s="79"/>
      <c r="O43" s="79"/>
      <c r="P43" s="90"/>
      <c r="Q43" s="90"/>
      <c r="R43" s="90"/>
      <c r="S43" s="789"/>
      <c r="T43" s="87"/>
      <c r="U43" s="87"/>
      <c r="V43" s="87"/>
      <c r="W43" s="87"/>
      <c r="X43" s="87"/>
      <c r="Y43" s="792" t="s">
        <v>75</v>
      </c>
      <c r="Z43" s="789"/>
    </row>
    <row r="44" spans="1:26" ht="16.5" thickBot="1">
      <c r="A44" s="80" t="s">
        <v>65</v>
      </c>
      <c r="B44" s="81" t="s">
        <v>67</v>
      </c>
      <c r="C44" s="82" t="s">
        <v>69</v>
      </c>
      <c r="D44" s="83" t="s">
        <v>71</v>
      </c>
      <c r="E44" s="84" t="s">
        <v>73</v>
      </c>
      <c r="F44" s="789"/>
      <c r="G44" s="789"/>
      <c r="H44" s="186" t="s">
        <v>84</v>
      </c>
      <c r="I44" s="93"/>
      <c r="J44" s="94" t="s">
        <v>86</v>
      </c>
      <c r="K44" s="251"/>
      <c r="L44" s="99"/>
      <c r="M44" s="188" t="s">
        <v>148</v>
      </c>
      <c r="N44" s="185" t="s">
        <v>91</v>
      </c>
      <c r="O44" s="105"/>
      <c r="P44" s="91" t="s">
        <v>93</v>
      </c>
      <c r="Q44" s="91"/>
      <c r="R44" s="101"/>
      <c r="S44" s="789"/>
      <c r="T44" s="80" t="s">
        <v>65</v>
      </c>
      <c r="U44" s="81" t="s">
        <v>67</v>
      </c>
      <c r="V44" s="82" t="s">
        <v>69</v>
      </c>
      <c r="W44" s="83" t="s">
        <v>71</v>
      </c>
      <c r="X44" s="84" t="s">
        <v>73</v>
      </c>
      <c r="Y44" s="789"/>
      <c r="Z44" s="789"/>
    </row>
    <row r="45" spans="1:26" ht="16.5" thickBot="1">
      <c r="A45" s="86">
        <f>IF(I45=1,F45,0)</f>
        <v>10</v>
      </c>
      <c r="B45" s="86">
        <f>IF(I45=3,F45,0)</f>
        <v>0</v>
      </c>
      <c r="C45" s="86">
        <f>IF(I45=4,F45,0)</f>
        <v>0</v>
      </c>
      <c r="D45" s="86">
        <f>IF(I45=5,F45,0)</f>
        <v>0</v>
      </c>
      <c r="E45" s="86">
        <f>IF(I45=6,F45,0)</f>
        <v>0</v>
      </c>
      <c r="F45" s="89">
        <v>10</v>
      </c>
      <c r="G45" s="789"/>
      <c r="H45" s="107">
        <v>1</v>
      </c>
      <c r="I45" s="85">
        <v>1</v>
      </c>
      <c r="J45" s="93" t="str">
        <f>LOOKUP(I45,Name!A$2:B1935)</f>
        <v>Royal Sutton Coldfield</v>
      </c>
      <c r="K45" s="147">
        <v>52.1</v>
      </c>
      <c r="L45" s="99"/>
      <c r="M45" s="188" t="s">
        <v>148</v>
      </c>
      <c r="N45" s="92">
        <v>1</v>
      </c>
      <c r="O45" s="85">
        <v>644</v>
      </c>
      <c r="P45" s="93" t="str">
        <f>LOOKUP(O45,Name!A$2:B1942)</f>
        <v>Fionn O'Brien</v>
      </c>
      <c r="Q45" s="150">
        <v>7.5</v>
      </c>
      <c r="R45" s="99"/>
      <c r="S45" s="789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10</v>
      </c>
      <c r="Y45" s="78">
        <v>10</v>
      </c>
      <c r="Z45" s="789"/>
    </row>
    <row r="46" spans="1:26" ht="16.5" thickBot="1">
      <c r="A46" s="86">
        <f>IF(I46=1,F46,0)</f>
        <v>0</v>
      </c>
      <c r="B46" s="86">
        <f>IF(I46=3,F46,0)</f>
        <v>0</v>
      </c>
      <c r="C46" s="86">
        <f>IF(I46=4,F46,0)</f>
        <v>0</v>
      </c>
      <c r="D46" s="86">
        <f>IF(I46=5,F46,0)</f>
        <v>0</v>
      </c>
      <c r="E46" s="86">
        <f>IF(I46=6,F46,0)</f>
        <v>8</v>
      </c>
      <c r="F46" s="89">
        <v>8</v>
      </c>
      <c r="G46" s="789"/>
      <c r="H46" s="107">
        <v>2</v>
      </c>
      <c r="I46" s="85">
        <v>6</v>
      </c>
      <c r="J46" s="93" t="str">
        <f>LOOKUP(I46,Name!A$2:B1936)</f>
        <v>Solihull &amp; Small Heath</v>
      </c>
      <c r="K46" s="147">
        <v>53.2</v>
      </c>
      <c r="L46" s="99"/>
      <c r="M46" s="188" t="s">
        <v>148</v>
      </c>
      <c r="N46" s="92">
        <v>2</v>
      </c>
      <c r="O46" s="85">
        <v>371</v>
      </c>
      <c r="P46" s="93" t="str">
        <f>LOOKUP(O46,Name!A$2:B1943)</f>
        <v>Liam Wilson</v>
      </c>
      <c r="Q46" s="150">
        <v>5.75</v>
      </c>
      <c r="R46" s="99"/>
      <c r="S46" s="789"/>
      <c r="T46" s="88">
        <f>IF(INT(O46/100)=1,Y46,0)</f>
        <v>0</v>
      </c>
      <c r="U46" s="88">
        <f>IF(INT(O46/100)=3,Y46,0)</f>
        <v>8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8">
        <v>8</v>
      </c>
      <c r="Z46" s="789"/>
    </row>
    <row r="47" spans="1:26" ht="16.5" thickBot="1">
      <c r="A47" s="86">
        <f>IF(I47=1,F47,0)</f>
        <v>0</v>
      </c>
      <c r="B47" s="86">
        <f>IF(I47=3,F47,0)</f>
        <v>0</v>
      </c>
      <c r="C47" s="86">
        <f>IF(I47=4,F47,0)</f>
        <v>0</v>
      </c>
      <c r="D47" s="86">
        <f>IF(I47=5,F47,0)</f>
        <v>6</v>
      </c>
      <c r="E47" s="86">
        <f>IF(I47=6,F47,0)</f>
        <v>0</v>
      </c>
      <c r="F47" s="89">
        <v>6</v>
      </c>
      <c r="G47" s="789"/>
      <c r="H47" s="107">
        <v>3</v>
      </c>
      <c r="I47" s="85">
        <v>5</v>
      </c>
      <c r="J47" s="93" t="str">
        <f>LOOKUP(I47,Name!A$2:B1937)</f>
        <v>Tamworth AC</v>
      </c>
      <c r="K47" s="147">
        <v>56.1</v>
      </c>
      <c r="L47" s="99"/>
      <c r="M47" s="188" t="s">
        <v>148</v>
      </c>
      <c r="N47" s="92">
        <v>3</v>
      </c>
      <c r="O47" s="85">
        <v>122</v>
      </c>
      <c r="P47" s="93" t="str">
        <f>LOOKUP(O47,Name!A$2:B1944)</f>
        <v>Evan Pritchard</v>
      </c>
      <c r="Q47" s="150">
        <v>5.25</v>
      </c>
      <c r="R47" s="99"/>
      <c r="S47" s="789"/>
      <c r="T47" s="88">
        <f>IF(INT(O47/100)=1,Y47,0)</f>
        <v>6</v>
      </c>
      <c r="U47" s="88">
        <f>IF(INT(O47/100)=3,Y47,0)</f>
        <v>0</v>
      </c>
      <c r="V47" s="88">
        <f>IF(INT(O47/100)=4,Y47,0)</f>
        <v>0</v>
      </c>
      <c r="W47" s="88">
        <f>IF(INT(O47/100)=5,Y47,0)</f>
        <v>0</v>
      </c>
      <c r="X47" s="88">
        <f>IF(INT(O47/100)=6,Y47,0)</f>
        <v>0</v>
      </c>
      <c r="Y47" s="78">
        <v>6</v>
      </c>
      <c r="Z47" s="789"/>
    </row>
    <row r="48" spans="1:26" ht="16.5" thickBot="1">
      <c r="A48" s="86">
        <f>IF(I48=1,F48,0)</f>
        <v>0</v>
      </c>
      <c r="B48" s="86">
        <f>IF(I48=3,F48,0)</f>
        <v>0</v>
      </c>
      <c r="C48" s="86">
        <f>IF(I48=4,F48,0)</f>
        <v>4</v>
      </c>
      <c r="D48" s="86">
        <f>IF(I48=5,F48,0)</f>
        <v>0</v>
      </c>
      <c r="E48" s="86">
        <f>IF(I48=6,F48,0)</f>
        <v>0</v>
      </c>
      <c r="F48" s="89">
        <v>4</v>
      </c>
      <c r="G48" s="789"/>
      <c r="H48" s="107">
        <v>4</v>
      </c>
      <c r="I48" s="85">
        <v>4</v>
      </c>
      <c r="J48" s="93" t="str">
        <f>LOOKUP(I48,Name!A$2:B1938)</f>
        <v>Halesowen C&amp;AC</v>
      </c>
      <c r="K48" s="147">
        <v>59.7</v>
      </c>
      <c r="L48" s="99"/>
      <c r="M48" s="188" t="s">
        <v>148</v>
      </c>
      <c r="N48" s="92">
        <v>4</v>
      </c>
      <c r="O48" s="85">
        <v>433</v>
      </c>
      <c r="P48" s="93" t="str">
        <f>LOOKUP(O48,Name!A$2:B1945)</f>
        <v>Rio Cox</v>
      </c>
      <c r="Q48" s="150">
        <v>5.25</v>
      </c>
      <c r="R48" s="99"/>
      <c r="S48" s="789"/>
      <c r="T48" s="88">
        <f>IF(INT(O48/100)=1,Y48,0)</f>
        <v>0</v>
      </c>
      <c r="U48" s="88">
        <f>IF(INT(O48/100)=3,Y48,0)</f>
        <v>0</v>
      </c>
      <c r="V48" s="88">
        <f>IF(INT(O48/100)=4,Y48,0)</f>
        <v>4</v>
      </c>
      <c r="W48" s="88">
        <f>IF(INT(O48/100)=5,Y48,0)</f>
        <v>0</v>
      </c>
      <c r="X48" s="88">
        <f>IF(INT(O48/100)=6,Y48,0)</f>
        <v>0</v>
      </c>
      <c r="Y48" s="78">
        <v>4</v>
      </c>
      <c r="Z48" s="789"/>
    </row>
    <row r="49" spans="1:26" ht="16.5" thickBot="1">
      <c r="A49" s="86">
        <f>IF(I49=1,F49,0)</f>
        <v>0</v>
      </c>
      <c r="B49" s="86">
        <f>IF(I49=3,F49,0)</f>
        <v>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89">
        <v>2</v>
      </c>
      <c r="G49" s="789"/>
      <c r="H49" s="107">
        <v>5</v>
      </c>
      <c r="I49" s="85"/>
      <c r="J49" s="93" t="e">
        <f>LOOKUP(I49,Name!A$2:B1939)</f>
        <v>#N/A</v>
      </c>
      <c r="K49" s="147"/>
      <c r="L49" s="99"/>
      <c r="M49" s="188" t="s">
        <v>148</v>
      </c>
      <c r="N49" s="92">
        <v>5</v>
      </c>
      <c r="O49" s="85">
        <v>521</v>
      </c>
      <c r="P49" s="93" t="str">
        <f>LOOKUP(O49,Name!A$2:B1946)</f>
        <v>Caydon Fairburn</v>
      </c>
      <c r="Q49" s="150">
        <v>5.25</v>
      </c>
      <c r="R49" s="99"/>
      <c r="S49" s="789"/>
      <c r="T49" s="88">
        <f>IF(INT(O49/100)=1,Y49,0)</f>
        <v>0</v>
      </c>
      <c r="U49" s="88">
        <f>IF(INT(O49/100)=3,Y49,0)</f>
        <v>0</v>
      </c>
      <c r="V49" s="88">
        <f>IF(INT(O49/100)=4,Y49,0)</f>
        <v>0</v>
      </c>
      <c r="W49" s="88">
        <f>IF(INT(O49/100)=5,Y49,0)</f>
        <v>2</v>
      </c>
      <c r="X49" s="88">
        <f>IF(INT(O49/100)=6,Y49,0)</f>
        <v>0</v>
      </c>
      <c r="Y49" s="78">
        <v>2</v>
      </c>
      <c r="Z49" s="789"/>
    </row>
    <row r="50" spans="1:26" ht="16.5" thickBot="1">
      <c r="A50" s="87"/>
      <c r="B50" s="87"/>
      <c r="C50" s="87"/>
      <c r="D50" s="87"/>
      <c r="E50" s="87"/>
      <c r="F50" s="792" t="s">
        <v>75</v>
      </c>
      <c r="G50" s="789"/>
      <c r="H50" s="98"/>
      <c r="I50" s="94"/>
      <c r="J50" s="93"/>
      <c r="K50" s="250"/>
      <c r="L50" s="99"/>
      <c r="M50" s="188" t="s">
        <v>148</v>
      </c>
      <c r="N50" s="98"/>
      <c r="O50" s="94"/>
      <c r="P50" s="94"/>
      <c r="Q50" s="94"/>
      <c r="R50" s="99"/>
      <c r="S50" s="789"/>
      <c r="T50" s="100"/>
      <c r="U50" s="87"/>
      <c r="V50" s="87"/>
      <c r="W50" s="87"/>
      <c r="X50" s="87"/>
      <c r="Y50" s="792" t="s">
        <v>75</v>
      </c>
      <c r="Z50" s="789"/>
    </row>
    <row r="51" spans="1:26" ht="16.5" thickBot="1">
      <c r="A51" s="80" t="s">
        <v>65</v>
      </c>
      <c r="B51" s="81" t="s">
        <v>67</v>
      </c>
      <c r="C51" s="82" t="s">
        <v>69</v>
      </c>
      <c r="D51" s="83" t="s">
        <v>71</v>
      </c>
      <c r="E51" s="84" t="s">
        <v>73</v>
      </c>
      <c r="F51" s="789"/>
      <c r="G51" s="789"/>
      <c r="H51" s="186" t="s">
        <v>87</v>
      </c>
      <c r="I51" s="94"/>
      <c r="J51" s="94" t="s">
        <v>88</v>
      </c>
      <c r="K51" s="251"/>
      <c r="L51" s="99"/>
      <c r="M51" s="188" t="s">
        <v>148</v>
      </c>
      <c r="N51" s="186" t="s">
        <v>92</v>
      </c>
      <c r="O51" s="94"/>
      <c r="P51" s="94" t="s">
        <v>94</v>
      </c>
      <c r="Q51" s="94"/>
      <c r="R51" s="99"/>
      <c r="S51" s="789"/>
      <c r="T51" s="80" t="s">
        <v>65</v>
      </c>
      <c r="U51" s="81" t="s">
        <v>67</v>
      </c>
      <c r="V51" s="82" t="s">
        <v>69</v>
      </c>
      <c r="W51" s="83" t="s">
        <v>71</v>
      </c>
      <c r="X51" s="84" t="s">
        <v>73</v>
      </c>
      <c r="Y51" s="789"/>
      <c r="Z51" s="789"/>
    </row>
    <row r="52" spans="1:26" ht="16.5" thickBot="1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10</v>
      </c>
      <c r="F52" s="89">
        <v>10</v>
      </c>
      <c r="G52" s="789"/>
      <c r="H52" s="107">
        <v>1</v>
      </c>
      <c r="I52" s="85">
        <v>6</v>
      </c>
      <c r="J52" s="93" t="str">
        <f>LOOKUP(I52,Name!A$2:B1942)</f>
        <v>Solihull &amp; Small Heath</v>
      </c>
      <c r="K52" s="147">
        <v>50.3</v>
      </c>
      <c r="L52" s="99"/>
      <c r="M52" s="188" t="s">
        <v>148</v>
      </c>
      <c r="N52" s="92">
        <v>1</v>
      </c>
      <c r="O52" s="85">
        <v>646</v>
      </c>
      <c r="P52" s="93" t="str">
        <f>LOOKUP(O52,Name!A$2:B1949)</f>
        <v>Ewan Edwards</v>
      </c>
      <c r="Q52" s="150">
        <v>5.75</v>
      </c>
      <c r="R52" s="99"/>
      <c r="S52" s="789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10</v>
      </c>
      <c r="Y52" s="78">
        <v>10</v>
      </c>
      <c r="Z52" s="789"/>
    </row>
    <row r="53" spans="1:26" ht="16.5" thickBot="1">
      <c r="A53" s="86">
        <f>IF(I53=1,F53,0)</f>
        <v>0</v>
      </c>
      <c r="B53" s="86">
        <f>IF(I53=3,F53,0)</f>
        <v>8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89">
        <v>8</v>
      </c>
      <c r="G53" s="789"/>
      <c r="H53" s="107">
        <v>2</v>
      </c>
      <c r="I53" s="85">
        <v>3</v>
      </c>
      <c r="J53" s="93" t="str">
        <f>LOOKUP(I53,Name!A$2:B1943)</f>
        <v>Birchfield Harriers</v>
      </c>
      <c r="K53" s="147">
        <v>51.1</v>
      </c>
      <c r="L53" s="99"/>
      <c r="M53" s="188" t="s">
        <v>148</v>
      </c>
      <c r="N53" s="92">
        <v>2</v>
      </c>
      <c r="O53" s="85">
        <v>432</v>
      </c>
      <c r="P53" s="93" t="str">
        <f>LOOKUP(O53,Name!A$2:B1950)</f>
        <v>Spenser Bradley</v>
      </c>
      <c r="Q53" s="150">
        <v>4.5</v>
      </c>
      <c r="R53" s="99"/>
      <c r="S53" s="789"/>
      <c r="T53" s="88">
        <f>IF(INT(O53/100)=1,Y53,0)</f>
        <v>0</v>
      </c>
      <c r="U53" s="88">
        <f>IF(INT(O53/100)=3,Y53,0)</f>
        <v>0</v>
      </c>
      <c r="V53" s="88">
        <f>IF(INT(O53/100)=4,Y53,0)</f>
        <v>8</v>
      </c>
      <c r="W53" s="88">
        <f>IF(INT(O53/100)=5,Y53,0)</f>
        <v>0</v>
      </c>
      <c r="X53" s="88">
        <f>IF(INT(O53/100)=6,Y53,0)</f>
        <v>0</v>
      </c>
      <c r="Y53" s="78">
        <v>8</v>
      </c>
      <c r="Z53" s="789"/>
    </row>
    <row r="54" spans="1:26" ht="16.5" thickBot="1">
      <c r="A54" s="86">
        <f>IF(I54=1,F54,0)</f>
        <v>6</v>
      </c>
      <c r="B54" s="86">
        <f>IF(I54=3,F54,0)</f>
        <v>0</v>
      </c>
      <c r="C54" s="86">
        <f>IF(I54=4,F54,0)</f>
        <v>0</v>
      </c>
      <c r="D54" s="86">
        <f>IF(I54=5,F54,0)</f>
        <v>0</v>
      </c>
      <c r="E54" s="86">
        <f>IF(I54=6,F54,0)</f>
        <v>0</v>
      </c>
      <c r="F54" s="89">
        <v>6</v>
      </c>
      <c r="G54" s="789"/>
      <c r="H54" s="107">
        <v>3</v>
      </c>
      <c r="I54" s="85">
        <v>1</v>
      </c>
      <c r="J54" s="93" t="str">
        <f>LOOKUP(I54,Name!A$2:B1944)</f>
        <v>Royal Sutton Coldfield</v>
      </c>
      <c r="K54" s="147">
        <v>51.2</v>
      </c>
      <c r="L54" s="99"/>
      <c r="M54" s="188" t="s">
        <v>148</v>
      </c>
      <c r="N54" s="92">
        <v>3</v>
      </c>
      <c r="O54" s="85">
        <v>362</v>
      </c>
      <c r="P54" s="93" t="str">
        <f>LOOKUP(O54,Name!A$2:B1951)</f>
        <v>Kofi Bennett</v>
      </c>
      <c r="Q54" s="150">
        <v>3.25</v>
      </c>
      <c r="R54" s="99"/>
      <c r="S54" s="789"/>
      <c r="T54" s="88">
        <f>IF(INT(O54/100)=1,Y54,0)</f>
        <v>0</v>
      </c>
      <c r="U54" s="88">
        <f>IF(INT(O54/100)=3,Y54,0)</f>
        <v>6</v>
      </c>
      <c r="V54" s="88">
        <f>IF(INT(O54/100)=4,Y54,0)</f>
        <v>0</v>
      </c>
      <c r="W54" s="88">
        <f>IF(INT(O54/100)=5,Y54,0)</f>
        <v>0</v>
      </c>
      <c r="X54" s="88">
        <f>IF(INT(O54/100)=6,Y54,0)</f>
        <v>0</v>
      </c>
      <c r="Y54" s="78">
        <v>6</v>
      </c>
      <c r="Z54" s="789"/>
    </row>
    <row r="55" spans="1:26" ht="16.5" thickBot="1">
      <c r="A55" s="86">
        <f>IF(I55=1,F55,0)</f>
        <v>0</v>
      </c>
      <c r="B55" s="86">
        <f>IF(I55=3,F55,0)</f>
        <v>0</v>
      </c>
      <c r="C55" s="86">
        <f>IF(I55=4,F55,0)</f>
        <v>0</v>
      </c>
      <c r="D55" s="86">
        <f>IF(I55=5,F55,0)</f>
        <v>4</v>
      </c>
      <c r="E55" s="86">
        <f>IF(I55=6,F55,0)</f>
        <v>0</v>
      </c>
      <c r="F55" s="89">
        <v>4</v>
      </c>
      <c r="G55" s="789"/>
      <c r="H55" s="107">
        <v>4</v>
      </c>
      <c r="I55" s="85">
        <v>5</v>
      </c>
      <c r="J55" s="93" t="str">
        <f>LOOKUP(I55,Name!A$2:B1945)</f>
        <v>Tamworth AC</v>
      </c>
      <c r="K55" s="147">
        <v>54.1</v>
      </c>
      <c r="L55" s="99"/>
      <c r="M55" s="188" t="s">
        <v>148</v>
      </c>
      <c r="N55" s="92">
        <v>4</v>
      </c>
      <c r="O55" s="85"/>
      <c r="P55" s="93" t="e">
        <f>LOOKUP(O55,Name!A$2:B1952)</f>
        <v>#N/A</v>
      </c>
      <c r="Q55" s="150"/>
      <c r="R55" s="99"/>
      <c r="S55" s="789"/>
      <c r="T55" s="88">
        <f>IF(INT(O55/100)=1,Y55,0)</f>
        <v>0</v>
      </c>
      <c r="U55" s="88">
        <f>IF(INT(O55/100)=3,Y55,0)</f>
        <v>0</v>
      </c>
      <c r="V55" s="88">
        <f>IF(INT(O55/100)=4,Y55,0)</f>
        <v>0</v>
      </c>
      <c r="W55" s="88">
        <f>IF(INT(O55/100)=5,Y55,0)</f>
        <v>0</v>
      </c>
      <c r="X55" s="88">
        <f>IF(INT(O55/100)=6,Y55,0)</f>
        <v>0</v>
      </c>
      <c r="Y55" s="78">
        <v>4</v>
      </c>
      <c r="Z55" s="789"/>
    </row>
    <row r="56" spans="1:26" ht="16.5" thickBot="1">
      <c r="A56" s="86">
        <f>IF(I56=1,F56,0)</f>
        <v>0</v>
      </c>
      <c r="B56" s="86">
        <f>IF(I56=3,F56,0)</f>
        <v>0</v>
      </c>
      <c r="C56" s="86">
        <f>IF(I56=4,F56,0)</f>
        <v>2</v>
      </c>
      <c r="D56" s="86">
        <f>IF(I56=5,F56,0)</f>
        <v>0</v>
      </c>
      <c r="E56" s="86">
        <f>IF(I56=6,F56,0)</f>
        <v>0</v>
      </c>
      <c r="F56" s="89">
        <v>2</v>
      </c>
      <c r="G56" s="789"/>
      <c r="H56" s="109">
        <v>5</v>
      </c>
      <c r="I56" s="96">
        <v>4</v>
      </c>
      <c r="J56" s="97" t="str">
        <f>LOOKUP(I56,Name!A$2:B1946)</f>
        <v>Halesowen C&amp;AC</v>
      </c>
      <c r="K56" s="252">
        <v>57.3</v>
      </c>
      <c r="L56" s="104"/>
      <c r="M56" s="188" t="s">
        <v>148</v>
      </c>
      <c r="N56" s="95">
        <v>5</v>
      </c>
      <c r="O56" s="96"/>
      <c r="P56" s="97" t="e">
        <f>LOOKUP(O56,Name!A$2:B1953)</f>
        <v>#N/A</v>
      </c>
      <c r="Q56" s="249"/>
      <c r="R56" s="104"/>
      <c r="S56" s="789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8">
        <v>2</v>
      </c>
      <c r="Z56" s="789"/>
    </row>
    <row r="57" spans="1:26" ht="16.5" thickBot="1">
      <c r="A57" s="87"/>
      <c r="B57" s="87"/>
      <c r="C57" s="87"/>
      <c r="D57" s="87"/>
      <c r="E57" s="87"/>
      <c r="F57" s="792" t="s">
        <v>75</v>
      </c>
      <c r="G57" s="789"/>
      <c r="H57" s="79"/>
      <c r="I57" s="79"/>
      <c r="J57" s="90"/>
      <c r="K57" s="90"/>
      <c r="L57" s="90"/>
      <c r="M57" s="188" t="s">
        <v>148</v>
      </c>
      <c r="N57" s="79"/>
      <c r="O57" s="79"/>
      <c r="P57" s="90"/>
      <c r="Q57" s="90"/>
      <c r="R57" s="90"/>
      <c r="S57" s="789"/>
      <c r="T57" s="87"/>
      <c r="U57" s="87"/>
      <c r="V57" s="87"/>
      <c r="W57" s="87"/>
      <c r="X57" s="87"/>
      <c r="Y57" s="792" t="s">
        <v>75</v>
      </c>
      <c r="Z57" s="789"/>
    </row>
    <row r="58" spans="1:26" ht="16.5" thickBot="1">
      <c r="A58" s="80" t="s">
        <v>65</v>
      </c>
      <c r="B58" s="81" t="s">
        <v>67</v>
      </c>
      <c r="C58" s="82" t="s">
        <v>69</v>
      </c>
      <c r="D58" s="83" t="s">
        <v>71</v>
      </c>
      <c r="E58" s="84" t="s">
        <v>73</v>
      </c>
      <c r="F58" s="789"/>
      <c r="G58" s="789"/>
      <c r="H58" s="185" t="s">
        <v>129</v>
      </c>
      <c r="I58" s="105"/>
      <c r="J58" s="91" t="s">
        <v>126</v>
      </c>
      <c r="K58" s="91"/>
      <c r="L58" s="101"/>
      <c r="M58" s="188" t="s">
        <v>148</v>
      </c>
      <c r="N58" s="185" t="s">
        <v>130</v>
      </c>
      <c r="O58" s="105"/>
      <c r="P58" s="91" t="s">
        <v>127</v>
      </c>
      <c r="Q58" s="91"/>
      <c r="R58" s="101"/>
      <c r="S58" s="789"/>
      <c r="T58" s="80" t="s">
        <v>65</v>
      </c>
      <c r="U58" s="81" t="s">
        <v>67</v>
      </c>
      <c r="V58" s="82" t="s">
        <v>69</v>
      </c>
      <c r="W58" s="83" t="s">
        <v>71</v>
      </c>
      <c r="X58" s="84" t="s">
        <v>73</v>
      </c>
      <c r="Y58" s="789"/>
      <c r="Z58" s="789"/>
    </row>
    <row r="59" spans="1:26" ht="16.5" thickBot="1">
      <c r="A59" s="88">
        <f>IF(INT(I59/100)=1,F59,0)</f>
        <v>0</v>
      </c>
      <c r="B59" s="88">
        <f>IF(INT(I59/100)=3,F59,0)</f>
        <v>0</v>
      </c>
      <c r="C59" s="88">
        <f>IF(INT(I59/100)=4,F59,0)</f>
        <v>0</v>
      </c>
      <c r="D59" s="88">
        <f>IF(INT(I59/100)=5,F59,0)</f>
        <v>0</v>
      </c>
      <c r="E59" s="88">
        <f>IF(INT(I59/100)=6,F59,0)</f>
        <v>10</v>
      </c>
      <c r="F59" s="78">
        <v>10</v>
      </c>
      <c r="G59" s="789"/>
      <c r="H59" s="92">
        <v>1</v>
      </c>
      <c r="I59" s="85">
        <v>641</v>
      </c>
      <c r="J59" s="93" t="str">
        <f>LOOKUP(I59,Name!A$2:B1949)</f>
        <v>Joe Masterson</v>
      </c>
      <c r="K59" s="87">
        <v>54</v>
      </c>
      <c r="L59" s="99"/>
      <c r="M59" s="188" t="s">
        <v>148</v>
      </c>
      <c r="N59" s="92">
        <v>1</v>
      </c>
      <c r="O59" s="85">
        <v>642</v>
      </c>
      <c r="P59" s="93" t="str">
        <f>LOOKUP(O59,Name!A$2:B1956)</f>
        <v>Ben Steele</v>
      </c>
      <c r="Q59" s="87">
        <v>51</v>
      </c>
      <c r="R59" s="99"/>
      <c r="S59" s="789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10</v>
      </c>
      <c r="Y59" s="78">
        <v>10</v>
      </c>
      <c r="Z59" s="789"/>
    </row>
    <row r="60" spans="1:26" ht="16.5" thickBot="1">
      <c r="A60" s="88">
        <f>IF(INT(I60/100)=1,F60,0)</f>
        <v>8</v>
      </c>
      <c r="B60" s="88">
        <f>IF(INT(I60/100)=3,F60,0)</f>
        <v>0</v>
      </c>
      <c r="C60" s="88">
        <f>IF(INT(I60/100)=4,F60,0)</f>
        <v>0</v>
      </c>
      <c r="D60" s="88">
        <f>IF(INT(I60/100)=5,F60,0)</f>
        <v>0</v>
      </c>
      <c r="E60" s="88">
        <f>IF(INT(I60/100)=6,F60,0)</f>
        <v>0</v>
      </c>
      <c r="F60" s="78">
        <v>8</v>
      </c>
      <c r="G60" s="789"/>
      <c r="H60" s="92">
        <v>2</v>
      </c>
      <c r="I60" s="85">
        <v>118</v>
      </c>
      <c r="J60" s="93" t="str">
        <f>LOOKUP(I60,Name!A$2:B1950)</f>
        <v>Zak O'Byrne</v>
      </c>
      <c r="K60" s="87">
        <v>48</v>
      </c>
      <c r="L60" s="99"/>
      <c r="M60" s="188" t="s">
        <v>148</v>
      </c>
      <c r="N60" s="92">
        <v>2</v>
      </c>
      <c r="O60" s="85">
        <v>117</v>
      </c>
      <c r="P60" s="93" t="str">
        <f>LOOKUP(O60,Name!A$2:B1957)</f>
        <v>Tobias Martin-Clarke</v>
      </c>
      <c r="Q60" s="87">
        <v>47</v>
      </c>
      <c r="R60" s="99"/>
      <c r="S60" s="789"/>
      <c r="T60" s="88">
        <f>IF(INT(O60/100)=1,Y60,0)</f>
        <v>8</v>
      </c>
      <c r="U60" s="88">
        <f>IF(INT(O60/100)=3,Y60,0)</f>
        <v>0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8">
        <v>8</v>
      </c>
      <c r="Z60" s="789"/>
    </row>
    <row r="61" spans="1:26" ht="16.5" thickBot="1">
      <c r="A61" s="88">
        <f>IF(INT(I61/100)=1,F61,0)</f>
        <v>0</v>
      </c>
      <c r="B61" s="88">
        <f>IF(INT(I61/100)=3,F61,0)</f>
        <v>0</v>
      </c>
      <c r="C61" s="88">
        <f>IF(INT(I61/100)=4,F61,0)</f>
        <v>6</v>
      </c>
      <c r="D61" s="88">
        <f>IF(INT(I61/100)=5,F61,0)</f>
        <v>0</v>
      </c>
      <c r="E61" s="88">
        <f>IF(INT(I61/100)=6,F61,0)</f>
        <v>0</v>
      </c>
      <c r="F61" s="78">
        <v>6</v>
      </c>
      <c r="G61" s="789"/>
      <c r="H61" s="92">
        <v>3</v>
      </c>
      <c r="I61" s="85">
        <v>434</v>
      </c>
      <c r="J61" s="93" t="str">
        <f>LOOKUP(I61,Name!A$2:B1951)</f>
        <v>Hamish Gordon</v>
      </c>
      <c r="K61" s="87">
        <v>48</v>
      </c>
      <c r="L61" s="99"/>
      <c r="M61" s="188" t="s">
        <v>148</v>
      </c>
      <c r="N61" s="92">
        <v>3</v>
      </c>
      <c r="O61" s="85">
        <v>436</v>
      </c>
      <c r="P61" s="93" t="str">
        <f>LOOKUP(O61,Name!A$2:B1958)</f>
        <v>Bryn Palmer</v>
      </c>
      <c r="Q61" s="87">
        <v>30</v>
      </c>
      <c r="R61" s="99"/>
      <c r="S61" s="789"/>
      <c r="T61" s="88">
        <f>IF(INT(O61/100)=1,Y61,0)</f>
        <v>0</v>
      </c>
      <c r="U61" s="88">
        <f>IF(INT(O61/100)=3,Y61,0)</f>
        <v>0</v>
      </c>
      <c r="V61" s="88">
        <f>IF(INT(O61/100)=4,Y61,0)</f>
        <v>6</v>
      </c>
      <c r="W61" s="88">
        <f>IF(INT(O61/100)=5,Y61,0)</f>
        <v>0</v>
      </c>
      <c r="X61" s="88">
        <f>IF(INT(O61/100)=6,Y61,0)</f>
        <v>0</v>
      </c>
      <c r="Y61" s="78">
        <v>6</v>
      </c>
      <c r="Z61" s="789"/>
    </row>
    <row r="62" spans="1:26" ht="16.5" thickBot="1">
      <c r="A62" s="88">
        <f>IF(INT(I62/100)=1,F62,0)</f>
        <v>0</v>
      </c>
      <c r="B62" s="88">
        <f>IF(INT(I62/100)=3,F62,0)</f>
        <v>0</v>
      </c>
      <c r="C62" s="88">
        <f>IF(INT(I62/100)=4,F62,0)</f>
        <v>0</v>
      </c>
      <c r="D62" s="88">
        <f>IF(INT(I62/100)=5,F62,0)</f>
        <v>4</v>
      </c>
      <c r="E62" s="88">
        <f>IF(INT(I62/100)=6,F62,0)</f>
        <v>0</v>
      </c>
      <c r="F62" s="78">
        <v>4</v>
      </c>
      <c r="G62" s="789"/>
      <c r="H62" s="92">
        <v>4</v>
      </c>
      <c r="I62" s="85">
        <v>522</v>
      </c>
      <c r="J62" s="93" t="str">
        <f>LOOKUP(I62,Name!A$2:B1952)</f>
        <v>Oliver Chapman</v>
      </c>
      <c r="K62" s="87">
        <v>47</v>
      </c>
      <c r="L62" s="99"/>
      <c r="M62" s="188" t="s">
        <v>148</v>
      </c>
      <c r="N62" s="92">
        <v>4</v>
      </c>
      <c r="O62" s="85"/>
      <c r="P62" s="93" t="e">
        <f>LOOKUP(O62,Name!A$2:B1959)</f>
        <v>#N/A</v>
      </c>
      <c r="Q62" s="87"/>
      <c r="R62" s="99"/>
      <c r="S62" s="789"/>
      <c r="T62" s="88">
        <f>IF(INT(O62/100)=1,Y62,0)</f>
        <v>0</v>
      </c>
      <c r="U62" s="88">
        <f>IF(INT(O62/100)=3,Y62,0)</f>
        <v>0</v>
      </c>
      <c r="V62" s="88">
        <f>IF(INT(O62/100)=4,Y62,0)</f>
        <v>0</v>
      </c>
      <c r="W62" s="88">
        <f>IF(INT(O62/100)=5,Y62,0)</f>
        <v>0</v>
      </c>
      <c r="X62" s="88">
        <f>IF(INT(O62/100)=6,Y62,0)</f>
        <v>0</v>
      </c>
      <c r="Y62" s="78">
        <v>4</v>
      </c>
      <c r="Z62" s="789"/>
    </row>
    <row r="63" spans="1:26" ht="16.5" thickBot="1">
      <c r="A63" s="88">
        <f>IF(INT(I63/100)=1,F63,0)</f>
        <v>0</v>
      </c>
      <c r="B63" s="88">
        <f>IF(INT(I63/100)=3,F63,0)</f>
        <v>2</v>
      </c>
      <c r="C63" s="88">
        <f>IF(INT(I63/100)=4,F63,0)</f>
        <v>0</v>
      </c>
      <c r="D63" s="88">
        <f>IF(INT(I63/100)=5,F63,0)</f>
        <v>0</v>
      </c>
      <c r="E63" s="88">
        <f>IF(INT(I63/100)=6,F63,0)</f>
        <v>0</v>
      </c>
      <c r="F63" s="78">
        <v>2</v>
      </c>
      <c r="G63" s="789"/>
      <c r="H63" s="92">
        <v>5</v>
      </c>
      <c r="I63" s="85">
        <v>362</v>
      </c>
      <c r="J63" s="93" t="str">
        <f>LOOKUP(I63,Name!A$2:B1953)</f>
        <v>Kofi Bennett</v>
      </c>
      <c r="K63" s="87">
        <v>35</v>
      </c>
      <c r="L63" s="99"/>
      <c r="M63" s="188" t="s">
        <v>148</v>
      </c>
      <c r="N63" s="92">
        <v>5</v>
      </c>
      <c r="O63" s="85"/>
      <c r="P63" s="93" t="e">
        <f>LOOKUP(O63,Name!A$2:B1960)</f>
        <v>#N/A</v>
      </c>
      <c r="Q63" s="87"/>
      <c r="R63" s="99"/>
      <c r="S63" s="789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0</v>
      </c>
      <c r="Y63" s="78">
        <v>2</v>
      </c>
      <c r="Z63" s="789"/>
    </row>
    <row r="64" spans="1:26" ht="16.5" thickBot="1">
      <c r="A64" s="87"/>
      <c r="B64" s="87"/>
      <c r="C64" s="87"/>
      <c r="D64" s="87"/>
      <c r="E64" s="87"/>
      <c r="F64" s="792" t="s">
        <v>75</v>
      </c>
      <c r="G64" s="789"/>
      <c r="H64" s="102"/>
      <c r="I64" s="103"/>
      <c r="J64" s="97"/>
      <c r="K64" s="97"/>
      <c r="L64" s="104"/>
      <c r="M64" s="188" t="s">
        <v>148</v>
      </c>
      <c r="N64" s="102"/>
      <c r="O64" s="103"/>
      <c r="P64" s="97"/>
      <c r="Q64" s="97"/>
      <c r="R64" s="104"/>
      <c r="S64" s="789"/>
      <c r="T64" s="87"/>
      <c r="U64" s="87"/>
      <c r="V64" s="87"/>
      <c r="W64" s="87"/>
      <c r="X64" s="87"/>
      <c r="Y64" s="792" t="s">
        <v>75</v>
      </c>
      <c r="Z64" s="789"/>
    </row>
    <row r="65" spans="1:26" ht="15">
      <c r="A65" s="789"/>
      <c r="B65" s="789"/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</row>
    <row r="71" ht="15">
      <c r="K71" s="55" t="s">
        <v>149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PageLayoutView="0" workbookViewId="0" topLeftCell="C43">
      <selection activeCell="I74" sqref="I74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421875" style="55" customWidth="1"/>
    <col min="8" max="9" width="5.7109375" style="55" customWidth="1"/>
    <col min="10" max="10" width="23.28125" style="55" customWidth="1"/>
    <col min="11" max="11" width="8.57421875" style="55" customWidth="1"/>
    <col min="12" max="12" width="5.71093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10" customWidth="1"/>
    <col min="20" max="24" width="5.7109375" style="3" customWidth="1"/>
    <col min="25" max="25" width="5.7109375" style="55" customWidth="1"/>
    <col min="26" max="26" width="5.00390625" style="3" customWidth="1"/>
    <col min="27" max="16384" width="9.140625" style="3" customWidth="1"/>
  </cols>
  <sheetData>
    <row r="1" spans="1:26" ht="16.5" thickBot="1">
      <c r="A1" s="789"/>
      <c r="B1" s="789"/>
      <c r="C1" s="789"/>
      <c r="D1" s="789"/>
      <c r="E1" s="789"/>
      <c r="F1" s="789"/>
      <c r="G1" s="789"/>
      <c r="H1" s="806" t="s">
        <v>99</v>
      </c>
      <c r="I1" s="807"/>
      <c r="J1" s="807"/>
      <c r="K1" s="807"/>
      <c r="L1" s="808"/>
      <c r="M1" s="187" t="s">
        <v>147</v>
      </c>
      <c r="N1" s="178"/>
      <c r="O1" s="179"/>
      <c r="P1" s="179" t="s">
        <v>571</v>
      </c>
      <c r="Q1" s="179"/>
      <c r="R1" s="180"/>
      <c r="S1" s="788"/>
      <c r="T1" s="789"/>
      <c r="U1" s="789"/>
      <c r="V1" s="789"/>
      <c r="W1" s="789"/>
      <c r="X1" s="789"/>
      <c r="Y1" s="789"/>
      <c r="Z1" s="789"/>
    </row>
    <row r="2" spans="1:26" ht="16.5" thickBot="1">
      <c r="A2" s="121" t="s">
        <v>65</v>
      </c>
      <c r="B2" s="127" t="s">
        <v>67</v>
      </c>
      <c r="C2" s="132" t="s">
        <v>69</v>
      </c>
      <c r="D2" s="135" t="s">
        <v>71</v>
      </c>
      <c r="E2" s="194" t="s">
        <v>73</v>
      </c>
      <c r="F2" s="195" t="s">
        <v>147</v>
      </c>
      <c r="G2" s="789"/>
      <c r="H2" s="671"/>
      <c r="I2" s="672"/>
      <c r="J2" s="672" t="s">
        <v>100</v>
      </c>
      <c r="K2" s="672"/>
      <c r="L2" s="673"/>
      <c r="M2" s="187" t="s">
        <v>147</v>
      </c>
      <c r="N2" s="185" t="s">
        <v>121</v>
      </c>
      <c r="O2" s="174"/>
      <c r="P2" s="163" t="s">
        <v>95</v>
      </c>
      <c r="Q2" s="163"/>
      <c r="R2" s="169"/>
      <c r="S2" s="788"/>
      <c r="T2" s="80" t="s">
        <v>65</v>
      </c>
      <c r="U2" s="81" t="s">
        <v>67</v>
      </c>
      <c r="V2" s="82" t="s">
        <v>69</v>
      </c>
      <c r="W2" s="83" t="s">
        <v>71</v>
      </c>
      <c r="X2" s="84" t="s">
        <v>73</v>
      </c>
      <c r="Y2" s="789"/>
      <c r="Z2" s="789"/>
    </row>
    <row r="3" spans="1:26" ht="16.5" thickBot="1">
      <c r="A3" s="168">
        <f>SUM(A9:A64)</f>
        <v>40</v>
      </c>
      <c r="B3" s="165">
        <f>SUM(B9:B64)</f>
        <v>8</v>
      </c>
      <c r="C3" s="165">
        <f>SUM(C9:C64)</f>
        <v>28</v>
      </c>
      <c r="D3" s="165">
        <f>SUM(D9:D64)</f>
        <v>56</v>
      </c>
      <c r="E3" s="165">
        <f>SUM(E9:E64)</f>
        <v>64</v>
      </c>
      <c r="F3" s="177" t="s">
        <v>97</v>
      </c>
      <c r="G3" s="789"/>
      <c r="H3" s="674" t="s">
        <v>288</v>
      </c>
      <c r="I3" s="672">
        <v>6</v>
      </c>
      <c r="J3" s="670" t="str">
        <f>LOOKUP(I3,Name!A$2:B1895)</f>
        <v>Solihull &amp; Small Heath</v>
      </c>
      <c r="K3" s="672">
        <f>E$5</f>
        <v>150</v>
      </c>
      <c r="L3" s="675"/>
      <c r="M3" s="187" t="s">
        <v>147</v>
      </c>
      <c r="N3" s="92">
        <v>1</v>
      </c>
      <c r="O3" s="85">
        <v>113</v>
      </c>
      <c r="P3" s="164" t="str">
        <f>LOOKUP(O3,Name!A$2:B1900)</f>
        <v>Elsa Buchanan</v>
      </c>
      <c r="Q3" s="150">
        <v>1.86</v>
      </c>
      <c r="R3" s="170"/>
      <c r="S3" s="788"/>
      <c r="T3" s="88">
        <f>IF(INT(O3/100)=1,Y3,0)</f>
        <v>10</v>
      </c>
      <c r="U3" s="88">
        <f>IF(INT(O3/100)=3,Y3,0)</f>
        <v>0</v>
      </c>
      <c r="V3" s="88">
        <f>IF(INT(O3/100)=4,Y3,0)</f>
        <v>0</v>
      </c>
      <c r="W3" s="88">
        <f>IF(INT(O3/100)=5,Y3,0)</f>
        <v>0</v>
      </c>
      <c r="X3" s="88">
        <f>IF(INT(O3/100)=6,Y3,0)</f>
        <v>0</v>
      </c>
      <c r="Y3" s="78">
        <v>10</v>
      </c>
      <c r="Z3" s="789"/>
    </row>
    <row r="4" spans="1:26" ht="16.5" thickBot="1">
      <c r="A4" s="168">
        <f>SUM(T2:T64)</f>
        <v>42</v>
      </c>
      <c r="B4" s="165">
        <f>SUM(U2:U64)</f>
        <v>38</v>
      </c>
      <c r="C4" s="165">
        <f>SUM(V2:V64)</f>
        <v>36</v>
      </c>
      <c r="D4" s="165">
        <f>SUM(W2:W64)</f>
        <v>60</v>
      </c>
      <c r="E4" s="165">
        <f>SUM(X2:X64)</f>
        <v>86</v>
      </c>
      <c r="F4" s="177" t="s">
        <v>156</v>
      </c>
      <c r="G4" s="789"/>
      <c r="H4" s="674" t="s">
        <v>291</v>
      </c>
      <c r="I4" s="672">
        <v>5</v>
      </c>
      <c r="J4" s="670" t="str">
        <f>LOOKUP(I4,Name!A$2:B1896)</f>
        <v>Tamworth AC</v>
      </c>
      <c r="K4" s="672">
        <f>D$5</f>
        <v>116</v>
      </c>
      <c r="L4" s="675"/>
      <c r="M4" s="187" t="s">
        <v>147</v>
      </c>
      <c r="N4" s="92">
        <v>2</v>
      </c>
      <c r="O4" s="85">
        <v>689</v>
      </c>
      <c r="P4" s="164" t="str">
        <f>LOOKUP(O4,Name!A$2:B1901)</f>
        <v>Freya Harding</v>
      </c>
      <c r="Q4" s="150">
        <v>1.84</v>
      </c>
      <c r="R4" s="170"/>
      <c r="S4" s="788"/>
      <c r="T4" s="88">
        <f>IF(INT(O4/100)=1,Y4,0)</f>
        <v>0</v>
      </c>
      <c r="U4" s="88">
        <f>IF(INT(O4/100)=3,Y4,0)</f>
        <v>0</v>
      </c>
      <c r="V4" s="88">
        <f>IF(INT(O4/100)=4,Y4,0)</f>
        <v>0</v>
      </c>
      <c r="W4" s="88">
        <f>IF(INT(O4/100)=5,Y4,0)</f>
        <v>0</v>
      </c>
      <c r="X4" s="88">
        <f>IF(INT(O4/100)=6,Y4,0)</f>
        <v>8</v>
      </c>
      <c r="Y4" s="78">
        <v>8</v>
      </c>
      <c r="Z4" s="789"/>
    </row>
    <row r="5" spans="1:26" ht="16.5" thickBot="1">
      <c r="A5" s="196">
        <f>A3+A4</f>
        <v>82</v>
      </c>
      <c r="B5" s="197">
        <f>B3+B4</f>
        <v>46</v>
      </c>
      <c r="C5" s="197">
        <f>C3+C4</f>
        <v>64</v>
      </c>
      <c r="D5" s="197">
        <f>D3+D4</f>
        <v>116</v>
      </c>
      <c r="E5" s="197">
        <f>E3+E4</f>
        <v>150</v>
      </c>
      <c r="F5" s="198" t="s">
        <v>98</v>
      </c>
      <c r="G5" s="789"/>
      <c r="H5" s="674" t="s">
        <v>292</v>
      </c>
      <c r="I5" s="672">
        <v>1</v>
      </c>
      <c r="J5" s="670" t="str">
        <f>LOOKUP(I5,Name!A$2:B1899)</f>
        <v>Royal Sutton Coldfield</v>
      </c>
      <c r="K5" s="672">
        <f>A$5</f>
        <v>82</v>
      </c>
      <c r="L5" s="675"/>
      <c r="M5" s="187" t="s">
        <v>147</v>
      </c>
      <c r="N5" s="92">
        <v>3</v>
      </c>
      <c r="O5" s="85">
        <v>501</v>
      </c>
      <c r="P5" s="164" t="str">
        <f>LOOKUP(O5,Name!A$2:B1902)</f>
        <v>Mya Strachan</v>
      </c>
      <c r="Q5" s="150">
        <v>1.83</v>
      </c>
      <c r="R5" s="170"/>
      <c r="S5" s="788"/>
      <c r="T5" s="88">
        <f>IF(INT(O5/100)=1,Y5,0)</f>
        <v>0</v>
      </c>
      <c r="U5" s="88">
        <f>IF(INT(O5/100)=3,Y5,0)</f>
        <v>0</v>
      </c>
      <c r="V5" s="88">
        <f>IF(INT(O5/100)=4,Y5,0)</f>
        <v>0</v>
      </c>
      <c r="W5" s="88">
        <f>IF(INT(O5/100)=5,Y5,0)</f>
        <v>6</v>
      </c>
      <c r="X5" s="88">
        <f>IF(INT(O5/100)=6,Y5,0)</f>
        <v>0</v>
      </c>
      <c r="Y5" s="78">
        <v>6</v>
      </c>
      <c r="Z5" s="789"/>
    </row>
    <row r="6" spans="1:26" ht="16.5" thickBot="1">
      <c r="A6" s="789"/>
      <c r="B6" s="789"/>
      <c r="C6" s="789"/>
      <c r="D6" s="789"/>
      <c r="E6" s="789"/>
      <c r="F6" s="789"/>
      <c r="G6" s="789"/>
      <c r="H6" s="674" t="s">
        <v>289</v>
      </c>
      <c r="I6" s="672">
        <v>4</v>
      </c>
      <c r="J6" s="670" t="str">
        <f>LOOKUP(I6,Name!A$2:B1897)</f>
        <v>Halesowen C&amp;AC</v>
      </c>
      <c r="K6" s="672">
        <f>C$5</f>
        <v>64</v>
      </c>
      <c r="L6" s="675"/>
      <c r="M6" s="187" t="s">
        <v>147</v>
      </c>
      <c r="N6" s="92">
        <v>4</v>
      </c>
      <c r="O6" s="85">
        <v>301</v>
      </c>
      <c r="P6" s="164" t="str">
        <f>LOOKUP(O6,Name!A$2:B1903)</f>
        <v>Amber Threlfall</v>
      </c>
      <c r="Q6" s="150">
        <v>1.44</v>
      </c>
      <c r="R6" s="170"/>
      <c r="S6" s="788"/>
      <c r="T6" s="88">
        <f>IF(INT(O6/100)=1,Y6,0)</f>
        <v>0</v>
      </c>
      <c r="U6" s="88">
        <f>IF(INT(O6/100)=3,Y6,0)</f>
        <v>4</v>
      </c>
      <c r="V6" s="88">
        <f>IF(INT(O6/100)=4,Y6,0)</f>
        <v>0</v>
      </c>
      <c r="W6" s="88">
        <f>IF(INT(O6/100)=5,Y6,0)</f>
        <v>0</v>
      </c>
      <c r="X6" s="88">
        <f>IF(INT(O6/100)=6,Y6,0)</f>
        <v>0</v>
      </c>
      <c r="Y6" s="78">
        <v>4</v>
      </c>
      <c r="Z6" s="789"/>
    </row>
    <row r="7" spans="1:26" ht="16.5" thickBot="1">
      <c r="A7" s="789"/>
      <c r="B7" s="789"/>
      <c r="C7" s="789"/>
      <c r="D7" s="789"/>
      <c r="E7" s="789"/>
      <c r="F7" s="789"/>
      <c r="G7" s="789"/>
      <c r="H7" s="674" t="s">
        <v>290</v>
      </c>
      <c r="I7" s="672">
        <v>3</v>
      </c>
      <c r="J7" s="670" t="str">
        <f>LOOKUP(I7,Name!A$2:B1898)</f>
        <v>Birchfield Harriers</v>
      </c>
      <c r="K7" s="672">
        <f>B$5</f>
        <v>46</v>
      </c>
      <c r="L7" s="675"/>
      <c r="M7" s="187" t="s">
        <v>147</v>
      </c>
      <c r="N7" s="92">
        <v>5</v>
      </c>
      <c r="O7" s="85">
        <v>493</v>
      </c>
      <c r="P7" s="164" t="str">
        <f>LOOKUP(O7,Name!A$2:B1904)</f>
        <v>Lauren Stewart</v>
      </c>
      <c r="Q7" s="150">
        <v>1.36</v>
      </c>
      <c r="R7" s="170"/>
      <c r="S7" s="788"/>
      <c r="T7" s="88">
        <f>IF(INT(O7/100)=1,Y7,0)</f>
        <v>0</v>
      </c>
      <c r="U7" s="88">
        <f>IF(INT(O7/100)=3,Y7,0)</f>
        <v>0</v>
      </c>
      <c r="V7" s="88">
        <f>IF(INT(O7/100)=4,Y7,0)</f>
        <v>2</v>
      </c>
      <c r="W7" s="88">
        <f>IF(INT(O7/100)=5,Y7,0)</f>
        <v>0</v>
      </c>
      <c r="X7" s="88">
        <f>IF(INT(O7/100)=6,Y7,0)</f>
        <v>0</v>
      </c>
      <c r="Y7" s="78">
        <v>2</v>
      </c>
      <c r="Z7" s="789"/>
    </row>
    <row r="8" spans="1:26" ht="15.75" thickBot="1">
      <c r="A8" s="789"/>
      <c r="B8" s="789"/>
      <c r="C8" s="789"/>
      <c r="D8" s="789"/>
      <c r="E8" s="789"/>
      <c r="F8" s="789"/>
      <c r="G8" s="789"/>
      <c r="H8" s="676"/>
      <c r="I8" s="677"/>
      <c r="J8" s="677"/>
      <c r="K8" s="677"/>
      <c r="L8" s="678"/>
      <c r="M8" s="187" t="s">
        <v>147</v>
      </c>
      <c r="N8" s="168"/>
      <c r="O8" s="165"/>
      <c r="P8" s="164"/>
      <c r="Q8" s="253"/>
      <c r="R8" s="170"/>
      <c r="S8" s="788"/>
      <c r="T8" s="100"/>
      <c r="U8" s="87"/>
      <c r="V8" s="87"/>
      <c r="W8" s="87"/>
      <c r="X8" s="87"/>
      <c r="Y8" s="792" t="s">
        <v>75</v>
      </c>
      <c r="Z8" s="789"/>
    </row>
    <row r="9" spans="1:26" ht="16.5" thickBot="1">
      <c r="A9" s="80" t="s">
        <v>65</v>
      </c>
      <c r="B9" s="81" t="s">
        <v>67</v>
      </c>
      <c r="C9" s="82" t="s">
        <v>69</v>
      </c>
      <c r="D9" s="83" t="s">
        <v>71</v>
      </c>
      <c r="E9" s="84" t="s">
        <v>73</v>
      </c>
      <c r="F9" s="789"/>
      <c r="G9" s="789"/>
      <c r="H9" s="185" t="s">
        <v>114</v>
      </c>
      <c r="I9" s="165"/>
      <c r="J9" s="163" t="s">
        <v>74</v>
      </c>
      <c r="K9" s="163"/>
      <c r="L9" s="169"/>
      <c r="M9" s="187" t="s">
        <v>147</v>
      </c>
      <c r="N9" s="186" t="s">
        <v>122</v>
      </c>
      <c r="O9" s="165"/>
      <c r="P9" s="165" t="s">
        <v>96</v>
      </c>
      <c r="Q9" s="254"/>
      <c r="R9" s="170"/>
      <c r="S9" s="788"/>
      <c r="T9" s="80" t="s">
        <v>65</v>
      </c>
      <c r="U9" s="81" t="s">
        <v>67</v>
      </c>
      <c r="V9" s="82" t="s">
        <v>69</v>
      </c>
      <c r="W9" s="83" t="s">
        <v>71</v>
      </c>
      <c r="X9" s="84" t="s">
        <v>73</v>
      </c>
      <c r="Y9" s="789"/>
      <c r="Z9" s="789"/>
    </row>
    <row r="10" spans="1:26" ht="15.75" thickBot="1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f>IF(I10=6,F10,0)</f>
        <v>10</v>
      </c>
      <c r="F10" s="89">
        <v>10</v>
      </c>
      <c r="G10" s="789"/>
      <c r="H10" s="107">
        <v>1</v>
      </c>
      <c r="I10" s="85">
        <v>6</v>
      </c>
      <c r="J10" s="164" t="str">
        <f>LOOKUP(I10,Name!A$2:B1901)</f>
        <v>Solihull &amp; Small Heath</v>
      </c>
      <c r="K10" s="147">
        <v>86.7</v>
      </c>
      <c r="L10" s="170"/>
      <c r="M10" s="187" t="s">
        <v>147</v>
      </c>
      <c r="N10" s="92">
        <v>1</v>
      </c>
      <c r="O10" s="85">
        <v>502</v>
      </c>
      <c r="P10" s="164" t="str">
        <f>LOOKUP(O10,Name!A$2:B1907)</f>
        <v>Amy Cook</v>
      </c>
      <c r="Q10" s="150">
        <v>1.66</v>
      </c>
      <c r="R10" s="170"/>
      <c r="S10" s="788"/>
      <c r="T10" s="88">
        <f>IF(INT(O10/100)=1,Y10,0)</f>
        <v>0</v>
      </c>
      <c r="U10" s="88">
        <f>IF(INT(O10/100)=3,Y10,0)</f>
        <v>0</v>
      </c>
      <c r="V10" s="88">
        <f>IF(INT(O10/100)=4,Y10,0)</f>
        <v>0</v>
      </c>
      <c r="W10" s="88">
        <f>IF(INT(O10/100)=5,Y10,0)</f>
        <v>10</v>
      </c>
      <c r="X10" s="88">
        <f>IF(INT(O10/100)=6,Y10,0)</f>
        <v>0</v>
      </c>
      <c r="Y10" s="78">
        <v>10</v>
      </c>
      <c r="Z10" s="789"/>
    </row>
    <row r="11" spans="1:26" ht="15.75" thickBot="1">
      <c r="A11" s="86">
        <f>IF(I11=1,F11,0)</f>
        <v>8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89">
        <v>8</v>
      </c>
      <c r="G11" s="789"/>
      <c r="H11" s="107">
        <v>2</v>
      </c>
      <c r="I11" s="85">
        <v>1</v>
      </c>
      <c r="J11" s="164" t="str">
        <f>LOOKUP(I11,Name!A$2:B1902)</f>
        <v>Royal Sutton Coldfield</v>
      </c>
      <c r="K11" s="147">
        <v>92.1</v>
      </c>
      <c r="L11" s="170"/>
      <c r="M11" s="187" t="s">
        <v>147</v>
      </c>
      <c r="N11" s="92">
        <v>2</v>
      </c>
      <c r="O11" s="85">
        <v>691</v>
      </c>
      <c r="P11" s="164" t="str">
        <f>LOOKUP(O11,Name!A$2:B1908)</f>
        <v>Erin Troop</v>
      </c>
      <c r="Q11" s="150">
        <v>1.54</v>
      </c>
      <c r="R11" s="170"/>
      <c r="S11" s="788"/>
      <c r="T11" s="88">
        <f>IF(INT(O11/100)=1,Y11,0)</f>
        <v>0</v>
      </c>
      <c r="U11" s="88">
        <f>IF(INT(O11/100)=3,Y11,0)</f>
        <v>0</v>
      </c>
      <c r="V11" s="88">
        <f>IF(INT(O11/100)=4,Y11,0)</f>
        <v>0</v>
      </c>
      <c r="W11" s="88">
        <f>IF(INT(O11/100)=5,Y11,0)</f>
        <v>0</v>
      </c>
      <c r="X11" s="88">
        <f>IF(INT(O11/100)=6,Y11,0)</f>
        <v>8</v>
      </c>
      <c r="Y11" s="78">
        <v>8</v>
      </c>
      <c r="Z11" s="789"/>
    </row>
    <row r="12" spans="1:26" ht="15.75" thickBot="1">
      <c r="A12" s="86">
        <f>IF(I12=1,F12,0)</f>
        <v>0</v>
      </c>
      <c r="B12" s="86">
        <f>IF(I12=3,F12,0)</f>
        <v>0</v>
      </c>
      <c r="C12" s="86">
        <f>IF(I12=4,F12,0)</f>
        <v>0</v>
      </c>
      <c r="D12" s="86">
        <f>IF(I12=5,F12,0)</f>
        <v>6</v>
      </c>
      <c r="E12" s="86">
        <f>IF(I12=6,F12,0)</f>
        <v>0</v>
      </c>
      <c r="F12" s="89">
        <v>6</v>
      </c>
      <c r="G12" s="789"/>
      <c r="H12" s="107">
        <v>3</v>
      </c>
      <c r="I12" s="85">
        <v>5</v>
      </c>
      <c r="J12" s="164" t="str">
        <f>LOOKUP(I12,Name!A$2:B1903)</f>
        <v>Tamworth AC</v>
      </c>
      <c r="K12" s="147">
        <v>93.9</v>
      </c>
      <c r="L12" s="170"/>
      <c r="M12" s="187" t="s">
        <v>147</v>
      </c>
      <c r="N12" s="92">
        <v>3</v>
      </c>
      <c r="O12" s="85">
        <v>112</v>
      </c>
      <c r="P12" s="164" t="str">
        <f>LOOKUP(O12,Name!A$2:B1909)</f>
        <v>Zara Buchanan</v>
      </c>
      <c r="Q12" s="150">
        <v>1.44</v>
      </c>
      <c r="R12" s="170"/>
      <c r="S12" s="788"/>
      <c r="T12" s="88">
        <f>IF(INT(O12/100)=1,Y12,0)</f>
        <v>6</v>
      </c>
      <c r="U12" s="88">
        <f>IF(INT(O12/100)=3,Y12,0)</f>
        <v>0</v>
      </c>
      <c r="V12" s="88">
        <f>IF(INT(O12/100)=4,Y12,0)</f>
        <v>0</v>
      </c>
      <c r="W12" s="88">
        <f>IF(INT(O12/100)=5,Y12,0)</f>
        <v>0</v>
      </c>
      <c r="X12" s="88">
        <f>IF(INT(O12/100)=6,Y12,0)</f>
        <v>0</v>
      </c>
      <c r="Y12" s="78">
        <v>6</v>
      </c>
      <c r="Z12" s="789"/>
    </row>
    <row r="13" spans="1:26" ht="15.75" thickBot="1">
      <c r="A13" s="86">
        <f>IF(I13=1,F13,0)</f>
        <v>0</v>
      </c>
      <c r="B13" s="86">
        <f>IF(I13=3,F13,0)</f>
        <v>0</v>
      </c>
      <c r="C13" s="86">
        <f>IF(I13=4,F13,0)</f>
        <v>4</v>
      </c>
      <c r="D13" s="86">
        <f>IF(I13=5,F13,0)</f>
        <v>0</v>
      </c>
      <c r="E13" s="86">
        <f>IF(I13=6,F13,0)</f>
        <v>0</v>
      </c>
      <c r="F13" s="89">
        <v>4</v>
      </c>
      <c r="G13" s="789"/>
      <c r="H13" s="107">
        <v>4</v>
      </c>
      <c r="I13" s="85">
        <v>4</v>
      </c>
      <c r="J13" s="164" t="str">
        <f>LOOKUP(I13,Name!A$2:B1904)</f>
        <v>Halesowen C&amp;AC</v>
      </c>
      <c r="K13" s="147">
        <v>96.7</v>
      </c>
      <c r="L13" s="170"/>
      <c r="M13" s="187" t="s">
        <v>147</v>
      </c>
      <c r="N13" s="92">
        <v>4</v>
      </c>
      <c r="O13" s="85">
        <v>307</v>
      </c>
      <c r="P13" s="164" t="str">
        <f>LOOKUP(O13,Name!A$2:B1910)</f>
        <v>Elizabeth Cornfield </v>
      </c>
      <c r="Q13" s="150">
        <v>1.41</v>
      </c>
      <c r="R13" s="170"/>
      <c r="S13" s="788"/>
      <c r="T13" s="88">
        <f>IF(INT(O13/100)=1,Y13,0)</f>
        <v>0</v>
      </c>
      <c r="U13" s="88">
        <f>IF(INT(O13/100)=3,Y13,0)</f>
        <v>4</v>
      </c>
      <c r="V13" s="88">
        <f>IF(INT(O13/100)=4,Y13,0)</f>
        <v>0</v>
      </c>
      <c r="W13" s="88">
        <f>IF(INT(O13/100)=5,Y13,0)</f>
        <v>0</v>
      </c>
      <c r="X13" s="88">
        <f>IF(INT(O13/100)=6,Y13,0)</f>
        <v>0</v>
      </c>
      <c r="Y13" s="78">
        <v>4</v>
      </c>
      <c r="Z13" s="789"/>
    </row>
    <row r="14" spans="1:26" ht="15.75" thickBot="1">
      <c r="A14" s="86">
        <f>IF(I14=1,F14,0)</f>
        <v>0</v>
      </c>
      <c r="B14" s="86">
        <f>IF(I14=3,F14,0)</f>
        <v>0</v>
      </c>
      <c r="C14" s="86">
        <f>IF(I14=4,F14,0)</f>
        <v>0</v>
      </c>
      <c r="D14" s="86">
        <f>IF(I14=5,F14,0)</f>
        <v>0</v>
      </c>
      <c r="E14" s="86">
        <f>IF(I14=6,F14,0)</f>
        <v>0</v>
      </c>
      <c r="F14" s="89">
        <v>2</v>
      </c>
      <c r="G14" s="789"/>
      <c r="H14" s="107">
        <v>5</v>
      </c>
      <c r="I14" s="85"/>
      <c r="J14" s="164" t="e">
        <f>LOOKUP(I14,Name!A$2:B1905)</f>
        <v>#N/A</v>
      </c>
      <c r="K14" s="147"/>
      <c r="L14" s="170"/>
      <c r="M14" s="187" t="s">
        <v>147</v>
      </c>
      <c r="N14" s="92">
        <v>5</v>
      </c>
      <c r="O14" s="85">
        <v>494</v>
      </c>
      <c r="P14" s="164" t="str">
        <f>LOOKUP(O14,Name!A$2:B1911)</f>
        <v>Sadie Bradley</v>
      </c>
      <c r="Q14" s="150">
        <v>0.84</v>
      </c>
      <c r="R14" s="170"/>
      <c r="S14" s="788"/>
      <c r="T14" s="88">
        <f>IF(INT(O14/100)=1,Y14,0)</f>
        <v>0</v>
      </c>
      <c r="U14" s="88">
        <f>IF(INT(O14/100)=3,Y14,0)</f>
        <v>0</v>
      </c>
      <c r="V14" s="88">
        <f>IF(INT(O14/100)=4,Y14,0)</f>
        <v>2</v>
      </c>
      <c r="W14" s="88">
        <f>IF(INT(O14/100)=5,Y14,0)</f>
        <v>0</v>
      </c>
      <c r="X14" s="88">
        <f>IF(INT(O14/100)=6,Y14,0)</f>
        <v>0</v>
      </c>
      <c r="Y14" s="78">
        <v>2</v>
      </c>
      <c r="Z14" s="789"/>
    </row>
    <row r="15" spans="1:26" ht="15.75" thickBot="1">
      <c r="A15" s="87"/>
      <c r="B15" s="87"/>
      <c r="C15" s="87"/>
      <c r="D15" s="87"/>
      <c r="E15" s="87"/>
      <c r="F15" s="792" t="s">
        <v>75</v>
      </c>
      <c r="G15" s="789"/>
      <c r="H15" s="168"/>
      <c r="I15" s="165"/>
      <c r="J15" s="164"/>
      <c r="K15" s="256"/>
      <c r="L15" s="170"/>
      <c r="M15" s="187" t="s">
        <v>147</v>
      </c>
      <c r="N15" s="175"/>
      <c r="O15" s="176"/>
      <c r="P15" s="166"/>
      <c r="Q15" s="255"/>
      <c r="R15" s="173"/>
      <c r="S15" s="788"/>
      <c r="T15" s="100"/>
      <c r="U15" s="87"/>
      <c r="V15" s="87"/>
      <c r="W15" s="87"/>
      <c r="X15" s="87"/>
      <c r="Y15" s="792" t="s">
        <v>75</v>
      </c>
      <c r="Z15" s="789"/>
    </row>
    <row r="16" spans="1:26" ht="16.5" thickBot="1">
      <c r="A16" s="80" t="s">
        <v>65</v>
      </c>
      <c r="B16" s="81" t="s">
        <v>67</v>
      </c>
      <c r="C16" s="82" t="s">
        <v>69</v>
      </c>
      <c r="D16" s="83" t="s">
        <v>71</v>
      </c>
      <c r="E16" s="84" t="s">
        <v>73</v>
      </c>
      <c r="F16" s="789"/>
      <c r="G16" s="789"/>
      <c r="H16" s="186" t="s">
        <v>115</v>
      </c>
      <c r="I16" s="165"/>
      <c r="J16" s="165" t="s">
        <v>79</v>
      </c>
      <c r="K16" s="257"/>
      <c r="L16" s="170"/>
      <c r="M16" s="187" t="s">
        <v>147</v>
      </c>
      <c r="N16" s="185" t="s">
        <v>132</v>
      </c>
      <c r="O16" s="174"/>
      <c r="P16" s="163" t="s">
        <v>131</v>
      </c>
      <c r="Q16" s="174"/>
      <c r="R16" s="169"/>
      <c r="S16" s="788"/>
      <c r="T16" s="80" t="s">
        <v>65</v>
      </c>
      <c r="U16" s="81" t="s">
        <v>67</v>
      </c>
      <c r="V16" s="82" t="s">
        <v>69</v>
      </c>
      <c r="W16" s="83" t="s">
        <v>71</v>
      </c>
      <c r="X16" s="84" t="s">
        <v>73</v>
      </c>
      <c r="Y16" s="789"/>
      <c r="Z16" s="789"/>
    </row>
    <row r="17" spans="1:26" ht="15.75" thickBot="1">
      <c r="A17" s="86">
        <f>IF(INT(I17/100)=1,F17,0)</f>
        <v>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89">
        <v>10</v>
      </c>
      <c r="G17" s="789"/>
      <c r="H17" s="107">
        <v>1</v>
      </c>
      <c r="I17" s="85">
        <v>1</v>
      </c>
      <c r="J17" s="164" t="str">
        <f>LOOKUP(I17,Name!A$2:B1907)</f>
        <v>Royal Sutton Coldfield</v>
      </c>
      <c r="K17" s="147">
        <v>13.1</v>
      </c>
      <c r="L17" s="170"/>
      <c r="M17" s="187" t="s">
        <v>147</v>
      </c>
      <c r="N17" s="92">
        <v>1</v>
      </c>
      <c r="O17" s="85">
        <v>692</v>
      </c>
      <c r="P17" s="164" t="str">
        <f>LOOKUP(O17,Name!A$2:B1914)</f>
        <v>Manuella Mbundu</v>
      </c>
      <c r="Q17" s="150">
        <v>5.54</v>
      </c>
      <c r="R17" s="170"/>
      <c r="S17" s="788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10</v>
      </c>
      <c r="Y17" s="78">
        <v>10</v>
      </c>
      <c r="Z17" s="789"/>
    </row>
    <row r="18" spans="1:26" ht="15.7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0</v>
      </c>
      <c r="F18" s="89">
        <v>8</v>
      </c>
      <c r="G18" s="789"/>
      <c r="H18" s="107">
        <v>2</v>
      </c>
      <c r="I18" s="85">
        <v>6</v>
      </c>
      <c r="J18" s="164" t="str">
        <f>LOOKUP(I18,Name!A$2:B1908)</f>
        <v>Solihull &amp; Small Heath</v>
      </c>
      <c r="K18" s="147">
        <v>13.2</v>
      </c>
      <c r="L18" s="170"/>
      <c r="M18" s="187" t="s">
        <v>147</v>
      </c>
      <c r="N18" s="92">
        <v>2</v>
      </c>
      <c r="O18" s="85">
        <v>113</v>
      </c>
      <c r="P18" s="164" t="str">
        <f>LOOKUP(O18,Name!A$2:B1915)</f>
        <v>Elsa Buchanan</v>
      </c>
      <c r="Q18" s="150">
        <v>5.28</v>
      </c>
      <c r="R18" s="170"/>
      <c r="S18" s="788"/>
      <c r="T18" s="88">
        <f>IF(INT(O18/100)=1,Y18,0)</f>
        <v>8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8">
        <v>8</v>
      </c>
      <c r="Z18" s="789"/>
    </row>
    <row r="19" spans="1:26" ht="15.75" thickBot="1">
      <c r="A19" s="86">
        <f>IF(INT(I19/100)=1,F19,0)</f>
        <v>0</v>
      </c>
      <c r="B19" s="86">
        <f>IF(INT(I19/100)=3,F19,0)</f>
        <v>0</v>
      </c>
      <c r="C19" s="86">
        <f>IF(INT(I19/100)=4,F19,0)</f>
        <v>0</v>
      </c>
      <c r="D19" s="86">
        <f>IF(INT(I19/100)=5,F19,0)</f>
        <v>0</v>
      </c>
      <c r="E19" s="86">
        <f>IF(INT(I19/100)=6,F19,0)</f>
        <v>0</v>
      </c>
      <c r="F19" s="89">
        <v>6</v>
      </c>
      <c r="G19" s="789"/>
      <c r="H19" s="107">
        <v>3</v>
      </c>
      <c r="I19" s="85">
        <v>5</v>
      </c>
      <c r="J19" s="164" t="str">
        <f>LOOKUP(I19,Name!A$2:B1909)</f>
        <v>Tamworth AC</v>
      </c>
      <c r="K19" s="147">
        <v>13.4</v>
      </c>
      <c r="L19" s="170"/>
      <c r="M19" s="187" t="s">
        <v>147</v>
      </c>
      <c r="N19" s="92">
        <v>3</v>
      </c>
      <c r="O19" s="85">
        <v>510</v>
      </c>
      <c r="P19" s="164" t="str">
        <f>LOOKUP(O19,Name!A$2:B1916)</f>
        <v>Jessica Nesbitt</v>
      </c>
      <c r="Q19" s="150">
        <v>4.7</v>
      </c>
      <c r="R19" s="170"/>
      <c r="S19" s="788"/>
      <c r="T19" s="88">
        <f>IF(INT(O19/100)=1,Y19,0)</f>
        <v>0</v>
      </c>
      <c r="U19" s="88">
        <f>IF(INT(O19/100)=3,Y19,0)</f>
        <v>0</v>
      </c>
      <c r="V19" s="88">
        <f>IF(INT(O19/100)=4,Y19,0)</f>
        <v>0</v>
      </c>
      <c r="W19" s="88">
        <f>IF(INT(O19/100)=5,Y19,0)</f>
        <v>6</v>
      </c>
      <c r="X19" s="88">
        <f>IF(INT(O19/100)=6,Y19,0)</f>
        <v>0</v>
      </c>
      <c r="Y19" s="78">
        <v>6</v>
      </c>
      <c r="Z19" s="789"/>
    </row>
    <row r="20" spans="1:26" ht="15.75" thickBot="1">
      <c r="A20" s="86">
        <f>IF(INT(I20/100)=1,F20,0)</f>
        <v>0</v>
      </c>
      <c r="B20" s="86">
        <f>IF(INT(I20/100)=3,F20,0)</f>
        <v>0</v>
      </c>
      <c r="C20" s="86">
        <f>IF(INT(I20/100)=4,F20,0)</f>
        <v>0</v>
      </c>
      <c r="D20" s="86">
        <f>IF(INT(I20/100)=5,F20,0)</f>
        <v>0</v>
      </c>
      <c r="E20" s="86">
        <f>IF(INT(I20/100)=6,F20,0)</f>
        <v>0</v>
      </c>
      <c r="F20" s="89">
        <v>4</v>
      </c>
      <c r="G20" s="789"/>
      <c r="H20" s="107">
        <v>4</v>
      </c>
      <c r="I20" s="85">
        <v>3</v>
      </c>
      <c r="J20" s="164" t="str">
        <f>LOOKUP(I20,Name!A$2:B1910)</f>
        <v>Birchfield Harriers</v>
      </c>
      <c r="K20" s="147">
        <v>13.6</v>
      </c>
      <c r="L20" s="170"/>
      <c r="M20" s="187" t="s">
        <v>147</v>
      </c>
      <c r="N20" s="92">
        <v>4</v>
      </c>
      <c r="O20" s="85">
        <v>486</v>
      </c>
      <c r="P20" s="164" t="str">
        <f>LOOKUP(O20,Name!A$2:B1917)</f>
        <v>Molly Figgitt</v>
      </c>
      <c r="Q20" s="150">
        <v>4.14</v>
      </c>
      <c r="R20" s="170"/>
      <c r="S20" s="788"/>
      <c r="T20" s="88">
        <f>IF(INT(O20/100)=1,Y20,0)</f>
        <v>0</v>
      </c>
      <c r="U20" s="88">
        <f>IF(INT(O20/100)=3,Y20,0)</f>
        <v>0</v>
      </c>
      <c r="V20" s="88">
        <f>IF(INT(O20/100)=4,Y20,0)</f>
        <v>4</v>
      </c>
      <c r="W20" s="88">
        <f>IF(INT(O20/100)=5,Y20,0)</f>
        <v>0</v>
      </c>
      <c r="X20" s="88">
        <f>IF(INT(O20/100)=6,Y20,0)</f>
        <v>0</v>
      </c>
      <c r="Y20" s="78">
        <v>4</v>
      </c>
      <c r="Z20" s="789"/>
    </row>
    <row r="21" spans="1:26" ht="15.75" thickBot="1">
      <c r="A21" s="86">
        <f>IF(INT(I21/100)=1,F21,0)</f>
        <v>0</v>
      </c>
      <c r="B21" s="86">
        <f>IF(INT(I21/100)=3,F21,0)</f>
        <v>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89">
        <v>2</v>
      </c>
      <c r="G21" s="789"/>
      <c r="H21" s="107">
        <v>5</v>
      </c>
      <c r="I21" s="85">
        <v>4</v>
      </c>
      <c r="J21" s="164" t="str">
        <f>LOOKUP(I21,Name!A$2:B1911)</f>
        <v>Halesowen C&amp;AC</v>
      </c>
      <c r="K21" s="147">
        <v>16.9</v>
      </c>
      <c r="L21" s="170"/>
      <c r="M21" s="187" t="s">
        <v>147</v>
      </c>
      <c r="N21" s="92">
        <v>5</v>
      </c>
      <c r="O21" s="85">
        <v>307</v>
      </c>
      <c r="P21" s="164" t="str">
        <f>LOOKUP(O21,Name!A$2:B1918)</f>
        <v>Elizabeth Cornfield </v>
      </c>
      <c r="Q21" s="150">
        <v>3.66</v>
      </c>
      <c r="R21" s="170"/>
      <c r="S21" s="788"/>
      <c r="T21" s="88">
        <f>IF(INT(O21/100)=1,Y21,0)</f>
        <v>0</v>
      </c>
      <c r="U21" s="88">
        <f>IF(INT(O21/100)=3,Y21,0)</f>
        <v>2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8">
        <v>2</v>
      </c>
      <c r="Z21" s="789"/>
    </row>
    <row r="22" spans="1:26" ht="15.75" thickBot="1">
      <c r="A22" s="87"/>
      <c r="B22" s="87"/>
      <c r="C22" s="87"/>
      <c r="D22" s="87"/>
      <c r="E22" s="87"/>
      <c r="F22" s="792" t="s">
        <v>75</v>
      </c>
      <c r="G22" s="789"/>
      <c r="H22" s="168"/>
      <c r="I22" s="165"/>
      <c r="J22" s="164"/>
      <c r="K22" s="256"/>
      <c r="L22" s="170"/>
      <c r="M22" s="187" t="s">
        <v>147</v>
      </c>
      <c r="N22" s="168"/>
      <c r="O22" s="165"/>
      <c r="P22" s="164"/>
      <c r="Q22" s="253"/>
      <c r="R22" s="170"/>
      <c r="S22" s="788"/>
      <c r="T22" s="100"/>
      <c r="U22" s="87"/>
      <c r="V22" s="87"/>
      <c r="W22" s="87"/>
      <c r="X22" s="87"/>
      <c r="Y22" s="792" t="s">
        <v>75</v>
      </c>
      <c r="Z22" s="789"/>
    </row>
    <row r="23" spans="1:26" ht="16.5" thickBot="1">
      <c r="A23" s="80" t="s">
        <v>65</v>
      </c>
      <c r="B23" s="81" t="s">
        <v>67</v>
      </c>
      <c r="C23" s="82" t="s">
        <v>69</v>
      </c>
      <c r="D23" s="83" t="s">
        <v>71</v>
      </c>
      <c r="E23" s="84" t="s">
        <v>73</v>
      </c>
      <c r="F23" s="789"/>
      <c r="G23" s="789"/>
      <c r="H23" s="186" t="s">
        <v>116</v>
      </c>
      <c r="I23" s="165"/>
      <c r="J23" s="165" t="s">
        <v>80</v>
      </c>
      <c r="K23" s="257"/>
      <c r="L23" s="170"/>
      <c r="M23" s="187" t="s">
        <v>147</v>
      </c>
      <c r="N23" s="186" t="s">
        <v>133</v>
      </c>
      <c r="O23" s="165"/>
      <c r="P23" s="165" t="s">
        <v>134</v>
      </c>
      <c r="Q23" s="254"/>
      <c r="R23" s="170"/>
      <c r="S23" s="788"/>
      <c r="T23" s="80" t="s">
        <v>65</v>
      </c>
      <c r="U23" s="81" t="s">
        <v>67</v>
      </c>
      <c r="V23" s="82" t="s">
        <v>69</v>
      </c>
      <c r="W23" s="83" t="s">
        <v>71</v>
      </c>
      <c r="X23" s="84" t="s">
        <v>73</v>
      </c>
      <c r="Y23" s="789"/>
      <c r="Z23" s="789"/>
    </row>
    <row r="24" spans="1:26" ht="15.75" thickBot="1">
      <c r="A24" s="86">
        <f>IF(INT(I24)=1,F24,0)</f>
        <v>0</v>
      </c>
      <c r="B24" s="86">
        <f>IF(INT(I24)=3,F24,0)</f>
        <v>0</v>
      </c>
      <c r="C24" s="86">
        <f>IF(INT(I24)=4,F24,0)</f>
        <v>0</v>
      </c>
      <c r="D24" s="86">
        <f>IF(INT(I24)=5,F24,0)</f>
        <v>10</v>
      </c>
      <c r="E24" s="86">
        <f>IF(INT(I24)=6,F24,0)</f>
        <v>0</v>
      </c>
      <c r="F24" s="89">
        <v>10</v>
      </c>
      <c r="G24" s="789"/>
      <c r="H24" s="107">
        <v>1</v>
      </c>
      <c r="I24" s="85">
        <v>5</v>
      </c>
      <c r="J24" s="164" t="str">
        <f>LOOKUP(I24,Name!A$2:B1914)</f>
        <v>Tamworth AC</v>
      </c>
      <c r="K24" s="147">
        <v>25.8</v>
      </c>
      <c r="L24" s="170"/>
      <c r="M24" s="187" t="s">
        <v>147</v>
      </c>
      <c r="N24" s="92">
        <v>1</v>
      </c>
      <c r="O24" s="85">
        <v>688</v>
      </c>
      <c r="P24" s="164" t="str">
        <f>LOOKUP(O24,Name!A$2:B1921)</f>
        <v>Charlotte Cappendell</v>
      </c>
      <c r="Q24" s="150">
        <v>5.52</v>
      </c>
      <c r="R24" s="170"/>
      <c r="S24" s="788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0</v>
      </c>
      <c r="X24" s="88">
        <f>IF(INT(O24/100)=6,Y24,0)</f>
        <v>10</v>
      </c>
      <c r="Y24" s="78">
        <v>10</v>
      </c>
      <c r="Z24" s="789"/>
    </row>
    <row r="25" spans="1:26" ht="15.75" thickBot="1">
      <c r="A25" s="86">
        <f>IF(INT(I25)=1,F25,0)</f>
        <v>0</v>
      </c>
      <c r="B25" s="86">
        <f>IF(INT(I25)=3,F25,0)</f>
        <v>0</v>
      </c>
      <c r="C25" s="86">
        <f>IF(INT(I25)=4,F25,0)</f>
        <v>0</v>
      </c>
      <c r="D25" s="86">
        <f>IF(INT(I25)=5,F25,0)</f>
        <v>0</v>
      </c>
      <c r="E25" s="86">
        <f>IF(INT(I25)=6,F25,0)</f>
        <v>8</v>
      </c>
      <c r="F25" s="89">
        <v>8</v>
      </c>
      <c r="G25" s="789"/>
      <c r="H25" s="107">
        <v>2</v>
      </c>
      <c r="I25" s="85">
        <v>6</v>
      </c>
      <c r="J25" s="164" t="str">
        <f>LOOKUP(I25,Name!A$2:B1915)</f>
        <v>Solihull &amp; Small Heath</v>
      </c>
      <c r="K25" s="147">
        <v>26</v>
      </c>
      <c r="L25" s="170"/>
      <c r="M25" s="187" t="s">
        <v>147</v>
      </c>
      <c r="N25" s="92">
        <v>2</v>
      </c>
      <c r="O25" s="85">
        <v>508</v>
      </c>
      <c r="P25" s="164" t="str">
        <f>LOOKUP(O25,Name!A$2:B1922)</f>
        <v>Sian Hubbard</v>
      </c>
      <c r="Q25" s="150">
        <v>4.66</v>
      </c>
      <c r="R25" s="170"/>
      <c r="S25" s="788"/>
      <c r="T25" s="88">
        <f>IF(INT(O25/100)=1,Y25,0)</f>
        <v>0</v>
      </c>
      <c r="U25" s="88">
        <f>IF(INT(O25/100)=3,Y25,0)</f>
        <v>0</v>
      </c>
      <c r="V25" s="88">
        <f>IF(INT(O25/100)=4,Y25,0)</f>
        <v>0</v>
      </c>
      <c r="W25" s="88">
        <f>IF(INT(O25/100)=5,Y25,0)</f>
        <v>8</v>
      </c>
      <c r="X25" s="88">
        <f>IF(INT(O25/100)=6,Y25,0)</f>
        <v>0</v>
      </c>
      <c r="Y25" s="78">
        <v>8</v>
      </c>
      <c r="Z25" s="789"/>
    </row>
    <row r="26" spans="1:26" ht="15.75" thickBot="1">
      <c r="A26" s="86">
        <f>IF(INT(I26)=1,F26,0)</f>
        <v>6</v>
      </c>
      <c r="B26" s="86">
        <f>IF(INT(I26)=3,F26,0)</f>
        <v>0</v>
      </c>
      <c r="C26" s="86">
        <f>IF(INT(I26)=4,F26,0)</f>
        <v>0</v>
      </c>
      <c r="D26" s="86">
        <f>IF(INT(I26)=5,F26,0)</f>
        <v>0</v>
      </c>
      <c r="E26" s="86">
        <f>IF(INT(I26)=6,F26,0)</f>
        <v>0</v>
      </c>
      <c r="F26" s="89">
        <v>6</v>
      </c>
      <c r="G26" s="789"/>
      <c r="H26" s="107">
        <v>3</v>
      </c>
      <c r="I26" s="85">
        <v>1</v>
      </c>
      <c r="J26" s="164" t="str">
        <f>LOOKUP(I26,Name!A$2:B1916)</f>
        <v>Royal Sutton Coldfield</v>
      </c>
      <c r="K26" s="147">
        <v>28</v>
      </c>
      <c r="L26" s="170"/>
      <c r="M26" s="187" t="s">
        <v>147</v>
      </c>
      <c r="N26" s="92">
        <v>3</v>
      </c>
      <c r="O26" s="85">
        <v>101</v>
      </c>
      <c r="P26" s="164" t="str">
        <f>LOOKUP(O26,Name!A$2:B1923)</f>
        <v>Louise Aldridge</v>
      </c>
      <c r="Q26" s="150">
        <v>4.6</v>
      </c>
      <c r="R26" s="170"/>
      <c r="S26" s="788"/>
      <c r="T26" s="88">
        <f>IF(INT(O26/100)=1,Y26,0)</f>
        <v>6</v>
      </c>
      <c r="U26" s="88">
        <f>IF(INT(O26/100)=3,Y26,0)</f>
        <v>0</v>
      </c>
      <c r="V26" s="88">
        <f>IF(INT(O26/100)=4,Y26,0)</f>
        <v>0</v>
      </c>
      <c r="W26" s="88">
        <f>IF(INT(O26/100)=5,Y26,0)</f>
        <v>0</v>
      </c>
      <c r="X26" s="88">
        <f>IF(INT(O26/100)=6,Y26,0)</f>
        <v>0</v>
      </c>
      <c r="Y26" s="78">
        <v>6</v>
      </c>
      <c r="Z26" s="789"/>
    </row>
    <row r="27" spans="1:26" ht="15.75" thickBot="1">
      <c r="A27" s="86">
        <f>IF(INT(I27)=1,F27,0)</f>
        <v>0</v>
      </c>
      <c r="B27" s="86">
        <f>IF(INT(I27)=3,F27,0)</f>
        <v>4</v>
      </c>
      <c r="C27" s="86">
        <f>IF(INT(I27)=4,F27,0)</f>
        <v>0</v>
      </c>
      <c r="D27" s="86">
        <f>IF(INT(I27)=5,F27,0)</f>
        <v>0</v>
      </c>
      <c r="E27" s="86">
        <f>IF(INT(I27)=6,F27,0)</f>
        <v>0</v>
      </c>
      <c r="F27" s="89">
        <v>4</v>
      </c>
      <c r="G27" s="789"/>
      <c r="H27" s="107">
        <v>4</v>
      </c>
      <c r="I27" s="85">
        <v>3</v>
      </c>
      <c r="J27" s="164" t="str">
        <f>LOOKUP(I27,Name!A$2:B1917)</f>
        <v>Birchfield Harriers</v>
      </c>
      <c r="K27" s="147">
        <v>28.7</v>
      </c>
      <c r="L27" s="170"/>
      <c r="M27" s="187" t="s">
        <v>147</v>
      </c>
      <c r="N27" s="92">
        <v>4</v>
      </c>
      <c r="O27" s="85">
        <v>487</v>
      </c>
      <c r="P27" s="164" t="str">
        <f>LOOKUP(O27,Name!A$2:B1924)</f>
        <v>Millie Knott</v>
      </c>
      <c r="Q27" s="150">
        <v>4.12</v>
      </c>
      <c r="R27" s="170"/>
      <c r="S27" s="788"/>
      <c r="T27" s="88">
        <f>IF(INT(O27/100)=1,Y27,0)</f>
        <v>0</v>
      </c>
      <c r="U27" s="88">
        <f>IF(INT(O27/100)=3,Y27,0)</f>
        <v>0</v>
      </c>
      <c r="V27" s="88">
        <f>IF(INT(O27/100)=4,Y27,0)</f>
        <v>4</v>
      </c>
      <c r="W27" s="88">
        <f>IF(INT(O27/100)=5,Y27,0)</f>
        <v>0</v>
      </c>
      <c r="X27" s="88">
        <f>IF(INT(O27/100)=6,Y27,0)</f>
        <v>0</v>
      </c>
      <c r="Y27" s="78">
        <v>4</v>
      </c>
      <c r="Z27" s="789"/>
    </row>
    <row r="28" spans="1:26" ht="15.75" thickBot="1">
      <c r="A28" s="86">
        <f>IF(INT(I28)=1,F28,0)</f>
        <v>0</v>
      </c>
      <c r="B28" s="86">
        <f>IF(INT(I28)=3,F28,0)</f>
        <v>0</v>
      </c>
      <c r="C28" s="86">
        <f>IF(INT(I28)=4,F28,0)</f>
        <v>2</v>
      </c>
      <c r="D28" s="86">
        <f>IF(INT(I28)=5,F28,0)</f>
        <v>0</v>
      </c>
      <c r="E28" s="86">
        <f>IF(INT(I28)=6,F28,0)</f>
        <v>0</v>
      </c>
      <c r="F28" s="89">
        <v>2</v>
      </c>
      <c r="G28" s="789"/>
      <c r="H28" s="107">
        <v>5</v>
      </c>
      <c r="I28" s="85">
        <v>4</v>
      </c>
      <c r="J28" s="164" t="str">
        <f>LOOKUP(I28,Name!A$2:B1918)</f>
        <v>Halesowen C&amp;AC</v>
      </c>
      <c r="K28" s="147">
        <v>29.4</v>
      </c>
      <c r="L28" s="170"/>
      <c r="M28" s="187" t="s">
        <v>147</v>
      </c>
      <c r="N28" s="95">
        <v>5</v>
      </c>
      <c r="O28" s="96"/>
      <c r="P28" s="166" t="e">
        <f>LOOKUP(O28,Name!A$2:B1925)</f>
        <v>#N/A</v>
      </c>
      <c r="Q28" s="249"/>
      <c r="R28" s="173"/>
      <c r="S28" s="788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8">
        <v>2</v>
      </c>
      <c r="Z28" s="789"/>
    </row>
    <row r="29" spans="1:26" ht="15.75" thickBot="1">
      <c r="A29" s="87"/>
      <c r="B29" s="87"/>
      <c r="C29" s="87"/>
      <c r="D29" s="87"/>
      <c r="E29" s="87"/>
      <c r="F29" s="792" t="s">
        <v>75</v>
      </c>
      <c r="G29" s="789"/>
      <c r="H29" s="168"/>
      <c r="I29" s="165"/>
      <c r="J29" s="164"/>
      <c r="K29" s="256"/>
      <c r="L29" s="170"/>
      <c r="M29" s="187" t="s">
        <v>147</v>
      </c>
      <c r="N29" s="172"/>
      <c r="O29" s="172"/>
      <c r="P29" s="167"/>
      <c r="Q29" s="167"/>
      <c r="R29" s="167"/>
      <c r="S29" s="788"/>
      <c r="T29" s="87"/>
      <c r="U29" s="87"/>
      <c r="V29" s="87"/>
      <c r="W29" s="87"/>
      <c r="X29" s="87"/>
      <c r="Y29" s="792" t="s">
        <v>75</v>
      </c>
      <c r="Z29" s="789"/>
    </row>
    <row r="30" spans="1:26" ht="16.5" thickBot="1">
      <c r="A30" s="80" t="s">
        <v>65</v>
      </c>
      <c r="B30" s="81" t="s">
        <v>67</v>
      </c>
      <c r="C30" s="82" t="s">
        <v>69</v>
      </c>
      <c r="D30" s="83" t="s">
        <v>71</v>
      </c>
      <c r="E30" s="84" t="s">
        <v>73</v>
      </c>
      <c r="F30" s="789"/>
      <c r="G30" s="789"/>
      <c r="H30" s="186" t="s">
        <v>117</v>
      </c>
      <c r="I30" s="165"/>
      <c r="J30" s="165" t="s">
        <v>146</v>
      </c>
      <c r="K30" s="257"/>
      <c r="L30" s="170"/>
      <c r="M30" s="187" t="s">
        <v>147</v>
      </c>
      <c r="N30" s="185" t="s">
        <v>136</v>
      </c>
      <c r="O30" s="174"/>
      <c r="P30" s="163" t="s">
        <v>135</v>
      </c>
      <c r="Q30" s="163"/>
      <c r="R30" s="169"/>
      <c r="S30" s="788"/>
      <c r="T30" s="80" t="s">
        <v>65</v>
      </c>
      <c r="U30" s="81" t="s">
        <v>67</v>
      </c>
      <c r="V30" s="82" t="s">
        <v>69</v>
      </c>
      <c r="W30" s="83" t="s">
        <v>71</v>
      </c>
      <c r="X30" s="84" t="s">
        <v>73</v>
      </c>
      <c r="Y30" s="789"/>
      <c r="Z30" s="789"/>
    </row>
    <row r="31" spans="1:26" ht="15.75" thickBot="1">
      <c r="A31" s="86">
        <f>IF(INT(I31)=1,F31,0)</f>
        <v>0</v>
      </c>
      <c r="B31" s="86">
        <f>IF(INT(I31)=3,F31,0)</f>
        <v>0</v>
      </c>
      <c r="C31" s="86">
        <f>IF(INT(I31)=4,F31,0)</f>
        <v>0</v>
      </c>
      <c r="D31" s="86">
        <f>IF(INT(I31)=5,F31,0)</f>
        <v>10</v>
      </c>
      <c r="E31" s="86">
        <f>IF(INT(I31)=6,F31,0)</f>
        <v>0</v>
      </c>
      <c r="F31" s="89">
        <v>10</v>
      </c>
      <c r="G31" s="789"/>
      <c r="H31" s="107">
        <v>1</v>
      </c>
      <c r="I31" s="85">
        <v>5</v>
      </c>
      <c r="J31" s="164" t="str">
        <f>LOOKUP(I31,Name!A$2:B1921)</f>
        <v>Tamworth AC</v>
      </c>
      <c r="K31" s="147">
        <v>81.4</v>
      </c>
      <c r="L31" s="170"/>
      <c r="M31" s="187" t="s">
        <v>147</v>
      </c>
      <c r="N31" s="92">
        <v>1</v>
      </c>
      <c r="O31" s="85">
        <v>689</v>
      </c>
      <c r="P31" s="164" t="str">
        <f>LOOKUP(O31,Name!A$2:B1928)</f>
        <v>Freya Harding</v>
      </c>
      <c r="Q31" s="87">
        <v>48</v>
      </c>
      <c r="R31" s="170"/>
      <c r="S31" s="788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10</v>
      </c>
      <c r="Y31" s="78">
        <v>10</v>
      </c>
      <c r="Z31" s="789"/>
    </row>
    <row r="32" spans="1:26" ht="15.75" thickBot="1">
      <c r="A32" s="86">
        <f>IF(INT(I32)=1,F32,0)</f>
        <v>0</v>
      </c>
      <c r="B32" s="86">
        <f>IF(INT(I32)=3,F32,0)</f>
        <v>0</v>
      </c>
      <c r="C32" s="86">
        <f>IF(INT(I32)=4,F32,0)</f>
        <v>0</v>
      </c>
      <c r="D32" s="86">
        <f>IF(INT(I32)=5,F32,0)</f>
        <v>0</v>
      </c>
      <c r="E32" s="86">
        <f>IF(INT(I32)=6,F32,0)</f>
        <v>8</v>
      </c>
      <c r="F32" s="89">
        <v>8</v>
      </c>
      <c r="G32" s="789"/>
      <c r="H32" s="107">
        <v>2</v>
      </c>
      <c r="I32" s="85">
        <v>6</v>
      </c>
      <c r="J32" s="164" t="str">
        <f>LOOKUP(I32,Name!A$2:B1922)</f>
        <v>Solihull &amp; Small Heath</v>
      </c>
      <c r="K32" s="147">
        <v>81.6</v>
      </c>
      <c r="L32" s="170"/>
      <c r="M32" s="187" t="s">
        <v>147</v>
      </c>
      <c r="N32" s="92">
        <v>2</v>
      </c>
      <c r="O32" s="85">
        <v>333</v>
      </c>
      <c r="P32" s="164" t="str">
        <f>LOOKUP(O32,Name!A$2:B1929)</f>
        <v>Jessica Moseley </v>
      </c>
      <c r="Q32" s="87">
        <v>39</v>
      </c>
      <c r="R32" s="170"/>
      <c r="S32" s="788"/>
      <c r="T32" s="88">
        <f>IF(INT(O32/100)=1,Y32,0)</f>
        <v>0</v>
      </c>
      <c r="U32" s="88">
        <f>IF(INT(O32/100)=3,Y32,0)</f>
        <v>8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8">
        <v>8</v>
      </c>
      <c r="Z32" s="789"/>
    </row>
    <row r="33" spans="1:26" ht="15.75" thickBot="1">
      <c r="A33" s="86">
        <f>IF(INT(I33)=1,F33,0)</f>
        <v>0</v>
      </c>
      <c r="B33" s="86">
        <f>IF(INT(I33)=3,F33,0)</f>
        <v>0</v>
      </c>
      <c r="C33" s="86">
        <f>IF(INT(I33)=4,F33,0)</f>
        <v>6</v>
      </c>
      <c r="D33" s="86">
        <f>IF(INT(I33)=5,F33,0)</f>
        <v>0</v>
      </c>
      <c r="E33" s="86">
        <f>IF(INT(I33)=6,F33,0)</f>
        <v>0</v>
      </c>
      <c r="F33" s="89">
        <v>6</v>
      </c>
      <c r="G33" s="789"/>
      <c r="H33" s="107">
        <v>3</v>
      </c>
      <c r="I33" s="85">
        <v>4</v>
      </c>
      <c r="J33" s="164" t="str">
        <f>LOOKUP(I33,Name!A$2:B1923)</f>
        <v>Halesowen C&amp;AC</v>
      </c>
      <c r="K33" s="147">
        <v>85.8</v>
      </c>
      <c r="L33" s="170"/>
      <c r="M33" s="187" t="s">
        <v>147</v>
      </c>
      <c r="N33" s="92">
        <v>3</v>
      </c>
      <c r="O33" s="85">
        <v>508</v>
      </c>
      <c r="P33" s="164" t="str">
        <f>LOOKUP(O33,Name!A$2:B1930)</f>
        <v>Sian Hubbard</v>
      </c>
      <c r="Q33" s="87">
        <v>36</v>
      </c>
      <c r="R33" s="170"/>
      <c r="S33" s="788"/>
      <c r="T33" s="88">
        <f>IF(INT(O33/100)=1,Y33,0)</f>
        <v>0</v>
      </c>
      <c r="U33" s="88">
        <f>IF(INT(O33/100)=3,Y33,0)</f>
        <v>0</v>
      </c>
      <c r="V33" s="88">
        <f>IF(INT(O33/100)=4,Y33,0)</f>
        <v>0</v>
      </c>
      <c r="W33" s="88">
        <f>IF(INT(O33/100)=5,Y33,0)</f>
        <v>6</v>
      </c>
      <c r="X33" s="88">
        <f>IF(INT(O33/100)=6,Y33,0)</f>
        <v>0</v>
      </c>
      <c r="Y33" s="78">
        <v>6</v>
      </c>
      <c r="Z33" s="789"/>
    </row>
    <row r="34" spans="1:26" ht="15.75" thickBot="1">
      <c r="A34" s="86">
        <f>IF(INT(I34)=1,F34,0)</f>
        <v>0</v>
      </c>
      <c r="B34" s="86">
        <f>IF(INT(I34)=3,F34,0)</f>
        <v>0</v>
      </c>
      <c r="C34" s="86">
        <f>IF(INT(I34)=4,F34,0)</f>
        <v>0</v>
      </c>
      <c r="D34" s="86">
        <f>IF(INT(I34)=5,F34,0)</f>
        <v>0</v>
      </c>
      <c r="E34" s="86">
        <f>IF(INT(I34)=6,F34,0)</f>
        <v>0</v>
      </c>
      <c r="F34" s="89">
        <v>4</v>
      </c>
      <c r="G34" s="789"/>
      <c r="H34" s="107">
        <v>4</v>
      </c>
      <c r="I34" s="85"/>
      <c r="J34" s="164" t="e">
        <f>LOOKUP(I34,Name!A$2:B1924)</f>
        <v>#N/A</v>
      </c>
      <c r="K34" s="147"/>
      <c r="L34" s="170"/>
      <c r="M34" s="187" t="s">
        <v>147</v>
      </c>
      <c r="N34" s="92">
        <v>4</v>
      </c>
      <c r="O34" s="85">
        <v>112</v>
      </c>
      <c r="P34" s="164" t="str">
        <f>LOOKUP(O34,Name!A$2:B1931)</f>
        <v>Zara Buchanan</v>
      </c>
      <c r="Q34" s="87">
        <v>31</v>
      </c>
      <c r="R34" s="170"/>
      <c r="S34" s="788"/>
      <c r="T34" s="88">
        <f>IF(INT(O34/100)=1,Y34,0)</f>
        <v>4</v>
      </c>
      <c r="U34" s="88">
        <f>IF(INT(O34/100)=3,Y34,0)</f>
        <v>0</v>
      </c>
      <c r="V34" s="88">
        <f>IF(INT(O34/100)=4,Y34,0)</f>
        <v>0</v>
      </c>
      <c r="W34" s="88">
        <f>IF(INT(O34/100)=5,Y34,0)</f>
        <v>0</v>
      </c>
      <c r="X34" s="88">
        <f>IF(INT(O34/100)=6,Y34,0)</f>
        <v>0</v>
      </c>
      <c r="Y34" s="78">
        <v>4</v>
      </c>
      <c r="Z34" s="789"/>
    </row>
    <row r="35" spans="1:26" ht="15.75" thickBot="1">
      <c r="A35" s="86">
        <f>IF(INT(I35)=1,F35,0)</f>
        <v>0</v>
      </c>
      <c r="B35" s="86">
        <f>IF(INT(I35)=3,F35,0)</f>
        <v>0</v>
      </c>
      <c r="C35" s="86">
        <f>IF(INT(I35)=4,F35,0)</f>
        <v>0</v>
      </c>
      <c r="D35" s="86">
        <f>IF(INT(I35)=5,F35,0)</f>
        <v>0</v>
      </c>
      <c r="E35" s="86">
        <f>IF(INT(I35)=6,F35,0)</f>
        <v>0</v>
      </c>
      <c r="F35" s="89">
        <v>2</v>
      </c>
      <c r="G35" s="789"/>
      <c r="H35" s="107">
        <v>5</v>
      </c>
      <c r="I35" s="85"/>
      <c r="J35" s="164" t="e">
        <f>LOOKUP(I35,Name!A$2:B1925)</f>
        <v>#N/A</v>
      </c>
      <c r="K35" s="147"/>
      <c r="L35" s="170"/>
      <c r="M35" s="187" t="s">
        <v>147</v>
      </c>
      <c r="N35" s="92">
        <v>5</v>
      </c>
      <c r="O35" s="85">
        <v>480</v>
      </c>
      <c r="P35" s="164" t="str">
        <f>LOOKUP(O35,Name!A$2:B1932)</f>
        <v>Milly Allen</v>
      </c>
      <c r="Q35" s="87">
        <v>29</v>
      </c>
      <c r="R35" s="170"/>
      <c r="S35" s="788"/>
      <c r="T35" s="88">
        <f>IF(INT(O35/100)=1,Y35,0)</f>
        <v>0</v>
      </c>
      <c r="U35" s="88">
        <f>IF(INT(O35/100)=3,Y35,0)</f>
        <v>0</v>
      </c>
      <c r="V35" s="88">
        <f>IF(INT(O35/100)=4,Y35,0)</f>
        <v>2</v>
      </c>
      <c r="W35" s="88">
        <f>IF(INT(O35/100)=5,Y35,0)</f>
        <v>0</v>
      </c>
      <c r="X35" s="88">
        <f>IF(INT(O35/100)=6,Y35,0)</f>
        <v>0</v>
      </c>
      <c r="Y35" s="78">
        <v>2</v>
      </c>
      <c r="Z35" s="789"/>
    </row>
    <row r="36" spans="1:26" ht="15.75" thickBot="1">
      <c r="A36" s="87"/>
      <c r="B36" s="87"/>
      <c r="C36" s="87"/>
      <c r="D36" s="87"/>
      <c r="E36" s="87"/>
      <c r="F36" s="792" t="s">
        <v>75</v>
      </c>
      <c r="G36" s="789"/>
      <c r="H36" s="168"/>
      <c r="I36" s="165"/>
      <c r="J36" s="164"/>
      <c r="K36" s="256"/>
      <c r="L36" s="170"/>
      <c r="M36" s="187" t="s">
        <v>147</v>
      </c>
      <c r="N36" s="168"/>
      <c r="O36" s="165"/>
      <c r="P36" s="164"/>
      <c r="Q36" s="164"/>
      <c r="R36" s="170"/>
      <c r="S36" s="788"/>
      <c r="T36" s="100"/>
      <c r="U36" s="87"/>
      <c r="V36" s="87"/>
      <c r="W36" s="87"/>
      <c r="X36" s="87"/>
      <c r="Y36" s="792" t="s">
        <v>75</v>
      </c>
      <c r="Z36" s="789"/>
    </row>
    <row r="37" spans="1:26" ht="16.5" thickBot="1">
      <c r="A37" s="80" t="s">
        <v>65</v>
      </c>
      <c r="B37" s="81" t="s">
        <v>67</v>
      </c>
      <c r="C37" s="82" t="s">
        <v>69</v>
      </c>
      <c r="D37" s="83" t="s">
        <v>71</v>
      </c>
      <c r="E37" s="84" t="s">
        <v>73</v>
      </c>
      <c r="F37" s="789"/>
      <c r="G37" s="789"/>
      <c r="H37" s="186" t="s">
        <v>118</v>
      </c>
      <c r="I37" s="165"/>
      <c r="J37" s="165" t="s">
        <v>85</v>
      </c>
      <c r="K37" s="257"/>
      <c r="L37" s="170"/>
      <c r="M37" s="187" t="s">
        <v>147</v>
      </c>
      <c r="N37" s="186" t="s">
        <v>137</v>
      </c>
      <c r="O37" s="165"/>
      <c r="P37" s="165" t="s">
        <v>138</v>
      </c>
      <c r="Q37" s="165"/>
      <c r="R37" s="170"/>
      <c r="S37" s="788"/>
      <c r="T37" s="80" t="s">
        <v>65</v>
      </c>
      <c r="U37" s="81" t="s">
        <v>67</v>
      </c>
      <c r="V37" s="82" t="s">
        <v>69</v>
      </c>
      <c r="W37" s="83" t="s">
        <v>71</v>
      </c>
      <c r="X37" s="84" t="s">
        <v>73</v>
      </c>
      <c r="Y37" s="789"/>
      <c r="Z37" s="789"/>
    </row>
    <row r="38" spans="1:26" ht="15.75" thickBot="1">
      <c r="A38" s="86">
        <f>IF(I38=1,F38,0)</f>
        <v>0</v>
      </c>
      <c r="B38" s="86">
        <f>IF(I38=3,F38,0)</f>
        <v>0</v>
      </c>
      <c r="C38" s="86">
        <f>IF(I38=4,F38,0)</f>
        <v>0</v>
      </c>
      <c r="D38" s="86">
        <f>IF(I38=5,F38,0)</f>
        <v>10</v>
      </c>
      <c r="E38" s="86">
        <f>IF(I38=6,F38,0)</f>
        <v>0</v>
      </c>
      <c r="F38" s="89">
        <v>10</v>
      </c>
      <c r="G38" s="789"/>
      <c r="H38" s="107">
        <v>1</v>
      </c>
      <c r="I38" s="85">
        <v>5</v>
      </c>
      <c r="J38" s="164" t="str">
        <f>LOOKUP(I38,Name!A$2:B1928)</f>
        <v>Tamworth AC</v>
      </c>
      <c r="K38" s="147">
        <v>51.5</v>
      </c>
      <c r="L38" s="170"/>
      <c r="M38" s="187" t="s">
        <v>147</v>
      </c>
      <c r="N38" s="92">
        <v>1</v>
      </c>
      <c r="O38" s="85">
        <v>696</v>
      </c>
      <c r="P38" s="164" t="str">
        <f>LOOKUP(O38,Name!A$2:B1935)</f>
        <v>Sophie Storey</v>
      </c>
      <c r="Q38" s="87">
        <v>43</v>
      </c>
      <c r="R38" s="170"/>
      <c r="S38" s="788"/>
      <c r="T38" s="88">
        <f>IF(INT(O38/100)=1,Y38,0)</f>
        <v>0</v>
      </c>
      <c r="U38" s="88">
        <f>IF(INT(O38/100)=3,Y38,0)</f>
        <v>0</v>
      </c>
      <c r="V38" s="88">
        <f>IF(INT(O38/100)=4,Y38,0)</f>
        <v>0</v>
      </c>
      <c r="W38" s="88">
        <f>IF(INT(O38/100)=5,Y38,0)</f>
        <v>0</v>
      </c>
      <c r="X38" s="88">
        <f>IF(INT(O38/100)=6,Y38,0)</f>
        <v>10</v>
      </c>
      <c r="Y38" s="78">
        <v>10</v>
      </c>
      <c r="Z38" s="789"/>
    </row>
    <row r="39" spans="1:26" ht="15.75" thickBot="1">
      <c r="A39" s="86">
        <f>IF(I39=1,F39,0)</f>
        <v>0</v>
      </c>
      <c r="B39" s="86">
        <f>IF(I39=3,F39,0)</f>
        <v>0</v>
      </c>
      <c r="C39" s="86">
        <f>IF(I39=4,F39,0)</f>
        <v>0</v>
      </c>
      <c r="D39" s="86">
        <f>IF(I39=5,F39,0)</f>
        <v>0</v>
      </c>
      <c r="E39" s="86">
        <f>IF(I39=6,F39,0)</f>
        <v>8</v>
      </c>
      <c r="F39" s="89">
        <v>8</v>
      </c>
      <c r="G39" s="789"/>
      <c r="H39" s="107">
        <v>2</v>
      </c>
      <c r="I39" s="85">
        <v>6</v>
      </c>
      <c r="J39" s="164" t="str">
        <f>LOOKUP(I39,Name!A$2:B1929)</f>
        <v>Solihull &amp; Small Heath</v>
      </c>
      <c r="K39" s="147">
        <v>51.8</v>
      </c>
      <c r="L39" s="170"/>
      <c r="M39" s="187" t="s">
        <v>147</v>
      </c>
      <c r="N39" s="92">
        <v>2</v>
      </c>
      <c r="O39" s="85">
        <v>301</v>
      </c>
      <c r="P39" s="164" t="str">
        <f>LOOKUP(O39,Name!A$2:B1936)</f>
        <v>Amber Threlfall</v>
      </c>
      <c r="Q39" s="87">
        <v>36</v>
      </c>
      <c r="R39" s="170"/>
      <c r="S39" s="788"/>
      <c r="T39" s="88">
        <f>IF(INT(O39/100)=1,Y39,0)</f>
        <v>0</v>
      </c>
      <c r="U39" s="88">
        <f>IF(INT(O39/100)=3,Y39,0)</f>
        <v>8</v>
      </c>
      <c r="V39" s="88">
        <f>IF(INT(O39/100)=4,Y39,0)</f>
        <v>0</v>
      </c>
      <c r="W39" s="88">
        <f>IF(INT(O39/100)=5,Y39,0)</f>
        <v>0</v>
      </c>
      <c r="X39" s="88">
        <f>IF(INT(O39/100)=6,Y39,0)</f>
        <v>0</v>
      </c>
      <c r="Y39" s="78">
        <v>8</v>
      </c>
      <c r="Z39" s="789"/>
    </row>
    <row r="40" spans="1:26" ht="15.75" thickBot="1">
      <c r="A40" s="86">
        <f>IF(I40=1,F40,0)</f>
        <v>0</v>
      </c>
      <c r="B40" s="86">
        <f>IF(I40=3,F40,0)</f>
        <v>0</v>
      </c>
      <c r="C40" s="86">
        <f>IF(I40=4,F40,0)</f>
        <v>6</v>
      </c>
      <c r="D40" s="86">
        <f>IF(I40=5,F40,0)</f>
        <v>0</v>
      </c>
      <c r="E40" s="86">
        <f>IF(I40=6,F40,0)</f>
        <v>0</v>
      </c>
      <c r="F40" s="89">
        <v>6</v>
      </c>
      <c r="G40" s="789"/>
      <c r="H40" s="107">
        <v>3</v>
      </c>
      <c r="I40" s="85">
        <v>4</v>
      </c>
      <c r="J40" s="164" t="str">
        <f>LOOKUP(I40,Name!A$2:B1930)</f>
        <v>Halesowen C&amp;AC</v>
      </c>
      <c r="K40" s="147">
        <v>56.3</v>
      </c>
      <c r="L40" s="170"/>
      <c r="M40" s="187" t="s">
        <v>147</v>
      </c>
      <c r="N40" s="92">
        <v>3</v>
      </c>
      <c r="O40" s="85">
        <v>510</v>
      </c>
      <c r="P40" s="164" t="str">
        <f>LOOKUP(O40,Name!A$2:B1937)</f>
        <v>Jessica Nesbitt</v>
      </c>
      <c r="Q40" s="87">
        <v>27</v>
      </c>
      <c r="R40" s="170"/>
      <c r="S40" s="788"/>
      <c r="T40" s="88">
        <f>IF(INT(O40/100)=1,Y40,0)</f>
        <v>0</v>
      </c>
      <c r="U40" s="88">
        <f>IF(INT(O40/100)=3,Y40,0)</f>
        <v>0</v>
      </c>
      <c r="V40" s="88">
        <f>IF(INT(O40/100)=4,Y40,0)</f>
        <v>0</v>
      </c>
      <c r="W40" s="88">
        <f>IF(INT(O40/100)=5,Y40,0)</f>
        <v>6</v>
      </c>
      <c r="X40" s="88">
        <f>IF(INT(O40/100)=6,Y40,0)</f>
        <v>0</v>
      </c>
      <c r="Y40" s="78">
        <v>6</v>
      </c>
      <c r="Z40" s="789"/>
    </row>
    <row r="41" spans="1:26" ht="15.75" thickBot="1">
      <c r="A41" s="86">
        <f>IF(I41=1,F41,0)</f>
        <v>4</v>
      </c>
      <c r="B41" s="86">
        <f>IF(I41=3,F41,0)</f>
        <v>0</v>
      </c>
      <c r="C41" s="86">
        <f>IF(I41=4,F41,0)</f>
        <v>0</v>
      </c>
      <c r="D41" s="86">
        <f>IF(I41=5,F41,0)</f>
        <v>0</v>
      </c>
      <c r="E41" s="86">
        <f>IF(I41=6,F41,0)</f>
        <v>0</v>
      </c>
      <c r="F41" s="89">
        <v>4</v>
      </c>
      <c r="G41" s="789"/>
      <c r="H41" s="107">
        <v>4</v>
      </c>
      <c r="I41" s="85">
        <v>1</v>
      </c>
      <c r="J41" s="164" t="str">
        <f>LOOKUP(I41,Name!A$2:B1931)</f>
        <v>Royal Sutton Coldfield</v>
      </c>
      <c r="K41" s="147">
        <v>56.9</v>
      </c>
      <c r="L41" s="170"/>
      <c r="M41" s="187" t="s">
        <v>147</v>
      </c>
      <c r="N41" s="92">
        <v>4</v>
      </c>
      <c r="O41" s="85">
        <v>104</v>
      </c>
      <c r="P41" s="164" t="str">
        <f>LOOKUP(O41,Name!A$2:B1938)</f>
        <v>Charlotte Gibson</v>
      </c>
      <c r="Q41" s="87">
        <v>26</v>
      </c>
      <c r="R41" s="170"/>
      <c r="S41" s="788"/>
      <c r="T41" s="88">
        <f>IF(INT(O41/100)=1,Y41,0)</f>
        <v>4</v>
      </c>
      <c r="U41" s="88">
        <f>IF(INT(O41/100)=3,Y41,0)</f>
        <v>0</v>
      </c>
      <c r="V41" s="88">
        <f>IF(INT(O41/100)=4,Y41,0)</f>
        <v>0</v>
      </c>
      <c r="W41" s="88">
        <f>IF(INT(O41/100)=5,Y41,0)</f>
        <v>0</v>
      </c>
      <c r="X41" s="88">
        <f>IF(INT(O41/100)=6,Y41,0)</f>
        <v>0</v>
      </c>
      <c r="Y41" s="78">
        <v>4</v>
      </c>
      <c r="Z41" s="789"/>
    </row>
    <row r="42" spans="1:26" ht="15.75" thickBot="1">
      <c r="A42" s="86">
        <f>IF(I42=1,F42,0)</f>
        <v>0</v>
      </c>
      <c r="B42" s="86">
        <f>IF(I42=3,F42,0)</f>
        <v>0</v>
      </c>
      <c r="C42" s="86">
        <f>IF(I42=4,F42,0)</f>
        <v>0</v>
      </c>
      <c r="D42" s="86">
        <f>IF(I42=5,F42,0)</f>
        <v>0</v>
      </c>
      <c r="E42" s="86">
        <f>IF(I42=6,F42,0)</f>
        <v>0</v>
      </c>
      <c r="F42" s="89">
        <v>2</v>
      </c>
      <c r="G42" s="789"/>
      <c r="H42" s="107">
        <v>5</v>
      </c>
      <c r="I42" s="85"/>
      <c r="J42" s="164" t="e">
        <f>LOOKUP(I42,Name!A$2:B1932)</f>
        <v>#N/A</v>
      </c>
      <c r="K42" s="147"/>
      <c r="L42" s="170"/>
      <c r="M42" s="187" t="s">
        <v>147</v>
      </c>
      <c r="N42" s="95">
        <v>5</v>
      </c>
      <c r="O42" s="96">
        <v>485</v>
      </c>
      <c r="P42" s="166" t="str">
        <f>LOOKUP(O42,Name!A$2:B1939)</f>
        <v>Matilde Figgitt</v>
      </c>
      <c r="Q42" s="106">
        <v>26</v>
      </c>
      <c r="R42" s="173"/>
      <c r="S42" s="788"/>
      <c r="T42" s="88">
        <f>IF(INT(O42/100)=1,Y42,0)</f>
        <v>0</v>
      </c>
      <c r="U42" s="88">
        <f>IF(INT(O42/100)=3,Y42,0)</f>
        <v>0</v>
      </c>
      <c r="V42" s="88">
        <f>IF(INT(O42/100)=4,Y42,0)</f>
        <v>2</v>
      </c>
      <c r="W42" s="88">
        <f>IF(INT(O42/100)=5,Y42,0)</f>
        <v>0</v>
      </c>
      <c r="X42" s="88">
        <f>IF(INT(O42/100)=6,Y42,0)</f>
        <v>0</v>
      </c>
      <c r="Y42" s="78">
        <v>2</v>
      </c>
      <c r="Z42" s="789"/>
    </row>
    <row r="43" spans="1:26" ht="15.75" thickBot="1">
      <c r="A43" s="87"/>
      <c r="B43" s="87"/>
      <c r="C43" s="87"/>
      <c r="D43" s="87"/>
      <c r="E43" s="87"/>
      <c r="F43" s="792" t="s">
        <v>75</v>
      </c>
      <c r="G43" s="789"/>
      <c r="H43" s="171"/>
      <c r="I43" s="164"/>
      <c r="J43" s="164"/>
      <c r="K43" s="256"/>
      <c r="L43" s="170"/>
      <c r="M43" s="187" t="s">
        <v>147</v>
      </c>
      <c r="N43" s="172"/>
      <c r="O43" s="172"/>
      <c r="P43" s="167"/>
      <c r="Q43" s="167"/>
      <c r="R43" s="167"/>
      <c r="S43" s="788"/>
      <c r="T43" s="87"/>
      <c r="U43" s="87"/>
      <c r="V43" s="87"/>
      <c r="W43" s="87"/>
      <c r="X43" s="87"/>
      <c r="Y43" s="792" t="s">
        <v>75</v>
      </c>
      <c r="Z43" s="789"/>
    </row>
    <row r="44" spans="1:26" ht="16.5" thickBot="1">
      <c r="A44" s="80" t="s">
        <v>65</v>
      </c>
      <c r="B44" s="81" t="s">
        <v>67</v>
      </c>
      <c r="C44" s="82" t="s">
        <v>69</v>
      </c>
      <c r="D44" s="83" t="s">
        <v>71</v>
      </c>
      <c r="E44" s="84" t="s">
        <v>73</v>
      </c>
      <c r="F44" s="789"/>
      <c r="G44" s="789"/>
      <c r="H44" s="186" t="s">
        <v>119</v>
      </c>
      <c r="I44" s="164"/>
      <c r="J44" s="165" t="s">
        <v>86</v>
      </c>
      <c r="K44" s="257"/>
      <c r="L44" s="170"/>
      <c r="M44" s="187" t="s">
        <v>147</v>
      </c>
      <c r="N44" s="185" t="s">
        <v>123</v>
      </c>
      <c r="O44" s="174"/>
      <c r="P44" s="163" t="s">
        <v>93</v>
      </c>
      <c r="Q44" s="163"/>
      <c r="R44" s="169"/>
      <c r="S44" s="788"/>
      <c r="T44" s="80" t="s">
        <v>65</v>
      </c>
      <c r="U44" s="81" t="s">
        <v>67</v>
      </c>
      <c r="V44" s="82" t="s">
        <v>69</v>
      </c>
      <c r="W44" s="83" t="s">
        <v>71</v>
      </c>
      <c r="X44" s="84" t="s">
        <v>73</v>
      </c>
      <c r="Y44" s="789"/>
      <c r="Z44" s="789"/>
    </row>
    <row r="45" spans="1:26" ht="15.75" thickBot="1">
      <c r="A45" s="86">
        <f>IF(I45=1,F45,0)</f>
        <v>0</v>
      </c>
      <c r="B45" s="86">
        <f>IF(I45=3,F45,0)</f>
        <v>0</v>
      </c>
      <c r="C45" s="86">
        <f>IF(I45=4,F45,0)</f>
        <v>0</v>
      </c>
      <c r="D45" s="86">
        <f>IF(I45=5,F45,0)</f>
        <v>0</v>
      </c>
      <c r="E45" s="86">
        <f>IF(I45=6,F45,0)</f>
        <v>10</v>
      </c>
      <c r="F45" s="89">
        <v>10</v>
      </c>
      <c r="G45" s="789"/>
      <c r="H45" s="107">
        <v>1</v>
      </c>
      <c r="I45" s="85">
        <v>6</v>
      </c>
      <c r="J45" s="164" t="str">
        <f>LOOKUP(I45,Name!A$2:B1935)</f>
        <v>Solihull &amp; Small Heath</v>
      </c>
      <c r="K45" s="147">
        <v>53.7</v>
      </c>
      <c r="L45" s="170"/>
      <c r="M45" s="187" t="s">
        <v>147</v>
      </c>
      <c r="N45" s="92">
        <v>1</v>
      </c>
      <c r="O45" s="85">
        <v>688</v>
      </c>
      <c r="P45" s="164" t="str">
        <f>LOOKUP(O45,Name!A$2:B1942)</f>
        <v>Charlotte Cappendell</v>
      </c>
      <c r="Q45" s="150">
        <v>6</v>
      </c>
      <c r="R45" s="170"/>
      <c r="S45" s="788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10</v>
      </c>
      <c r="Y45" s="78">
        <v>10</v>
      </c>
      <c r="Z45" s="789"/>
    </row>
    <row r="46" spans="1:26" ht="15.75" thickBot="1">
      <c r="A46" s="86">
        <f>IF(I46=1,F46,0)</f>
        <v>8</v>
      </c>
      <c r="B46" s="86">
        <f>IF(I46=3,F46,0)</f>
        <v>0</v>
      </c>
      <c r="C46" s="86">
        <f>IF(I46=4,F46,0)</f>
        <v>0</v>
      </c>
      <c r="D46" s="86">
        <f>IF(I46=5,F46,0)</f>
        <v>0</v>
      </c>
      <c r="E46" s="86">
        <f>IF(I46=6,F46,0)</f>
        <v>0</v>
      </c>
      <c r="F46" s="89">
        <v>8</v>
      </c>
      <c r="G46" s="789"/>
      <c r="H46" s="107">
        <v>2</v>
      </c>
      <c r="I46" s="85">
        <v>1</v>
      </c>
      <c r="J46" s="164" t="str">
        <f>LOOKUP(I46,Name!A$2:B1936)</f>
        <v>Royal Sutton Coldfield</v>
      </c>
      <c r="K46" s="147">
        <v>57.5</v>
      </c>
      <c r="L46" s="170"/>
      <c r="M46" s="187" t="s">
        <v>147</v>
      </c>
      <c r="N46" s="92">
        <v>2</v>
      </c>
      <c r="O46" s="85">
        <v>301</v>
      </c>
      <c r="P46" s="164" t="str">
        <f>LOOKUP(O46,Name!A$2:B1943)</f>
        <v>Amber Threlfall</v>
      </c>
      <c r="Q46" s="150">
        <v>4.75</v>
      </c>
      <c r="R46" s="170"/>
      <c r="S46" s="788"/>
      <c r="T46" s="88">
        <f>IF(INT(O46/100)=1,Y46,0)</f>
        <v>0</v>
      </c>
      <c r="U46" s="88">
        <f>IF(INT(O46/100)=3,Y46,0)</f>
        <v>8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8">
        <v>8</v>
      </c>
      <c r="Z46" s="789"/>
    </row>
    <row r="47" spans="1:26" ht="15.75" thickBot="1">
      <c r="A47" s="86">
        <f>IF(I47=1,F47,0)</f>
        <v>0</v>
      </c>
      <c r="B47" s="86">
        <f>IF(I47=3,F47,0)</f>
        <v>0</v>
      </c>
      <c r="C47" s="86">
        <f>IF(I47=4,F47,0)</f>
        <v>0</v>
      </c>
      <c r="D47" s="86">
        <f>IF(I47=5,F47,0)</f>
        <v>6</v>
      </c>
      <c r="E47" s="86">
        <f>IF(I47=6,F47,0)</f>
        <v>0</v>
      </c>
      <c r="F47" s="89">
        <v>6</v>
      </c>
      <c r="G47" s="789"/>
      <c r="H47" s="107">
        <v>3</v>
      </c>
      <c r="I47" s="85">
        <v>5</v>
      </c>
      <c r="J47" s="164" t="str">
        <f>LOOKUP(I47,Name!A$2:B1937)</f>
        <v>Tamworth AC</v>
      </c>
      <c r="K47" s="147">
        <v>57.6</v>
      </c>
      <c r="L47" s="170"/>
      <c r="M47" s="187" t="s">
        <v>147</v>
      </c>
      <c r="N47" s="92">
        <v>3</v>
      </c>
      <c r="O47" s="85">
        <v>483</v>
      </c>
      <c r="P47" s="164" t="str">
        <f>LOOKUP(O47,Name!A$2:B1944)</f>
        <v>Betsy Cooper</v>
      </c>
      <c r="Q47" s="150">
        <v>4.5</v>
      </c>
      <c r="R47" s="170"/>
      <c r="S47" s="788"/>
      <c r="T47" s="88">
        <f>IF(INT(O47/100)=1,Y47,0)</f>
        <v>0</v>
      </c>
      <c r="U47" s="88">
        <f>IF(INT(O47/100)=3,Y47,0)</f>
        <v>0</v>
      </c>
      <c r="V47" s="88">
        <f>IF(INT(O47/100)=4,Y47,0)</f>
        <v>6</v>
      </c>
      <c r="W47" s="88">
        <f>IF(INT(O47/100)=5,Y47,0)</f>
        <v>0</v>
      </c>
      <c r="X47" s="88">
        <f>IF(INT(O47/100)=6,Y47,0)</f>
        <v>0</v>
      </c>
      <c r="Y47" s="78">
        <v>6</v>
      </c>
      <c r="Z47" s="789"/>
    </row>
    <row r="48" spans="1:26" ht="15.75" thickBot="1">
      <c r="A48" s="86">
        <f>IF(I48=1,F48,0)</f>
        <v>0</v>
      </c>
      <c r="B48" s="86">
        <f>IF(I48=3,F48,0)</f>
        <v>0</v>
      </c>
      <c r="C48" s="86">
        <f>IF(I48=4,F48,0)</f>
        <v>4</v>
      </c>
      <c r="D48" s="86">
        <f>IF(I48=5,F48,0)</f>
        <v>0</v>
      </c>
      <c r="E48" s="86">
        <f>IF(I48=6,F48,0)</f>
        <v>0</v>
      </c>
      <c r="F48" s="89">
        <v>4</v>
      </c>
      <c r="G48" s="789"/>
      <c r="H48" s="107">
        <v>4</v>
      </c>
      <c r="I48" s="85">
        <v>4</v>
      </c>
      <c r="J48" s="164" t="str">
        <f>LOOKUP(I48,Name!A$2:B1938)</f>
        <v>Halesowen C&amp;AC</v>
      </c>
      <c r="K48" s="147">
        <v>58.3</v>
      </c>
      <c r="L48" s="170"/>
      <c r="M48" s="187" t="s">
        <v>147</v>
      </c>
      <c r="N48" s="92">
        <v>4</v>
      </c>
      <c r="O48" s="85">
        <v>507</v>
      </c>
      <c r="P48" s="164" t="str">
        <f>LOOKUP(O48,Name!A$2:B1945)</f>
        <v>Bethany Winstone</v>
      </c>
      <c r="Q48" s="150">
        <v>4.5</v>
      </c>
      <c r="R48" s="170"/>
      <c r="S48" s="788"/>
      <c r="T48" s="88">
        <f>IF(INT(O48/100)=1,Y48,0)</f>
        <v>0</v>
      </c>
      <c r="U48" s="88">
        <f>IF(INT(O48/100)=3,Y48,0)</f>
        <v>0</v>
      </c>
      <c r="V48" s="88">
        <f>IF(INT(O48/100)=4,Y48,0)</f>
        <v>0</v>
      </c>
      <c r="W48" s="88">
        <f>IF(INT(O48/100)=5,Y48,0)</f>
        <v>4</v>
      </c>
      <c r="X48" s="88">
        <f>IF(INT(O48/100)=6,Y48,0)</f>
        <v>0</v>
      </c>
      <c r="Y48" s="78">
        <v>4</v>
      </c>
      <c r="Z48" s="789"/>
    </row>
    <row r="49" spans="1:26" ht="15.75" thickBot="1">
      <c r="A49" s="86">
        <f>IF(I49=1,F49,0)</f>
        <v>0</v>
      </c>
      <c r="B49" s="86">
        <f>IF(I49=3,F49,0)</f>
        <v>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89">
        <v>2</v>
      </c>
      <c r="G49" s="789"/>
      <c r="H49" s="107">
        <v>5</v>
      </c>
      <c r="I49" s="85"/>
      <c r="J49" s="164" t="e">
        <f>LOOKUP(I49,Name!A$2:B1939)</f>
        <v>#N/A</v>
      </c>
      <c r="K49" s="147"/>
      <c r="L49" s="170"/>
      <c r="M49" s="187" t="s">
        <v>147</v>
      </c>
      <c r="N49" s="92">
        <v>5</v>
      </c>
      <c r="O49" s="85"/>
      <c r="P49" s="164" t="e">
        <f>LOOKUP(O49,Name!A$2:B1946)</f>
        <v>#N/A</v>
      </c>
      <c r="Q49" s="150"/>
      <c r="R49" s="170"/>
      <c r="S49" s="788"/>
      <c r="T49" s="88">
        <f>IF(INT(O49/100)=1,Y49,0)</f>
        <v>0</v>
      </c>
      <c r="U49" s="88">
        <f>IF(INT(O49/100)=3,Y49,0)</f>
        <v>0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8">
        <v>2</v>
      </c>
      <c r="Z49" s="789"/>
    </row>
    <row r="50" spans="1:26" ht="15.75" thickBot="1">
      <c r="A50" s="87"/>
      <c r="B50" s="87"/>
      <c r="C50" s="87"/>
      <c r="D50" s="87"/>
      <c r="E50" s="87"/>
      <c r="F50" s="792" t="s">
        <v>75</v>
      </c>
      <c r="G50" s="789"/>
      <c r="H50" s="168"/>
      <c r="I50" s="165"/>
      <c r="J50" s="164"/>
      <c r="K50" s="256"/>
      <c r="L50" s="170"/>
      <c r="M50" s="187" t="s">
        <v>147</v>
      </c>
      <c r="N50" s="168"/>
      <c r="O50" s="165"/>
      <c r="P50" s="165"/>
      <c r="Q50" s="165"/>
      <c r="R50" s="170"/>
      <c r="S50" s="788"/>
      <c r="T50" s="100"/>
      <c r="U50" s="87"/>
      <c r="V50" s="87"/>
      <c r="W50" s="87"/>
      <c r="X50" s="87"/>
      <c r="Y50" s="792" t="s">
        <v>75</v>
      </c>
      <c r="Z50" s="789"/>
    </row>
    <row r="51" spans="1:26" ht="16.5" thickBot="1">
      <c r="A51" s="80" t="s">
        <v>65</v>
      </c>
      <c r="B51" s="81" t="s">
        <v>67</v>
      </c>
      <c r="C51" s="82" t="s">
        <v>69</v>
      </c>
      <c r="D51" s="83" t="s">
        <v>71</v>
      </c>
      <c r="E51" s="84" t="s">
        <v>73</v>
      </c>
      <c r="F51" s="789"/>
      <c r="G51" s="789"/>
      <c r="H51" s="186" t="s">
        <v>120</v>
      </c>
      <c r="I51" s="165"/>
      <c r="J51" s="165" t="s">
        <v>88</v>
      </c>
      <c r="K51" s="257"/>
      <c r="L51" s="170"/>
      <c r="M51" s="187" t="s">
        <v>147</v>
      </c>
      <c r="N51" s="186" t="s">
        <v>124</v>
      </c>
      <c r="O51" s="165"/>
      <c r="P51" s="165" t="s">
        <v>94</v>
      </c>
      <c r="Q51" s="254"/>
      <c r="R51" s="170"/>
      <c r="S51" s="788"/>
      <c r="T51" s="80" t="s">
        <v>65</v>
      </c>
      <c r="U51" s="81" t="s">
        <v>67</v>
      </c>
      <c r="V51" s="82" t="s">
        <v>69</v>
      </c>
      <c r="W51" s="83" t="s">
        <v>71</v>
      </c>
      <c r="X51" s="84" t="s">
        <v>73</v>
      </c>
      <c r="Y51" s="789"/>
      <c r="Z51" s="789"/>
    </row>
    <row r="52" spans="1:26" ht="15.75" thickBot="1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10</v>
      </c>
      <c r="F52" s="89">
        <v>10</v>
      </c>
      <c r="G52" s="789"/>
      <c r="H52" s="107">
        <v>1</v>
      </c>
      <c r="I52" s="85">
        <v>6</v>
      </c>
      <c r="J52" s="164" t="str">
        <f>LOOKUP(I52,Name!A$2:B1942)</f>
        <v>Solihull &amp; Small Heath</v>
      </c>
      <c r="K52" s="147">
        <v>51.7</v>
      </c>
      <c r="L52" s="170"/>
      <c r="M52" s="187" t="s">
        <v>147</v>
      </c>
      <c r="N52" s="92">
        <v>1</v>
      </c>
      <c r="O52" s="85">
        <v>691</v>
      </c>
      <c r="P52" s="164" t="str">
        <f>LOOKUP(O52,Name!A$2:B1949)</f>
        <v>Erin Troop</v>
      </c>
      <c r="Q52" s="150">
        <v>5.75</v>
      </c>
      <c r="R52" s="170"/>
      <c r="S52" s="788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10</v>
      </c>
      <c r="Y52" s="78">
        <v>10</v>
      </c>
      <c r="Z52" s="789"/>
    </row>
    <row r="53" spans="1:26" ht="15.75" thickBot="1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8</v>
      </c>
      <c r="E53" s="86">
        <f>IF(I53=6,F53,0)</f>
        <v>0</v>
      </c>
      <c r="F53" s="89">
        <v>8</v>
      </c>
      <c r="G53" s="789"/>
      <c r="H53" s="107">
        <v>2</v>
      </c>
      <c r="I53" s="85">
        <v>5</v>
      </c>
      <c r="J53" s="164" t="str">
        <f>LOOKUP(I53,Name!A$2:B1943)</f>
        <v>Tamworth AC</v>
      </c>
      <c r="K53" s="147">
        <v>52.9</v>
      </c>
      <c r="L53" s="170"/>
      <c r="M53" s="187" t="s">
        <v>147</v>
      </c>
      <c r="N53" s="92">
        <v>2</v>
      </c>
      <c r="O53" s="85">
        <v>493</v>
      </c>
      <c r="P53" s="164" t="str">
        <f>LOOKUP(O53,Name!A$2:B1950)</f>
        <v>Lauren Stewart</v>
      </c>
      <c r="Q53" s="150">
        <v>3.5</v>
      </c>
      <c r="R53" s="170"/>
      <c r="S53" s="788"/>
      <c r="T53" s="88">
        <f>IF(INT(O53/100)=1,Y53,0)</f>
        <v>0</v>
      </c>
      <c r="U53" s="88">
        <f>IF(INT(O53/100)=3,Y53,0)</f>
        <v>0</v>
      </c>
      <c r="V53" s="88">
        <f>IF(INT(O53/100)=4,Y53,0)</f>
        <v>8</v>
      </c>
      <c r="W53" s="88">
        <f>IF(INT(O53/100)=5,Y53,0)</f>
        <v>0</v>
      </c>
      <c r="X53" s="88">
        <f>IF(INT(O53/100)=6,Y53,0)</f>
        <v>0</v>
      </c>
      <c r="Y53" s="78">
        <v>8</v>
      </c>
      <c r="Z53" s="789"/>
    </row>
    <row r="54" spans="1:26" ht="15.75" thickBot="1">
      <c r="A54" s="86">
        <f>IF(I54=1,F54,0)</f>
        <v>6</v>
      </c>
      <c r="B54" s="86">
        <f>IF(I54=3,F54,0)</f>
        <v>0</v>
      </c>
      <c r="C54" s="86">
        <f>IF(I54=4,F54,0)</f>
        <v>0</v>
      </c>
      <c r="D54" s="86">
        <f>IF(I54=5,F54,0)</f>
        <v>0</v>
      </c>
      <c r="E54" s="86">
        <f>IF(I54=6,F54,0)</f>
        <v>0</v>
      </c>
      <c r="F54" s="89">
        <v>6</v>
      </c>
      <c r="G54" s="789"/>
      <c r="H54" s="107">
        <v>3</v>
      </c>
      <c r="I54" s="85">
        <v>1</v>
      </c>
      <c r="J54" s="164" t="str">
        <f>LOOKUP(I54,Name!A$2:B1944)</f>
        <v>Royal Sutton Coldfield</v>
      </c>
      <c r="K54" s="147">
        <v>55.6</v>
      </c>
      <c r="L54" s="170"/>
      <c r="M54" s="187" t="s">
        <v>147</v>
      </c>
      <c r="N54" s="92">
        <v>3</v>
      </c>
      <c r="O54" s="85">
        <v>509</v>
      </c>
      <c r="P54" s="164" t="str">
        <f>LOOKUP(O54,Name!A$2:B1951)</f>
        <v>Ellie Gauntlet</v>
      </c>
      <c r="Q54" s="150">
        <v>3.5</v>
      </c>
      <c r="R54" s="170"/>
      <c r="S54" s="788"/>
      <c r="T54" s="88">
        <f>IF(INT(O54/100)=1,Y54,0)</f>
        <v>0</v>
      </c>
      <c r="U54" s="88">
        <f>IF(INT(O54/100)=3,Y54,0)</f>
        <v>0</v>
      </c>
      <c r="V54" s="88">
        <f>IF(INT(O54/100)=4,Y54,0)</f>
        <v>0</v>
      </c>
      <c r="W54" s="88">
        <f>IF(INT(O54/100)=5,Y54,0)</f>
        <v>6</v>
      </c>
      <c r="X54" s="88">
        <f>IF(INT(O54/100)=6,Y54,0)</f>
        <v>0</v>
      </c>
      <c r="Y54" s="78">
        <v>6</v>
      </c>
      <c r="Z54" s="789"/>
    </row>
    <row r="55" spans="1:26" ht="15.75" thickBot="1">
      <c r="A55" s="86">
        <f>IF(I55=1,F55,0)</f>
        <v>0</v>
      </c>
      <c r="B55" s="86">
        <f>IF(I55=3,F55,0)</f>
        <v>0</v>
      </c>
      <c r="C55" s="86">
        <f>IF(I55=4,F55,0)</f>
        <v>4</v>
      </c>
      <c r="D55" s="86">
        <f>IF(I55=5,F55,0)</f>
        <v>0</v>
      </c>
      <c r="E55" s="86">
        <f>IF(I55=6,F55,0)</f>
        <v>0</v>
      </c>
      <c r="F55" s="89">
        <v>4</v>
      </c>
      <c r="G55" s="789"/>
      <c r="H55" s="107">
        <v>4</v>
      </c>
      <c r="I55" s="85">
        <v>4</v>
      </c>
      <c r="J55" s="164" t="str">
        <f>LOOKUP(I55,Name!A$2:B1945)</f>
        <v>Halesowen C&amp;AC</v>
      </c>
      <c r="K55" s="147">
        <v>58.7</v>
      </c>
      <c r="L55" s="170"/>
      <c r="M55" s="187" t="s">
        <v>147</v>
      </c>
      <c r="N55" s="92">
        <v>4</v>
      </c>
      <c r="O55" s="85">
        <v>307</v>
      </c>
      <c r="P55" s="164" t="str">
        <f>LOOKUP(O55,Name!A$2:B1952)</f>
        <v>Elizabeth Cornfield </v>
      </c>
      <c r="Q55" s="150">
        <v>3.5</v>
      </c>
      <c r="R55" s="170"/>
      <c r="S55" s="788"/>
      <c r="T55" s="88">
        <f>IF(INT(O55/100)=1,Y55,0)</f>
        <v>0</v>
      </c>
      <c r="U55" s="88">
        <f>IF(INT(O55/100)=3,Y55,0)</f>
        <v>4</v>
      </c>
      <c r="V55" s="88">
        <f>IF(INT(O55/100)=4,Y55,0)</f>
        <v>0</v>
      </c>
      <c r="W55" s="88">
        <f>IF(INT(O55/100)=5,Y55,0)</f>
        <v>0</v>
      </c>
      <c r="X55" s="88">
        <f>IF(INT(O55/100)=6,Y55,0)</f>
        <v>0</v>
      </c>
      <c r="Y55" s="78">
        <v>4</v>
      </c>
      <c r="Z55" s="789"/>
    </row>
    <row r="56" spans="1:26" ht="15.75" thickBot="1">
      <c r="A56" s="86">
        <f>IF(I56=1,F56,0)</f>
        <v>0</v>
      </c>
      <c r="B56" s="86">
        <f>IF(I56=3,F56,0)</f>
        <v>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89">
        <v>2</v>
      </c>
      <c r="G56" s="789"/>
      <c r="H56" s="109">
        <v>5</v>
      </c>
      <c r="I56" s="96"/>
      <c r="J56" s="166" t="e">
        <f>LOOKUP(I56,Name!A$2:B1946)</f>
        <v>#N/A</v>
      </c>
      <c r="K56" s="252"/>
      <c r="L56" s="173"/>
      <c r="M56" s="187" t="s">
        <v>147</v>
      </c>
      <c r="N56" s="95">
        <v>5</v>
      </c>
      <c r="O56" s="96"/>
      <c r="P56" s="166" t="e">
        <f>LOOKUP(O56,Name!A$2:B1953)</f>
        <v>#N/A</v>
      </c>
      <c r="Q56" s="249"/>
      <c r="R56" s="173"/>
      <c r="S56" s="788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8">
        <v>2</v>
      </c>
      <c r="Z56" s="789"/>
    </row>
    <row r="57" spans="1:26" ht="15.75" thickBot="1">
      <c r="A57" s="87"/>
      <c r="B57" s="87"/>
      <c r="C57" s="87"/>
      <c r="D57" s="87"/>
      <c r="E57" s="87"/>
      <c r="F57" s="792" t="s">
        <v>75</v>
      </c>
      <c r="G57" s="789"/>
      <c r="H57" s="172"/>
      <c r="I57" s="172"/>
      <c r="J57" s="167"/>
      <c r="K57" s="167"/>
      <c r="L57" s="167"/>
      <c r="M57" s="187" t="s">
        <v>147</v>
      </c>
      <c r="N57" s="172"/>
      <c r="O57" s="172"/>
      <c r="P57" s="167"/>
      <c r="Q57" s="167"/>
      <c r="R57" s="167"/>
      <c r="S57" s="788"/>
      <c r="T57" s="87"/>
      <c r="U57" s="87"/>
      <c r="V57" s="87"/>
      <c r="W57" s="87"/>
      <c r="X57" s="87"/>
      <c r="Y57" s="792" t="s">
        <v>75</v>
      </c>
      <c r="Z57" s="789"/>
    </row>
    <row r="58" spans="1:26" ht="16.5" thickBot="1">
      <c r="A58" s="80" t="s">
        <v>65</v>
      </c>
      <c r="B58" s="81" t="s">
        <v>67</v>
      </c>
      <c r="C58" s="82" t="s">
        <v>69</v>
      </c>
      <c r="D58" s="83" t="s">
        <v>71</v>
      </c>
      <c r="E58" s="84" t="s">
        <v>73</v>
      </c>
      <c r="F58" s="789"/>
      <c r="G58" s="789"/>
      <c r="H58" s="185" t="s">
        <v>125</v>
      </c>
      <c r="I58" s="174"/>
      <c r="J58" s="163" t="s">
        <v>126</v>
      </c>
      <c r="K58" s="163"/>
      <c r="L58" s="169"/>
      <c r="M58" s="187" t="s">
        <v>147</v>
      </c>
      <c r="N58" s="185" t="s">
        <v>128</v>
      </c>
      <c r="O58" s="174"/>
      <c r="P58" s="163" t="s">
        <v>127</v>
      </c>
      <c r="Q58" s="163"/>
      <c r="R58" s="169"/>
      <c r="S58" s="788"/>
      <c r="T58" s="80" t="s">
        <v>65</v>
      </c>
      <c r="U58" s="81" t="s">
        <v>67</v>
      </c>
      <c r="V58" s="82" t="s">
        <v>69</v>
      </c>
      <c r="W58" s="83" t="s">
        <v>71</v>
      </c>
      <c r="X58" s="84" t="s">
        <v>73</v>
      </c>
      <c r="Y58" s="789"/>
      <c r="Z58" s="789"/>
    </row>
    <row r="59" spans="1:26" ht="15.75" thickBot="1">
      <c r="A59" s="88">
        <f>IF(INT(I59/100)=1,F59,0)</f>
        <v>0</v>
      </c>
      <c r="B59" s="88">
        <f>IF(INT(I59/100)=3,F59,0)</f>
        <v>0</v>
      </c>
      <c r="C59" s="88">
        <f>IF(INT(I59/100)=4,F59,0)</f>
        <v>0</v>
      </c>
      <c r="D59" s="88">
        <f>IF(INT(I59/100)=5,F59,0)</f>
        <v>0</v>
      </c>
      <c r="E59" s="88">
        <f>IF(INT(I59/100)=6,F59,0)</f>
        <v>10</v>
      </c>
      <c r="F59" s="78">
        <v>10</v>
      </c>
      <c r="G59" s="789"/>
      <c r="H59" s="92">
        <v>1</v>
      </c>
      <c r="I59" s="85">
        <v>693</v>
      </c>
      <c r="J59" s="164" t="str">
        <f>LOOKUP(I59,Name!A$2:B1949)</f>
        <v>Emily Annandale</v>
      </c>
      <c r="K59" s="87">
        <v>53</v>
      </c>
      <c r="L59" s="170"/>
      <c r="M59" s="187" t="s">
        <v>147</v>
      </c>
      <c r="N59" s="92">
        <v>1</v>
      </c>
      <c r="O59" s="85">
        <v>687</v>
      </c>
      <c r="P59" s="164" t="str">
        <f>LOOKUP(O59,Name!A$2:B1956)</f>
        <v>Hannah Durowse</v>
      </c>
      <c r="Q59" s="87">
        <v>48</v>
      </c>
      <c r="R59" s="170"/>
      <c r="S59" s="788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10</v>
      </c>
      <c r="Y59" s="78">
        <v>10</v>
      </c>
      <c r="Z59" s="789"/>
    </row>
    <row r="60" spans="1:26" ht="15.75" thickBot="1">
      <c r="A60" s="88">
        <f>IF(INT(I60/100)=1,F60,0)</f>
        <v>8</v>
      </c>
      <c r="B60" s="88">
        <f>IF(INT(I60/100)=3,F60,0)</f>
        <v>0</v>
      </c>
      <c r="C60" s="88">
        <f>IF(INT(I60/100)=4,F60,0)</f>
        <v>0</v>
      </c>
      <c r="D60" s="88">
        <f>IF(INT(I60/100)=5,F60,0)</f>
        <v>0</v>
      </c>
      <c r="E60" s="88">
        <f>IF(INT(I60/100)=6,F60,0)</f>
        <v>0</v>
      </c>
      <c r="F60" s="78">
        <v>8</v>
      </c>
      <c r="G60" s="789"/>
      <c r="H60" s="92">
        <v>2</v>
      </c>
      <c r="I60" s="85">
        <v>108</v>
      </c>
      <c r="J60" s="164" t="str">
        <f>LOOKUP(I60,Name!A$2:B1950)</f>
        <v>Caitlin Ralph</v>
      </c>
      <c r="K60" s="87">
        <v>47</v>
      </c>
      <c r="L60" s="170"/>
      <c r="M60" s="187" t="s">
        <v>147</v>
      </c>
      <c r="N60" s="92">
        <v>2</v>
      </c>
      <c r="O60" s="85">
        <v>510</v>
      </c>
      <c r="P60" s="164" t="str">
        <f>LOOKUP(O60,Name!A$2:B1957)</f>
        <v>Jessica Nesbitt</v>
      </c>
      <c r="Q60" s="87">
        <v>44</v>
      </c>
      <c r="R60" s="170"/>
      <c r="S60" s="788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8</v>
      </c>
      <c r="X60" s="88">
        <f>IF(INT(O60/100)=6,Y60,0)</f>
        <v>0</v>
      </c>
      <c r="Y60" s="78">
        <v>8</v>
      </c>
      <c r="Z60" s="789"/>
    </row>
    <row r="61" spans="1:26" ht="15.75" thickBot="1">
      <c r="A61" s="88">
        <f>IF(INT(I61/100)=1,F61,0)</f>
        <v>0</v>
      </c>
      <c r="B61" s="88">
        <f>IF(INT(I61/100)=3,F61,0)</f>
        <v>0</v>
      </c>
      <c r="C61" s="88">
        <f>IF(INT(I61/100)=4,F61,0)</f>
        <v>0</v>
      </c>
      <c r="D61" s="88">
        <f>IF(INT(I61/100)=5,F61,0)</f>
        <v>6</v>
      </c>
      <c r="E61" s="88">
        <f>IF(INT(I61/100)=6,F61,0)</f>
        <v>0</v>
      </c>
      <c r="F61" s="78">
        <v>6</v>
      </c>
      <c r="G61" s="789"/>
      <c r="H61" s="92">
        <v>3</v>
      </c>
      <c r="I61" s="85">
        <v>505</v>
      </c>
      <c r="J61" s="164" t="str">
        <f>LOOKUP(I61,Name!A$2:B1951)</f>
        <v>Abi Hamer</v>
      </c>
      <c r="K61" s="87">
        <v>46</v>
      </c>
      <c r="L61" s="170"/>
      <c r="M61" s="187" t="s">
        <v>147</v>
      </c>
      <c r="N61" s="92">
        <v>3</v>
      </c>
      <c r="O61" s="85">
        <v>487</v>
      </c>
      <c r="P61" s="164" t="str">
        <f>LOOKUP(O61,Name!A$2:B1958)</f>
        <v>Millie Knott</v>
      </c>
      <c r="Q61" s="87">
        <v>42</v>
      </c>
      <c r="R61" s="170"/>
      <c r="S61" s="788"/>
      <c r="T61" s="88">
        <f>IF(INT(O61/100)=1,Y61,0)</f>
        <v>0</v>
      </c>
      <c r="U61" s="88">
        <f>IF(INT(O61/100)=3,Y61,0)</f>
        <v>0</v>
      </c>
      <c r="V61" s="88">
        <f>IF(INT(O61/100)=4,Y61,0)</f>
        <v>6</v>
      </c>
      <c r="W61" s="88">
        <f>IF(INT(O61/100)=5,Y61,0)</f>
        <v>0</v>
      </c>
      <c r="X61" s="88">
        <f>IF(INT(O61/100)=6,Y61,0)</f>
        <v>0</v>
      </c>
      <c r="Y61" s="78">
        <v>6</v>
      </c>
      <c r="Z61" s="789"/>
    </row>
    <row r="62" spans="1:26" ht="15.75" thickBot="1">
      <c r="A62" s="88">
        <f>IF(INT(I62/100)=1,F62,0)</f>
        <v>0</v>
      </c>
      <c r="B62" s="88">
        <f>IF(INT(I62/100)=3,F62,0)</f>
        <v>4</v>
      </c>
      <c r="C62" s="88">
        <f>IF(INT(I62/100)=4,F62,0)</f>
        <v>0</v>
      </c>
      <c r="D62" s="88">
        <f>IF(INT(I62/100)=5,F62,0)</f>
        <v>0</v>
      </c>
      <c r="E62" s="88">
        <f>IF(INT(I62/100)=6,F62,0)</f>
        <v>0</v>
      </c>
      <c r="F62" s="78">
        <v>4</v>
      </c>
      <c r="G62" s="789"/>
      <c r="H62" s="92">
        <v>4</v>
      </c>
      <c r="I62" s="85">
        <v>300</v>
      </c>
      <c r="J62" s="164" t="str">
        <f>LOOKUP(I62,Name!A$2:B1952)</f>
        <v>Jessica Moseley </v>
      </c>
      <c r="K62" s="87">
        <v>43</v>
      </c>
      <c r="L62" s="170"/>
      <c r="M62" s="187" t="s">
        <v>147</v>
      </c>
      <c r="N62" s="92">
        <v>4</v>
      </c>
      <c r="O62" s="85">
        <v>105</v>
      </c>
      <c r="P62" s="164" t="str">
        <f>LOOKUP(O62,Name!A$2:B1959)</f>
        <v>Grace Davis</v>
      </c>
      <c r="Q62" s="87">
        <v>42</v>
      </c>
      <c r="R62" s="170"/>
      <c r="S62" s="788"/>
      <c r="T62" s="88">
        <f>IF(INT(O62/100)=1,Y62,0)</f>
        <v>4</v>
      </c>
      <c r="U62" s="88">
        <f>IF(INT(O62/100)=3,Y62,0)</f>
        <v>0</v>
      </c>
      <c r="V62" s="88">
        <f>IF(INT(O62/100)=4,Y62,0)</f>
        <v>0</v>
      </c>
      <c r="W62" s="88">
        <f>IF(INT(O62/100)=5,Y62,0)</f>
        <v>0</v>
      </c>
      <c r="X62" s="88">
        <f>IF(INT(O62/100)=6,Y62,0)</f>
        <v>0</v>
      </c>
      <c r="Y62" s="78">
        <v>4</v>
      </c>
      <c r="Z62" s="789"/>
    </row>
    <row r="63" spans="1:26" ht="15.75" thickBot="1">
      <c r="A63" s="88">
        <f>IF(INT(I63/100)=1,F63,0)</f>
        <v>0</v>
      </c>
      <c r="B63" s="88">
        <f>IF(INT(I63/100)=3,F63,0)</f>
        <v>0</v>
      </c>
      <c r="C63" s="88">
        <f>IF(INT(I63/100)=4,F63,0)</f>
        <v>2</v>
      </c>
      <c r="D63" s="88">
        <f>IF(INT(I63/100)=5,F63,0)</f>
        <v>0</v>
      </c>
      <c r="E63" s="88">
        <f>IF(INT(I63/100)=6,F63,0)</f>
        <v>0</v>
      </c>
      <c r="F63" s="78">
        <v>2</v>
      </c>
      <c r="G63" s="789"/>
      <c r="H63" s="92">
        <v>5</v>
      </c>
      <c r="I63" s="85">
        <v>484</v>
      </c>
      <c r="J63" s="164" t="str">
        <f>LOOKUP(I63,Name!A$2:B1953)</f>
        <v>Millie Cross</v>
      </c>
      <c r="K63" s="87">
        <v>43</v>
      </c>
      <c r="L63" s="170"/>
      <c r="M63" s="187" t="s">
        <v>147</v>
      </c>
      <c r="N63" s="92">
        <v>5</v>
      </c>
      <c r="O63" s="85"/>
      <c r="P63" s="164" t="e">
        <f>LOOKUP(O63,Name!A$2:B1960)</f>
        <v>#N/A</v>
      </c>
      <c r="Q63" s="87"/>
      <c r="R63" s="170"/>
      <c r="S63" s="788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0</v>
      </c>
      <c r="Y63" s="78">
        <v>2</v>
      </c>
      <c r="Z63" s="789"/>
    </row>
    <row r="64" spans="1:26" ht="15.75" thickBot="1">
      <c r="A64" s="87"/>
      <c r="B64" s="87"/>
      <c r="C64" s="87"/>
      <c r="D64" s="87"/>
      <c r="E64" s="87"/>
      <c r="F64" s="792" t="s">
        <v>75</v>
      </c>
      <c r="G64" s="789"/>
      <c r="H64" s="175"/>
      <c r="I64" s="176"/>
      <c r="J64" s="166"/>
      <c r="K64" s="166"/>
      <c r="L64" s="173"/>
      <c r="M64" s="187" t="s">
        <v>147</v>
      </c>
      <c r="N64" s="175"/>
      <c r="O64" s="176"/>
      <c r="P64" s="166"/>
      <c r="Q64" s="166"/>
      <c r="R64" s="173"/>
      <c r="S64" s="788"/>
      <c r="T64" s="87"/>
      <c r="U64" s="87"/>
      <c r="V64" s="87"/>
      <c r="W64" s="87"/>
      <c r="X64" s="87"/>
      <c r="Y64" s="792" t="s">
        <v>75</v>
      </c>
      <c r="Z64" s="789"/>
    </row>
    <row r="65" spans="1:26" ht="15">
      <c r="A65" s="789"/>
      <c r="B65" s="789"/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PageLayoutView="0" workbookViewId="0" topLeftCell="G56">
      <selection activeCell="R68" sqref="G1:R68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3.28125" style="55" customWidth="1"/>
    <col min="8" max="8" width="5.7109375" style="55" customWidth="1"/>
    <col min="9" max="9" width="6.28125" style="55" customWidth="1"/>
    <col min="10" max="10" width="23.28125" style="55" customWidth="1"/>
    <col min="11" max="11" width="8.57421875" style="55" customWidth="1"/>
    <col min="12" max="12" width="4.7109375" style="55" customWidth="1"/>
    <col min="13" max="13" width="4.57421875" style="269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10" customWidth="1"/>
    <col min="20" max="24" width="5.7109375" style="3" customWidth="1"/>
    <col min="25" max="25" width="5.7109375" style="55" customWidth="1"/>
    <col min="26" max="26" width="4.8515625" style="3" customWidth="1"/>
    <col min="27" max="16384" width="9.140625" style="3" customWidth="1"/>
  </cols>
  <sheetData>
    <row r="1" spans="1:26" ht="15.75">
      <c r="A1" s="80" t="s">
        <v>65</v>
      </c>
      <c r="B1" s="81" t="s">
        <v>67</v>
      </c>
      <c r="C1" s="82" t="s">
        <v>69</v>
      </c>
      <c r="D1" s="83" t="s">
        <v>71</v>
      </c>
      <c r="E1" s="84" t="s">
        <v>73</v>
      </c>
      <c r="F1" s="119" t="s">
        <v>192</v>
      </c>
      <c r="G1" s="789"/>
      <c r="H1" s="809" t="s">
        <v>99</v>
      </c>
      <c r="I1" s="810"/>
      <c r="J1" s="810"/>
      <c r="K1" s="810"/>
      <c r="L1" s="811"/>
      <c r="M1" s="679" t="s">
        <v>192</v>
      </c>
      <c r="N1" s="680" t="s">
        <v>288</v>
      </c>
      <c r="O1" s="681">
        <v>6</v>
      </c>
      <c r="P1" s="682" t="str">
        <f>LOOKUP(O1,Name!A$2:B1897)</f>
        <v>Solihull &amp; Small Heath</v>
      </c>
      <c r="Q1" s="681">
        <f>E$4</f>
        <v>154</v>
      </c>
      <c r="R1" s="683"/>
      <c r="S1" s="789"/>
      <c r="T1" s="789"/>
      <c r="U1" s="789"/>
      <c r="V1" s="789"/>
      <c r="W1" s="789"/>
      <c r="X1" s="789"/>
      <c r="Y1" s="789"/>
      <c r="Z1" s="789"/>
    </row>
    <row r="2" spans="1:26" ht="15.75">
      <c r="A2" s="793">
        <f>SUM(A6:A68)</f>
        <v>50</v>
      </c>
      <c r="B2" s="793">
        <f>SUM(B6:B68)</f>
        <v>66</v>
      </c>
      <c r="C2" s="793">
        <f>SUM(C6:C68)</f>
        <v>12</v>
      </c>
      <c r="D2" s="793">
        <f>SUM(D6:D68)</f>
        <v>6</v>
      </c>
      <c r="E2" s="793">
        <f>SUM(E6:E68)</f>
        <v>78</v>
      </c>
      <c r="F2" s="793" t="s">
        <v>97</v>
      </c>
      <c r="G2" s="789"/>
      <c r="H2" s="181"/>
      <c r="I2" s="182"/>
      <c r="J2" s="182"/>
      <c r="K2" s="182"/>
      <c r="L2" s="183"/>
      <c r="M2" s="684" t="s">
        <v>192</v>
      </c>
      <c r="N2" s="181" t="s">
        <v>291</v>
      </c>
      <c r="O2" s="184">
        <v>3</v>
      </c>
      <c r="P2" s="114" t="str">
        <f>LOOKUP(O2,Name!A$2:B1896)</f>
        <v>Birchfield Harriers</v>
      </c>
      <c r="Q2" s="184">
        <f>B$4</f>
        <v>128</v>
      </c>
      <c r="R2" s="183"/>
      <c r="S2" s="789"/>
      <c r="T2" s="789"/>
      <c r="U2" s="789"/>
      <c r="V2" s="789"/>
      <c r="W2" s="789"/>
      <c r="X2" s="789"/>
      <c r="Y2" s="789"/>
      <c r="Z2" s="789"/>
    </row>
    <row r="3" spans="1:26" ht="15.75">
      <c r="A3" s="793">
        <f>SUM(T6:T68)</f>
        <v>64</v>
      </c>
      <c r="B3" s="793">
        <f>SUM(U6:U68)</f>
        <v>62</v>
      </c>
      <c r="C3" s="793">
        <f>SUM(V6:V68)</f>
        <v>2</v>
      </c>
      <c r="D3" s="793">
        <f>SUM(W6:W68)</f>
        <v>10</v>
      </c>
      <c r="E3" s="793">
        <f>SUM(X6:X68)</f>
        <v>76</v>
      </c>
      <c r="F3" s="793" t="s">
        <v>156</v>
      </c>
      <c r="G3" s="789"/>
      <c r="H3" s="181"/>
      <c r="I3" s="182"/>
      <c r="J3" s="182" t="s">
        <v>572</v>
      </c>
      <c r="K3" s="182"/>
      <c r="L3" s="183"/>
      <c r="M3" s="684" t="s">
        <v>192</v>
      </c>
      <c r="N3" s="181" t="s">
        <v>292</v>
      </c>
      <c r="O3" s="184">
        <v>1</v>
      </c>
      <c r="P3" s="114" t="str">
        <f>LOOKUP(O3,Name!A$2:B1899)</f>
        <v>Royal Sutton Coldfield</v>
      </c>
      <c r="Q3" s="184">
        <f>A$4</f>
        <v>114</v>
      </c>
      <c r="R3" s="183"/>
      <c r="S3" s="789"/>
      <c r="T3" s="789"/>
      <c r="U3" s="789"/>
      <c r="V3" s="789"/>
      <c r="W3" s="789"/>
      <c r="X3" s="789"/>
      <c r="Y3" s="789"/>
      <c r="Z3" s="789"/>
    </row>
    <row r="4" spans="1:26" ht="15.75">
      <c r="A4" s="119">
        <f>A2+A3</f>
        <v>114</v>
      </c>
      <c r="B4" s="119">
        <f>B2+B3</f>
        <v>128</v>
      </c>
      <c r="C4" s="119">
        <f>C2+C3</f>
        <v>14</v>
      </c>
      <c r="D4" s="119">
        <f>D2+D3</f>
        <v>16</v>
      </c>
      <c r="E4" s="119">
        <f>E2+E3</f>
        <v>154</v>
      </c>
      <c r="F4" s="119" t="s">
        <v>98</v>
      </c>
      <c r="G4" s="789"/>
      <c r="H4" s="181"/>
      <c r="I4" s="182"/>
      <c r="J4" s="182" t="s">
        <v>100</v>
      </c>
      <c r="K4" s="182"/>
      <c r="L4" s="183"/>
      <c r="M4" s="684" t="s">
        <v>192</v>
      </c>
      <c r="N4" s="181" t="s">
        <v>289</v>
      </c>
      <c r="O4" s="184">
        <v>5</v>
      </c>
      <c r="P4" s="114" t="str">
        <f>LOOKUP(O4,Name!A$2:B1898)</f>
        <v>Tamworth AC</v>
      </c>
      <c r="Q4" s="184">
        <f>D$4</f>
        <v>16</v>
      </c>
      <c r="R4" s="183"/>
      <c r="S4" s="789"/>
      <c r="T4" s="789"/>
      <c r="U4" s="789"/>
      <c r="V4" s="789"/>
      <c r="W4" s="789"/>
      <c r="X4" s="789"/>
      <c r="Y4" s="789"/>
      <c r="Z4" s="789"/>
    </row>
    <row r="5" spans="1:26" ht="16.5" thickBot="1">
      <c r="A5" s="789"/>
      <c r="B5" s="789"/>
      <c r="C5" s="789"/>
      <c r="D5" s="789"/>
      <c r="E5" s="789"/>
      <c r="F5" s="789"/>
      <c r="G5" s="789"/>
      <c r="H5" s="695"/>
      <c r="I5" s="696"/>
      <c r="J5" s="696"/>
      <c r="K5" s="696"/>
      <c r="L5" s="697"/>
      <c r="M5" s="684" t="s">
        <v>192</v>
      </c>
      <c r="N5" s="181" t="s">
        <v>290</v>
      </c>
      <c r="O5" s="184">
        <v>4</v>
      </c>
      <c r="P5" s="114" t="str">
        <f>LOOKUP(O5,Name!A$2:B1895)</f>
        <v>Halesowen C&amp;AC</v>
      </c>
      <c r="Q5" s="184">
        <f>C$4</f>
        <v>14</v>
      </c>
      <c r="R5" s="183"/>
      <c r="S5" s="789"/>
      <c r="T5" s="789"/>
      <c r="U5" s="789"/>
      <c r="V5" s="789"/>
      <c r="W5" s="789"/>
      <c r="X5" s="789"/>
      <c r="Y5" s="789"/>
      <c r="Z5" s="789"/>
    </row>
    <row r="6" spans="1:26" ht="15.75">
      <c r="A6" s="80" t="s">
        <v>65</v>
      </c>
      <c r="B6" s="81" t="s">
        <v>67</v>
      </c>
      <c r="C6" s="82" t="s">
        <v>69</v>
      </c>
      <c r="D6" s="83" t="s">
        <v>71</v>
      </c>
      <c r="E6" s="84" t="s">
        <v>73</v>
      </c>
      <c r="F6" s="789"/>
      <c r="G6" s="789"/>
      <c r="H6" s="186" t="s">
        <v>143</v>
      </c>
      <c r="I6" s="94"/>
      <c r="J6" s="94" t="s">
        <v>74</v>
      </c>
      <c r="K6" s="94"/>
      <c r="L6" s="99"/>
      <c r="M6" s="684" t="s">
        <v>192</v>
      </c>
      <c r="N6" s="185" t="s">
        <v>171</v>
      </c>
      <c r="O6" s="105"/>
      <c r="P6" s="91" t="s">
        <v>95</v>
      </c>
      <c r="Q6" s="91"/>
      <c r="R6" s="101"/>
      <c r="S6" s="789"/>
      <c r="T6" s="80" t="s">
        <v>65</v>
      </c>
      <c r="U6" s="81" t="s">
        <v>67</v>
      </c>
      <c r="V6" s="82" t="s">
        <v>69</v>
      </c>
      <c r="W6" s="83" t="s">
        <v>71</v>
      </c>
      <c r="X6" s="84" t="s">
        <v>73</v>
      </c>
      <c r="Y6" s="789"/>
      <c r="Z6" s="789"/>
    </row>
    <row r="7" spans="1:26" ht="15.75">
      <c r="A7" s="86">
        <f>IF(I7=1,F7,0)</f>
        <v>0</v>
      </c>
      <c r="B7" s="86">
        <f>IF(I7=3,F7,0)</f>
        <v>10</v>
      </c>
      <c r="C7" s="86">
        <f>IF(I7=4,F7,0)</f>
        <v>0</v>
      </c>
      <c r="D7" s="86">
        <f>IF(I7=5,F7,0)</f>
        <v>0</v>
      </c>
      <c r="E7" s="86">
        <f>IF(I7=6,F7,0)</f>
        <v>0</v>
      </c>
      <c r="F7" s="89">
        <v>10</v>
      </c>
      <c r="G7" s="789"/>
      <c r="H7" s="107">
        <v>1</v>
      </c>
      <c r="I7" s="85">
        <v>3</v>
      </c>
      <c r="J7" s="93" t="str">
        <f>LOOKUP(I7,Name!A$2:B1901)</f>
        <v>Birchfield Harriers</v>
      </c>
      <c r="K7" s="85">
        <v>77.8</v>
      </c>
      <c r="L7" s="99"/>
      <c r="M7" s="684" t="s">
        <v>192</v>
      </c>
      <c r="N7" s="92">
        <v>1</v>
      </c>
      <c r="O7" s="85">
        <v>356</v>
      </c>
      <c r="P7" s="93" t="str">
        <f>LOOKUP(O7,Name!A$2:B1900)</f>
        <v>Jordan Edwards</v>
      </c>
      <c r="Q7" s="350">
        <v>2.26</v>
      </c>
      <c r="R7" s="99"/>
      <c r="S7" s="789"/>
      <c r="T7" s="88">
        <f>IF(INT(O7/100)=1,Y7,0)</f>
        <v>0</v>
      </c>
      <c r="U7" s="88">
        <f>IF(INT(O7/100)=3,Y7,0)</f>
        <v>10</v>
      </c>
      <c r="V7" s="88">
        <f>IF(INT(O7/100)=4,Y7,0)</f>
        <v>0</v>
      </c>
      <c r="W7" s="88">
        <f>IF(INT(O7/100)=5,Y7,0)</f>
        <v>0</v>
      </c>
      <c r="X7" s="88">
        <f>IF(INT(O7/100)=6,Y7,0)</f>
        <v>0</v>
      </c>
      <c r="Y7" s="78">
        <v>10</v>
      </c>
      <c r="Z7" s="789"/>
    </row>
    <row r="8" spans="1:26" ht="15.75">
      <c r="A8" s="86">
        <f>IF(I8=1,F8,0)</f>
        <v>0</v>
      </c>
      <c r="B8" s="86">
        <f>IF(I8=3,F8,0)</f>
        <v>0</v>
      </c>
      <c r="C8" s="86">
        <f>IF(I8=4,F8,0)</f>
        <v>0</v>
      </c>
      <c r="D8" s="86">
        <f>IF(I8=5,F8,0)</f>
        <v>0</v>
      </c>
      <c r="E8" s="86">
        <f>IF(I8=6,F8,0)</f>
        <v>8</v>
      </c>
      <c r="F8" s="89">
        <v>8</v>
      </c>
      <c r="G8" s="789"/>
      <c r="H8" s="107">
        <v>2</v>
      </c>
      <c r="I8" s="85">
        <v>6</v>
      </c>
      <c r="J8" s="93" t="str">
        <f>LOOKUP(I8,Name!A$2:B1902)</f>
        <v>Solihull &amp; Small Heath</v>
      </c>
      <c r="K8" s="85">
        <v>78.8</v>
      </c>
      <c r="L8" s="99"/>
      <c r="M8" s="684" t="s">
        <v>192</v>
      </c>
      <c r="N8" s="92">
        <v>2</v>
      </c>
      <c r="O8" s="85">
        <v>600</v>
      </c>
      <c r="P8" s="93" t="str">
        <f>LOOKUP(O8,Name!A$2:B1901)</f>
        <v>Elliot Harris</v>
      </c>
      <c r="Q8" s="350">
        <v>2.1</v>
      </c>
      <c r="R8" s="99"/>
      <c r="S8" s="789"/>
      <c r="T8" s="88">
        <f>IF(INT(O8/100)=1,Y8,0)</f>
        <v>0</v>
      </c>
      <c r="U8" s="88">
        <f>IF(INT(O8/100)=3,Y8,0)</f>
        <v>0</v>
      </c>
      <c r="V8" s="88">
        <f>IF(INT(O8/100)=4,Y8,0)</f>
        <v>0</v>
      </c>
      <c r="W8" s="88">
        <f>IF(INT(O8/100)=5,Y8,0)</f>
        <v>0</v>
      </c>
      <c r="X8" s="88">
        <f>IF(INT(O8/100)=6,Y8,0)</f>
        <v>8</v>
      </c>
      <c r="Y8" s="78">
        <v>8</v>
      </c>
      <c r="Z8" s="789"/>
    </row>
    <row r="9" spans="1:26" ht="15.75">
      <c r="A9" s="86">
        <f>IF(I9=1,F9,0)</f>
        <v>6</v>
      </c>
      <c r="B9" s="86">
        <f>IF(I9=3,F9,0)</f>
        <v>0</v>
      </c>
      <c r="C9" s="86">
        <f>IF(I9=4,F9,0)</f>
        <v>0</v>
      </c>
      <c r="D9" s="86">
        <f>IF(I9=5,F9,0)</f>
        <v>0</v>
      </c>
      <c r="E9" s="86">
        <f>IF(I9=6,F9,0)</f>
        <v>0</v>
      </c>
      <c r="F9" s="89">
        <v>6</v>
      </c>
      <c r="G9" s="789"/>
      <c r="H9" s="107">
        <v>3</v>
      </c>
      <c r="I9" s="85">
        <v>1</v>
      </c>
      <c r="J9" s="93" t="str">
        <f>LOOKUP(I9,Name!A$2:B1903)</f>
        <v>Royal Sutton Coldfield</v>
      </c>
      <c r="K9" s="85">
        <v>85.4</v>
      </c>
      <c r="L9" s="99"/>
      <c r="M9" s="684" t="s">
        <v>192</v>
      </c>
      <c r="N9" s="92">
        <v>3</v>
      </c>
      <c r="O9" s="85">
        <v>154</v>
      </c>
      <c r="P9" s="93" t="str">
        <f>LOOKUP(O9,Name!A$2:B1902)</f>
        <v>Connor Race</v>
      </c>
      <c r="Q9" s="350">
        <v>2.02</v>
      </c>
      <c r="R9" s="99"/>
      <c r="S9" s="789"/>
      <c r="T9" s="88">
        <f>IF(INT(O9/100)=1,Y9,0)</f>
        <v>6</v>
      </c>
      <c r="U9" s="88">
        <f>IF(INT(O9/100)=3,Y9,0)</f>
        <v>0</v>
      </c>
      <c r="V9" s="88">
        <f>IF(INT(O9/100)=4,Y9,0)</f>
        <v>0</v>
      </c>
      <c r="W9" s="88">
        <f>IF(INT(O9/100)=5,Y9,0)</f>
        <v>0</v>
      </c>
      <c r="X9" s="88">
        <f>IF(INT(O9/100)=6,Y9,0)</f>
        <v>0</v>
      </c>
      <c r="Y9" s="78">
        <v>6</v>
      </c>
      <c r="Z9" s="789"/>
    </row>
    <row r="10" spans="1:26" ht="15.75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f>IF(I10=6,F10,0)</f>
        <v>0</v>
      </c>
      <c r="F10" s="89">
        <v>4</v>
      </c>
      <c r="G10" s="789"/>
      <c r="H10" s="107">
        <v>4</v>
      </c>
      <c r="I10" s="85"/>
      <c r="J10" s="93" t="e">
        <f>LOOKUP(I10,Name!A$2:B1904)</f>
        <v>#N/A</v>
      </c>
      <c r="K10" s="85"/>
      <c r="L10" s="99"/>
      <c r="M10" s="684" t="s">
        <v>192</v>
      </c>
      <c r="N10" s="92">
        <v>4</v>
      </c>
      <c r="O10" s="85">
        <v>561</v>
      </c>
      <c r="P10" s="93" t="str">
        <f>LOOKUP(O10,Name!A$2:B1903)</f>
        <v>Joel Bickley</v>
      </c>
      <c r="Q10" s="350">
        <v>1.94</v>
      </c>
      <c r="R10" s="99"/>
      <c r="S10" s="789"/>
      <c r="T10" s="88">
        <f>IF(INT(O10/100)=1,Y10,0)</f>
        <v>0</v>
      </c>
      <c r="U10" s="88">
        <f>IF(INT(O10/100)=3,Y10,0)</f>
        <v>0</v>
      </c>
      <c r="V10" s="88">
        <f>IF(INT(O10/100)=4,Y10,0)</f>
        <v>0</v>
      </c>
      <c r="W10" s="88">
        <f>IF(INT(O10/100)=5,Y10,0)</f>
        <v>4</v>
      </c>
      <c r="X10" s="88">
        <f>IF(INT(O10/100)=6,Y10,0)</f>
        <v>0</v>
      </c>
      <c r="Y10" s="78">
        <v>4</v>
      </c>
      <c r="Z10" s="789"/>
    </row>
    <row r="11" spans="1:26" ht="15.75">
      <c r="A11" s="86">
        <f>IF(I11=1,F11,0)</f>
        <v>0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89">
        <v>2</v>
      </c>
      <c r="G11" s="789"/>
      <c r="H11" s="107">
        <v>5</v>
      </c>
      <c r="I11" s="85"/>
      <c r="J11" s="93" t="e">
        <f>LOOKUP(I11,Name!A$2:B1905)</f>
        <v>#N/A</v>
      </c>
      <c r="K11" s="85"/>
      <c r="L11" s="99"/>
      <c r="M11" s="684" t="s">
        <v>192</v>
      </c>
      <c r="N11" s="92">
        <v>5</v>
      </c>
      <c r="O11" s="85">
        <v>407</v>
      </c>
      <c r="P11" s="93">
        <f>LOOKUP(O11,Name!A$2:B1904)</f>
        <v>0</v>
      </c>
      <c r="Q11" s="350">
        <v>1.66</v>
      </c>
      <c r="R11" s="99"/>
      <c r="S11" s="789"/>
      <c r="T11" s="88">
        <f>IF(INT(O11/100)=1,Y11,0)</f>
        <v>0</v>
      </c>
      <c r="U11" s="88">
        <f>IF(INT(O11/100)=3,Y11,0)</f>
        <v>0</v>
      </c>
      <c r="V11" s="88">
        <f>IF(INT(O11/100)=4,Y11,0)</f>
        <v>2</v>
      </c>
      <c r="W11" s="88">
        <f>IF(INT(O11/100)=5,Y11,0)</f>
        <v>0</v>
      </c>
      <c r="X11" s="88">
        <f>IF(INT(O11/100)=6,Y11,0)</f>
        <v>0</v>
      </c>
      <c r="Y11" s="78">
        <v>2</v>
      </c>
      <c r="Z11" s="789"/>
    </row>
    <row r="12" spans="1:26" ht="15.75">
      <c r="A12" s="87"/>
      <c r="B12" s="87"/>
      <c r="C12" s="87"/>
      <c r="D12" s="87"/>
      <c r="E12" s="87"/>
      <c r="F12" s="792" t="s">
        <v>75</v>
      </c>
      <c r="G12" s="789"/>
      <c r="H12" s="98"/>
      <c r="I12" s="94"/>
      <c r="J12" s="93"/>
      <c r="K12" s="94"/>
      <c r="L12" s="99"/>
      <c r="M12" s="684" t="s">
        <v>192</v>
      </c>
      <c r="N12" s="98"/>
      <c r="O12" s="94"/>
      <c r="P12" s="93"/>
      <c r="Q12" s="248"/>
      <c r="R12" s="99"/>
      <c r="S12" s="789"/>
      <c r="T12" s="100"/>
      <c r="U12" s="87"/>
      <c r="V12" s="87"/>
      <c r="W12" s="87"/>
      <c r="X12" s="87"/>
      <c r="Y12" s="792" t="s">
        <v>75</v>
      </c>
      <c r="Z12" s="789"/>
    </row>
    <row r="13" spans="1:26" ht="15.75">
      <c r="A13" s="80" t="s">
        <v>65</v>
      </c>
      <c r="B13" s="81" t="s">
        <v>67</v>
      </c>
      <c r="C13" s="82" t="s">
        <v>69</v>
      </c>
      <c r="D13" s="83" t="s">
        <v>71</v>
      </c>
      <c r="E13" s="84" t="s">
        <v>73</v>
      </c>
      <c r="F13" s="789"/>
      <c r="G13" s="789"/>
      <c r="H13" s="186" t="s">
        <v>144</v>
      </c>
      <c r="I13" s="94"/>
      <c r="J13" s="94" t="s">
        <v>154</v>
      </c>
      <c r="K13" s="94"/>
      <c r="L13" s="99"/>
      <c r="M13" s="684" t="s">
        <v>192</v>
      </c>
      <c r="N13" s="186" t="s">
        <v>172</v>
      </c>
      <c r="O13" s="94"/>
      <c r="P13" s="94" t="s">
        <v>96</v>
      </c>
      <c r="Q13" s="248"/>
      <c r="R13" s="99"/>
      <c r="S13" s="789"/>
      <c r="T13" s="80" t="s">
        <v>65</v>
      </c>
      <c r="U13" s="81" t="s">
        <v>67</v>
      </c>
      <c r="V13" s="82" t="s">
        <v>69</v>
      </c>
      <c r="W13" s="83" t="s">
        <v>71</v>
      </c>
      <c r="X13" s="84" t="s">
        <v>73</v>
      </c>
      <c r="Y13" s="789"/>
      <c r="Z13" s="789"/>
    </row>
    <row r="14" spans="1:26" ht="15.75">
      <c r="A14" s="86">
        <f>IF(INT(I14/100)=1,F14,0)</f>
        <v>0</v>
      </c>
      <c r="B14" s="86">
        <f>IF(INT(I14/100)=3,F14,0)</f>
        <v>10</v>
      </c>
      <c r="C14" s="86">
        <f>IF(INT(I14/100)=4,F14,0)</f>
        <v>0</v>
      </c>
      <c r="D14" s="86">
        <f>IF(INT(I14/100)=5,F14,0)</f>
        <v>0</v>
      </c>
      <c r="E14" s="86">
        <f>IF(INT(I14/100)=6,F14,0)</f>
        <v>0</v>
      </c>
      <c r="F14" s="89">
        <v>10</v>
      </c>
      <c r="G14" s="789"/>
      <c r="H14" s="107">
        <v>1</v>
      </c>
      <c r="I14" s="85">
        <v>369</v>
      </c>
      <c r="J14" s="93" t="str">
        <f>LOOKUP(I14,Name!A$2:B1907)</f>
        <v>Alex Smith</v>
      </c>
      <c r="K14" s="7">
        <v>51.2</v>
      </c>
      <c r="L14" s="99"/>
      <c r="M14" s="684" t="s">
        <v>192</v>
      </c>
      <c r="N14" s="92">
        <v>1</v>
      </c>
      <c r="O14" s="85">
        <v>601</v>
      </c>
      <c r="P14" s="93" t="str">
        <f>LOOKUP(O14,Name!A$2:B1907)</f>
        <v>Jamie Russell</v>
      </c>
      <c r="Q14" s="350">
        <v>2.1</v>
      </c>
      <c r="R14" s="99"/>
      <c r="S14" s="789"/>
      <c r="T14" s="88">
        <f>IF(INT(O14/100)=1,Y14,0)</f>
        <v>0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10</v>
      </c>
      <c r="Y14" s="78">
        <v>10</v>
      </c>
      <c r="Z14" s="789"/>
    </row>
    <row r="15" spans="1:26" ht="15.75">
      <c r="A15" s="86">
        <f>IF(INT(I15/100)=1,F15,0)</f>
        <v>0</v>
      </c>
      <c r="B15" s="86">
        <f>IF(INT(I15/100)=3,F15,0)</f>
        <v>0</v>
      </c>
      <c r="C15" s="86">
        <f>IF(INT(I15/100)=4,F15,0)</f>
        <v>0</v>
      </c>
      <c r="D15" s="86">
        <f>IF(INT(I15/100)=5,F15,0)</f>
        <v>0</v>
      </c>
      <c r="E15" s="86">
        <f>IF(INT(I15/100)=6,F15,0)</f>
        <v>8</v>
      </c>
      <c r="F15" s="89">
        <v>8</v>
      </c>
      <c r="G15" s="789"/>
      <c r="H15" s="107">
        <v>2</v>
      </c>
      <c r="I15" s="85">
        <v>600</v>
      </c>
      <c r="J15" s="93" t="str">
        <f>LOOKUP(I15,Name!A$2:B1908)</f>
        <v>Elliot Harris</v>
      </c>
      <c r="K15" s="85">
        <v>51.9</v>
      </c>
      <c r="L15" s="99"/>
      <c r="M15" s="684" t="s">
        <v>192</v>
      </c>
      <c r="N15" s="92">
        <v>2</v>
      </c>
      <c r="O15" s="85">
        <v>150</v>
      </c>
      <c r="P15" s="93" t="str">
        <f>LOOKUP(O15,Name!A$2:B1908)</f>
        <v>David Iliffe</v>
      </c>
      <c r="Q15" s="350">
        <v>1.92</v>
      </c>
      <c r="R15" s="99"/>
      <c r="S15" s="789"/>
      <c r="T15" s="88">
        <f>IF(INT(O15/100)=1,Y15,0)</f>
        <v>8</v>
      </c>
      <c r="U15" s="88">
        <f>IF(INT(O15/100)=3,Y15,0)</f>
        <v>0</v>
      </c>
      <c r="V15" s="88">
        <f>IF(INT(O15/100)=4,Y15,0)</f>
        <v>0</v>
      </c>
      <c r="W15" s="88">
        <f>IF(INT(O15/100)=5,Y15,0)</f>
        <v>0</v>
      </c>
      <c r="X15" s="88">
        <f>IF(INT(O15/100)=6,Y15,0)</f>
        <v>0</v>
      </c>
      <c r="Y15" s="78">
        <v>8</v>
      </c>
      <c r="Z15" s="789"/>
    </row>
    <row r="16" spans="1:26" ht="15.75">
      <c r="A16" s="86">
        <f>IF(INT(I16/100)=1,F16,0)</f>
        <v>6</v>
      </c>
      <c r="B16" s="86">
        <f>IF(INT(I16/100)=3,F16,0)</f>
        <v>0</v>
      </c>
      <c r="C16" s="86">
        <f>IF(INT(I16/100)=4,F16,0)</f>
        <v>0</v>
      </c>
      <c r="D16" s="86">
        <f>IF(INT(I16/100)=5,F16,0)</f>
        <v>0</v>
      </c>
      <c r="E16" s="86">
        <f>IF(INT(I16/100)=6,F16,0)</f>
        <v>0</v>
      </c>
      <c r="F16" s="89">
        <v>6</v>
      </c>
      <c r="G16" s="789"/>
      <c r="H16" s="107">
        <v>3</v>
      </c>
      <c r="I16" s="85">
        <v>155</v>
      </c>
      <c r="J16" s="93" t="str">
        <f>LOOKUP(I16,Name!A$2:B1909)</f>
        <v>Luke o'Brien</v>
      </c>
      <c r="K16" s="85">
        <v>52.6</v>
      </c>
      <c r="L16" s="99"/>
      <c r="M16" s="684" t="s">
        <v>192</v>
      </c>
      <c r="N16" s="92">
        <v>3</v>
      </c>
      <c r="O16" s="85">
        <v>359</v>
      </c>
      <c r="P16" s="93" t="str">
        <f>LOOKUP(O16,Name!A$2:B1909)</f>
        <v>Remi Isaac</v>
      </c>
      <c r="Q16" s="350">
        <v>1.84</v>
      </c>
      <c r="R16" s="99"/>
      <c r="S16" s="789"/>
      <c r="T16" s="88">
        <f>IF(INT(O16/100)=1,Y16,0)</f>
        <v>0</v>
      </c>
      <c r="U16" s="88">
        <f>IF(INT(O16/100)=3,Y16,0)</f>
        <v>6</v>
      </c>
      <c r="V16" s="88">
        <f>IF(INT(O16/100)=4,Y16,0)</f>
        <v>0</v>
      </c>
      <c r="W16" s="88">
        <f>IF(INT(O16/100)=5,Y16,0)</f>
        <v>0</v>
      </c>
      <c r="X16" s="88">
        <f>IF(INT(O16/100)=6,Y16,0)</f>
        <v>0</v>
      </c>
      <c r="Y16" s="78">
        <v>6</v>
      </c>
      <c r="Z16" s="789"/>
    </row>
    <row r="17" spans="1:26" ht="15.75">
      <c r="A17" s="86">
        <f>IF(INT(I17/100)=1,F17,0)</f>
        <v>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89">
        <v>4</v>
      </c>
      <c r="G17" s="789"/>
      <c r="H17" s="107">
        <v>4</v>
      </c>
      <c r="I17" s="85"/>
      <c r="J17" s="93" t="e">
        <f>LOOKUP(I17,Name!A$2:B1910)</f>
        <v>#N/A</v>
      </c>
      <c r="K17" s="7"/>
      <c r="L17" s="99"/>
      <c r="M17" s="684" t="s">
        <v>192</v>
      </c>
      <c r="N17" s="92">
        <v>4</v>
      </c>
      <c r="O17" s="85"/>
      <c r="P17" s="93" t="e">
        <f>LOOKUP(O17,Name!A$2:B1910)</f>
        <v>#N/A</v>
      </c>
      <c r="Q17" s="350"/>
      <c r="R17" s="99"/>
      <c r="S17" s="789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0</v>
      </c>
      <c r="Y17" s="78">
        <v>4</v>
      </c>
      <c r="Z17" s="789"/>
    </row>
    <row r="18" spans="1:26" ht="15.75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0</v>
      </c>
      <c r="F18" s="89">
        <v>2</v>
      </c>
      <c r="G18" s="789"/>
      <c r="H18" s="107">
        <v>5</v>
      </c>
      <c r="I18" s="85"/>
      <c r="J18" s="93" t="e">
        <f>LOOKUP(I18,Name!A$2:B1911)</f>
        <v>#N/A</v>
      </c>
      <c r="K18" s="85"/>
      <c r="L18" s="99"/>
      <c r="M18" s="684" t="s">
        <v>192</v>
      </c>
      <c r="N18" s="92">
        <v>5</v>
      </c>
      <c r="O18" s="85"/>
      <c r="P18" s="93" t="e">
        <f>LOOKUP(O18,Name!A$2:B1911)</f>
        <v>#N/A</v>
      </c>
      <c r="Q18" s="350"/>
      <c r="R18" s="99"/>
      <c r="S18" s="789"/>
      <c r="T18" s="88">
        <f>IF(INT(O18/100)=1,Y18,0)</f>
        <v>0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8">
        <v>2</v>
      </c>
      <c r="Z18" s="789"/>
    </row>
    <row r="19" spans="1:26" ht="16.5" thickBot="1">
      <c r="A19" s="87"/>
      <c r="B19" s="87"/>
      <c r="C19" s="87"/>
      <c r="D19" s="87"/>
      <c r="E19" s="87"/>
      <c r="F19" s="792" t="s">
        <v>75</v>
      </c>
      <c r="G19" s="789"/>
      <c r="H19" s="98"/>
      <c r="I19" s="94"/>
      <c r="J19" s="93"/>
      <c r="K19" s="94"/>
      <c r="L19" s="99"/>
      <c r="M19" s="684" t="s">
        <v>192</v>
      </c>
      <c r="N19" s="102"/>
      <c r="O19" s="103"/>
      <c r="P19" s="97"/>
      <c r="Q19" s="351"/>
      <c r="R19" s="104"/>
      <c r="S19" s="789"/>
      <c r="T19" s="100"/>
      <c r="U19" s="87"/>
      <c r="V19" s="87"/>
      <c r="W19" s="87"/>
      <c r="X19" s="87"/>
      <c r="Y19" s="792" t="s">
        <v>75</v>
      </c>
      <c r="Z19" s="789"/>
    </row>
    <row r="20" spans="1:26" ht="15.75">
      <c r="A20" s="80" t="s">
        <v>65</v>
      </c>
      <c r="B20" s="81" t="s">
        <v>67</v>
      </c>
      <c r="C20" s="82" t="s">
        <v>69</v>
      </c>
      <c r="D20" s="83" t="s">
        <v>71</v>
      </c>
      <c r="E20" s="84" t="s">
        <v>73</v>
      </c>
      <c r="F20" s="789"/>
      <c r="G20" s="789"/>
      <c r="H20" s="186" t="s">
        <v>145</v>
      </c>
      <c r="I20" s="94"/>
      <c r="J20" s="94" t="s">
        <v>153</v>
      </c>
      <c r="K20" s="94"/>
      <c r="L20" s="99"/>
      <c r="M20" s="684" t="s">
        <v>192</v>
      </c>
      <c r="N20" s="185" t="s">
        <v>170</v>
      </c>
      <c r="O20" s="105"/>
      <c r="P20" s="91" t="s">
        <v>131</v>
      </c>
      <c r="Q20" s="105"/>
      <c r="R20" s="101"/>
      <c r="S20" s="789"/>
      <c r="T20" s="80" t="s">
        <v>65</v>
      </c>
      <c r="U20" s="81" t="s">
        <v>67</v>
      </c>
      <c r="V20" s="82" t="s">
        <v>69</v>
      </c>
      <c r="W20" s="83" t="s">
        <v>71</v>
      </c>
      <c r="X20" s="84" t="s">
        <v>73</v>
      </c>
      <c r="Y20" s="789"/>
      <c r="Z20" s="789"/>
    </row>
    <row r="21" spans="1:26" ht="15.75">
      <c r="A21" s="86">
        <f>IF(INT(I21/100)=1,F21,0)</f>
        <v>0</v>
      </c>
      <c r="B21" s="86">
        <f>IF(INT(I21/100)=3,F21,0)</f>
        <v>10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89">
        <v>10</v>
      </c>
      <c r="G21" s="789"/>
      <c r="H21" s="107">
        <v>1</v>
      </c>
      <c r="I21" s="85">
        <v>360</v>
      </c>
      <c r="J21" s="93" t="str">
        <f>LOOKUP(I21,Name!A$2:B1914)</f>
        <v>Jordan Ricketts</v>
      </c>
      <c r="K21" s="85">
        <v>51.9</v>
      </c>
      <c r="L21" s="99"/>
      <c r="M21" s="684" t="s">
        <v>192</v>
      </c>
      <c r="N21" s="92">
        <v>1</v>
      </c>
      <c r="O21" s="85">
        <v>357</v>
      </c>
      <c r="P21" s="93" t="str">
        <f>LOOKUP(O21,Name!A$2:B1914)</f>
        <v>Zach Elliott</v>
      </c>
      <c r="Q21" s="350">
        <v>7.32</v>
      </c>
      <c r="R21" s="99"/>
      <c r="S21" s="789"/>
      <c r="T21" s="88">
        <f>IF(INT(O21/100)=1,Y21,0)</f>
        <v>0</v>
      </c>
      <c r="U21" s="88">
        <f>IF(INT(O21/100)=3,Y21,0)</f>
        <v>10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8">
        <v>10</v>
      </c>
      <c r="Z21" s="789"/>
    </row>
    <row r="22" spans="1:26" ht="15.75">
      <c r="A22" s="86">
        <f>IF(INT(I22/100)=1,F22,0)</f>
        <v>0</v>
      </c>
      <c r="B22" s="86">
        <f>IF(INT(I22/100)=3,F22,0)</f>
        <v>0</v>
      </c>
      <c r="C22" s="86">
        <f>IF(INT(I22/100)=4,F22,0)</f>
        <v>0</v>
      </c>
      <c r="D22" s="86">
        <f>IF(INT(I22/100)=5,F22,0)</f>
        <v>0</v>
      </c>
      <c r="E22" s="86">
        <f>IF(INT(I22/100)=6,F22,0)</f>
        <v>8</v>
      </c>
      <c r="F22" s="89">
        <v>8</v>
      </c>
      <c r="G22" s="789"/>
      <c r="H22" s="107">
        <v>2</v>
      </c>
      <c r="I22" s="85">
        <v>602</v>
      </c>
      <c r="J22" s="93" t="str">
        <f>LOOKUP(I22,Name!A$2:B1915)</f>
        <v>Lewis Edwards</v>
      </c>
      <c r="K22" s="7">
        <v>56.5</v>
      </c>
      <c r="L22" s="99"/>
      <c r="M22" s="684" t="s">
        <v>192</v>
      </c>
      <c r="N22" s="92">
        <v>2</v>
      </c>
      <c r="O22" s="85">
        <v>155</v>
      </c>
      <c r="P22" s="93" t="str">
        <f>LOOKUP(O22,Name!A$2:B1915)</f>
        <v>Luke o'Brien</v>
      </c>
      <c r="Q22" s="350">
        <v>5.58</v>
      </c>
      <c r="R22" s="99"/>
      <c r="S22" s="789"/>
      <c r="T22" s="88">
        <f>IF(INT(O22/100)=1,Y22,0)</f>
        <v>8</v>
      </c>
      <c r="U22" s="88">
        <f>IF(INT(O22/100)=3,Y22,0)</f>
        <v>0</v>
      </c>
      <c r="V22" s="88">
        <f>IF(INT(O22/100)=4,Y22,0)</f>
        <v>0</v>
      </c>
      <c r="W22" s="88">
        <f>IF(INT(O22/100)=5,Y22,0)</f>
        <v>0</v>
      </c>
      <c r="X22" s="88">
        <f>IF(INT(O22/100)=6,Y22,0)</f>
        <v>0</v>
      </c>
      <c r="Y22" s="78">
        <v>8</v>
      </c>
      <c r="Z22" s="789"/>
    </row>
    <row r="23" spans="1:26" ht="15.75">
      <c r="A23" s="86">
        <f>IF(INT(I23/100)=1,F23,0)</f>
        <v>6</v>
      </c>
      <c r="B23" s="86">
        <f>IF(INT(I23/100)=3,F23,0)</f>
        <v>0</v>
      </c>
      <c r="C23" s="86">
        <f>IF(INT(I23/100)=4,F23,0)</f>
        <v>0</v>
      </c>
      <c r="D23" s="86">
        <f>IF(INT(I23/100)=5,F23,0)</f>
        <v>0</v>
      </c>
      <c r="E23" s="86">
        <f>IF(INT(I23/100)=6,F23,0)</f>
        <v>0</v>
      </c>
      <c r="F23" s="89">
        <v>6</v>
      </c>
      <c r="G23" s="789"/>
      <c r="H23" s="107">
        <v>3</v>
      </c>
      <c r="I23" s="85">
        <v>153</v>
      </c>
      <c r="J23" s="93" t="str">
        <f>LOOKUP(I23,Name!A$2:B1916)</f>
        <v>Kieran Higgins</v>
      </c>
      <c r="K23" s="7">
        <v>56.5</v>
      </c>
      <c r="L23" s="99"/>
      <c r="M23" s="684" t="s">
        <v>192</v>
      </c>
      <c r="N23" s="92">
        <v>3</v>
      </c>
      <c r="O23" s="85">
        <v>561</v>
      </c>
      <c r="P23" s="93" t="str">
        <f>LOOKUP(O23,Name!A$2:B1916)</f>
        <v>Joel Bickley</v>
      </c>
      <c r="Q23" s="350">
        <v>5.46</v>
      </c>
      <c r="R23" s="99"/>
      <c r="S23" s="789"/>
      <c r="T23" s="88">
        <f>IF(INT(O23/100)=1,Y23,0)</f>
        <v>0</v>
      </c>
      <c r="U23" s="88">
        <f>IF(INT(O23/100)=3,Y23,0)</f>
        <v>0</v>
      </c>
      <c r="V23" s="88">
        <f>IF(INT(O23/100)=4,Y23,0)</f>
        <v>0</v>
      </c>
      <c r="W23" s="88">
        <f>IF(INT(O23/100)=5,Y23,0)</f>
        <v>6</v>
      </c>
      <c r="X23" s="88">
        <f>IF(INT(O23/100)=6,Y23,0)</f>
        <v>0</v>
      </c>
      <c r="Y23" s="78">
        <v>6</v>
      </c>
      <c r="Z23" s="789"/>
    </row>
    <row r="24" spans="1:26" ht="15.75">
      <c r="A24" s="86">
        <f>IF(INT(I24/100)=1,F24,0)</f>
        <v>0</v>
      </c>
      <c r="B24" s="86">
        <f>IF(INT(I24/100)=3,F24,0)</f>
        <v>0</v>
      </c>
      <c r="C24" s="86">
        <f>IF(INT(I24/100)=4,F24,0)</f>
        <v>0</v>
      </c>
      <c r="D24" s="86">
        <f>IF(INT(I24/100)=5,F24,0)</f>
        <v>0</v>
      </c>
      <c r="E24" s="86">
        <f>IF(INT(I24/100)=6,F24,0)</f>
        <v>0</v>
      </c>
      <c r="F24" s="89">
        <v>4</v>
      </c>
      <c r="G24" s="789"/>
      <c r="H24" s="107">
        <v>4</v>
      </c>
      <c r="I24" s="85"/>
      <c r="J24" s="93" t="e">
        <f>LOOKUP(I24,Name!A$2:B1917)</f>
        <v>#N/A</v>
      </c>
      <c r="K24" s="85"/>
      <c r="L24" s="99"/>
      <c r="M24" s="684" t="s">
        <v>192</v>
      </c>
      <c r="N24" s="92">
        <v>4</v>
      </c>
      <c r="O24" s="85">
        <v>605</v>
      </c>
      <c r="P24" s="93" t="str">
        <f>LOOKUP(O24,Name!A$2:B1917)</f>
        <v>Scott Johns</v>
      </c>
      <c r="Q24" s="350">
        <v>5.4</v>
      </c>
      <c r="R24" s="99"/>
      <c r="S24" s="789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0</v>
      </c>
      <c r="X24" s="88">
        <f>IF(INT(O24/100)=6,Y24,0)</f>
        <v>4</v>
      </c>
      <c r="Y24" s="78">
        <v>4</v>
      </c>
      <c r="Z24" s="789"/>
    </row>
    <row r="25" spans="1:26" ht="15.75">
      <c r="A25" s="86">
        <f>IF(INT(I25/100)=1,F25,0)</f>
        <v>0</v>
      </c>
      <c r="B25" s="86">
        <f>IF(INT(I25/100)=3,F25,0)</f>
        <v>0</v>
      </c>
      <c r="C25" s="86">
        <f>IF(INT(I25/100)=4,F25,0)</f>
        <v>0</v>
      </c>
      <c r="D25" s="86">
        <f>IF(INT(I25/100)=5,F25,0)</f>
        <v>0</v>
      </c>
      <c r="E25" s="86">
        <f>IF(INT(I25/100)=6,F25,0)</f>
        <v>0</v>
      </c>
      <c r="F25" s="89">
        <v>2</v>
      </c>
      <c r="G25" s="789"/>
      <c r="H25" s="107">
        <v>5</v>
      </c>
      <c r="I25" s="85"/>
      <c r="J25" s="93" t="e">
        <f>LOOKUP(I25,Name!A$2:B1918)</f>
        <v>#N/A</v>
      </c>
      <c r="K25" s="85"/>
      <c r="L25" s="99"/>
      <c r="M25" s="684" t="s">
        <v>192</v>
      </c>
      <c r="N25" s="92">
        <v>5</v>
      </c>
      <c r="O25" s="85"/>
      <c r="P25" s="93" t="e">
        <f>LOOKUP(O25,Name!A$2:B1918)</f>
        <v>#N/A</v>
      </c>
      <c r="Q25" s="350"/>
      <c r="R25" s="99"/>
      <c r="S25" s="789"/>
      <c r="T25" s="88">
        <f>IF(INT(O25/100)=1,Y25,0)</f>
        <v>0</v>
      </c>
      <c r="U25" s="88">
        <f>IF(INT(O25/100)=3,Y25,0)</f>
        <v>0</v>
      </c>
      <c r="V25" s="88">
        <f>IF(INT(O25/100)=4,Y25,0)</f>
        <v>0</v>
      </c>
      <c r="W25" s="88">
        <f>IF(INT(O25/100)=5,Y25,0)</f>
        <v>0</v>
      </c>
      <c r="X25" s="88">
        <f>IF(INT(O25/100)=6,Y25,0)</f>
        <v>0</v>
      </c>
      <c r="Y25" s="78">
        <v>2</v>
      </c>
      <c r="Z25" s="789"/>
    </row>
    <row r="26" spans="1:26" ht="15.75">
      <c r="A26" s="87"/>
      <c r="B26" s="87"/>
      <c r="C26" s="87"/>
      <c r="D26" s="87"/>
      <c r="E26" s="87"/>
      <c r="F26" s="792" t="s">
        <v>75</v>
      </c>
      <c r="G26" s="789"/>
      <c r="H26" s="98"/>
      <c r="I26" s="94"/>
      <c r="J26" s="93"/>
      <c r="K26" s="94"/>
      <c r="L26" s="99"/>
      <c r="M26" s="684" t="s">
        <v>192</v>
      </c>
      <c r="N26" s="92">
        <v>6</v>
      </c>
      <c r="O26" s="85"/>
      <c r="P26" s="93" t="e">
        <f>LOOKUP(O26,Name!A$2:B1919)</f>
        <v>#N/A</v>
      </c>
      <c r="Q26" s="350"/>
      <c r="R26" s="99"/>
      <c r="S26" s="789"/>
      <c r="T26" s="100"/>
      <c r="U26" s="87"/>
      <c r="V26" s="87"/>
      <c r="W26" s="87"/>
      <c r="X26" s="87"/>
      <c r="Y26" s="792" t="s">
        <v>75</v>
      </c>
      <c r="Z26" s="789"/>
    </row>
    <row r="27" spans="1:26" ht="15.75">
      <c r="A27" s="80" t="s">
        <v>65</v>
      </c>
      <c r="B27" s="81" t="s">
        <v>67</v>
      </c>
      <c r="C27" s="82" t="s">
        <v>69</v>
      </c>
      <c r="D27" s="83" t="s">
        <v>71</v>
      </c>
      <c r="E27" s="84" t="s">
        <v>73</v>
      </c>
      <c r="F27" s="789"/>
      <c r="G27" s="789"/>
      <c r="H27" s="186" t="s">
        <v>150</v>
      </c>
      <c r="I27" s="94"/>
      <c r="J27" s="94" t="s">
        <v>82</v>
      </c>
      <c r="K27" s="94"/>
      <c r="L27" s="99"/>
      <c r="M27" s="684" t="s">
        <v>192</v>
      </c>
      <c r="N27" s="186" t="s">
        <v>169</v>
      </c>
      <c r="O27" s="94"/>
      <c r="P27" s="94" t="s">
        <v>134</v>
      </c>
      <c r="Q27" s="248"/>
      <c r="R27" s="99"/>
      <c r="S27" s="789"/>
      <c r="T27" s="80" t="s">
        <v>65</v>
      </c>
      <c r="U27" s="81" t="s">
        <v>67</v>
      </c>
      <c r="V27" s="82" t="s">
        <v>69</v>
      </c>
      <c r="W27" s="83" t="s">
        <v>71</v>
      </c>
      <c r="X27" s="84" t="s">
        <v>73</v>
      </c>
      <c r="Y27" s="789"/>
      <c r="Z27" s="789"/>
    </row>
    <row r="28" spans="1:26" ht="15.75">
      <c r="A28" s="86">
        <f>IF(INT(I28/100)=1,F28,0)</f>
        <v>0</v>
      </c>
      <c r="B28" s="86">
        <f>IF(INT(I28/100)=3,F28,0)</f>
        <v>0</v>
      </c>
      <c r="C28" s="86">
        <f>IF(INT(I28/100)=4,F28,0)</f>
        <v>0</v>
      </c>
      <c r="D28" s="86">
        <f>IF(INT(I28/100)=5,F28,0)</f>
        <v>0</v>
      </c>
      <c r="E28" s="86">
        <f>IF(INT(I28/100)=6,F28,0)</f>
        <v>10</v>
      </c>
      <c r="F28" s="89">
        <v>10</v>
      </c>
      <c r="G28" s="789"/>
      <c r="H28" s="107">
        <v>1</v>
      </c>
      <c r="I28" s="85">
        <v>610</v>
      </c>
      <c r="J28" s="93" t="str">
        <f>LOOKUP(I28,Name!A$2:B1921)</f>
        <v>Toby Bennett</v>
      </c>
      <c r="K28" s="7">
        <v>85.4</v>
      </c>
      <c r="L28" s="99"/>
      <c r="M28" s="684" t="s">
        <v>192</v>
      </c>
      <c r="N28" s="92">
        <v>1</v>
      </c>
      <c r="O28" s="85">
        <v>156</v>
      </c>
      <c r="P28" s="93" t="str">
        <f>LOOKUP(O28,Name!A$2:B1921)</f>
        <v>Ashley Reid</v>
      </c>
      <c r="Q28" s="350">
        <v>5.38</v>
      </c>
      <c r="R28" s="99"/>
      <c r="S28" s="789"/>
      <c r="T28" s="88">
        <f>IF(INT(O28/100)=1,Y28,0)</f>
        <v>10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8">
        <v>10</v>
      </c>
      <c r="Z28" s="789"/>
    </row>
    <row r="29" spans="1:26" ht="15.75">
      <c r="A29" s="86">
        <f>IF(INT(I29/100)=1,F29,0)</f>
        <v>0</v>
      </c>
      <c r="B29" s="86">
        <f>IF(INT(I29/100)=3,F29,0)</f>
        <v>0</v>
      </c>
      <c r="C29" s="86">
        <f>IF(INT(I29/100)=4,F29,0)</f>
        <v>8</v>
      </c>
      <c r="D29" s="86">
        <f>IF(INT(I29/100)=5,F29,0)</f>
        <v>0</v>
      </c>
      <c r="E29" s="86">
        <f>IF(INT(I29/100)=6,F29,0)</f>
        <v>0</v>
      </c>
      <c r="F29" s="89">
        <v>8</v>
      </c>
      <c r="G29" s="789"/>
      <c r="H29" s="107">
        <v>2</v>
      </c>
      <c r="I29" s="85">
        <v>401</v>
      </c>
      <c r="J29" s="93" t="str">
        <f>LOOKUP(I29,Name!A$2:B1922)</f>
        <v>Aran Palmer</v>
      </c>
      <c r="K29" s="85">
        <v>87.8</v>
      </c>
      <c r="L29" s="99"/>
      <c r="M29" s="684" t="s">
        <v>192</v>
      </c>
      <c r="N29" s="92">
        <v>2</v>
      </c>
      <c r="O29" s="85">
        <v>609</v>
      </c>
      <c r="P29" s="93" t="str">
        <f>LOOKUP(O29,Name!A$2:B1922)</f>
        <v>Elliot Tanner</v>
      </c>
      <c r="Q29" s="350">
        <v>5.3</v>
      </c>
      <c r="R29" s="99"/>
      <c r="S29" s="789"/>
      <c r="T29" s="88">
        <f>IF(INT(O29/100)=1,Y29,0)</f>
        <v>0</v>
      </c>
      <c r="U29" s="88">
        <f>IF(INT(O29/100)=3,Y29,0)</f>
        <v>0</v>
      </c>
      <c r="V29" s="88">
        <f>IF(INT(O29/100)=4,Y29,0)</f>
        <v>0</v>
      </c>
      <c r="W29" s="88">
        <f>IF(INT(O29/100)=5,Y29,0)</f>
        <v>0</v>
      </c>
      <c r="X29" s="88">
        <f>IF(INT(O29/100)=6,Y29,0)</f>
        <v>8</v>
      </c>
      <c r="Y29" s="78">
        <v>8</v>
      </c>
      <c r="Z29" s="789"/>
    </row>
    <row r="30" spans="1:26" ht="15.75">
      <c r="A30" s="86">
        <f>IF(INT(I30/100)=1,F30,0)</f>
        <v>0</v>
      </c>
      <c r="B30" s="86">
        <f>IF(INT(I30/100)=3,F30,0)</f>
        <v>0</v>
      </c>
      <c r="C30" s="86">
        <f>IF(INT(I30/100)=4,F30,0)</f>
        <v>0</v>
      </c>
      <c r="D30" s="86">
        <f>IF(INT(I30/100)=5,F30,0)</f>
        <v>0</v>
      </c>
      <c r="E30" s="86">
        <f>IF(INT(I30/100)=6,F30,0)</f>
        <v>0</v>
      </c>
      <c r="F30" s="89">
        <v>6</v>
      </c>
      <c r="G30" s="789"/>
      <c r="H30" s="107">
        <v>3</v>
      </c>
      <c r="I30" s="85"/>
      <c r="J30" s="93" t="e">
        <f>LOOKUP(I30,Name!A$2:B1923)</f>
        <v>#N/A</v>
      </c>
      <c r="K30" s="85"/>
      <c r="L30" s="99"/>
      <c r="M30" s="684" t="s">
        <v>192</v>
      </c>
      <c r="N30" s="92">
        <v>3</v>
      </c>
      <c r="O30" s="85"/>
      <c r="P30" s="93" t="e">
        <f>LOOKUP(O30,Name!A$2:B1923)</f>
        <v>#N/A</v>
      </c>
      <c r="Q30" s="350"/>
      <c r="R30" s="99"/>
      <c r="S30" s="789"/>
      <c r="T30" s="88">
        <f>IF(INT(O30/100)=1,Y30,0)</f>
        <v>0</v>
      </c>
      <c r="U30" s="88">
        <f>IF(INT(O30/100)=3,Y30,0)</f>
        <v>0</v>
      </c>
      <c r="V30" s="88">
        <f>IF(INT(O30/100)=4,Y30,0)</f>
        <v>0</v>
      </c>
      <c r="W30" s="88">
        <f>IF(INT(O30/100)=5,Y30,0)</f>
        <v>0</v>
      </c>
      <c r="X30" s="88">
        <f>IF(INT(O30/100)=6,Y30,0)</f>
        <v>0</v>
      </c>
      <c r="Y30" s="78">
        <v>6</v>
      </c>
      <c r="Z30" s="789"/>
    </row>
    <row r="31" spans="1:26" ht="15.75">
      <c r="A31" s="86">
        <f>IF(INT(I31/100)=1,F31,0)</f>
        <v>0</v>
      </c>
      <c r="B31" s="86">
        <f>IF(INT(I31/100)=3,F31,0)</f>
        <v>0</v>
      </c>
      <c r="C31" s="86">
        <f>IF(INT(I31/100)=4,F31,0)</f>
        <v>0</v>
      </c>
      <c r="D31" s="86">
        <f>IF(INT(I31/100)=5,F31,0)</f>
        <v>0</v>
      </c>
      <c r="E31" s="86">
        <f>IF(INT(I31/100)=6,F31,0)</f>
        <v>0</v>
      </c>
      <c r="F31" s="89">
        <v>4</v>
      </c>
      <c r="G31" s="789"/>
      <c r="H31" s="107">
        <v>4</v>
      </c>
      <c r="I31" s="85"/>
      <c r="J31" s="93" t="e">
        <f>LOOKUP(I31,Name!A$2:B1924)</f>
        <v>#N/A</v>
      </c>
      <c r="K31" s="85"/>
      <c r="L31" s="99"/>
      <c r="M31" s="684" t="s">
        <v>192</v>
      </c>
      <c r="N31" s="92">
        <v>4</v>
      </c>
      <c r="O31" s="85"/>
      <c r="P31" s="93" t="e">
        <f>LOOKUP(O31,Name!A$2:B1924)</f>
        <v>#N/A</v>
      </c>
      <c r="Q31" s="350"/>
      <c r="R31" s="99"/>
      <c r="S31" s="789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0</v>
      </c>
      <c r="Y31" s="78">
        <v>4</v>
      </c>
      <c r="Z31" s="789"/>
    </row>
    <row r="32" spans="1:26" ht="16.5" thickBot="1">
      <c r="A32" s="86">
        <f>IF(INT(I32/100)=1,F32,0)</f>
        <v>0</v>
      </c>
      <c r="B32" s="86">
        <f>IF(INT(I32/100)=3,F32,0)</f>
        <v>0</v>
      </c>
      <c r="C32" s="86">
        <f>IF(INT(I32/100)=4,F32,0)</f>
        <v>0</v>
      </c>
      <c r="D32" s="86">
        <f>IF(INT(I32/100)=5,F32,0)</f>
        <v>0</v>
      </c>
      <c r="E32" s="86">
        <f>IF(INT(I32/100)=6,F32,0)</f>
        <v>0</v>
      </c>
      <c r="F32" s="89">
        <v>2</v>
      </c>
      <c r="G32" s="789"/>
      <c r="H32" s="107">
        <v>5</v>
      </c>
      <c r="I32" s="85"/>
      <c r="J32" s="93" t="e">
        <f>LOOKUP(I32,Name!A$2:B1925)</f>
        <v>#N/A</v>
      </c>
      <c r="K32" s="85"/>
      <c r="L32" s="99"/>
      <c r="M32" s="684" t="s">
        <v>192</v>
      </c>
      <c r="N32" s="95">
        <v>5</v>
      </c>
      <c r="O32" s="96"/>
      <c r="P32" s="97" t="e">
        <f>LOOKUP(O32,Name!A$2:B1925)</f>
        <v>#N/A</v>
      </c>
      <c r="Q32" s="352"/>
      <c r="R32" s="104"/>
      <c r="S32" s="789"/>
      <c r="T32" s="88">
        <f>IF(INT(O32/100)=1,Y32,0)</f>
        <v>0</v>
      </c>
      <c r="U32" s="88">
        <f>IF(INT(O32/100)=3,Y32,0)</f>
        <v>0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8">
        <v>2</v>
      </c>
      <c r="Z32" s="789"/>
    </row>
    <row r="33" spans="1:26" ht="16.5" thickBot="1">
      <c r="A33" s="87"/>
      <c r="B33" s="87"/>
      <c r="C33" s="87"/>
      <c r="D33" s="87"/>
      <c r="E33" s="87"/>
      <c r="F33" s="792" t="s">
        <v>75</v>
      </c>
      <c r="G33" s="789"/>
      <c r="H33" s="98"/>
      <c r="I33" s="94"/>
      <c r="J33" s="93"/>
      <c r="K33" s="94"/>
      <c r="L33" s="99"/>
      <c r="M33" s="684" t="s">
        <v>192</v>
      </c>
      <c r="N33" s="94"/>
      <c r="O33" s="94"/>
      <c r="P33" s="93"/>
      <c r="Q33" s="94"/>
      <c r="R33" s="99"/>
      <c r="S33" s="789"/>
      <c r="T33" s="87"/>
      <c r="U33" s="87"/>
      <c r="V33" s="87"/>
      <c r="W33" s="87"/>
      <c r="X33" s="87"/>
      <c r="Y33" s="792" t="s">
        <v>75</v>
      </c>
      <c r="Z33" s="789"/>
    </row>
    <row r="34" spans="1:26" ht="15.75">
      <c r="A34" s="80" t="s">
        <v>65</v>
      </c>
      <c r="B34" s="81" t="s">
        <v>67</v>
      </c>
      <c r="C34" s="82" t="s">
        <v>69</v>
      </c>
      <c r="D34" s="83" t="s">
        <v>71</v>
      </c>
      <c r="E34" s="84" t="s">
        <v>73</v>
      </c>
      <c r="F34" s="789"/>
      <c r="G34" s="789"/>
      <c r="H34" s="186" t="s">
        <v>151</v>
      </c>
      <c r="I34" s="94"/>
      <c r="J34" s="94" t="s">
        <v>152</v>
      </c>
      <c r="K34" s="94"/>
      <c r="L34" s="99"/>
      <c r="M34" s="684" t="s">
        <v>192</v>
      </c>
      <c r="N34" s="185" t="s">
        <v>167</v>
      </c>
      <c r="O34" s="105"/>
      <c r="P34" s="91" t="s">
        <v>135</v>
      </c>
      <c r="Q34" s="91"/>
      <c r="R34" s="101"/>
      <c r="S34" s="789"/>
      <c r="T34" s="80" t="s">
        <v>65</v>
      </c>
      <c r="U34" s="81" t="s">
        <v>67</v>
      </c>
      <c r="V34" s="82" t="s">
        <v>69</v>
      </c>
      <c r="W34" s="83" t="s">
        <v>71</v>
      </c>
      <c r="X34" s="84" t="s">
        <v>73</v>
      </c>
      <c r="Y34" s="789"/>
      <c r="Z34" s="789"/>
    </row>
    <row r="35" spans="1:26" ht="15.75">
      <c r="A35" s="86">
        <f>IF(INT(I35/100)=1,F35,0)</f>
        <v>0</v>
      </c>
      <c r="B35" s="86">
        <f>IF(INT(I35/100)=3,F35,0)</f>
        <v>0</v>
      </c>
      <c r="C35" s="86">
        <f>IF(INT(I35/100)=4,F35,0)</f>
        <v>0</v>
      </c>
      <c r="D35" s="86">
        <f>IF(INT(I35/100)=5,F35,0)</f>
        <v>0</v>
      </c>
      <c r="E35" s="86">
        <f>IF(INT(I35/100)=6,F35,0)</f>
        <v>10</v>
      </c>
      <c r="F35" s="89">
        <v>10</v>
      </c>
      <c r="G35" s="789"/>
      <c r="H35" s="107">
        <v>1</v>
      </c>
      <c r="I35" s="85">
        <v>608</v>
      </c>
      <c r="J35" s="93" t="str">
        <f>LOOKUP(I35,Name!A$2:B1928)</f>
        <v>Max Vernon</v>
      </c>
      <c r="K35" s="85">
        <v>22.5</v>
      </c>
      <c r="L35" s="99"/>
      <c r="M35" s="684" t="s">
        <v>192</v>
      </c>
      <c r="N35" s="92">
        <v>1</v>
      </c>
      <c r="O35" s="85">
        <v>357</v>
      </c>
      <c r="P35" s="93" t="str">
        <f>LOOKUP(O35,Name!A$2:B1928)</f>
        <v>Zach Elliott</v>
      </c>
      <c r="Q35" s="85">
        <v>62</v>
      </c>
      <c r="R35" s="99"/>
      <c r="S35" s="789"/>
      <c r="T35" s="88">
        <f>IF(INT(O35/100)=1,Y35,0)</f>
        <v>0</v>
      </c>
      <c r="U35" s="88">
        <f>IF(INT(O35/100)=3,Y35,0)</f>
        <v>10</v>
      </c>
      <c r="V35" s="88">
        <f>IF(INT(O35/100)=4,Y35,0)</f>
        <v>0</v>
      </c>
      <c r="W35" s="88">
        <f>IF(INT(O35/100)=5,Y35,0)</f>
        <v>0</v>
      </c>
      <c r="X35" s="88">
        <f>IF(INT(O35/100)=6,Y35,0)</f>
        <v>0</v>
      </c>
      <c r="Y35" s="78">
        <v>10</v>
      </c>
      <c r="Z35" s="789"/>
    </row>
    <row r="36" spans="1:26" ht="15.75">
      <c r="A36" s="86">
        <f>IF(INT(I36/100)=1,F36,0)</f>
        <v>0</v>
      </c>
      <c r="B36" s="86">
        <f>IF(INT(I36/100)=3,F36,0)</f>
        <v>8</v>
      </c>
      <c r="C36" s="86">
        <f>IF(INT(I36/100)=4,F36,0)</f>
        <v>0</v>
      </c>
      <c r="D36" s="86">
        <f>IF(INT(I36/100)=5,F36,0)</f>
        <v>0</v>
      </c>
      <c r="E36" s="86">
        <f>IF(INT(I36/100)=6,F36,0)</f>
        <v>0</v>
      </c>
      <c r="F36" s="89">
        <v>8</v>
      </c>
      <c r="G36" s="789"/>
      <c r="H36" s="107">
        <v>2</v>
      </c>
      <c r="I36" s="85">
        <v>356</v>
      </c>
      <c r="J36" s="93" t="str">
        <f>LOOKUP(I36,Name!A$2:B1929)</f>
        <v>Jordan Edwards</v>
      </c>
      <c r="K36" s="85">
        <v>22.9</v>
      </c>
      <c r="L36" s="99"/>
      <c r="M36" s="684" t="s">
        <v>192</v>
      </c>
      <c r="N36" s="92">
        <v>2</v>
      </c>
      <c r="O36" s="85">
        <v>608</v>
      </c>
      <c r="P36" s="93" t="str">
        <f>LOOKUP(O36,Name!A$2:B1929)</f>
        <v>Max Vernon</v>
      </c>
      <c r="Q36" s="85">
        <v>60</v>
      </c>
      <c r="R36" s="99"/>
      <c r="S36" s="789"/>
      <c r="T36" s="88">
        <f>IF(INT(O36/100)=1,Y36,0)</f>
        <v>0</v>
      </c>
      <c r="U36" s="88">
        <f>IF(INT(O36/100)=3,Y36,0)</f>
        <v>0</v>
      </c>
      <c r="V36" s="88">
        <f>IF(INT(O36/100)=4,Y36,0)</f>
        <v>0</v>
      </c>
      <c r="W36" s="88">
        <f>IF(INT(O36/100)=5,Y36,0)</f>
        <v>0</v>
      </c>
      <c r="X36" s="88">
        <f>IF(INT(O36/100)=6,Y36,0)</f>
        <v>8</v>
      </c>
      <c r="Y36" s="78">
        <v>8</v>
      </c>
      <c r="Z36" s="789"/>
    </row>
    <row r="37" spans="1:26" ht="15.75">
      <c r="A37" s="86">
        <f>IF(INT(I37/100)=1,F37,0)</f>
        <v>0</v>
      </c>
      <c r="B37" s="86">
        <f>IF(INT(I37/100)=3,F37,0)</f>
        <v>0</v>
      </c>
      <c r="C37" s="86">
        <f>IF(INT(I37/100)=4,F37,0)</f>
        <v>0</v>
      </c>
      <c r="D37" s="86">
        <f>IF(INT(I37/100)=5,F37,0)</f>
        <v>6</v>
      </c>
      <c r="E37" s="86">
        <f>IF(INT(I37/100)=6,F37,0)</f>
        <v>0</v>
      </c>
      <c r="F37" s="89">
        <v>6</v>
      </c>
      <c r="G37" s="789"/>
      <c r="H37" s="107">
        <v>3</v>
      </c>
      <c r="I37" s="85">
        <v>561</v>
      </c>
      <c r="J37" s="93" t="str">
        <f>LOOKUP(I37,Name!A$2:B1930)</f>
        <v>Joel Bickley</v>
      </c>
      <c r="K37" s="7">
        <v>25</v>
      </c>
      <c r="L37" s="99"/>
      <c r="M37" s="684" t="s">
        <v>192</v>
      </c>
      <c r="N37" s="92">
        <v>3</v>
      </c>
      <c r="O37" s="85">
        <v>154</v>
      </c>
      <c r="P37" s="93" t="str">
        <f>LOOKUP(O37,Name!A$2:B1930)</f>
        <v>Connor Race</v>
      </c>
      <c r="Q37" s="85">
        <v>42</v>
      </c>
      <c r="R37" s="99"/>
      <c r="S37" s="789"/>
      <c r="T37" s="88">
        <f>IF(INT(O37/100)=1,Y37,0)</f>
        <v>6</v>
      </c>
      <c r="U37" s="88">
        <f>IF(INT(O37/100)=3,Y37,0)</f>
        <v>0</v>
      </c>
      <c r="V37" s="88">
        <f>IF(INT(O37/100)=4,Y37,0)</f>
        <v>0</v>
      </c>
      <c r="W37" s="88">
        <f>IF(INT(O37/100)=5,Y37,0)</f>
        <v>0</v>
      </c>
      <c r="X37" s="88">
        <f>IF(INT(O37/100)=6,Y37,0)</f>
        <v>0</v>
      </c>
      <c r="Y37" s="78">
        <v>6</v>
      </c>
      <c r="Z37" s="789"/>
    </row>
    <row r="38" spans="1:26" ht="15.75">
      <c r="A38" s="86">
        <f>IF(INT(I38/100)=1,F38,0)</f>
        <v>4</v>
      </c>
      <c r="B38" s="86">
        <f>IF(INT(I38/100)=3,F38,0)</f>
        <v>0</v>
      </c>
      <c r="C38" s="86">
        <f>IF(INT(I38/100)=4,F38,0)</f>
        <v>0</v>
      </c>
      <c r="D38" s="86">
        <f>IF(INT(I38/100)=5,F38,0)</f>
        <v>0</v>
      </c>
      <c r="E38" s="86">
        <f>IF(INT(I38/100)=6,F38,0)</f>
        <v>0</v>
      </c>
      <c r="F38" s="89">
        <v>4</v>
      </c>
      <c r="G38" s="789"/>
      <c r="H38" s="107">
        <v>4</v>
      </c>
      <c r="I38" s="85">
        <v>150</v>
      </c>
      <c r="J38" s="93" t="str">
        <f>LOOKUP(I38,Name!A$2:B1931)</f>
        <v>David Iliffe</v>
      </c>
      <c r="K38" s="7">
        <v>25.9</v>
      </c>
      <c r="L38" s="99"/>
      <c r="M38" s="684" t="s">
        <v>192</v>
      </c>
      <c r="N38" s="92">
        <v>4</v>
      </c>
      <c r="O38" s="85"/>
      <c r="P38" s="93" t="e">
        <f>LOOKUP(O38,Name!A$2:B1931)</f>
        <v>#N/A</v>
      </c>
      <c r="Q38" s="85"/>
      <c r="R38" s="99"/>
      <c r="S38" s="789"/>
      <c r="T38" s="88">
        <f>IF(INT(O38/100)=1,Y38,0)</f>
        <v>0</v>
      </c>
      <c r="U38" s="88">
        <f>IF(INT(O38/100)=3,Y38,0)</f>
        <v>0</v>
      </c>
      <c r="V38" s="88">
        <f>IF(INT(O38/100)=4,Y38,0)</f>
        <v>0</v>
      </c>
      <c r="W38" s="88">
        <f>IF(INT(O38/100)=5,Y38,0)</f>
        <v>0</v>
      </c>
      <c r="X38" s="88">
        <f>IF(INT(O38/100)=6,Y38,0)</f>
        <v>0</v>
      </c>
      <c r="Y38" s="78">
        <v>4</v>
      </c>
      <c r="Z38" s="789"/>
    </row>
    <row r="39" spans="1:26" ht="15.75">
      <c r="A39" s="86">
        <f>IF(INT(I39/100)=1,F39,0)</f>
        <v>0</v>
      </c>
      <c r="B39" s="86">
        <f>IF(INT(I39/100)=3,F39,0)</f>
        <v>0</v>
      </c>
      <c r="C39" s="86">
        <f>IF(INT(I39/100)=4,F39,0)</f>
        <v>0</v>
      </c>
      <c r="D39" s="86">
        <f>IF(INT(I39/100)=5,F39,0)</f>
        <v>0</v>
      </c>
      <c r="E39" s="86">
        <f>IF(INT(I39/100)=6,F39,0)</f>
        <v>0</v>
      </c>
      <c r="F39" s="89">
        <v>2</v>
      </c>
      <c r="G39" s="789"/>
      <c r="H39" s="107">
        <v>5</v>
      </c>
      <c r="I39" s="85"/>
      <c r="J39" s="93" t="e">
        <f>LOOKUP(I39,Name!A$2:B1932)</f>
        <v>#N/A</v>
      </c>
      <c r="K39" s="85"/>
      <c r="L39" s="99"/>
      <c r="M39" s="684" t="s">
        <v>192</v>
      </c>
      <c r="N39" s="92">
        <v>5</v>
      </c>
      <c r="O39" s="85"/>
      <c r="P39" s="93" t="e">
        <f>LOOKUP(O39,Name!A$2:B1932)</f>
        <v>#N/A</v>
      </c>
      <c r="Q39" s="85"/>
      <c r="R39" s="99"/>
      <c r="S39" s="789"/>
      <c r="T39" s="88">
        <f>IF(INT(O39/100)=1,Y39,0)</f>
        <v>0</v>
      </c>
      <c r="U39" s="88">
        <f>IF(INT(O39/100)=3,Y39,0)</f>
        <v>0</v>
      </c>
      <c r="V39" s="88">
        <f>IF(INT(O39/100)=4,Y39,0)</f>
        <v>0</v>
      </c>
      <c r="W39" s="88">
        <f>IF(INT(O39/100)=5,Y39,0)</f>
        <v>0</v>
      </c>
      <c r="X39" s="88">
        <f>IF(INT(O39/100)=6,Y39,0)</f>
        <v>0</v>
      </c>
      <c r="Y39" s="78">
        <v>2</v>
      </c>
      <c r="Z39" s="789"/>
    </row>
    <row r="40" spans="1:26" ht="15.75">
      <c r="A40" s="87"/>
      <c r="B40" s="87"/>
      <c r="C40" s="87"/>
      <c r="D40" s="87"/>
      <c r="E40" s="87"/>
      <c r="F40" s="792" t="s">
        <v>75</v>
      </c>
      <c r="G40" s="789"/>
      <c r="H40" s="108"/>
      <c r="I40" s="93"/>
      <c r="J40" s="93"/>
      <c r="K40" s="94"/>
      <c r="L40" s="99"/>
      <c r="M40" s="684" t="s">
        <v>192</v>
      </c>
      <c r="N40" s="98"/>
      <c r="O40" s="94"/>
      <c r="P40" s="93"/>
      <c r="Q40" s="94"/>
      <c r="R40" s="99"/>
      <c r="S40" s="789"/>
      <c r="T40" s="100"/>
      <c r="U40" s="87"/>
      <c r="V40" s="87"/>
      <c r="W40" s="87"/>
      <c r="X40" s="87"/>
      <c r="Y40" s="792" t="s">
        <v>75</v>
      </c>
      <c r="Z40" s="789"/>
    </row>
    <row r="41" spans="1:26" ht="15.75">
      <c r="A41" s="80" t="s">
        <v>65</v>
      </c>
      <c r="B41" s="81" t="s">
        <v>67</v>
      </c>
      <c r="C41" s="82" t="s">
        <v>69</v>
      </c>
      <c r="D41" s="83" t="s">
        <v>71</v>
      </c>
      <c r="E41" s="84" t="s">
        <v>73</v>
      </c>
      <c r="F41" s="789"/>
      <c r="G41" s="789"/>
      <c r="H41" s="186" t="s">
        <v>160</v>
      </c>
      <c r="I41" s="93"/>
      <c r="J41" s="94" t="s">
        <v>155</v>
      </c>
      <c r="K41" s="94"/>
      <c r="L41" s="99"/>
      <c r="M41" s="684" t="s">
        <v>192</v>
      </c>
      <c r="N41" s="186" t="s">
        <v>168</v>
      </c>
      <c r="O41" s="94"/>
      <c r="P41" s="94" t="s">
        <v>138</v>
      </c>
      <c r="Q41" s="94"/>
      <c r="R41" s="99"/>
      <c r="S41" s="789"/>
      <c r="T41" s="80" t="s">
        <v>65</v>
      </c>
      <c r="U41" s="81" t="s">
        <v>67</v>
      </c>
      <c r="V41" s="82" t="s">
        <v>69</v>
      </c>
      <c r="W41" s="83" t="s">
        <v>71</v>
      </c>
      <c r="X41" s="84" t="s">
        <v>73</v>
      </c>
      <c r="Y41" s="789"/>
      <c r="Z41" s="789"/>
    </row>
    <row r="42" spans="1:26" ht="15.75">
      <c r="A42" s="86">
        <f>IF(INT(I42/100)=1,F42,0)</f>
        <v>0</v>
      </c>
      <c r="B42" s="86">
        <f>IF(INT(I42/100)=3,F42,0)</f>
        <v>10</v>
      </c>
      <c r="C42" s="86">
        <f>IF(INT(I42/100)=4,F42,0)</f>
        <v>0</v>
      </c>
      <c r="D42" s="86">
        <f>IF(INT(I42/100)=5,F42,0)</f>
        <v>0</v>
      </c>
      <c r="E42" s="86">
        <f>IF(INT(I42/100)=6,F42,0)</f>
        <v>0</v>
      </c>
      <c r="F42" s="89">
        <v>10</v>
      </c>
      <c r="G42" s="789"/>
      <c r="H42" s="107">
        <v>1</v>
      </c>
      <c r="I42" s="85">
        <v>357</v>
      </c>
      <c r="J42" s="93" t="str">
        <f>LOOKUP(I42,Name!A$2:B1935)</f>
        <v>Zach Elliott</v>
      </c>
      <c r="K42" s="7">
        <v>22.9</v>
      </c>
      <c r="L42" s="99"/>
      <c r="M42" s="684" t="s">
        <v>192</v>
      </c>
      <c r="N42" s="92">
        <v>1</v>
      </c>
      <c r="O42" s="85">
        <v>600</v>
      </c>
      <c r="P42" s="93" t="str">
        <f>LOOKUP(O42,Name!A$2:B1935)</f>
        <v>Elliot Harris</v>
      </c>
      <c r="Q42" s="85">
        <v>51</v>
      </c>
      <c r="R42" s="99"/>
      <c r="S42" s="789"/>
      <c r="T42" s="88">
        <f>IF(INT(O42/100)=1,Y42,0)</f>
        <v>0</v>
      </c>
      <c r="U42" s="88">
        <f>IF(INT(O42/100)=3,Y42,0)</f>
        <v>0</v>
      </c>
      <c r="V42" s="88">
        <f>IF(INT(O42/100)=4,Y42,0)</f>
        <v>0</v>
      </c>
      <c r="W42" s="88">
        <f>IF(INT(O42/100)=5,Y42,0)</f>
        <v>0</v>
      </c>
      <c r="X42" s="88">
        <f>IF(INT(O42/100)=6,Y42,0)</f>
        <v>10</v>
      </c>
      <c r="Y42" s="78">
        <v>10</v>
      </c>
      <c r="Z42" s="789"/>
    </row>
    <row r="43" spans="1:26" ht="15.75">
      <c r="A43" s="86">
        <f>IF(INT(I43/100)=1,F43,0)</f>
        <v>0</v>
      </c>
      <c r="B43" s="86">
        <f>IF(INT(I43/100)=3,F43,0)</f>
        <v>0</v>
      </c>
      <c r="C43" s="86">
        <f>IF(INT(I43/100)=4,F43,0)</f>
        <v>0</v>
      </c>
      <c r="D43" s="86">
        <f>IF(INT(I43/100)=5,F43,0)</f>
        <v>0</v>
      </c>
      <c r="E43" s="86">
        <f>IF(INT(I43/100)=6,F43,0)</f>
        <v>8</v>
      </c>
      <c r="F43" s="89">
        <v>8</v>
      </c>
      <c r="G43" s="789"/>
      <c r="H43" s="107">
        <v>2</v>
      </c>
      <c r="I43" s="85">
        <v>601</v>
      </c>
      <c r="J43" s="93" t="str">
        <f>LOOKUP(I43,Name!A$2:B1936)</f>
        <v>Jamie Russell</v>
      </c>
      <c r="K43" s="85">
        <v>23.6</v>
      </c>
      <c r="L43" s="99"/>
      <c r="M43" s="684" t="s">
        <v>192</v>
      </c>
      <c r="N43" s="92">
        <v>2</v>
      </c>
      <c r="O43" s="85">
        <v>153</v>
      </c>
      <c r="P43" s="93" t="str">
        <f>LOOKUP(O43,Name!A$2:B1936)</f>
        <v>Kieran Higgins</v>
      </c>
      <c r="Q43" s="85">
        <v>37</v>
      </c>
      <c r="R43" s="99"/>
      <c r="S43" s="789"/>
      <c r="T43" s="88">
        <f>IF(INT(O43/100)=1,Y43,0)</f>
        <v>8</v>
      </c>
      <c r="U43" s="88">
        <f>IF(INT(O43/100)=3,Y43,0)</f>
        <v>0</v>
      </c>
      <c r="V43" s="88">
        <f>IF(INT(O43/100)=4,Y43,0)</f>
        <v>0</v>
      </c>
      <c r="W43" s="88">
        <f>IF(INT(O43/100)=5,Y43,0)</f>
        <v>0</v>
      </c>
      <c r="X43" s="88">
        <f>IF(INT(O43/100)=6,Y43,0)</f>
        <v>0</v>
      </c>
      <c r="Y43" s="78">
        <v>8</v>
      </c>
      <c r="Z43" s="789"/>
    </row>
    <row r="44" spans="1:26" ht="15.75">
      <c r="A44" s="86">
        <f>IF(INT(I44/100)=1,F44,0)</f>
        <v>6</v>
      </c>
      <c r="B44" s="86">
        <f>IF(INT(I44/100)=3,F44,0)</f>
        <v>0</v>
      </c>
      <c r="C44" s="86">
        <f>IF(INT(I44/100)=4,F44,0)</f>
        <v>0</v>
      </c>
      <c r="D44" s="86">
        <f>IF(INT(I44/100)=5,F44,0)</f>
        <v>0</v>
      </c>
      <c r="E44" s="86">
        <f>IF(INT(I44/100)=6,F44,0)</f>
        <v>0</v>
      </c>
      <c r="F44" s="89">
        <v>6</v>
      </c>
      <c r="G44" s="789"/>
      <c r="H44" s="107">
        <v>3</v>
      </c>
      <c r="I44" s="85">
        <v>156</v>
      </c>
      <c r="J44" s="93" t="str">
        <f>LOOKUP(I44,Name!A$2:B1937)</f>
        <v>Ashley Reid</v>
      </c>
      <c r="K44" s="85">
        <v>25.5</v>
      </c>
      <c r="L44" s="99"/>
      <c r="M44" s="684" t="s">
        <v>192</v>
      </c>
      <c r="N44" s="92">
        <v>3</v>
      </c>
      <c r="O44" s="85"/>
      <c r="P44" s="93" t="e">
        <f>LOOKUP(O44,Name!A$2:B1937)</f>
        <v>#N/A</v>
      </c>
      <c r="Q44" s="85"/>
      <c r="R44" s="99"/>
      <c r="S44" s="789"/>
      <c r="T44" s="88">
        <f>IF(INT(O44/100)=1,Y44,0)</f>
        <v>0</v>
      </c>
      <c r="U44" s="88">
        <f>IF(INT(O44/100)=3,Y44,0)</f>
        <v>0</v>
      </c>
      <c r="V44" s="88">
        <f>IF(INT(O44/100)=4,Y44,0)</f>
        <v>0</v>
      </c>
      <c r="W44" s="88">
        <f>IF(INT(O44/100)=5,Y44,0)</f>
        <v>0</v>
      </c>
      <c r="X44" s="88">
        <f>IF(INT(O44/100)=6,Y44,0)</f>
        <v>0</v>
      </c>
      <c r="Y44" s="78">
        <v>6</v>
      </c>
      <c r="Z44" s="789"/>
    </row>
    <row r="45" spans="1:26" ht="15.75">
      <c r="A45" s="86">
        <f>IF(INT(I45/100)=1,F45,0)</f>
        <v>0</v>
      </c>
      <c r="B45" s="86">
        <f>IF(INT(I45/100)=3,F45,0)</f>
        <v>0</v>
      </c>
      <c r="C45" s="86">
        <f>IF(INT(I45/100)=4,F45,0)</f>
        <v>0</v>
      </c>
      <c r="D45" s="86">
        <f>IF(INT(I45/100)=5,F45,0)</f>
        <v>0</v>
      </c>
      <c r="E45" s="86">
        <f>IF(INT(I45/100)=6,F45,0)</f>
        <v>0</v>
      </c>
      <c r="F45" s="89">
        <v>4</v>
      </c>
      <c r="G45" s="789"/>
      <c r="H45" s="107">
        <v>4</v>
      </c>
      <c r="I45" s="85"/>
      <c r="J45" s="93" t="e">
        <f>LOOKUP(I45,Name!A$2:B1938)</f>
        <v>#N/A</v>
      </c>
      <c r="K45" s="85"/>
      <c r="L45" s="99"/>
      <c r="M45" s="684" t="s">
        <v>192</v>
      </c>
      <c r="N45" s="92">
        <v>4</v>
      </c>
      <c r="O45" s="85"/>
      <c r="P45" s="93" t="e">
        <f>LOOKUP(O45,Name!A$2:B1938)</f>
        <v>#N/A</v>
      </c>
      <c r="Q45" s="85"/>
      <c r="R45" s="99"/>
      <c r="S45" s="789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0</v>
      </c>
      <c r="Y45" s="78">
        <v>4</v>
      </c>
      <c r="Z45" s="789"/>
    </row>
    <row r="46" spans="1:26" ht="16.5" thickBot="1">
      <c r="A46" s="86">
        <f>IF(INT(I46/100)=1,F46,0)</f>
        <v>0</v>
      </c>
      <c r="B46" s="86">
        <f>IF(INT(I46/100)=3,F46,0)</f>
        <v>0</v>
      </c>
      <c r="C46" s="86">
        <f>IF(INT(I46/100)=4,F46,0)</f>
        <v>0</v>
      </c>
      <c r="D46" s="86">
        <f>IF(INT(I46/100)=5,F46,0)</f>
        <v>0</v>
      </c>
      <c r="E46" s="86">
        <f>IF(INT(I46/100)=6,F46,0)</f>
        <v>0</v>
      </c>
      <c r="F46" s="89">
        <v>2</v>
      </c>
      <c r="G46" s="789"/>
      <c r="H46" s="107">
        <v>5</v>
      </c>
      <c r="I46" s="85"/>
      <c r="J46" s="93" t="e">
        <f>LOOKUP(I46,Name!A$2:B1939)</f>
        <v>#N/A</v>
      </c>
      <c r="K46" s="85"/>
      <c r="L46" s="99"/>
      <c r="M46" s="684" t="s">
        <v>192</v>
      </c>
      <c r="N46" s="95">
        <v>5</v>
      </c>
      <c r="O46" s="96"/>
      <c r="P46" s="97" t="e">
        <f>LOOKUP(O46,Name!A$2:B1939)</f>
        <v>#N/A</v>
      </c>
      <c r="Q46" s="96"/>
      <c r="R46" s="104"/>
      <c r="S46" s="789"/>
      <c r="T46" s="88">
        <f>IF(INT(O46/100)=1,Y46,0)</f>
        <v>0</v>
      </c>
      <c r="U46" s="88">
        <f>IF(INT(O46/100)=3,Y46,0)</f>
        <v>0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8">
        <v>2</v>
      </c>
      <c r="Z46" s="789"/>
    </row>
    <row r="47" spans="1:26" ht="16.5" thickBot="1">
      <c r="A47" s="87"/>
      <c r="B47" s="87"/>
      <c r="C47" s="87"/>
      <c r="D47" s="87"/>
      <c r="E47" s="87"/>
      <c r="F47" s="792" t="s">
        <v>75</v>
      </c>
      <c r="G47" s="789"/>
      <c r="H47" s="98"/>
      <c r="I47" s="94"/>
      <c r="J47" s="93"/>
      <c r="K47" s="94"/>
      <c r="L47" s="99"/>
      <c r="M47" s="684" t="s">
        <v>192</v>
      </c>
      <c r="N47" s="94"/>
      <c r="O47" s="94"/>
      <c r="P47" s="93"/>
      <c r="Q47" s="94"/>
      <c r="R47" s="99"/>
      <c r="S47" s="789"/>
      <c r="T47" s="87"/>
      <c r="U47" s="87"/>
      <c r="V47" s="87"/>
      <c r="W47" s="87"/>
      <c r="X47" s="87"/>
      <c r="Y47" s="792" t="s">
        <v>75</v>
      </c>
      <c r="Z47" s="789"/>
    </row>
    <row r="48" spans="1:26" ht="15.75">
      <c r="A48" s="80" t="s">
        <v>65</v>
      </c>
      <c r="B48" s="81" t="s">
        <v>67</v>
      </c>
      <c r="C48" s="82" t="s">
        <v>69</v>
      </c>
      <c r="D48" s="83" t="s">
        <v>71</v>
      </c>
      <c r="E48" s="84" t="s">
        <v>73</v>
      </c>
      <c r="F48" s="789"/>
      <c r="G48" s="789"/>
      <c r="H48" s="186" t="s">
        <v>161</v>
      </c>
      <c r="I48" s="94"/>
      <c r="J48" s="94" t="s">
        <v>157</v>
      </c>
      <c r="K48" s="94"/>
      <c r="L48" s="99"/>
      <c r="M48" s="684" t="s">
        <v>192</v>
      </c>
      <c r="N48" s="185" t="s">
        <v>165</v>
      </c>
      <c r="O48" s="105"/>
      <c r="P48" s="91" t="s">
        <v>158</v>
      </c>
      <c r="Q48" s="91"/>
      <c r="R48" s="101"/>
      <c r="S48" s="789"/>
      <c r="T48" s="80" t="s">
        <v>65</v>
      </c>
      <c r="U48" s="81" t="s">
        <v>67</v>
      </c>
      <c r="V48" s="82" t="s">
        <v>69</v>
      </c>
      <c r="W48" s="83" t="s">
        <v>71</v>
      </c>
      <c r="X48" s="84" t="s">
        <v>73</v>
      </c>
      <c r="Y48" s="789"/>
      <c r="Z48" s="789"/>
    </row>
    <row r="49" spans="1:26" ht="15.75">
      <c r="A49" s="86">
        <f>IF(I49=1,F49,0)</f>
        <v>10</v>
      </c>
      <c r="B49" s="86">
        <f>IF(I49=3,F49,0)</f>
        <v>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89">
        <v>10</v>
      </c>
      <c r="G49" s="789"/>
      <c r="H49" s="107">
        <v>1</v>
      </c>
      <c r="I49" s="85">
        <v>1</v>
      </c>
      <c r="J49" s="93" t="str">
        <f>LOOKUP(I49,Name!A$2:B1942)</f>
        <v>Royal Sutton Coldfield</v>
      </c>
      <c r="K49" s="85">
        <v>108.7</v>
      </c>
      <c r="L49" s="99"/>
      <c r="M49" s="684" t="s">
        <v>192</v>
      </c>
      <c r="N49" s="92">
        <v>1</v>
      </c>
      <c r="O49" s="85">
        <v>356</v>
      </c>
      <c r="P49" s="93" t="str">
        <f>LOOKUP(O49,Name!A$2:B1942)</f>
        <v>Jordan Edwards</v>
      </c>
      <c r="Q49" s="85">
        <v>10.38</v>
      </c>
      <c r="R49" s="99"/>
      <c r="S49" s="789"/>
      <c r="T49" s="88">
        <f>IF(INT(O49/100)=1,Y49,0)</f>
        <v>0</v>
      </c>
      <c r="U49" s="88">
        <f>IF(INT(O49/100)=3,Y49,0)</f>
        <v>10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8">
        <v>10</v>
      </c>
      <c r="Z49" s="789"/>
    </row>
    <row r="50" spans="1:26" ht="15.75">
      <c r="A50" s="86">
        <f>IF(I50=1,F50,0)</f>
        <v>0</v>
      </c>
      <c r="B50" s="86">
        <f>IF(I50=3,F50,0)</f>
        <v>0</v>
      </c>
      <c r="C50" s="86">
        <f>IF(I50=4,F50,0)</f>
        <v>0</v>
      </c>
      <c r="D50" s="86">
        <f>IF(I50=5,F50,0)</f>
        <v>0</v>
      </c>
      <c r="E50" s="86">
        <f>IF(I50=6,F50,0)</f>
        <v>8</v>
      </c>
      <c r="F50" s="89">
        <v>8</v>
      </c>
      <c r="G50" s="789"/>
      <c r="H50" s="107">
        <v>2</v>
      </c>
      <c r="I50" s="85">
        <v>6</v>
      </c>
      <c r="J50" s="93" t="str">
        <f>LOOKUP(I50,Name!A$2:B1943)</f>
        <v>Solihull &amp; Small Heath</v>
      </c>
      <c r="K50" s="85">
        <v>110.1</v>
      </c>
      <c r="L50" s="99"/>
      <c r="M50" s="684" t="s">
        <v>192</v>
      </c>
      <c r="N50" s="92">
        <v>2</v>
      </c>
      <c r="O50" s="85">
        <v>608</v>
      </c>
      <c r="P50" s="93" t="str">
        <f>LOOKUP(O50,Name!A$2:B1943)</f>
        <v>Max Vernon</v>
      </c>
      <c r="Q50" s="85">
        <v>8.38</v>
      </c>
      <c r="R50" s="99"/>
      <c r="S50" s="789"/>
      <c r="T50" s="88">
        <f>IF(INT(O50/100)=1,Y50,0)</f>
        <v>0</v>
      </c>
      <c r="U50" s="88">
        <f>IF(INT(O50/100)=3,Y50,0)</f>
        <v>0</v>
      </c>
      <c r="V50" s="88">
        <f>IF(INT(O50/100)=4,Y50,0)</f>
        <v>0</v>
      </c>
      <c r="W50" s="88">
        <f>IF(INT(O50/100)=5,Y50,0)</f>
        <v>0</v>
      </c>
      <c r="X50" s="88">
        <f>IF(INT(O50/100)=6,Y50,0)</f>
        <v>8</v>
      </c>
      <c r="Y50" s="78">
        <v>8</v>
      </c>
      <c r="Z50" s="789"/>
    </row>
    <row r="51" spans="1:26" ht="15.75">
      <c r="A51" s="86">
        <f>IF(I51=1,F51,0)</f>
        <v>0</v>
      </c>
      <c r="B51" s="86">
        <f>IF(I51=3,F51,0)</f>
        <v>0</v>
      </c>
      <c r="C51" s="86">
        <f>IF(I51=4,F51,0)</f>
        <v>0</v>
      </c>
      <c r="D51" s="86">
        <f>IF(I51=5,F51,0)</f>
        <v>0</v>
      </c>
      <c r="E51" s="86">
        <f>IF(I51=6,F51,0)</f>
        <v>0</v>
      </c>
      <c r="F51" s="89">
        <v>6</v>
      </c>
      <c r="G51" s="789"/>
      <c r="H51" s="107">
        <v>3</v>
      </c>
      <c r="I51" s="85"/>
      <c r="J51" s="93" t="e">
        <f>LOOKUP(I51,Name!A$2:B1944)</f>
        <v>#N/A</v>
      </c>
      <c r="K51" s="85"/>
      <c r="L51" s="99"/>
      <c r="M51" s="684" t="s">
        <v>192</v>
      </c>
      <c r="N51" s="92">
        <v>3</v>
      </c>
      <c r="O51" s="85">
        <v>151</v>
      </c>
      <c r="P51" s="93" t="str">
        <f>LOOKUP(O51,Name!A$2:B1944)</f>
        <v>James Ward</v>
      </c>
      <c r="Q51" s="85">
        <v>7.23</v>
      </c>
      <c r="R51" s="99"/>
      <c r="S51" s="789"/>
      <c r="T51" s="88">
        <f>IF(INT(O51/100)=1,Y51,0)</f>
        <v>6</v>
      </c>
      <c r="U51" s="88">
        <f>IF(INT(O51/100)=3,Y51,0)</f>
        <v>0</v>
      </c>
      <c r="V51" s="88">
        <f>IF(INT(O51/100)=4,Y51,0)</f>
        <v>0</v>
      </c>
      <c r="W51" s="88">
        <f>IF(INT(O51/100)=5,Y51,0)</f>
        <v>0</v>
      </c>
      <c r="X51" s="88">
        <f>IF(INT(O51/100)=6,Y51,0)</f>
        <v>0</v>
      </c>
      <c r="Y51" s="78">
        <v>6</v>
      </c>
      <c r="Z51" s="789"/>
    </row>
    <row r="52" spans="1:26" ht="15.75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0</v>
      </c>
      <c r="F52" s="89">
        <v>4</v>
      </c>
      <c r="G52" s="789"/>
      <c r="H52" s="107">
        <v>4</v>
      </c>
      <c r="I52" s="85"/>
      <c r="J52" s="93" t="e">
        <f>LOOKUP(I52,Name!A$2:B1945)</f>
        <v>#N/A</v>
      </c>
      <c r="K52" s="85"/>
      <c r="L52" s="99"/>
      <c r="M52" s="684" t="s">
        <v>192</v>
      </c>
      <c r="N52" s="92">
        <v>4</v>
      </c>
      <c r="O52" s="85"/>
      <c r="P52" s="93" t="e">
        <f>LOOKUP(O52,Name!A$2:B1945)</f>
        <v>#N/A</v>
      </c>
      <c r="Q52" s="350"/>
      <c r="R52" s="99"/>
      <c r="S52" s="789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0</v>
      </c>
      <c r="Y52" s="78">
        <v>4</v>
      </c>
      <c r="Z52" s="789"/>
    </row>
    <row r="53" spans="1:26" ht="15.75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89">
        <v>2</v>
      </c>
      <c r="G53" s="789"/>
      <c r="H53" s="107">
        <v>5</v>
      </c>
      <c r="I53" s="85"/>
      <c r="J53" s="93" t="e">
        <f>LOOKUP(I53,Name!A$2:B1946)</f>
        <v>#N/A</v>
      </c>
      <c r="K53" s="85"/>
      <c r="L53" s="99"/>
      <c r="M53" s="684" t="s">
        <v>192</v>
      </c>
      <c r="N53" s="92">
        <v>5</v>
      </c>
      <c r="O53" s="85"/>
      <c r="P53" s="93" t="e">
        <f>LOOKUP(O53,Name!A$2:B1946)</f>
        <v>#N/A</v>
      </c>
      <c r="Q53" s="85"/>
      <c r="R53" s="99"/>
      <c r="S53" s="789"/>
      <c r="T53" s="88">
        <f>IF(INT(O53/100)=1,Y53,0)</f>
        <v>0</v>
      </c>
      <c r="U53" s="88">
        <f>IF(INT(O53/100)=3,Y53,0)</f>
        <v>0</v>
      </c>
      <c r="V53" s="88">
        <f>IF(INT(O53/100)=4,Y53,0)</f>
        <v>0</v>
      </c>
      <c r="W53" s="88">
        <f>IF(INT(O53/100)=5,Y53,0)</f>
        <v>0</v>
      </c>
      <c r="X53" s="88">
        <f>IF(INT(O53/100)=6,Y53,0)</f>
        <v>0</v>
      </c>
      <c r="Y53" s="78">
        <v>2</v>
      </c>
      <c r="Z53" s="789"/>
    </row>
    <row r="54" spans="1:26" ht="15.75">
      <c r="A54" s="87"/>
      <c r="B54" s="87"/>
      <c r="C54" s="87"/>
      <c r="D54" s="87"/>
      <c r="E54" s="87"/>
      <c r="F54" s="792" t="s">
        <v>75</v>
      </c>
      <c r="G54" s="789"/>
      <c r="H54" s="98"/>
      <c r="I54" s="94"/>
      <c r="J54" s="93"/>
      <c r="K54" s="94"/>
      <c r="L54" s="99"/>
      <c r="M54" s="684" t="s">
        <v>192</v>
      </c>
      <c r="N54" s="98"/>
      <c r="O54" s="94"/>
      <c r="P54" s="93"/>
      <c r="Q54" s="94"/>
      <c r="R54" s="99"/>
      <c r="S54" s="789"/>
      <c r="T54" s="100"/>
      <c r="U54" s="87"/>
      <c r="V54" s="87"/>
      <c r="W54" s="87"/>
      <c r="X54" s="87"/>
      <c r="Y54" s="792" t="s">
        <v>75</v>
      </c>
      <c r="Z54" s="789"/>
    </row>
    <row r="55" spans="1:26" ht="15.75">
      <c r="A55" s="80" t="s">
        <v>65</v>
      </c>
      <c r="B55" s="81" t="s">
        <v>67</v>
      </c>
      <c r="C55" s="82" t="s">
        <v>69</v>
      </c>
      <c r="D55" s="83" t="s">
        <v>71</v>
      </c>
      <c r="E55" s="84" t="s">
        <v>73</v>
      </c>
      <c r="F55" s="789"/>
      <c r="G55" s="789"/>
      <c r="H55" s="186" t="s">
        <v>162</v>
      </c>
      <c r="I55" s="94"/>
      <c r="J55" s="94" t="s">
        <v>329</v>
      </c>
      <c r="K55" s="94"/>
      <c r="L55" s="99"/>
      <c r="M55" s="684" t="s">
        <v>192</v>
      </c>
      <c r="N55" s="186" t="s">
        <v>166</v>
      </c>
      <c r="O55" s="94"/>
      <c r="P55" s="94" t="s">
        <v>159</v>
      </c>
      <c r="Q55" s="94"/>
      <c r="R55" s="99"/>
      <c r="S55" s="789"/>
      <c r="T55" s="80" t="s">
        <v>65</v>
      </c>
      <c r="U55" s="81" t="s">
        <v>67</v>
      </c>
      <c r="V55" s="82" t="s">
        <v>69</v>
      </c>
      <c r="W55" s="83" t="s">
        <v>71</v>
      </c>
      <c r="X55" s="84" t="s">
        <v>73</v>
      </c>
      <c r="Y55" s="789"/>
      <c r="Z55" s="789"/>
    </row>
    <row r="56" spans="1:26" ht="15.75">
      <c r="A56" s="86">
        <f>IF(I56=1,F56,0)</f>
        <v>0</v>
      </c>
      <c r="B56" s="86">
        <f>IF(I56=3,F56,0)</f>
        <v>10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89">
        <v>10</v>
      </c>
      <c r="G56" s="789"/>
      <c r="H56" s="107">
        <v>1</v>
      </c>
      <c r="I56" s="85">
        <v>3</v>
      </c>
      <c r="J56" s="93" t="str">
        <f>LOOKUP(I56,Name!A$2:B1949)</f>
        <v>Birchfield Harriers</v>
      </c>
      <c r="K56" s="7">
        <v>92.3</v>
      </c>
      <c r="L56" s="99"/>
      <c r="M56" s="684" t="s">
        <v>192</v>
      </c>
      <c r="N56" s="92">
        <v>1</v>
      </c>
      <c r="O56" s="85">
        <v>601</v>
      </c>
      <c r="P56" s="93" t="str">
        <f>LOOKUP(O56,Name!A$2:B1949)</f>
        <v>Jamie Russell</v>
      </c>
      <c r="Q56" s="85">
        <v>6.6</v>
      </c>
      <c r="R56" s="99"/>
      <c r="S56" s="789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10</v>
      </c>
      <c r="Y56" s="78">
        <v>10</v>
      </c>
      <c r="Z56" s="789"/>
    </row>
    <row r="57" spans="1:26" ht="15.75">
      <c r="A57" s="86">
        <f>IF(I57=1,F57,0)</f>
        <v>0</v>
      </c>
      <c r="B57" s="86">
        <f>IF(I57=3,F57,0)</f>
        <v>0</v>
      </c>
      <c r="C57" s="86">
        <f>IF(I57=4,F57,0)</f>
        <v>0</v>
      </c>
      <c r="D57" s="86">
        <f>IF(I57=5,F57,0)</f>
        <v>0</v>
      </c>
      <c r="E57" s="86">
        <f>IF(I57=6,F57,0)</f>
        <v>8</v>
      </c>
      <c r="F57" s="89">
        <v>8</v>
      </c>
      <c r="G57" s="789"/>
      <c r="H57" s="107">
        <v>2</v>
      </c>
      <c r="I57" s="85">
        <v>6</v>
      </c>
      <c r="J57" s="93" t="str">
        <f>LOOKUP(I57,Name!A$2:B1950)</f>
        <v>Solihull &amp; Small Heath</v>
      </c>
      <c r="K57" s="7">
        <v>93.2</v>
      </c>
      <c r="L57" s="99"/>
      <c r="M57" s="684" t="s">
        <v>192</v>
      </c>
      <c r="N57" s="92">
        <v>2</v>
      </c>
      <c r="O57" s="85">
        <v>359</v>
      </c>
      <c r="P57" s="93" t="str">
        <f>LOOKUP(O57,Name!A$2:B1950)</f>
        <v>Remi Isaac</v>
      </c>
      <c r="Q57" s="85">
        <v>5</v>
      </c>
      <c r="R57" s="99"/>
      <c r="S57" s="789"/>
      <c r="T57" s="88">
        <f>IF(INT(O57/100)=1,Y57,0)</f>
        <v>0</v>
      </c>
      <c r="U57" s="88">
        <f>IF(INT(O57/100)=3,Y57,0)</f>
        <v>8</v>
      </c>
      <c r="V57" s="88">
        <f>IF(INT(O57/100)=4,Y57,0)</f>
        <v>0</v>
      </c>
      <c r="W57" s="88">
        <f>IF(INT(O57/100)=5,Y57,0)</f>
        <v>0</v>
      </c>
      <c r="X57" s="88">
        <f>IF(INT(O57/100)=6,Y57,0)</f>
        <v>0</v>
      </c>
      <c r="Y57" s="78">
        <v>8</v>
      </c>
      <c r="Z57" s="789"/>
    </row>
    <row r="58" spans="1:26" ht="15.75">
      <c r="A58" s="86">
        <f>IF(I58=1,F58,0)</f>
        <v>6</v>
      </c>
      <c r="B58" s="86">
        <f>IF(I58=3,F58,0)</f>
        <v>0</v>
      </c>
      <c r="C58" s="86">
        <f>IF(I58=4,F58,0)</f>
        <v>0</v>
      </c>
      <c r="D58" s="86">
        <f>IF(I58=5,F58,0)</f>
        <v>0</v>
      </c>
      <c r="E58" s="86">
        <f>IF(I58=6,F58,0)</f>
        <v>0</v>
      </c>
      <c r="F58" s="89">
        <v>6</v>
      </c>
      <c r="G58" s="789"/>
      <c r="H58" s="107">
        <v>3</v>
      </c>
      <c r="I58" s="85">
        <v>1</v>
      </c>
      <c r="J58" s="93" t="str">
        <f>LOOKUP(I58,Name!A$2:B1951)</f>
        <v>Royal Sutton Coldfield</v>
      </c>
      <c r="K58" s="85">
        <v>105</v>
      </c>
      <c r="L58" s="99"/>
      <c r="M58" s="684" t="s">
        <v>192</v>
      </c>
      <c r="N58" s="92">
        <v>3</v>
      </c>
      <c r="O58" s="85">
        <v>152</v>
      </c>
      <c r="P58" s="93" t="str">
        <f>LOOKUP(O58,Name!A$2:B1951)</f>
        <v>Tom Phillips</v>
      </c>
      <c r="Q58" s="85">
        <v>4.72</v>
      </c>
      <c r="R58" s="99"/>
      <c r="S58" s="789"/>
      <c r="T58" s="88">
        <f>IF(INT(O58/100)=1,Y58,0)</f>
        <v>6</v>
      </c>
      <c r="U58" s="88">
        <f>IF(INT(O58/100)=3,Y58,0)</f>
        <v>0</v>
      </c>
      <c r="V58" s="88">
        <f>IF(INT(O58/100)=4,Y58,0)</f>
        <v>0</v>
      </c>
      <c r="W58" s="88">
        <f>IF(INT(O58/100)=5,Y58,0)</f>
        <v>0</v>
      </c>
      <c r="X58" s="88">
        <f>IF(INT(O58/100)=6,Y58,0)</f>
        <v>0</v>
      </c>
      <c r="Y58" s="78">
        <v>6</v>
      </c>
      <c r="Z58" s="789"/>
    </row>
    <row r="59" spans="1:26" ht="15.75">
      <c r="A59" s="86">
        <f>IF(I59=1,F59,0)</f>
        <v>0</v>
      </c>
      <c r="B59" s="86">
        <f>IF(I59=3,F59,0)</f>
        <v>0</v>
      </c>
      <c r="C59" s="86">
        <f>IF(I59=4,F59,0)</f>
        <v>0</v>
      </c>
      <c r="D59" s="86">
        <f>IF(I59=5,F59,0)</f>
        <v>0</v>
      </c>
      <c r="E59" s="86">
        <f>IF(I59=6,F59,0)</f>
        <v>0</v>
      </c>
      <c r="F59" s="89">
        <v>4</v>
      </c>
      <c r="G59" s="789"/>
      <c r="H59" s="107">
        <v>4</v>
      </c>
      <c r="I59" s="85"/>
      <c r="J59" s="93" t="e">
        <f>LOOKUP(I59,Name!A$2:B1952)</f>
        <v>#N/A</v>
      </c>
      <c r="K59" s="85"/>
      <c r="L59" s="99"/>
      <c r="M59" s="684" t="s">
        <v>192</v>
      </c>
      <c r="N59" s="92">
        <v>4</v>
      </c>
      <c r="O59" s="85"/>
      <c r="P59" s="93" t="e">
        <f>LOOKUP(O59,Name!A$2:B1952)</f>
        <v>#N/A</v>
      </c>
      <c r="Q59" s="85"/>
      <c r="R59" s="99"/>
      <c r="S59" s="789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0</v>
      </c>
      <c r="Y59" s="78">
        <v>4</v>
      </c>
      <c r="Z59" s="789"/>
    </row>
    <row r="60" spans="1:26" ht="16.5" thickBot="1">
      <c r="A60" s="86">
        <f>IF(I60=1,F60,0)</f>
        <v>0</v>
      </c>
      <c r="B60" s="86">
        <f>IF(I60=3,F60,0)</f>
        <v>0</v>
      </c>
      <c r="C60" s="86">
        <f>IF(I60=4,F60,0)</f>
        <v>0</v>
      </c>
      <c r="D60" s="86">
        <f>IF(I60=5,F60,0)</f>
        <v>0</v>
      </c>
      <c r="E60" s="86">
        <f>IF(I60=6,F60,0)</f>
        <v>0</v>
      </c>
      <c r="F60" s="89">
        <v>2</v>
      </c>
      <c r="G60" s="789"/>
      <c r="H60" s="109">
        <v>5</v>
      </c>
      <c r="I60" s="96"/>
      <c r="J60" s="97" t="e">
        <f>LOOKUP(I60,Name!A$2:B1953)</f>
        <v>#N/A</v>
      </c>
      <c r="K60" s="96"/>
      <c r="L60" s="104"/>
      <c r="M60" s="684" t="s">
        <v>192</v>
      </c>
      <c r="N60" s="95">
        <v>5</v>
      </c>
      <c r="O60" s="96"/>
      <c r="P60" s="97" t="e">
        <f>LOOKUP(O60,Name!A$2:B1953)</f>
        <v>#N/A</v>
      </c>
      <c r="Q60" s="96"/>
      <c r="R60" s="104"/>
      <c r="S60" s="789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8">
        <v>2</v>
      </c>
      <c r="Z60" s="789"/>
    </row>
    <row r="61" spans="1:26" ht="16.5" thickBot="1">
      <c r="A61" s="87"/>
      <c r="B61" s="87"/>
      <c r="C61" s="87"/>
      <c r="D61" s="87"/>
      <c r="E61" s="87"/>
      <c r="F61" s="792" t="s">
        <v>75</v>
      </c>
      <c r="G61" s="789"/>
      <c r="H61" s="98"/>
      <c r="I61" s="94"/>
      <c r="J61" s="93"/>
      <c r="K61" s="94"/>
      <c r="L61" s="93"/>
      <c r="M61" s="684" t="s">
        <v>192</v>
      </c>
      <c r="N61" s="94"/>
      <c r="O61" s="94"/>
      <c r="P61" s="93"/>
      <c r="Q61" s="94"/>
      <c r="R61" s="99"/>
      <c r="S61" s="789"/>
      <c r="T61" s="87"/>
      <c r="U61" s="87"/>
      <c r="V61" s="87"/>
      <c r="W61" s="87"/>
      <c r="X61" s="87"/>
      <c r="Y61" s="792" t="s">
        <v>75</v>
      </c>
      <c r="Z61" s="789"/>
    </row>
    <row r="62" spans="1:26" ht="15.75">
      <c r="A62" s="80" t="s">
        <v>65</v>
      </c>
      <c r="B62" s="81" t="s">
        <v>67</v>
      </c>
      <c r="C62" s="82" t="s">
        <v>69</v>
      </c>
      <c r="D62" s="83" t="s">
        <v>71</v>
      </c>
      <c r="E62" s="84" t="s">
        <v>73</v>
      </c>
      <c r="F62" s="789"/>
      <c r="G62" s="789"/>
      <c r="H62" s="185" t="s">
        <v>163</v>
      </c>
      <c r="I62" s="105"/>
      <c r="J62" s="91" t="s">
        <v>126</v>
      </c>
      <c r="K62" s="91"/>
      <c r="L62" s="101"/>
      <c r="M62" s="684" t="s">
        <v>192</v>
      </c>
      <c r="N62" s="185" t="s">
        <v>164</v>
      </c>
      <c r="O62" s="105"/>
      <c r="P62" s="91" t="s">
        <v>127</v>
      </c>
      <c r="Q62" s="91"/>
      <c r="R62" s="101"/>
      <c r="S62" s="789"/>
      <c r="T62" s="80" t="s">
        <v>65</v>
      </c>
      <c r="U62" s="81" t="s">
        <v>67</v>
      </c>
      <c r="V62" s="82" t="s">
        <v>69</v>
      </c>
      <c r="W62" s="83" t="s">
        <v>71</v>
      </c>
      <c r="X62" s="84" t="s">
        <v>73</v>
      </c>
      <c r="Y62" s="789"/>
      <c r="Z62" s="789"/>
    </row>
    <row r="63" spans="1:26" ht="15.75">
      <c r="A63" s="88">
        <f>IF(INT(I63/100)=1,F63,0)</f>
        <v>0</v>
      </c>
      <c r="B63" s="88">
        <f>IF(INT(I63/100)=3,F63,0)</f>
        <v>0</v>
      </c>
      <c r="C63" s="88">
        <f>IF(INT(I63/100)=4,F63,0)</f>
        <v>0</v>
      </c>
      <c r="D63" s="88">
        <f>IF(INT(I63/100)=5,F63,0)</f>
        <v>0</v>
      </c>
      <c r="E63" s="88">
        <f>IF(INT(I63/100)=6,F63,0)</f>
        <v>10</v>
      </c>
      <c r="F63" s="78">
        <v>10</v>
      </c>
      <c r="G63" s="789"/>
      <c r="H63" s="92">
        <v>1</v>
      </c>
      <c r="I63" s="85">
        <v>609</v>
      </c>
      <c r="J63" s="93" t="str">
        <f>LOOKUP(I63,Name!A$2:B1949)</f>
        <v>Elliot Tanner</v>
      </c>
      <c r="K63" s="85">
        <v>81</v>
      </c>
      <c r="L63" s="99"/>
      <c r="M63" s="684" t="s">
        <v>192</v>
      </c>
      <c r="N63" s="92">
        <v>1</v>
      </c>
      <c r="O63" s="85">
        <v>602</v>
      </c>
      <c r="P63" s="93" t="str">
        <f>LOOKUP(O63,Name!A$2:B1956)</f>
        <v>Lewis Edwards</v>
      </c>
      <c r="Q63" s="85">
        <v>70</v>
      </c>
      <c r="R63" s="99"/>
      <c r="S63" s="789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10</v>
      </c>
      <c r="Y63" s="78">
        <v>10</v>
      </c>
      <c r="Z63" s="789"/>
    </row>
    <row r="64" spans="1:26" ht="15.75">
      <c r="A64" s="88">
        <f>IF(INT(I64/100)=1,F64,0)</f>
        <v>0</v>
      </c>
      <c r="B64" s="88">
        <f>IF(INT(I64/100)=3,F64,0)</f>
        <v>8</v>
      </c>
      <c r="C64" s="88">
        <f>IF(INT(I64/100)=4,F64,0)</f>
        <v>0</v>
      </c>
      <c r="D64" s="88">
        <f>IF(INT(I64/100)=5,F64,0)</f>
        <v>0</v>
      </c>
      <c r="E64" s="88">
        <f>IF(INT(I64/100)=6,F64,0)</f>
        <v>0</v>
      </c>
      <c r="F64" s="78">
        <v>8</v>
      </c>
      <c r="G64" s="789"/>
      <c r="H64" s="92">
        <v>2</v>
      </c>
      <c r="I64" s="85">
        <v>360</v>
      </c>
      <c r="J64" s="93" t="str">
        <f>LOOKUP(I64,Name!A$2:B1950)</f>
        <v>Jordan Ricketts</v>
      </c>
      <c r="K64" s="85">
        <v>72</v>
      </c>
      <c r="L64" s="99"/>
      <c r="M64" s="684" t="s">
        <v>192</v>
      </c>
      <c r="N64" s="92">
        <v>2</v>
      </c>
      <c r="O64" s="85">
        <v>359</v>
      </c>
      <c r="P64" s="93" t="str">
        <f>LOOKUP(O64,Name!A$2:B1957)</f>
        <v>Remi Isaac</v>
      </c>
      <c r="Q64" s="85">
        <v>66</v>
      </c>
      <c r="R64" s="99"/>
      <c r="S64" s="789"/>
      <c r="T64" s="88">
        <f>IF(INT(O64/100)=1,Y64,0)</f>
        <v>0</v>
      </c>
      <c r="U64" s="88">
        <f>IF(INT(O64/100)=3,Y64,0)</f>
        <v>8</v>
      </c>
      <c r="V64" s="88">
        <f>IF(INT(O64/100)=4,Y64,0)</f>
        <v>0</v>
      </c>
      <c r="W64" s="88">
        <f>IF(INT(O64/100)=5,Y64,0)</f>
        <v>0</v>
      </c>
      <c r="X64" s="88">
        <f>IF(INT(O64/100)=6,Y64,0)</f>
        <v>0</v>
      </c>
      <c r="Y64" s="78">
        <v>8</v>
      </c>
      <c r="Z64" s="789"/>
    </row>
    <row r="65" spans="1:26" ht="15.75">
      <c r="A65" s="88">
        <f>IF(INT(I65/100)=1,F65,0)</f>
        <v>6</v>
      </c>
      <c r="B65" s="88">
        <f>IF(INT(I65/100)=3,F65,0)</f>
        <v>0</v>
      </c>
      <c r="C65" s="88">
        <f>IF(INT(I65/100)=4,F65,0)</f>
        <v>0</v>
      </c>
      <c r="D65" s="88">
        <f>IF(INT(I65/100)=5,F65,0)</f>
        <v>0</v>
      </c>
      <c r="E65" s="88">
        <f>IF(INT(I65/100)=6,F65,0)</f>
        <v>0</v>
      </c>
      <c r="F65" s="78">
        <v>6</v>
      </c>
      <c r="G65" s="789"/>
      <c r="H65" s="92">
        <v>3</v>
      </c>
      <c r="I65" s="85">
        <v>154</v>
      </c>
      <c r="J65" s="93" t="str">
        <f>LOOKUP(I65,Name!A$2:B1951)</f>
        <v>Connor Race</v>
      </c>
      <c r="K65" s="85">
        <v>58</v>
      </c>
      <c r="L65" s="99"/>
      <c r="M65" s="684" t="s">
        <v>192</v>
      </c>
      <c r="N65" s="92">
        <v>3</v>
      </c>
      <c r="O65" s="85">
        <v>152</v>
      </c>
      <c r="P65" s="93" t="str">
        <f>LOOKUP(O65,Name!A$2:B1958)</f>
        <v>Tom Phillips</v>
      </c>
      <c r="Q65" s="85">
        <v>57</v>
      </c>
      <c r="R65" s="99"/>
      <c r="S65" s="789"/>
      <c r="T65" s="88">
        <f>IF(INT(O65/100)=1,Y65,0)</f>
        <v>6</v>
      </c>
      <c r="U65" s="88">
        <f>IF(INT(O65/100)=3,Y65,0)</f>
        <v>0</v>
      </c>
      <c r="V65" s="88">
        <f>IF(INT(O65/100)=4,Y65,0)</f>
        <v>0</v>
      </c>
      <c r="W65" s="88">
        <f>IF(INT(O65/100)=5,Y65,0)</f>
        <v>0</v>
      </c>
      <c r="X65" s="88">
        <f>IF(INT(O65/100)=6,Y65,0)</f>
        <v>0</v>
      </c>
      <c r="Y65" s="78">
        <v>6</v>
      </c>
      <c r="Z65" s="789"/>
    </row>
    <row r="66" spans="1:26" ht="15.75">
      <c r="A66" s="88">
        <f>IF(INT(I66/100)=1,F66,0)</f>
        <v>0</v>
      </c>
      <c r="B66" s="88">
        <f>IF(INT(I66/100)=3,F66,0)</f>
        <v>0</v>
      </c>
      <c r="C66" s="88">
        <f>IF(INT(I66/100)=4,F66,0)</f>
        <v>4</v>
      </c>
      <c r="D66" s="88">
        <f>IF(INT(I66/100)=5,F66,0)</f>
        <v>0</v>
      </c>
      <c r="E66" s="88">
        <f>IF(INT(I66/100)=6,F66,0)</f>
        <v>0</v>
      </c>
      <c r="F66" s="78">
        <v>4</v>
      </c>
      <c r="G66" s="789"/>
      <c r="H66" s="92">
        <v>4</v>
      </c>
      <c r="I66" s="85">
        <v>401</v>
      </c>
      <c r="J66" s="93" t="str">
        <f>LOOKUP(I66,Name!A$2:B1952)</f>
        <v>Aran Palmer</v>
      </c>
      <c r="K66" s="85">
        <v>58</v>
      </c>
      <c r="L66" s="99"/>
      <c r="M66" s="684" t="s">
        <v>192</v>
      </c>
      <c r="N66" s="92">
        <v>4</v>
      </c>
      <c r="O66" s="85"/>
      <c r="P66" s="93" t="e">
        <f>LOOKUP(O66,Name!A$2:B1959)</f>
        <v>#N/A</v>
      </c>
      <c r="Q66" s="85"/>
      <c r="R66" s="99"/>
      <c r="S66" s="789"/>
      <c r="T66" s="88">
        <f>IF(INT(O66/100)=1,Y66,0)</f>
        <v>0</v>
      </c>
      <c r="U66" s="88">
        <f>IF(INT(O66/100)=3,Y66,0)</f>
        <v>0</v>
      </c>
      <c r="V66" s="88">
        <f>IF(INT(O66/100)=4,Y66,0)</f>
        <v>0</v>
      </c>
      <c r="W66" s="88">
        <f>IF(INT(O66/100)=5,Y66,0)</f>
        <v>0</v>
      </c>
      <c r="X66" s="88">
        <f>IF(INT(O66/100)=6,Y66,0)</f>
        <v>0</v>
      </c>
      <c r="Y66" s="78">
        <v>4</v>
      </c>
      <c r="Z66" s="789"/>
    </row>
    <row r="67" spans="1:26" ht="15.75">
      <c r="A67" s="88">
        <f>IF(INT(I67/100)=1,F67,0)</f>
        <v>0</v>
      </c>
      <c r="B67" s="88">
        <f>IF(INT(I67/100)=3,F67,0)</f>
        <v>0</v>
      </c>
      <c r="C67" s="88">
        <f>IF(INT(I67/100)=4,F67,0)</f>
        <v>0</v>
      </c>
      <c r="D67" s="88">
        <f>IF(INT(I67/100)=5,F67,0)</f>
        <v>0</v>
      </c>
      <c r="E67" s="88">
        <f>IF(INT(I67/100)=6,F67,0)</f>
        <v>0</v>
      </c>
      <c r="F67" s="78">
        <v>2</v>
      </c>
      <c r="G67" s="789"/>
      <c r="H67" s="92">
        <v>5</v>
      </c>
      <c r="I67" s="85"/>
      <c r="J67" s="93" t="e">
        <f>LOOKUP(I67,Name!A$2:B1953)</f>
        <v>#N/A</v>
      </c>
      <c r="K67" s="85"/>
      <c r="L67" s="99"/>
      <c r="M67" s="684" t="s">
        <v>192</v>
      </c>
      <c r="N67" s="92">
        <v>5</v>
      </c>
      <c r="O67" s="85"/>
      <c r="P67" s="93" t="e">
        <f>LOOKUP(O67,Name!A$2:B1960)</f>
        <v>#N/A</v>
      </c>
      <c r="Q67" s="85"/>
      <c r="R67" s="99"/>
      <c r="S67" s="789"/>
      <c r="T67" s="88">
        <f>IF(INT(O67/100)=1,Y67,0)</f>
        <v>0</v>
      </c>
      <c r="U67" s="88">
        <f>IF(INT(O67/100)=3,Y67,0)</f>
        <v>0</v>
      </c>
      <c r="V67" s="88">
        <f>IF(INT(O67/100)=4,Y67,0)</f>
        <v>0</v>
      </c>
      <c r="W67" s="88">
        <f>IF(INT(O67/100)=5,Y67,0)</f>
        <v>0</v>
      </c>
      <c r="X67" s="88">
        <f>IF(INT(O67/100)=6,Y67,0)</f>
        <v>0</v>
      </c>
      <c r="Y67" s="78">
        <v>2</v>
      </c>
      <c r="Z67" s="789"/>
    </row>
    <row r="68" spans="1:26" ht="16.5" thickBot="1">
      <c r="A68" s="87"/>
      <c r="B68" s="87"/>
      <c r="C68" s="87"/>
      <c r="D68" s="87"/>
      <c r="E68" s="87"/>
      <c r="F68" s="792" t="s">
        <v>75</v>
      </c>
      <c r="G68" s="789"/>
      <c r="H68" s="102"/>
      <c r="I68" s="103"/>
      <c r="J68" s="97"/>
      <c r="K68" s="97"/>
      <c r="L68" s="104"/>
      <c r="M68" s="685" t="s">
        <v>192</v>
      </c>
      <c r="N68" s="102"/>
      <c r="O68" s="103"/>
      <c r="P68" s="97"/>
      <c r="Q68" s="97"/>
      <c r="R68" s="104"/>
      <c r="S68" s="789"/>
      <c r="T68" s="87"/>
      <c r="U68" s="87"/>
      <c r="V68" s="87"/>
      <c r="W68" s="87"/>
      <c r="X68" s="87"/>
      <c r="Y68" s="792" t="s">
        <v>75</v>
      </c>
      <c r="Z68" s="789"/>
    </row>
    <row r="69" spans="1:26" ht="15">
      <c r="A69" s="789"/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PageLayoutView="0" workbookViewId="0" topLeftCell="C57">
      <selection activeCell="J79" sqref="J79"/>
    </sheetView>
  </sheetViews>
  <sheetFormatPr defaultColWidth="9.140625" defaultRowHeight="12.75"/>
  <cols>
    <col min="1" max="5" width="6.421875" style="3" customWidth="1"/>
    <col min="6" max="6" width="6.421875" style="55" customWidth="1"/>
    <col min="7" max="7" width="2.57421875" style="55" customWidth="1"/>
    <col min="8" max="8" width="5.57421875" style="55" customWidth="1"/>
    <col min="9" max="9" width="6.28125" style="55" customWidth="1"/>
    <col min="10" max="10" width="23.28125" style="55" customWidth="1"/>
    <col min="11" max="11" width="8.00390625" style="55" customWidth="1"/>
    <col min="12" max="12" width="4.574218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10" customWidth="1"/>
    <col min="20" max="24" width="5.7109375" style="3" customWidth="1"/>
    <col min="25" max="25" width="5.7109375" style="55" customWidth="1"/>
    <col min="26" max="26" width="3.8515625" style="3" customWidth="1"/>
    <col min="27" max="16384" width="9.140625" style="3" customWidth="1"/>
  </cols>
  <sheetData>
    <row r="1" spans="1:26" ht="16.5" thickBot="1">
      <c r="A1" s="80" t="s">
        <v>65</v>
      </c>
      <c r="B1" s="81" t="s">
        <v>67</v>
      </c>
      <c r="C1" s="82" t="s">
        <v>69</v>
      </c>
      <c r="D1" s="83" t="s">
        <v>71</v>
      </c>
      <c r="E1" s="84" t="s">
        <v>73</v>
      </c>
      <c r="F1" s="199" t="s">
        <v>173</v>
      </c>
      <c r="G1" s="789"/>
      <c r="H1" s="812" t="s">
        <v>99</v>
      </c>
      <c r="I1" s="813"/>
      <c r="J1" s="813"/>
      <c r="K1" s="813"/>
      <c r="L1" s="814"/>
      <c r="M1" s="192" t="s">
        <v>173</v>
      </c>
      <c r="N1" s="189" t="s">
        <v>288</v>
      </c>
      <c r="O1" s="200">
        <v>3</v>
      </c>
      <c r="P1" s="114" t="str">
        <f>LOOKUP(O1,Name!A$2:B1899)</f>
        <v>Birchfield Harriers</v>
      </c>
      <c r="Q1" s="200">
        <f>B$4</f>
        <v>164</v>
      </c>
      <c r="R1" s="191"/>
      <c r="S1" s="789"/>
      <c r="T1" s="789"/>
      <c r="U1" s="789"/>
      <c r="V1" s="789"/>
      <c r="W1" s="789"/>
      <c r="X1" s="789"/>
      <c r="Y1" s="789"/>
      <c r="Z1" s="789"/>
    </row>
    <row r="2" spans="1:26" ht="16.5" thickBot="1">
      <c r="A2" s="791">
        <f>SUM(A6:A68)</f>
        <v>20</v>
      </c>
      <c r="B2" s="791">
        <f>SUM(B6:B68)</f>
        <v>84</v>
      </c>
      <c r="C2" s="791">
        <f>SUM(C6:C68)</f>
        <v>42</v>
      </c>
      <c r="D2" s="791">
        <f>SUM(D6:D68)</f>
        <v>50</v>
      </c>
      <c r="E2" s="791">
        <f>SUM(E6:E68)</f>
        <v>56</v>
      </c>
      <c r="F2" s="172" t="s">
        <v>97</v>
      </c>
      <c r="G2" s="789"/>
      <c r="H2" s="189"/>
      <c r="I2" s="190"/>
      <c r="J2" s="190"/>
      <c r="K2" s="190"/>
      <c r="L2" s="191"/>
      <c r="M2" s="192" t="s">
        <v>173</v>
      </c>
      <c r="N2" s="189" t="s">
        <v>291</v>
      </c>
      <c r="O2" s="200">
        <v>6</v>
      </c>
      <c r="P2" s="114" t="str">
        <f>LOOKUP(O2,Name!A$2:B1898)</f>
        <v>Solihull &amp; Small Heath</v>
      </c>
      <c r="Q2" s="200">
        <f>E$4</f>
        <v>114</v>
      </c>
      <c r="R2" s="191"/>
      <c r="S2" s="789"/>
      <c r="T2" s="789"/>
      <c r="U2" s="789"/>
      <c r="V2" s="789"/>
      <c r="W2" s="789"/>
      <c r="X2" s="789"/>
      <c r="Y2" s="789"/>
      <c r="Z2" s="789"/>
    </row>
    <row r="3" spans="1:26" ht="16.5" thickBot="1">
      <c r="A3" s="791">
        <f>SUM(T6:T68)</f>
        <v>60</v>
      </c>
      <c r="B3" s="791">
        <f>SUM(U6:U68)</f>
        <v>80</v>
      </c>
      <c r="C3" s="791">
        <f>SUM(V6:V68)</f>
        <v>22</v>
      </c>
      <c r="D3" s="791">
        <f>SUM(W6:W68)</f>
        <v>44</v>
      </c>
      <c r="E3" s="791">
        <f>SUM(X6:X68)</f>
        <v>58</v>
      </c>
      <c r="F3" s="172" t="s">
        <v>156</v>
      </c>
      <c r="G3" s="789"/>
      <c r="H3" s="201"/>
      <c r="I3" s="202"/>
      <c r="J3" s="202" t="s">
        <v>573</v>
      </c>
      <c r="K3" s="202"/>
      <c r="L3" s="203"/>
      <c r="M3" s="192" t="s">
        <v>173</v>
      </c>
      <c r="N3" s="189" t="s">
        <v>292</v>
      </c>
      <c r="O3" s="200">
        <v>5</v>
      </c>
      <c r="P3" s="114" t="str">
        <f>LOOKUP(O3,Name!A$2:B1895)</f>
        <v>Tamworth AC</v>
      </c>
      <c r="Q3" s="200">
        <f>D$4</f>
        <v>94</v>
      </c>
      <c r="R3" s="191"/>
      <c r="S3" s="789"/>
      <c r="T3" s="789"/>
      <c r="U3" s="789"/>
      <c r="V3" s="789"/>
      <c r="W3" s="789"/>
      <c r="X3" s="789"/>
      <c r="Y3" s="789"/>
      <c r="Z3" s="789"/>
    </row>
    <row r="4" spans="1:26" ht="16.5" thickBot="1">
      <c r="A4" s="199">
        <f>A2+A3</f>
        <v>80</v>
      </c>
      <c r="B4" s="199">
        <f>B2+B3</f>
        <v>164</v>
      </c>
      <c r="C4" s="199">
        <f>C2+C3</f>
        <v>64</v>
      </c>
      <c r="D4" s="199">
        <f>D2+D3</f>
        <v>94</v>
      </c>
      <c r="E4" s="199">
        <f>E2+E3</f>
        <v>114</v>
      </c>
      <c r="F4" s="199" t="s">
        <v>98</v>
      </c>
      <c r="G4" s="789"/>
      <c r="H4" s="189"/>
      <c r="I4" s="190"/>
      <c r="J4" s="190" t="s">
        <v>100</v>
      </c>
      <c r="K4" s="190"/>
      <c r="L4" s="191"/>
      <c r="M4" s="192" t="s">
        <v>173</v>
      </c>
      <c r="N4" s="189" t="s">
        <v>289</v>
      </c>
      <c r="O4" s="200">
        <v>1</v>
      </c>
      <c r="P4" s="114" t="str">
        <f>LOOKUP(O4,Name!A$2:B1896)</f>
        <v>Royal Sutton Coldfield</v>
      </c>
      <c r="Q4" s="200">
        <f>A$4</f>
        <v>80</v>
      </c>
      <c r="R4" s="191"/>
      <c r="S4" s="789"/>
      <c r="T4" s="789"/>
      <c r="U4" s="789"/>
      <c r="V4" s="789"/>
      <c r="W4" s="789"/>
      <c r="X4" s="789"/>
      <c r="Y4" s="789"/>
      <c r="Z4" s="789"/>
    </row>
    <row r="5" spans="1:26" ht="16.5" thickBot="1">
      <c r="A5" s="199"/>
      <c r="B5" s="199"/>
      <c r="C5" s="199"/>
      <c r="D5" s="199"/>
      <c r="E5" s="199"/>
      <c r="F5" s="199"/>
      <c r="G5" s="789"/>
      <c r="H5" s="686"/>
      <c r="I5" s="687"/>
      <c r="J5" s="687"/>
      <c r="K5" s="687"/>
      <c r="L5" s="688"/>
      <c r="M5" s="192" t="s">
        <v>173</v>
      </c>
      <c r="N5" s="189" t="s">
        <v>290</v>
      </c>
      <c r="O5" s="200">
        <v>4</v>
      </c>
      <c r="P5" s="114" t="str">
        <f>LOOKUP(O5,Name!A$2:B1897)</f>
        <v>Halesowen C&amp;AC</v>
      </c>
      <c r="Q5" s="200">
        <f>C$4</f>
        <v>64</v>
      </c>
      <c r="R5" s="191"/>
      <c r="S5" s="789"/>
      <c r="T5" s="789"/>
      <c r="U5" s="789"/>
      <c r="V5" s="789"/>
      <c r="W5" s="789"/>
      <c r="X5" s="789"/>
      <c r="Y5" s="789"/>
      <c r="Z5" s="789"/>
    </row>
    <row r="6" spans="1:26" ht="16.5" thickBot="1">
      <c r="A6" s="80" t="s">
        <v>65</v>
      </c>
      <c r="B6" s="81" t="s">
        <v>67</v>
      </c>
      <c r="C6" s="82" t="s">
        <v>69</v>
      </c>
      <c r="D6" s="83" t="s">
        <v>71</v>
      </c>
      <c r="E6" s="84" t="s">
        <v>73</v>
      </c>
      <c r="F6" s="789" t="s">
        <v>574</v>
      </c>
      <c r="G6" s="789"/>
      <c r="H6" s="186" t="s">
        <v>174</v>
      </c>
      <c r="I6" s="165"/>
      <c r="J6" s="165" t="s">
        <v>74</v>
      </c>
      <c r="K6" s="165"/>
      <c r="L6" s="170"/>
      <c r="M6" s="192" t="s">
        <v>173</v>
      </c>
      <c r="N6" s="185" t="s">
        <v>190</v>
      </c>
      <c r="O6" s="174"/>
      <c r="P6" s="163" t="s">
        <v>95</v>
      </c>
      <c r="Q6" s="163"/>
      <c r="R6" s="169"/>
      <c r="S6" s="789"/>
      <c r="T6" s="80" t="s">
        <v>65</v>
      </c>
      <c r="U6" s="81" t="s">
        <v>67</v>
      </c>
      <c r="V6" s="82" t="s">
        <v>69</v>
      </c>
      <c r="W6" s="83" t="s">
        <v>71</v>
      </c>
      <c r="X6" s="84" t="s">
        <v>73</v>
      </c>
      <c r="Y6" s="789"/>
      <c r="Z6" s="789"/>
    </row>
    <row r="7" spans="1:26" ht="15.75" thickBot="1">
      <c r="A7" s="86">
        <f>IF(I7=1,F7,0)</f>
        <v>0</v>
      </c>
      <c r="B7" s="86">
        <f>IF(I7=3,F7,0)</f>
        <v>10</v>
      </c>
      <c r="C7" s="86">
        <f>IF(I7=4,F7,0)</f>
        <v>0</v>
      </c>
      <c r="D7" s="86">
        <f>IF(I7=5,F7,0)</f>
        <v>0</v>
      </c>
      <c r="E7" s="86">
        <f>IF(I7=6,F7,0)</f>
        <v>0</v>
      </c>
      <c r="F7" s="89">
        <v>10</v>
      </c>
      <c r="G7" s="789"/>
      <c r="H7" s="107">
        <v>1</v>
      </c>
      <c r="I7" s="85">
        <v>3</v>
      </c>
      <c r="J7" s="164" t="str">
        <f>LOOKUP(I7,Name!A$2:B1901)</f>
        <v>Birchfield Harriers</v>
      </c>
      <c r="K7" s="85">
        <v>80.3</v>
      </c>
      <c r="L7" s="170"/>
      <c r="M7" s="192" t="s">
        <v>173</v>
      </c>
      <c r="N7" s="92">
        <v>1</v>
      </c>
      <c r="O7" s="85">
        <v>134</v>
      </c>
      <c r="P7" s="164" t="str">
        <f>LOOKUP(O7,Name!A$2:B1900)</f>
        <v>Elley Criddle</v>
      </c>
      <c r="Q7" s="350">
        <v>2.16</v>
      </c>
      <c r="R7" s="170"/>
      <c r="S7" s="789"/>
      <c r="T7" s="88">
        <f>IF(INT(O7/100)=1,Y7,0)</f>
        <v>10</v>
      </c>
      <c r="U7" s="88">
        <f>IF(INT(O7/100)=3,Y7,0)</f>
        <v>0</v>
      </c>
      <c r="V7" s="88">
        <f>IF(INT(O7/100)=4,Y7,0)</f>
        <v>0</v>
      </c>
      <c r="W7" s="88">
        <f>IF(INT(O7/100)=5,Y7,0)</f>
        <v>0</v>
      </c>
      <c r="X7" s="88">
        <f>IF(INT(O7/100)=6,Y7,0)</f>
        <v>0</v>
      </c>
      <c r="Y7" s="78">
        <v>10</v>
      </c>
      <c r="Z7" s="789"/>
    </row>
    <row r="8" spans="1:26" ht="15.75" thickBot="1">
      <c r="A8" s="86">
        <f>IF(I8=1,F8,0)</f>
        <v>8</v>
      </c>
      <c r="B8" s="86">
        <f>IF(I8=3,F8,0)</f>
        <v>0</v>
      </c>
      <c r="C8" s="86">
        <f>IF(I8=4,F8,0)</f>
        <v>0</v>
      </c>
      <c r="D8" s="86">
        <f>IF(I8=5,F8,0)</f>
        <v>0</v>
      </c>
      <c r="E8" s="86">
        <f>IF(I8=6,F8,0)</f>
        <v>0</v>
      </c>
      <c r="F8" s="89">
        <v>8</v>
      </c>
      <c r="G8" s="789"/>
      <c r="H8" s="107">
        <v>2</v>
      </c>
      <c r="I8" s="85">
        <v>1</v>
      </c>
      <c r="J8" s="164" t="str">
        <f>LOOKUP(I8,Name!A$2:B1902)</f>
        <v>Royal Sutton Coldfield</v>
      </c>
      <c r="K8" s="7">
        <v>83.5</v>
      </c>
      <c r="L8" s="170"/>
      <c r="M8" s="192" t="s">
        <v>173</v>
      </c>
      <c r="N8" s="92">
        <v>2</v>
      </c>
      <c r="O8" s="85">
        <v>310</v>
      </c>
      <c r="P8" s="164" t="str">
        <f>LOOKUP(O8,Name!A$2:B1901)</f>
        <v>Lauryn Walker</v>
      </c>
      <c r="Q8" s="350">
        <v>2.08</v>
      </c>
      <c r="R8" s="170"/>
      <c r="S8" s="789"/>
      <c r="T8" s="88">
        <f>IF(INT(O8/100)=1,Y8,0)</f>
        <v>0</v>
      </c>
      <c r="U8" s="88">
        <f>IF(INT(O8/100)=3,Y8,0)</f>
        <v>8</v>
      </c>
      <c r="V8" s="88">
        <f>IF(INT(O8/100)=4,Y8,0)</f>
        <v>0</v>
      </c>
      <c r="W8" s="88">
        <f>IF(INT(O8/100)=5,Y8,0)</f>
        <v>0</v>
      </c>
      <c r="X8" s="88">
        <f>IF(INT(O8/100)=6,Y8,0)</f>
        <v>0</v>
      </c>
      <c r="Y8" s="78">
        <v>8</v>
      </c>
      <c r="Z8" s="789"/>
    </row>
    <row r="9" spans="1:26" ht="15.75" thickBot="1">
      <c r="A9" s="86">
        <f>IF(I9=1,F9,0)</f>
        <v>0</v>
      </c>
      <c r="B9" s="86">
        <f>IF(I9=3,F9,0)</f>
        <v>0</v>
      </c>
      <c r="C9" s="86">
        <f>IF(I9=4,F9,0)</f>
        <v>6</v>
      </c>
      <c r="D9" s="86">
        <f>IF(I9=5,F9,0)</f>
        <v>0</v>
      </c>
      <c r="E9" s="86">
        <f>IF(I9=6,F9,0)</f>
        <v>0</v>
      </c>
      <c r="F9" s="89">
        <v>6</v>
      </c>
      <c r="G9" s="789"/>
      <c r="H9" s="107">
        <v>3</v>
      </c>
      <c r="I9" s="85">
        <v>4</v>
      </c>
      <c r="J9" s="164" t="str">
        <f>LOOKUP(I9,Name!A$2:B1903)</f>
        <v>Halesowen C&amp;AC</v>
      </c>
      <c r="K9" s="7">
        <v>88.9</v>
      </c>
      <c r="L9" s="170"/>
      <c r="M9" s="192" t="s">
        <v>173</v>
      </c>
      <c r="N9" s="92">
        <v>3</v>
      </c>
      <c r="O9" s="85">
        <v>655</v>
      </c>
      <c r="P9" s="164" t="str">
        <f>LOOKUP(O9,Name!A$2:B1902)</f>
        <v>Evie Beard</v>
      </c>
      <c r="Q9" s="350">
        <v>1.91</v>
      </c>
      <c r="R9" s="170"/>
      <c r="S9" s="789"/>
      <c r="T9" s="88">
        <f>IF(INT(O9/100)=1,Y9,0)</f>
        <v>0</v>
      </c>
      <c r="U9" s="88">
        <f>IF(INT(O9/100)=3,Y9,0)</f>
        <v>0</v>
      </c>
      <c r="V9" s="88">
        <f>IF(INT(O9/100)=4,Y9,0)</f>
        <v>0</v>
      </c>
      <c r="W9" s="88">
        <f>IF(INT(O9/100)=5,Y9,0)</f>
        <v>0</v>
      </c>
      <c r="X9" s="88">
        <f>IF(INT(O9/100)=6,Y9,0)</f>
        <v>6</v>
      </c>
      <c r="Y9" s="78">
        <v>6</v>
      </c>
      <c r="Z9" s="789"/>
    </row>
    <row r="10" spans="1:26" ht="15.75" thickBot="1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f>IF(I10=6,F10,0)</f>
        <v>0</v>
      </c>
      <c r="F10" s="89">
        <v>4</v>
      </c>
      <c r="G10" s="789"/>
      <c r="H10" s="107">
        <v>4</v>
      </c>
      <c r="I10" s="85"/>
      <c r="J10" s="164" t="e">
        <f>LOOKUP(I10,Name!A$2:B1904)</f>
        <v>#N/A</v>
      </c>
      <c r="K10" s="85"/>
      <c r="L10" s="170"/>
      <c r="M10" s="192" t="s">
        <v>173</v>
      </c>
      <c r="N10" s="92">
        <v>4</v>
      </c>
      <c r="O10" s="85">
        <v>458</v>
      </c>
      <c r="P10" s="164" t="str">
        <f>LOOKUP(O10,Name!A$2:B1903)</f>
        <v>Jasmine Massey</v>
      </c>
      <c r="Q10" s="350">
        <v>1.62</v>
      </c>
      <c r="R10" s="170"/>
      <c r="S10" s="789"/>
      <c r="T10" s="88">
        <f>IF(INT(O10/100)=1,Y10,0)</f>
        <v>0</v>
      </c>
      <c r="U10" s="88">
        <f>IF(INT(O10/100)=3,Y10,0)</f>
        <v>0</v>
      </c>
      <c r="V10" s="88">
        <f>IF(INT(O10/100)=4,Y10,0)</f>
        <v>4</v>
      </c>
      <c r="W10" s="88">
        <f>IF(INT(O10/100)=5,Y10,0)</f>
        <v>0</v>
      </c>
      <c r="X10" s="88">
        <f>IF(INT(O10/100)=6,Y10,0)</f>
        <v>0</v>
      </c>
      <c r="Y10" s="78">
        <v>4</v>
      </c>
      <c r="Z10" s="789"/>
    </row>
    <row r="11" spans="1:26" ht="15.75" thickBot="1">
      <c r="A11" s="86">
        <f>IF(I11=1,F11,0)</f>
        <v>0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89">
        <v>2</v>
      </c>
      <c r="G11" s="789"/>
      <c r="H11" s="107">
        <v>5</v>
      </c>
      <c r="I11" s="85"/>
      <c r="J11" s="164" t="e">
        <f>LOOKUP(I11,Name!A$2:B1905)</f>
        <v>#N/A</v>
      </c>
      <c r="K11" s="85"/>
      <c r="L11" s="170"/>
      <c r="M11" s="192" t="s">
        <v>173</v>
      </c>
      <c r="N11" s="92">
        <v>5</v>
      </c>
      <c r="O11" s="85">
        <v>541</v>
      </c>
      <c r="P11" s="164" t="str">
        <f>LOOKUP(O11,Name!A$2:B1904)</f>
        <v>Lucy Wheeler</v>
      </c>
      <c r="Q11" s="350">
        <v>1.88</v>
      </c>
      <c r="R11" s="170"/>
      <c r="S11" s="789"/>
      <c r="T11" s="88">
        <f>IF(INT(O11/100)=1,Y11,0)</f>
        <v>0</v>
      </c>
      <c r="U11" s="88">
        <f>IF(INT(O11/100)=3,Y11,0)</f>
        <v>0</v>
      </c>
      <c r="V11" s="88">
        <f>IF(INT(O11/100)=4,Y11,0)</f>
        <v>0</v>
      </c>
      <c r="W11" s="88">
        <f>IF(INT(O11/100)=5,Y11,0)</f>
        <v>2</v>
      </c>
      <c r="X11" s="88">
        <f>IF(INT(O11/100)=6,Y11,0)</f>
        <v>0</v>
      </c>
      <c r="Y11" s="78">
        <v>2</v>
      </c>
      <c r="Z11" s="789"/>
    </row>
    <row r="12" spans="1:26" ht="15.75" thickBot="1">
      <c r="A12" s="87"/>
      <c r="B12" s="87"/>
      <c r="C12" s="87"/>
      <c r="D12" s="87"/>
      <c r="E12" s="87"/>
      <c r="F12" s="792" t="s">
        <v>75</v>
      </c>
      <c r="G12" s="789"/>
      <c r="H12" s="168"/>
      <c r="I12" s="165"/>
      <c r="J12" s="164"/>
      <c r="K12" s="165"/>
      <c r="L12" s="170"/>
      <c r="M12" s="192" t="s">
        <v>173</v>
      </c>
      <c r="N12" s="168"/>
      <c r="O12" s="165"/>
      <c r="P12" s="164"/>
      <c r="Q12" s="254"/>
      <c r="R12" s="170"/>
      <c r="S12" s="789"/>
      <c r="T12" s="100"/>
      <c r="U12" s="87"/>
      <c r="V12" s="87"/>
      <c r="W12" s="87"/>
      <c r="X12" s="87"/>
      <c r="Y12" s="792" t="s">
        <v>75</v>
      </c>
      <c r="Z12" s="789"/>
    </row>
    <row r="13" spans="1:26" ht="16.5" thickBot="1">
      <c r="A13" s="80" t="s">
        <v>65</v>
      </c>
      <c r="B13" s="81" t="s">
        <v>67</v>
      </c>
      <c r="C13" s="82" t="s">
        <v>69</v>
      </c>
      <c r="D13" s="83" t="s">
        <v>71</v>
      </c>
      <c r="E13" s="84" t="s">
        <v>73</v>
      </c>
      <c r="F13" s="789"/>
      <c r="G13" s="789"/>
      <c r="H13" s="186" t="s">
        <v>175</v>
      </c>
      <c r="I13" s="165"/>
      <c r="J13" s="165" t="s">
        <v>154</v>
      </c>
      <c r="K13" s="165"/>
      <c r="L13" s="170"/>
      <c r="M13" s="192" t="s">
        <v>173</v>
      </c>
      <c r="N13" s="186" t="s">
        <v>191</v>
      </c>
      <c r="O13" s="165"/>
      <c r="P13" s="165" t="s">
        <v>96</v>
      </c>
      <c r="Q13" s="254"/>
      <c r="R13" s="170"/>
      <c r="S13" s="789"/>
      <c r="T13" s="80" t="s">
        <v>65</v>
      </c>
      <c r="U13" s="81" t="s">
        <v>67</v>
      </c>
      <c r="V13" s="82" t="s">
        <v>69</v>
      </c>
      <c r="W13" s="83" t="s">
        <v>71</v>
      </c>
      <c r="X13" s="84" t="s">
        <v>73</v>
      </c>
      <c r="Y13" s="789"/>
      <c r="Z13" s="789"/>
    </row>
    <row r="14" spans="1:26" ht="15.75" thickBot="1">
      <c r="A14" s="86">
        <f>IF(INT(I14/100)=1,F14,0)</f>
        <v>0</v>
      </c>
      <c r="B14" s="86">
        <f>IF(INT(I14/100)=3,F14,0)</f>
        <v>10</v>
      </c>
      <c r="C14" s="86">
        <f>IF(INT(I14/100)=4,F14,0)</f>
        <v>0</v>
      </c>
      <c r="D14" s="86">
        <f>IF(INT(I14/100)=5,F14,0)</f>
        <v>0</v>
      </c>
      <c r="E14" s="86">
        <f>IF(INT(I14/100)=6,F14,0)</f>
        <v>0</v>
      </c>
      <c r="F14" s="89">
        <v>10</v>
      </c>
      <c r="G14" s="789"/>
      <c r="H14" s="107">
        <v>1</v>
      </c>
      <c r="I14" s="85">
        <v>314</v>
      </c>
      <c r="J14" s="164" t="str">
        <f>LOOKUP(I14,Name!A$2:B1907)</f>
        <v>Beth Lloyd</v>
      </c>
      <c r="K14" s="85">
        <v>50.7</v>
      </c>
      <c r="L14" s="170"/>
      <c r="M14" s="192" t="s">
        <v>173</v>
      </c>
      <c r="N14" s="92">
        <v>1</v>
      </c>
      <c r="O14" s="85">
        <v>138</v>
      </c>
      <c r="P14" s="164" t="str">
        <f>LOOKUP(O14,Name!A$2:B1907)</f>
        <v>Freya Liddington</v>
      </c>
      <c r="Q14" s="350">
        <v>1.9</v>
      </c>
      <c r="R14" s="170"/>
      <c r="S14" s="789"/>
      <c r="T14" s="88">
        <f>IF(INT(O14/100)=1,Y14,0)</f>
        <v>10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0</v>
      </c>
      <c r="Y14" s="78">
        <v>10</v>
      </c>
      <c r="Z14" s="789"/>
    </row>
    <row r="15" spans="1:26" ht="15.75" thickBot="1">
      <c r="A15" s="86">
        <f>IF(INT(I15/100)=1,F15,0)</f>
        <v>0</v>
      </c>
      <c r="B15" s="86">
        <f>IF(INT(I15/100)=3,F15,0)</f>
        <v>0</v>
      </c>
      <c r="C15" s="86">
        <f>IF(INT(I15/100)=4,F15,0)</f>
        <v>0</v>
      </c>
      <c r="D15" s="86">
        <f>IF(INT(I15/100)=5,F15,0)</f>
        <v>0</v>
      </c>
      <c r="E15" s="86">
        <f>IF(INT(I15/100)=6,F15,0)</f>
        <v>8</v>
      </c>
      <c r="F15" s="89">
        <v>8</v>
      </c>
      <c r="G15" s="789"/>
      <c r="H15" s="107">
        <v>2</v>
      </c>
      <c r="I15" s="85">
        <v>658</v>
      </c>
      <c r="J15" s="164" t="str">
        <f>LOOKUP(I15,Name!A$2:B1908)</f>
        <v>Mary Takwoingi</v>
      </c>
      <c r="K15" s="85">
        <v>52.6</v>
      </c>
      <c r="L15" s="170"/>
      <c r="M15" s="192" t="s">
        <v>173</v>
      </c>
      <c r="N15" s="92">
        <v>2</v>
      </c>
      <c r="O15" s="85">
        <v>543</v>
      </c>
      <c r="P15" s="164" t="str">
        <f>LOOKUP(O15,Name!A$2:B1908)</f>
        <v>Amy Kelly</v>
      </c>
      <c r="Q15" s="350">
        <v>1.84</v>
      </c>
      <c r="R15" s="170"/>
      <c r="S15" s="789"/>
      <c r="T15" s="88">
        <f>IF(INT(O15/100)=1,Y15,0)</f>
        <v>0</v>
      </c>
      <c r="U15" s="88">
        <f>IF(INT(O15/100)=3,Y15,0)</f>
        <v>0</v>
      </c>
      <c r="V15" s="88">
        <f>IF(INT(O15/100)=4,Y15,0)</f>
        <v>0</v>
      </c>
      <c r="W15" s="88">
        <f>IF(INT(O15/100)=5,Y15,0)</f>
        <v>8</v>
      </c>
      <c r="X15" s="88">
        <f>IF(INT(O15/100)=6,Y15,0)</f>
        <v>0</v>
      </c>
      <c r="Y15" s="78">
        <v>8</v>
      </c>
      <c r="Z15" s="789"/>
    </row>
    <row r="16" spans="1:26" ht="15.75" thickBot="1">
      <c r="A16" s="86">
        <f>IF(INT(I16/100)=1,F16,0)</f>
        <v>0</v>
      </c>
      <c r="B16" s="86">
        <f>IF(INT(I16/100)=3,F16,0)</f>
        <v>0</v>
      </c>
      <c r="C16" s="86">
        <f>IF(INT(I16/100)=4,F16,0)</f>
        <v>0</v>
      </c>
      <c r="D16" s="86">
        <f>IF(INT(I16/100)=5,F16,0)</f>
        <v>6</v>
      </c>
      <c r="E16" s="86">
        <f>IF(INT(I16/100)=6,F16,0)</f>
        <v>0</v>
      </c>
      <c r="F16" s="89">
        <v>6</v>
      </c>
      <c r="G16" s="789"/>
      <c r="H16" s="107">
        <v>3</v>
      </c>
      <c r="I16" s="85">
        <v>540</v>
      </c>
      <c r="J16" s="164" t="str">
        <f>LOOKUP(I16,Name!A$2:B1909)</f>
        <v>Hannah Evans</v>
      </c>
      <c r="K16" s="85">
        <v>59.3</v>
      </c>
      <c r="L16" s="170"/>
      <c r="M16" s="192" t="s">
        <v>173</v>
      </c>
      <c r="N16" s="92">
        <v>3</v>
      </c>
      <c r="O16" s="85">
        <v>316</v>
      </c>
      <c r="P16" s="164" t="str">
        <f>LOOKUP(O16,Name!A$2:B1909)</f>
        <v>Atiyah Skeete</v>
      </c>
      <c r="Q16" s="350">
        <v>1.83</v>
      </c>
      <c r="R16" s="170"/>
      <c r="S16" s="789"/>
      <c r="T16" s="88">
        <f>IF(INT(O16/100)=1,Y16,0)</f>
        <v>0</v>
      </c>
      <c r="U16" s="88">
        <f>IF(INT(O16/100)=3,Y16,0)</f>
        <v>6</v>
      </c>
      <c r="V16" s="88">
        <f>IF(INT(O16/100)=4,Y16,0)</f>
        <v>0</v>
      </c>
      <c r="W16" s="88">
        <f>IF(INT(O16/100)=5,Y16,0)</f>
        <v>0</v>
      </c>
      <c r="X16" s="88">
        <f>IF(INT(O16/100)=6,Y16,0)</f>
        <v>0</v>
      </c>
      <c r="Y16" s="78">
        <v>6</v>
      </c>
      <c r="Z16" s="789"/>
    </row>
    <row r="17" spans="1:26" ht="15.75" thickBot="1">
      <c r="A17" s="86">
        <f>IF(INT(I17/100)=1,F17,0)</f>
        <v>0</v>
      </c>
      <c r="B17" s="86">
        <f>IF(INT(I17/100)=3,F17,0)</f>
        <v>0</v>
      </c>
      <c r="C17" s="86">
        <f>IF(INT(I17/100)=4,F17,0)</f>
        <v>4</v>
      </c>
      <c r="D17" s="86">
        <f>IF(INT(I17/100)=5,F17,0)</f>
        <v>0</v>
      </c>
      <c r="E17" s="86">
        <f>IF(INT(I17/100)=6,F17,0)</f>
        <v>0</v>
      </c>
      <c r="F17" s="89">
        <v>4</v>
      </c>
      <c r="G17" s="789"/>
      <c r="H17" s="107">
        <v>4</v>
      </c>
      <c r="I17" s="85">
        <v>452</v>
      </c>
      <c r="J17" s="164" t="str">
        <f>LOOKUP(I17,Name!A$2:B1910)</f>
        <v>Bethan Fullwell</v>
      </c>
      <c r="K17" s="85">
        <v>62.5</v>
      </c>
      <c r="L17" s="170"/>
      <c r="M17" s="192" t="s">
        <v>173</v>
      </c>
      <c r="N17" s="92">
        <v>4</v>
      </c>
      <c r="O17" s="85">
        <v>669</v>
      </c>
      <c r="P17" s="164" t="str">
        <f>LOOKUP(O17,Name!A$2:B1910)</f>
        <v>Izzy Verbeet</v>
      </c>
      <c r="Q17" s="350">
        <v>1.74</v>
      </c>
      <c r="R17" s="170"/>
      <c r="S17" s="789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4</v>
      </c>
      <c r="Y17" s="78">
        <v>4</v>
      </c>
      <c r="Z17" s="789"/>
    </row>
    <row r="18" spans="1:26" ht="15.7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0</v>
      </c>
      <c r="F18" s="89">
        <v>2</v>
      </c>
      <c r="G18" s="789"/>
      <c r="H18" s="107">
        <v>5</v>
      </c>
      <c r="I18" s="85"/>
      <c r="J18" s="164" t="e">
        <f>LOOKUP(I18,Name!A$2:B1911)</f>
        <v>#N/A</v>
      </c>
      <c r="K18" s="85"/>
      <c r="L18" s="170"/>
      <c r="M18" s="192" t="s">
        <v>173</v>
      </c>
      <c r="N18" s="92">
        <v>5</v>
      </c>
      <c r="O18" s="85">
        <v>450</v>
      </c>
      <c r="P18" s="164" t="str">
        <f>LOOKUP(O18,Name!A$2:B1911)</f>
        <v>Tamare Badze</v>
      </c>
      <c r="Q18" s="350">
        <v>1.46</v>
      </c>
      <c r="R18" s="170"/>
      <c r="S18" s="789"/>
      <c r="T18" s="88">
        <f>IF(INT(O18/100)=1,Y18,0)</f>
        <v>0</v>
      </c>
      <c r="U18" s="88">
        <f>IF(INT(O18/100)=3,Y18,0)</f>
        <v>0</v>
      </c>
      <c r="V18" s="88">
        <f>IF(INT(O18/100)=4,Y18,0)</f>
        <v>2</v>
      </c>
      <c r="W18" s="88">
        <f>IF(INT(O18/100)=5,Y18,0)</f>
        <v>0</v>
      </c>
      <c r="X18" s="88">
        <f>IF(INT(O18/100)=6,Y18,0)</f>
        <v>0</v>
      </c>
      <c r="Y18" s="78">
        <v>2</v>
      </c>
      <c r="Z18" s="789"/>
    </row>
    <row r="19" spans="1:26" ht="15.75" thickBot="1">
      <c r="A19" s="87"/>
      <c r="B19" s="87"/>
      <c r="C19" s="87"/>
      <c r="D19" s="87"/>
      <c r="E19" s="21"/>
      <c r="F19" s="792" t="s">
        <v>75</v>
      </c>
      <c r="G19" s="789"/>
      <c r="H19" s="168"/>
      <c r="I19" s="165"/>
      <c r="J19" s="164"/>
      <c r="K19" s="165"/>
      <c r="L19" s="170"/>
      <c r="M19" s="192" t="s">
        <v>173</v>
      </c>
      <c r="N19" s="175"/>
      <c r="O19" s="176"/>
      <c r="P19" s="166"/>
      <c r="Q19" s="353"/>
      <c r="R19" s="173"/>
      <c r="S19" s="789"/>
      <c r="T19" s="100"/>
      <c r="U19" s="87"/>
      <c r="V19" s="87"/>
      <c r="W19" s="87"/>
      <c r="X19" s="87"/>
      <c r="Y19" s="792" t="s">
        <v>75</v>
      </c>
      <c r="Z19" s="789"/>
    </row>
    <row r="20" spans="1:26" ht="16.5" thickBot="1">
      <c r="A20" s="80" t="s">
        <v>65</v>
      </c>
      <c r="B20" s="81" t="s">
        <v>67</v>
      </c>
      <c r="C20" s="82" t="s">
        <v>69</v>
      </c>
      <c r="D20" s="83" t="s">
        <v>71</v>
      </c>
      <c r="E20" s="84" t="s">
        <v>73</v>
      </c>
      <c r="F20" s="789"/>
      <c r="G20" s="789"/>
      <c r="H20" s="186" t="s">
        <v>176</v>
      </c>
      <c r="I20" s="165"/>
      <c r="J20" s="165" t="s">
        <v>153</v>
      </c>
      <c r="K20" s="165"/>
      <c r="L20" s="170"/>
      <c r="M20" s="192" t="s">
        <v>173</v>
      </c>
      <c r="N20" s="185" t="s">
        <v>188</v>
      </c>
      <c r="O20" s="174"/>
      <c r="P20" s="163" t="s">
        <v>131</v>
      </c>
      <c r="Q20" s="174"/>
      <c r="R20" s="169"/>
      <c r="S20" s="789"/>
      <c r="T20" s="80" t="s">
        <v>65</v>
      </c>
      <c r="U20" s="81" t="s">
        <v>67</v>
      </c>
      <c r="V20" s="82" t="s">
        <v>69</v>
      </c>
      <c r="W20" s="83" t="s">
        <v>71</v>
      </c>
      <c r="X20" s="84" t="s">
        <v>73</v>
      </c>
      <c r="Y20" s="789"/>
      <c r="Z20" s="789"/>
    </row>
    <row r="21" spans="1:26" ht="15.75" thickBot="1">
      <c r="A21" s="86">
        <f>IF(INT(I21/100)=1,F21,0)</f>
        <v>0</v>
      </c>
      <c r="B21" s="86">
        <f>IF(INT(I21/100)=3,F21,0)</f>
        <v>10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89">
        <v>10</v>
      </c>
      <c r="G21" s="789"/>
      <c r="H21" s="107">
        <v>1</v>
      </c>
      <c r="I21" s="85">
        <v>312</v>
      </c>
      <c r="J21" s="164" t="str">
        <f>LOOKUP(I21,Name!A$2:B1914)</f>
        <v>Charis Okirie</v>
      </c>
      <c r="K21" s="85">
        <v>53.9</v>
      </c>
      <c r="L21" s="170"/>
      <c r="M21" s="192" t="s">
        <v>173</v>
      </c>
      <c r="N21" s="92">
        <v>1</v>
      </c>
      <c r="O21" s="85">
        <v>309</v>
      </c>
      <c r="P21" s="164" t="str">
        <f>LOOKUP(O21,Name!A$2:B1914)</f>
        <v>Jayda Regis</v>
      </c>
      <c r="Q21" s="350">
        <v>6.32</v>
      </c>
      <c r="R21" s="170"/>
      <c r="S21" s="789"/>
      <c r="T21" s="88">
        <f>IF(INT(O21/100)=1,Y21,0)</f>
        <v>0</v>
      </c>
      <c r="U21" s="88">
        <f>IF(INT(O21/100)=3,Y21,0)</f>
        <v>10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8">
        <v>10</v>
      </c>
      <c r="Z21" s="789"/>
    </row>
    <row r="22" spans="1:26" ht="15.75" thickBot="1">
      <c r="A22" s="86">
        <f>IF(INT(I22/100)=1,F22,0)</f>
        <v>0</v>
      </c>
      <c r="B22" s="86">
        <f>IF(INT(I22/100)=3,F22,0)</f>
        <v>0</v>
      </c>
      <c r="C22" s="86">
        <f>IF(INT(I22/100)=4,F22,0)</f>
        <v>0</v>
      </c>
      <c r="D22" s="86">
        <f>IF(INT(I22/100)=5,F22,0)</f>
        <v>0</v>
      </c>
      <c r="E22" s="86">
        <f>IF(INT(I22/100)=6,F22,0)</f>
        <v>8</v>
      </c>
      <c r="F22" s="89">
        <v>8</v>
      </c>
      <c r="G22" s="789"/>
      <c r="H22" s="107">
        <v>2</v>
      </c>
      <c r="I22" s="85">
        <v>654</v>
      </c>
      <c r="J22" s="164" t="str">
        <f>LOOKUP(I22,Name!A$2:B1915)</f>
        <v>Imogen Onions</v>
      </c>
      <c r="K22" s="7">
        <v>54.3</v>
      </c>
      <c r="L22" s="170"/>
      <c r="M22" s="192" t="s">
        <v>173</v>
      </c>
      <c r="N22" s="92">
        <v>2</v>
      </c>
      <c r="O22" s="85">
        <v>134</v>
      </c>
      <c r="P22" s="164" t="str">
        <f>LOOKUP(O22,Name!A$2:B1915)</f>
        <v>Elley Criddle</v>
      </c>
      <c r="Q22" s="350">
        <v>6.12</v>
      </c>
      <c r="R22" s="170"/>
      <c r="S22" s="789"/>
      <c r="T22" s="88">
        <f>IF(INT(O22/100)=1,Y22,0)</f>
        <v>8</v>
      </c>
      <c r="U22" s="88">
        <f>IF(INT(O22/100)=3,Y22,0)</f>
        <v>0</v>
      </c>
      <c r="V22" s="88">
        <f>IF(INT(O22/100)=4,Y22,0)</f>
        <v>0</v>
      </c>
      <c r="W22" s="88">
        <f>IF(INT(O22/100)=5,Y22,0)</f>
        <v>0</v>
      </c>
      <c r="X22" s="88">
        <f>IF(INT(O22/100)=6,Y22,0)</f>
        <v>0</v>
      </c>
      <c r="Y22" s="78">
        <v>8</v>
      </c>
      <c r="Z22" s="789"/>
    </row>
    <row r="23" spans="1:26" ht="15.75" thickBot="1">
      <c r="A23" s="86">
        <f>IF(INT(I23/100)=1,F23,0)</f>
        <v>0</v>
      </c>
      <c r="B23" s="86">
        <f>IF(INT(I23/100)=3,F23,0)</f>
        <v>0</v>
      </c>
      <c r="C23" s="86">
        <f>IF(INT(I23/100)=4,F23,0)</f>
        <v>0</v>
      </c>
      <c r="D23" s="86">
        <f>IF(INT(I23/100)=5,F23,0)</f>
        <v>6</v>
      </c>
      <c r="E23" s="86">
        <f>IF(INT(I23/100)=6,F23,0)</f>
        <v>0</v>
      </c>
      <c r="F23" s="89">
        <v>6</v>
      </c>
      <c r="G23" s="789"/>
      <c r="H23" s="107">
        <v>3</v>
      </c>
      <c r="I23" s="85">
        <v>543</v>
      </c>
      <c r="J23" s="164" t="str">
        <f>LOOKUP(I23,Name!A$2:B1916)</f>
        <v>Amy Kelly</v>
      </c>
      <c r="K23" s="85">
        <v>55.3</v>
      </c>
      <c r="L23" s="170"/>
      <c r="M23" s="192" t="s">
        <v>173</v>
      </c>
      <c r="N23" s="92">
        <v>3</v>
      </c>
      <c r="O23" s="85">
        <v>658</v>
      </c>
      <c r="P23" s="164" t="str">
        <f>LOOKUP(O23,Name!A$2:B1916)</f>
        <v>Mary Takwoingi</v>
      </c>
      <c r="Q23" s="350">
        <v>5.94</v>
      </c>
      <c r="R23" s="170"/>
      <c r="S23" s="789"/>
      <c r="T23" s="88">
        <f>IF(INT(O23/100)=1,Y23,0)</f>
        <v>0</v>
      </c>
      <c r="U23" s="88">
        <f>IF(INT(O23/100)=3,Y23,0)</f>
        <v>0</v>
      </c>
      <c r="V23" s="88">
        <f>IF(INT(O23/100)=4,Y23,0)</f>
        <v>0</v>
      </c>
      <c r="W23" s="88">
        <f>IF(INT(O23/100)=5,Y23,0)</f>
        <v>0</v>
      </c>
      <c r="X23" s="88">
        <f>IF(INT(O23/100)=6,Y23,0)</f>
        <v>6</v>
      </c>
      <c r="Y23" s="78">
        <v>6</v>
      </c>
      <c r="Z23" s="789"/>
    </row>
    <row r="24" spans="1:26" ht="15.75" thickBot="1">
      <c r="A24" s="86">
        <f>IF(INT(I24/100)=1,F24,0)</f>
        <v>0</v>
      </c>
      <c r="B24" s="86">
        <f>IF(INT(I24/100)=3,F24,0)</f>
        <v>0</v>
      </c>
      <c r="C24" s="86">
        <f>IF(INT(I24/100)=4,F24,0)</f>
        <v>0</v>
      </c>
      <c r="D24" s="86">
        <f>IF(INT(I24/100)=5,F24,0)</f>
        <v>0</v>
      </c>
      <c r="E24" s="86">
        <f>IF(INT(I24/100)=6,F24,0)</f>
        <v>0</v>
      </c>
      <c r="F24" s="89">
        <v>4</v>
      </c>
      <c r="G24" s="789"/>
      <c r="H24" s="107">
        <v>4</v>
      </c>
      <c r="I24" s="85"/>
      <c r="J24" s="164" t="e">
        <f>LOOKUP(I24,Name!A$2:B1917)</f>
        <v>#N/A</v>
      </c>
      <c r="K24" s="7"/>
      <c r="L24" s="170"/>
      <c r="M24" s="192" t="s">
        <v>173</v>
      </c>
      <c r="N24" s="92">
        <v>4</v>
      </c>
      <c r="O24" s="85">
        <v>544</v>
      </c>
      <c r="P24" s="164" t="str">
        <f>LOOKUP(O24,Name!A$2:B1917)</f>
        <v>Lauren Bowman</v>
      </c>
      <c r="Q24" s="350">
        <v>5.5</v>
      </c>
      <c r="R24" s="170"/>
      <c r="S24" s="789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4</v>
      </c>
      <c r="X24" s="88">
        <f>IF(INT(O24/100)=6,Y24,0)</f>
        <v>0</v>
      </c>
      <c r="Y24" s="78">
        <v>4</v>
      </c>
      <c r="Z24" s="789"/>
    </row>
    <row r="25" spans="1:26" ht="15.75" thickBot="1">
      <c r="A25" s="86">
        <f>IF(INT(I25/100)=1,F25,0)</f>
        <v>0</v>
      </c>
      <c r="B25" s="86">
        <f>IF(INT(I25/100)=3,F25,0)</f>
        <v>0</v>
      </c>
      <c r="C25" s="86">
        <f>IF(INT(I25/100)=4,F25,0)</f>
        <v>0</v>
      </c>
      <c r="D25" s="86">
        <f>IF(INT(I25/100)=5,F25,0)</f>
        <v>0</v>
      </c>
      <c r="E25" s="86">
        <f>IF(INT(I25/100)=6,F25,0)</f>
        <v>0</v>
      </c>
      <c r="F25" s="89">
        <v>2</v>
      </c>
      <c r="G25" s="789"/>
      <c r="H25" s="107">
        <v>5</v>
      </c>
      <c r="I25" s="85"/>
      <c r="J25" s="164" t="e">
        <f>LOOKUP(I25,Name!A$2:B1918)</f>
        <v>#N/A</v>
      </c>
      <c r="K25" s="85"/>
      <c r="L25" s="170"/>
      <c r="M25" s="192" t="s">
        <v>173</v>
      </c>
      <c r="N25" s="92">
        <v>5</v>
      </c>
      <c r="O25" s="85">
        <v>454</v>
      </c>
      <c r="P25" s="164" t="str">
        <f>LOOKUP(O25,Name!A$2:B1918)</f>
        <v>Carrie Gordon</v>
      </c>
      <c r="Q25" s="350">
        <v>5.08</v>
      </c>
      <c r="R25" s="170"/>
      <c r="S25" s="789"/>
      <c r="T25" s="88">
        <f>IF(INT(O25/100)=1,Y25,0)</f>
        <v>0</v>
      </c>
      <c r="U25" s="88">
        <f>IF(INT(O25/100)=3,Y25,0)</f>
        <v>0</v>
      </c>
      <c r="V25" s="88">
        <f>IF(INT(O25/100)=4,Y25,0)</f>
        <v>2</v>
      </c>
      <c r="W25" s="88">
        <f>IF(INT(O25/100)=5,Y25,0)</f>
        <v>0</v>
      </c>
      <c r="X25" s="88">
        <f>IF(INT(O25/100)=6,Y25,0)</f>
        <v>0</v>
      </c>
      <c r="Y25" s="78">
        <v>2</v>
      </c>
      <c r="Z25" s="789"/>
    </row>
    <row r="26" spans="1:26" ht="15.75" thickBot="1">
      <c r="A26" s="87"/>
      <c r="B26" s="87"/>
      <c r="C26" s="87"/>
      <c r="D26" s="87"/>
      <c r="E26" s="87"/>
      <c r="F26" s="792" t="s">
        <v>75</v>
      </c>
      <c r="G26" s="789"/>
      <c r="H26" s="168"/>
      <c r="I26" s="165"/>
      <c r="J26" s="164"/>
      <c r="K26" s="165"/>
      <c r="L26" s="170"/>
      <c r="M26" s="192" t="s">
        <v>173</v>
      </c>
      <c r="N26" s="168"/>
      <c r="O26" s="165"/>
      <c r="P26" s="164"/>
      <c r="Q26" s="254"/>
      <c r="R26" s="170"/>
      <c r="S26" s="789"/>
      <c r="T26" s="100"/>
      <c r="U26" s="87"/>
      <c r="V26" s="87"/>
      <c r="W26" s="87"/>
      <c r="X26" s="87"/>
      <c r="Y26" s="792" t="s">
        <v>75</v>
      </c>
      <c r="Z26" s="789"/>
    </row>
    <row r="27" spans="1:26" ht="16.5" thickBot="1">
      <c r="A27" s="80" t="s">
        <v>65</v>
      </c>
      <c r="B27" s="81" t="s">
        <v>67</v>
      </c>
      <c r="C27" s="82" t="s">
        <v>69</v>
      </c>
      <c r="D27" s="83" t="s">
        <v>71</v>
      </c>
      <c r="E27" s="84" t="s">
        <v>73</v>
      </c>
      <c r="F27" s="789"/>
      <c r="G27" s="789"/>
      <c r="H27" s="186" t="s">
        <v>177</v>
      </c>
      <c r="I27" s="165"/>
      <c r="J27" s="165" t="s">
        <v>82</v>
      </c>
      <c r="K27" s="165"/>
      <c r="L27" s="170"/>
      <c r="M27" s="192" t="s">
        <v>173</v>
      </c>
      <c r="N27" s="186" t="s">
        <v>189</v>
      </c>
      <c r="O27" s="165"/>
      <c r="P27" s="165" t="s">
        <v>134</v>
      </c>
      <c r="Q27" s="254"/>
      <c r="R27" s="170"/>
      <c r="S27" s="789"/>
      <c r="T27" s="80" t="s">
        <v>65</v>
      </c>
      <c r="U27" s="81" t="s">
        <v>67</v>
      </c>
      <c r="V27" s="82" t="s">
        <v>69</v>
      </c>
      <c r="W27" s="83" t="s">
        <v>71</v>
      </c>
      <c r="X27" s="84" t="s">
        <v>73</v>
      </c>
      <c r="Y27" s="789"/>
      <c r="Z27" s="789"/>
    </row>
    <row r="28" spans="1:26" ht="15.75" thickBot="1">
      <c r="A28" s="86">
        <f>IF(INT(I28/100)=1,F28,0)</f>
        <v>0</v>
      </c>
      <c r="B28" s="86">
        <f>IF(INT(I28/100)=3,F28,0)</f>
        <v>10</v>
      </c>
      <c r="C28" s="86">
        <f>IF(INT(I28/100)=4,F28,0)</f>
        <v>0</v>
      </c>
      <c r="D28" s="86">
        <f>IF(INT(I28/100)=5,F28,0)</f>
        <v>0</v>
      </c>
      <c r="E28" s="86">
        <f>IF(INT(I28/100)=6,F28,0)</f>
        <v>0</v>
      </c>
      <c r="F28" s="89">
        <v>10</v>
      </c>
      <c r="G28" s="789"/>
      <c r="H28" s="107">
        <v>1</v>
      </c>
      <c r="I28" s="85">
        <v>313</v>
      </c>
      <c r="J28" s="164" t="str">
        <f>LOOKUP(I28,Name!A$2:B1921)</f>
        <v>Eve Greenway</v>
      </c>
      <c r="K28" s="85">
        <v>83.1</v>
      </c>
      <c r="L28" s="170"/>
      <c r="M28" s="192" t="s">
        <v>173</v>
      </c>
      <c r="N28" s="92">
        <v>1</v>
      </c>
      <c r="O28" s="85">
        <v>317</v>
      </c>
      <c r="P28" s="164" t="str">
        <f>LOOKUP(O28,Name!A$2:B1921)</f>
        <v>Chenee Taylor</v>
      </c>
      <c r="Q28" s="350">
        <v>5.8</v>
      </c>
      <c r="R28" s="170"/>
      <c r="S28" s="789"/>
      <c r="T28" s="88">
        <f>IF(INT(O28/100)=1,Y28,0)</f>
        <v>0</v>
      </c>
      <c r="U28" s="88">
        <f>IF(INT(O28/100)=3,Y28,0)</f>
        <v>10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8">
        <v>10</v>
      </c>
      <c r="Z28" s="789"/>
    </row>
    <row r="29" spans="1:26" ht="15.75" thickBot="1">
      <c r="A29" s="86">
        <f>IF(INT(I29/100)=1,F29,0)</f>
        <v>0</v>
      </c>
      <c r="B29" s="86">
        <f>IF(INT(I29/100)=3,F29,0)</f>
        <v>0</v>
      </c>
      <c r="C29" s="86">
        <f>IF(INT(I29/100)=4,F29,0)</f>
        <v>0</v>
      </c>
      <c r="D29" s="86">
        <f>IF(INT(I29/100)=5,F29,0)</f>
        <v>0</v>
      </c>
      <c r="E29" s="86">
        <f>IF(INT(I29/100)=6,F29,0)</f>
        <v>8</v>
      </c>
      <c r="F29" s="89">
        <v>8</v>
      </c>
      <c r="G29" s="789"/>
      <c r="H29" s="107">
        <v>2</v>
      </c>
      <c r="I29" s="85">
        <v>657</v>
      </c>
      <c r="J29" s="164" t="str">
        <f>LOOKUP(I29,Name!A$2:B1922)</f>
        <v>Annabel Dalby</v>
      </c>
      <c r="K29" s="85">
        <v>90.8</v>
      </c>
      <c r="L29" s="170"/>
      <c r="M29" s="192" t="s">
        <v>173</v>
      </c>
      <c r="N29" s="92">
        <v>2</v>
      </c>
      <c r="O29" s="85">
        <v>137</v>
      </c>
      <c r="P29" s="164" t="str">
        <f>LOOKUP(O29,Name!A$2:B1922)</f>
        <v>Evie Gough</v>
      </c>
      <c r="Q29" s="350">
        <v>5.64</v>
      </c>
      <c r="R29" s="170"/>
      <c r="S29" s="789"/>
      <c r="T29" s="88">
        <f>IF(INT(O29/100)=1,Y29,0)</f>
        <v>8</v>
      </c>
      <c r="U29" s="88">
        <f>IF(INT(O29/100)=3,Y29,0)</f>
        <v>0</v>
      </c>
      <c r="V29" s="88">
        <f>IF(INT(O29/100)=4,Y29,0)</f>
        <v>0</v>
      </c>
      <c r="W29" s="88">
        <f>IF(INT(O29/100)=5,Y29,0)</f>
        <v>0</v>
      </c>
      <c r="X29" s="88">
        <f>IF(INT(O29/100)=6,Y29,0)</f>
        <v>0</v>
      </c>
      <c r="Y29" s="78">
        <v>8</v>
      </c>
      <c r="Z29" s="789"/>
    </row>
    <row r="30" spans="1:26" ht="15.75" thickBot="1">
      <c r="A30" s="86">
        <f>IF(INT(I30/100)=1,F30,0)</f>
        <v>0</v>
      </c>
      <c r="B30" s="86">
        <f>IF(INT(I30/100)=3,F30,0)</f>
        <v>0</v>
      </c>
      <c r="C30" s="86">
        <f>IF(INT(I30/100)=4,F30,0)</f>
        <v>6</v>
      </c>
      <c r="D30" s="86">
        <f>IF(INT(I30/100)=5,F30,0)</f>
        <v>0</v>
      </c>
      <c r="E30" s="86">
        <f>IF(INT(I30/100)=6,F30,0)</f>
        <v>0</v>
      </c>
      <c r="F30" s="89">
        <v>6</v>
      </c>
      <c r="G30" s="789"/>
      <c r="H30" s="107">
        <v>3</v>
      </c>
      <c r="I30" s="85">
        <v>458</v>
      </c>
      <c r="J30" s="164" t="str">
        <f>LOOKUP(I30,Name!A$2:B1923)</f>
        <v>Jasmine Massey</v>
      </c>
      <c r="K30" s="85">
        <v>94.4</v>
      </c>
      <c r="L30" s="170"/>
      <c r="M30" s="192" t="s">
        <v>173</v>
      </c>
      <c r="N30" s="92">
        <v>3</v>
      </c>
      <c r="O30" s="85">
        <v>657</v>
      </c>
      <c r="P30" s="164" t="str">
        <f>LOOKUP(O30,Name!A$2:B1923)</f>
        <v>Annabel Dalby</v>
      </c>
      <c r="Q30" s="350">
        <v>5.18</v>
      </c>
      <c r="R30" s="170"/>
      <c r="S30" s="789"/>
      <c r="T30" s="88">
        <f>IF(INT(O30/100)=1,Y30,0)</f>
        <v>0</v>
      </c>
      <c r="U30" s="88">
        <f>IF(INT(O30/100)=3,Y30,0)</f>
        <v>0</v>
      </c>
      <c r="V30" s="88">
        <f>IF(INT(O30/100)=4,Y30,0)</f>
        <v>0</v>
      </c>
      <c r="W30" s="88">
        <f>IF(INT(O30/100)=5,Y30,0)</f>
        <v>0</v>
      </c>
      <c r="X30" s="88">
        <f>IF(INT(O30/100)=6,Y30,0)</f>
        <v>6</v>
      </c>
      <c r="Y30" s="78">
        <v>6</v>
      </c>
      <c r="Z30" s="789"/>
    </row>
    <row r="31" spans="1:26" ht="15.75" thickBot="1">
      <c r="A31" s="86">
        <f>IF(INT(I31/100)=1,F31,0)</f>
        <v>0</v>
      </c>
      <c r="B31" s="86">
        <f>IF(INT(I31/100)=3,F31,0)</f>
        <v>0</v>
      </c>
      <c r="C31" s="86">
        <f>IF(INT(I31/100)=4,F31,0)</f>
        <v>0</v>
      </c>
      <c r="D31" s="86">
        <f>IF(INT(I31/100)=5,F31,0)</f>
        <v>4</v>
      </c>
      <c r="E31" s="86">
        <f>IF(INT(I31/100)=6,F31,0)</f>
        <v>0</v>
      </c>
      <c r="F31" s="89">
        <v>4</v>
      </c>
      <c r="G31" s="789"/>
      <c r="H31" s="107">
        <v>4</v>
      </c>
      <c r="I31" s="85">
        <v>546</v>
      </c>
      <c r="J31" s="164" t="str">
        <f>LOOKUP(I31,Name!A$2:B1924)</f>
        <v>Charlotte Perry</v>
      </c>
      <c r="K31" s="85">
        <v>95.4</v>
      </c>
      <c r="L31" s="170"/>
      <c r="M31" s="192" t="s">
        <v>173</v>
      </c>
      <c r="N31" s="92">
        <v>4</v>
      </c>
      <c r="O31" s="85">
        <v>452</v>
      </c>
      <c r="P31" s="164" t="str">
        <f>LOOKUP(O31,Name!A$2:B1924)</f>
        <v>Bethan Fullwell</v>
      </c>
      <c r="Q31" s="350">
        <v>4.34</v>
      </c>
      <c r="R31" s="170"/>
      <c r="S31" s="789"/>
      <c r="T31" s="88">
        <f>IF(INT(O31/100)=1,Y31,0)</f>
        <v>0</v>
      </c>
      <c r="U31" s="88">
        <f>IF(INT(O31/100)=3,Y31,0)</f>
        <v>0</v>
      </c>
      <c r="V31" s="88">
        <f>IF(INT(O31/100)=4,Y31,0)</f>
        <v>4</v>
      </c>
      <c r="W31" s="88">
        <f>IF(INT(O31/100)=5,Y31,0)</f>
        <v>0</v>
      </c>
      <c r="X31" s="88">
        <f>IF(INT(O31/100)=6,Y31,0)</f>
        <v>0</v>
      </c>
      <c r="Y31" s="78">
        <v>4</v>
      </c>
      <c r="Z31" s="789"/>
    </row>
    <row r="32" spans="1:26" ht="15.75" thickBot="1">
      <c r="A32" s="86">
        <f>IF(INT(I32/100)=1,F32,0)</f>
        <v>0</v>
      </c>
      <c r="B32" s="86">
        <f>IF(INT(I32/100)=3,F32,0)</f>
        <v>0</v>
      </c>
      <c r="C32" s="86">
        <f>IF(INT(I32/100)=4,F32,0)</f>
        <v>0</v>
      </c>
      <c r="D32" s="86">
        <f>IF(INT(I32/100)=5,F32,0)</f>
        <v>0</v>
      </c>
      <c r="E32" s="86">
        <f>IF(INT(I32/100)=6,F32,0)</f>
        <v>0</v>
      </c>
      <c r="F32" s="89">
        <v>2</v>
      </c>
      <c r="G32" s="789"/>
      <c r="H32" s="107">
        <v>5</v>
      </c>
      <c r="I32" s="85"/>
      <c r="J32" s="164" t="e">
        <f>LOOKUP(I32,Name!A$2:B1925)</f>
        <v>#N/A</v>
      </c>
      <c r="K32" s="85"/>
      <c r="L32" s="170"/>
      <c r="M32" s="192" t="s">
        <v>173</v>
      </c>
      <c r="N32" s="95">
        <v>5</v>
      </c>
      <c r="O32" s="96">
        <v>547</v>
      </c>
      <c r="P32" s="166" t="str">
        <f>LOOKUP(O32,Name!A$2:B1925)</f>
        <v>Sophie Perry</v>
      </c>
      <c r="Q32" s="352">
        <v>4.02</v>
      </c>
      <c r="R32" s="173"/>
      <c r="S32" s="789"/>
      <c r="T32" s="88">
        <f>IF(INT(O32/100)=1,Y32,0)</f>
        <v>0</v>
      </c>
      <c r="U32" s="88">
        <f>IF(INT(O32/100)=3,Y32,0)</f>
        <v>0</v>
      </c>
      <c r="V32" s="88">
        <f>IF(INT(O32/100)=4,Y32,0)</f>
        <v>0</v>
      </c>
      <c r="W32" s="88">
        <f>IF(INT(O32/100)=5,Y32,0)</f>
        <v>2</v>
      </c>
      <c r="X32" s="88">
        <f>IF(INT(O32/100)=6,Y32,0)</f>
        <v>0</v>
      </c>
      <c r="Y32" s="78">
        <v>2</v>
      </c>
      <c r="Z32" s="789"/>
    </row>
    <row r="33" spans="1:26" ht="15.75" thickBot="1">
      <c r="A33" s="87"/>
      <c r="B33" s="87"/>
      <c r="C33" s="87"/>
      <c r="D33" s="87"/>
      <c r="E33" s="87"/>
      <c r="F33" s="792" t="s">
        <v>75</v>
      </c>
      <c r="G33" s="789"/>
      <c r="H33" s="168"/>
      <c r="I33" s="165"/>
      <c r="J33" s="165"/>
      <c r="K33" s="165"/>
      <c r="L33" s="170"/>
      <c r="M33" s="192" t="s">
        <v>173</v>
      </c>
      <c r="N33" s="172"/>
      <c r="O33" s="172"/>
      <c r="P33" s="167"/>
      <c r="Q33" s="172"/>
      <c r="R33" s="167"/>
      <c r="S33" s="789"/>
      <c r="T33" s="87"/>
      <c r="U33" s="87"/>
      <c r="V33" s="87"/>
      <c r="W33" s="87"/>
      <c r="X33" s="87"/>
      <c r="Y33" s="792" t="s">
        <v>75</v>
      </c>
      <c r="Z33" s="789"/>
    </row>
    <row r="34" spans="1:26" ht="16.5" thickBot="1">
      <c r="A34" s="80" t="s">
        <v>65</v>
      </c>
      <c r="B34" s="81" t="s">
        <v>67</v>
      </c>
      <c r="C34" s="82" t="s">
        <v>69</v>
      </c>
      <c r="D34" s="83" t="s">
        <v>71</v>
      </c>
      <c r="E34" s="84" t="s">
        <v>73</v>
      </c>
      <c r="F34" s="789"/>
      <c r="G34" s="789"/>
      <c r="H34" s="186" t="s">
        <v>178</v>
      </c>
      <c r="I34" s="165"/>
      <c r="J34" s="165" t="s">
        <v>152</v>
      </c>
      <c r="K34" s="165"/>
      <c r="L34" s="170"/>
      <c r="M34" s="192" t="s">
        <v>173</v>
      </c>
      <c r="N34" s="185" t="s">
        <v>186</v>
      </c>
      <c r="O34" s="174"/>
      <c r="P34" s="163" t="s">
        <v>135</v>
      </c>
      <c r="Q34" s="163"/>
      <c r="R34" s="169"/>
      <c r="S34" s="789"/>
      <c r="T34" s="80" t="s">
        <v>65</v>
      </c>
      <c r="U34" s="81" t="s">
        <v>67</v>
      </c>
      <c r="V34" s="82" t="s">
        <v>69</v>
      </c>
      <c r="W34" s="83" t="s">
        <v>71</v>
      </c>
      <c r="X34" s="84" t="s">
        <v>73</v>
      </c>
      <c r="Y34" s="789"/>
      <c r="Z34" s="789"/>
    </row>
    <row r="35" spans="1:26" ht="15.75" thickBot="1">
      <c r="A35" s="86">
        <f>IF(INT(I35/100)=1,F35,0)</f>
        <v>0</v>
      </c>
      <c r="B35" s="86">
        <f>IF(INT(I35/100)=3,F35,0)</f>
        <v>10</v>
      </c>
      <c r="C35" s="86">
        <f>IF(INT(I35/100)=4,F35,0)</f>
        <v>0</v>
      </c>
      <c r="D35" s="86">
        <f>IF(INT(I35/100)=5,F35,0)</f>
        <v>0</v>
      </c>
      <c r="E35" s="86">
        <f>IF(INT(I35/100)=6,F35,0)</f>
        <v>0</v>
      </c>
      <c r="F35" s="89">
        <v>10</v>
      </c>
      <c r="G35" s="789"/>
      <c r="H35" s="107">
        <v>1</v>
      </c>
      <c r="I35" s="85">
        <v>310</v>
      </c>
      <c r="J35" s="164" t="str">
        <f>LOOKUP(I35,Name!A$2:B1928)</f>
        <v>Lauryn Walker</v>
      </c>
      <c r="K35" s="7">
        <v>23.4</v>
      </c>
      <c r="L35" s="170"/>
      <c r="M35" s="192" t="s">
        <v>173</v>
      </c>
      <c r="N35" s="92">
        <v>1</v>
      </c>
      <c r="O35" s="85">
        <v>309</v>
      </c>
      <c r="P35" s="164" t="str">
        <f>LOOKUP(O35,Name!A$2:B1928)</f>
        <v>Jayda Regis</v>
      </c>
      <c r="Q35" s="85">
        <v>54</v>
      </c>
      <c r="R35" s="170"/>
      <c r="S35" s="789"/>
      <c r="T35" s="88">
        <f>IF(INT(O35/100)=1,Y35,0)</f>
        <v>0</v>
      </c>
      <c r="U35" s="88">
        <f>IF(INT(O35/100)=3,Y35,0)</f>
        <v>10</v>
      </c>
      <c r="V35" s="88">
        <f>IF(INT(O35/100)=4,Y35,0)</f>
        <v>0</v>
      </c>
      <c r="W35" s="88">
        <f>IF(INT(O35/100)=5,Y35,0)</f>
        <v>0</v>
      </c>
      <c r="X35" s="88">
        <f>IF(INT(O35/100)=6,Y35,0)</f>
        <v>0</v>
      </c>
      <c r="Y35" s="78">
        <v>10</v>
      </c>
      <c r="Z35" s="789"/>
    </row>
    <row r="36" spans="1:26" ht="15.75" thickBot="1">
      <c r="A36" s="86">
        <f>IF(INT(I36/100)=1,F36,0)</f>
        <v>0</v>
      </c>
      <c r="B36" s="86">
        <f>IF(INT(I36/100)=3,F36,0)</f>
        <v>0</v>
      </c>
      <c r="C36" s="86">
        <f>IF(INT(I36/100)=4,F36,0)</f>
        <v>0</v>
      </c>
      <c r="D36" s="86">
        <f>IF(INT(I36/100)=5,F36,0)</f>
        <v>8</v>
      </c>
      <c r="E36" s="86">
        <f>IF(INT(I36/100)=6,F36,0)</f>
        <v>0</v>
      </c>
      <c r="F36" s="89">
        <v>8</v>
      </c>
      <c r="G36" s="789"/>
      <c r="H36" s="107">
        <v>2</v>
      </c>
      <c r="I36" s="85">
        <v>541</v>
      </c>
      <c r="J36" s="164" t="str">
        <f>LOOKUP(I36,Name!A$2:B1929)</f>
        <v>Lucy Wheeler</v>
      </c>
      <c r="K36" s="85">
        <v>23.6</v>
      </c>
      <c r="L36" s="170"/>
      <c r="M36" s="192" t="s">
        <v>173</v>
      </c>
      <c r="N36" s="92">
        <v>2</v>
      </c>
      <c r="O36" s="85">
        <v>138</v>
      </c>
      <c r="P36" s="164" t="str">
        <f>LOOKUP(O36,Name!A$2:B1929)</f>
        <v>Freya Liddington</v>
      </c>
      <c r="Q36" s="85">
        <v>49</v>
      </c>
      <c r="R36" s="170"/>
      <c r="S36" s="789"/>
      <c r="T36" s="88">
        <f>IF(INT(O36/100)=1,Y36,0)</f>
        <v>8</v>
      </c>
      <c r="U36" s="88">
        <f>IF(INT(O36/100)=3,Y36,0)</f>
        <v>0</v>
      </c>
      <c r="V36" s="88">
        <f>IF(INT(O36/100)=4,Y36,0)</f>
        <v>0</v>
      </c>
      <c r="W36" s="88">
        <f>IF(INT(O36/100)=5,Y36,0)</f>
        <v>0</v>
      </c>
      <c r="X36" s="88">
        <f>IF(INT(O36/100)=6,Y36,0)</f>
        <v>0</v>
      </c>
      <c r="Y36" s="78">
        <v>8</v>
      </c>
      <c r="Z36" s="789"/>
    </row>
    <row r="37" spans="1:26" ht="15.75" thickBot="1">
      <c r="A37" s="86">
        <f>IF(INT(I37/100)=1,F37,0)</f>
        <v>0</v>
      </c>
      <c r="B37" s="86">
        <f>IF(INT(I37/100)=3,F37,0)</f>
        <v>0</v>
      </c>
      <c r="C37" s="86">
        <f>IF(INT(I37/100)=4,F37,0)</f>
        <v>0</v>
      </c>
      <c r="D37" s="86">
        <f>IF(INT(I37/100)=5,F37,0)</f>
        <v>0</v>
      </c>
      <c r="E37" s="86">
        <f>IF(INT(I37/100)=6,F37,0)</f>
        <v>6</v>
      </c>
      <c r="F37" s="89">
        <v>6</v>
      </c>
      <c r="G37" s="789"/>
      <c r="H37" s="107">
        <v>3</v>
      </c>
      <c r="I37" s="85">
        <v>651</v>
      </c>
      <c r="J37" s="164" t="str">
        <f>LOOKUP(I37,Name!A$2:B1930)</f>
        <v>Georgia Harding</v>
      </c>
      <c r="K37" s="85">
        <v>25</v>
      </c>
      <c r="L37" s="170"/>
      <c r="M37" s="192" t="s">
        <v>173</v>
      </c>
      <c r="N37" s="92">
        <v>3</v>
      </c>
      <c r="O37" s="85">
        <v>651</v>
      </c>
      <c r="P37" s="164" t="str">
        <f>LOOKUP(O37,Name!A$2:B1930)</f>
        <v>Georgia Harding</v>
      </c>
      <c r="Q37" s="85">
        <v>48</v>
      </c>
      <c r="R37" s="170"/>
      <c r="S37" s="789"/>
      <c r="T37" s="88">
        <f>IF(INT(O37/100)=1,Y37,0)</f>
        <v>0</v>
      </c>
      <c r="U37" s="88">
        <f>IF(INT(O37/100)=3,Y37,0)</f>
        <v>0</v>
      </c>
      <c r="V37" s="88">
        <f>IF(INT(O37/100)=4,Y37,0)</f>
        <v>0</v>
      </c>
      <c r="W37" s="88">
        <f>IF(INT(O37/100)=5,Y37,0)</f>
        <v>0</v>
      </c>
      <c r="X37" s="88">
        <f>IF(INT(O37/100)=6,Y37,0)</f>
        <v>6</v>
      </c>
      <c r="Y37" s="78">
        <v>6</v>
      </c>
      <c r="Z37" s="789"/>
    </row>
    <row r="38" spans="1:26" ht="15.75" thickBot="1">
      <c r="A38" s="86">
        <f>IF(INT(I38/100)=1,F38,0)</f>
        <v>4</v>
      </c>
      <c r="B38" s="86">
        <f>IF(INT(I38/100)=3,F38,0)</f>
        <v>0</v>
      </c>
      <c r="C38" s="86">
        <f>IF(INT(I38/100)=4,F38,0)</f>
        <v>0</v>
      </c>
      <c r="D38" s="86">
        <f>IF(INT(I38/100)=5,F38,0)</f>
        <v>0</v>
      </c>
      <c r="E38" s="86">
        <f>IF(INT(I38/100)=6,F38,0)</f>
        <v>0</v>
      </c>
      <c r="F38" s="89">
        <v>4</v>
      </c>
      <c r="G38" s="789"/>
      <c r="H38" s="107">
        <v>4</v>
      </c>
      <c r="I38" s="85">
        <v>142</v>
      </c>
      <c r="J38" s="164" t="str">
        <f>LOOKUP(I38,Name!A$2:B1931)</f>
        <v>Patience Clark</v>
      </c>
      <c r="K38" s="85">
        <v>25.6</v>
      </c>
      <c r="L38" s="170"/>
      <c r="M38" s="192" t="s">
        <v>173</v>
      </c>
      <c r="N38" s="92">
        <v>4</v>
      </c>
      <c r="O38" s="85">
        <v>450</v>
      </c>
      <c r="P38" s="164" t="str">
        <f>LOOKUP(O38,Name!A$2:B1931)</f>
        <v>Tamare Badze</v>
      </c>
      <c r="Q38" s="85">
        <v>34</v>
      </c>
      <c r="R38" s="170"/>
      <c r="S38" s="789"/>
      <c r="T38" s="88">
        <f>IF(INT(O38/100)=1,Y38,0)</f>
        <v>0</v>
      </c>
      <c r="U38" s="88">
        <f>IF(INT(O38/100)=3,Y38,0)</f>
        <v>0</v>
      </c>
      <c r="V38" s="88">
        <f>IF(INT(O38/100)=4,Y38,0)</f>
        <v>4</v>
      </c>
      <c r="W38" s="88">
        <f>IF(INT(O38/100)=5,Y38,0)</f>
        <v>0</v>
      </c>
      <c r="X38" s="88">
        <f>IF(INT(O38/100)=6,Y38,0)</f>
        <v>0</v>
      </c>
      <c r="Y38" s="78">
        <v>4</v>
      </c>
      <c r="Z38" s="789"/>
    </row>
    <row r="39" spans="1:26" ht="15.75" thickBot="1">
      <c r="A39" s="86">
        <f>IF(INT(I39/100)=1,F39,0)</f>
        <v>0</v>
      </c>
      <c r="B39" s="86">
        <f>IF(INT(I39/100)=3,F39,0)</f>
        <v>0</v>
      </c>
      <c r="C39" s="86">
        <f>IF(INT(I39/100)=4,F39,0)</f>
        <v>2</v>
      </c>
      <c r="D39" s="86">
        <f>IF(INT(I39/100)=5,F39,0)</f>
        <v>0</v>
      </c>
      <c r="E39" s="86">
        <f>IF(INT(I39/100)=6,F39,0)</f>
        <v>0</v>
      </c>
      <c r="F39" s="89">
        <v>2</v>
      </c>
      <c r="G39" s="789"/>
      <c r="H39" s="107">
        <v>5</v>
      </c>
      <c r="I39" s="85">
        <v>454</v>
      </c>
      <c r="J39" s="164" t="str">
        <f>LOOKUP(I39,Name!A$2:B1932)</f>
        <v>Carrie Gordon</v>
      </c>
      <c r="K39" s="7">
        <v>26.5</v>
      </c>
      <c r="L39" s="170"/>
      <c r="M39" s="192" t="s">
        <v>173</v>
      </c>
      <c r="N39" s="92">
        <v>5</v>
      </c>
      <c r="O39" s="85">
        <v>546</v>
      </c>
      <c r="P39" s="164" t="str">
        <f>LOOKUP(O39,Name!A$2:B1932)</f>
        <v>Charlotte Perry</v>
      </c>
      <c r="Q39" s="85">
        <v>33</v>
      </c>
      <c r="R39" s="170"/>
      <c r="S39" s="789"/>
      <c r="T39" s="88">
        <f>IF(INT(O39/100)=1,Y39,0)</f>
        <v>0</v>
      </c>
      <c r="U39" s="88">
        <f>IF(INT(O39/100)=3,Y39,0)</f>
        <v>0</v>
      </c>
      <c r="V39" s="88">
        <f>IF(INT(O39/100)=4,Y39,0)</f>
        <v>0</v>
      </c>
      <c r="W39" s="88">
        <f>IF(INT(O39/100)=5,Y39,0)</f>
        <v>2</v>
      </c>
      <c r="X39" s="88">
        <f>IF(INT(O39/100)=6,Y39,0)</f>
        <v>0</v>
      </c>
      <c r="Y39" s="78">
        <v>2</v>
      </c>
      <c r="Z39" s="789"/>
    </row>
    <row r="40" spans="1:26" ht="15.75" thickBot="1">
      <c r="A40" s="87"/>
      <c r="B40" s="87"/>
      <c r="C40" s="87"/>
      <c r="D40" s="87"/>
      <c r="E40" s="87"/>
      <c r="F40" s="792" t="s">
        <v>75</v>
      </c>
      <c r="G40" s="789"/>
      <c r="H40" s="171"/>
      <c r="I40" s="164"/>
      <c r="J40" s="164"/>
      <c r="K40" s="165"/>
      <c r="L40" s="170"/>
      <c r="M40" s="192" t="s">
        <v>173</v>
      </c>
      <c r="N40" s="168"/>
      <c r="O40" s="165"/>
      <c r="P40" s="164"/>
      <c r="Q40" s="165"/>
      <c r="R40" s="170"/>
      <c r="S40" s="789"/>
      <c r="T40" s="100"/>
      <c r="U40" s="87"/>
      <c r="V40" s="87"/>
      <c r="W40" s="87"/>
      <c r="X40" s="87"/>
      <c r="Y40" s="792" t="s">
        <v>75</v>
      </c>
      <c r="Z40" s="789"/>
    </row>
    <row r="41" spans="1:26" ht="16.5" thickBot="1">
      <c r="A41" s="80" t="s">
        <v>65</v>
      </c>
      <c r="B41" s="81" t="s">
        <v>67</v>
      </c>
      <c r="C41" s="82" t="s">
        <v>69</v>
      </c>
      <c r="D41" s="83" t="s">
        <v>71</v>
      </c>
      <c r="E41" s="84" t="s">
        <v>73</v>
      </c>
      <c r="F41" s="789"/>
      <c r="G41" s="789"/>
      <c r="H41" s="186" t="s">
        <v>179</v>
      </c>
      <c r="I41" s="164"/>
      <c r="J41" s="165" t="s">
        <v>155</v>
      </c>
      <c r="K41" s="165"/>
      <c r="L41" s="170"/>
      <c r="M41" s="192" t="s">
        <v>173</v>
      </c>
      <c r="N41" s="186" t="s">
        <v>187</v>
      </c>
      <c r="O41" s="165"/>
      <c r="P41" s="165" t="s">
        <v>138</v>
      </c>
      <c r="Q41" s="165"/>
      <c r="R41" s="170"/>
      <c r="S41" s="789"/>
      <c r="T41" s="80" t="s">
        <v>65</v>
      </c>
      <c r="U41" s="81" t="s">
        <v>67</v>
      </c>
      <c r="V41" s="82" t="s">
        <v>69</v>
      </c>
      <c r="W41" s="83" t="s">
        <v>71</v>
      </c>
      <c r="X41" s="84" t="s">
        <v>73</v>
      </c>
      <c r="Y41" s="789"/>
      <c r="Z41" s="789"/>
    </row>
    <row r="42" spans="1:26" ht="15.75" thickBot="1">
      <c r="A42" s="86">
        <f>IF(INT(I42/100)=1,F42,0)</f>
        <v>0</v>
      </c>
      <c r="B42" s="86">
        <f>IF(INT(I42/100)=3,F42,0)</f>
        <v>10</v>
      </c>
      <c r="C42" s="86">
        <f>IF(INT(I42/100)=4,F42,0)</f>
        <v>0</v>
      </c>
      <c r="D42" s="86">
        <f>IF(INT(I42/100)=5,F42,0)</f>
        <v>0</v>
      </c>
      <c r="E42" s="86">
        <f>IF(INT(I42/100)=6,F42,0)</f>
        <v>0</v>
      </c>
      <c r="F42" s="89">
        <v>10</v>
      </c>
      <c r="G42" s="789"/>
      <c r="H42" s="107">
        <v>1</v>
      </c>
      <c r="I42" s="85">
        <v>316</v>
      </c>
      <c r="J42" s="164" t="str">
        <f>LOOKUP(I42,Name!A$2:B1935)</f>
        <v>Atiyah Skeete</v>
      </c>
      <c r="K42" s="85">
        <v>24.3</v>
      </c>
      <c r="L42" s="170"/>
      <c r="M42" s="192" t="s">
        <v>173</v>
      </c>
      <c r="N42" s="92">
        <v>1</v>
      </c>
      <c r="O42" s="85">
        <v>332</v>
      </c>
      <c r="P42" s="164" t="str">
        <f>LOOKUP(O42,Name!A$2:B1935)</f>
        <v>Euriella Christovao </v>
      </c>
      <c r="Q42" s="85">
        <v>51</v>
      </c>
      <c r="R42" s="170"/>
      <c r="S42" s="789"/>
      <c r="T42" s="88">
        <f>IF(INT(O42/100)=1,Y42,0)</f>
        <v>0</v>
      </c>
      <c r="U42" s="88">
        <f>IF(INT(O42/100)=3,Y42,0)</f>
        <v>10</v>
      </c>
      <c r="V42" s="88">
        <f>IF(INT(O42/100)=4,Y42,0)</f>
        <v>0</v>
      </c>
      <c r="W42" s="88">
        <f>IF(INT(O42/100)=5,Y42,0)</f>
        <v>0</v>
      </c>
      <c r="X42" s="88">
        <f>IF(INT(O42/100)=6,Y42,0)</f>
        <v>0</v>
      </c>
      <c r="Y42" s="78">
        <v>10</v>
      </c>
      <c r="Z42" s="789"/>
    </row>
    <row r="43" spans="1:26" ht="15.75" thickBot="1">
      <c r="A43" s="86">
        <f>IF(INT(I43/100)=1,F43,0)</f>
        <v>0</v>
      </c>
      <c r="B43" s="86">
        <f>IF(INT(I43/100)=3,F43,0)</f>
        <v>0</v>
      </c>
      <c r="C43" s="86">
        <f>IF(INT(I43/100)=4,F43,0)</f>
        <v>0</v>
      </c>
      <c r="D43" s="86">
        <f>IF(INT(I43/100)=5,F43,0)</f>
        <v>8</v>
      </c>
      <c r="E43" s="86">
        <f>IF(INT(I43/100)=6,F43,0)</f>
        <v>0</v>
      </c>
      <c r="F43" s="89">
        <v>8</v>
      </c>
      <c r="G43" s="789"/>
      <c r="H43" s="107">
        <v>2</v>
      </c>
      <c r="I43" s="85">
        <v>544</v>
      </c>
      <c r="J43" s="164" t="str">
        <f>LOOKUP(I43,Name!A$2:B1936)</f>
        <v>Lauren Bowman</v>
      </c>
      <c r="K43" s="85">
        <v>24.8</v>
      </c>
      <c r="L43" s="170"/>
      <c r="M43" s="192" t="s">
        <v>173</v>
      </c>
      <c r="N43" s="92">
        <v>2</v>
      </c>
      <c r="O43" s="85">
        <v>661</v>
      </c>
      <c r="P43" s="164" t="str">
        <f>LOOKUP(O43,Name!A$2:B1936)</f>
        <v>Emily Doras</v>
      </c>
      <c r="Q43" s="85">
        <v>46</v>
      </c>
      <c r="R43" s="170"/>
      <c r="S43" s="789"/>
      <c r="T43" s="88">
        <f>IF(INT(O43/100)=1,Y43,0)</f>
        <v>0</v>
      </c>
      <c r="U43" s="88">
        <f>IF(INT(O43/100)=3,Y43,0)</f>
        <v>0</v>
      </c>
      <c r="V43" s="88">
        <f>IF(INT(O43/100)=4,Y43,0)</f>
        <v>0</v>
      </c>
      <c r="W43" s="88">
        <f>IF(INT(O43/100)=5,Y43,0)</f>
        <v>0</v>
      </c>
      <c r="X43" s="88">
        <f>IF(INT(O43/100)=6,Y43,0)</f>
        <v>8</v>
      </c>
      <c r="Y43" s="78">
        <v>8</v>
      </c>
      <c r="Z43" s="789"/>
    </row>
    <row r="44" spans="1:26" ht="15.75" thickBot="1">
      <c r="A44" s="86">
        <f>IF(INT(I44/100)=1,F44,0)</f>
        <v>0</v>
      </c>
      <c r="B44" s="86">
        <f>IF(INT(I44/100)=3,F44,0)</f>
        <v>0</v>
      </c>
      <c r="C44" s="86">
        <f>IF(INT(I44/100)=4,F44,0)</f>
        <v>0</v>
      </c>
      <c r="D44" s="86">
        <f>IF(INT(I44/100)=5,F44,0)</f>
        <v>0</v>
      </c>
      <c r="E44" s="86">
        <f>IF(INT(I44/100)=6,F44,0)</f>
        <v>6</v>
      </c>
      <c r="F44" s="89">
        <v>6</v>
      </c>
      <c r="G44" s="789"/>
      <c r="H44" s="107">
        <v>3</v>
      </c>
      <c r="I44" s="85">
        <v>661</v>
      </c>
      <c r="J44" s="164" t="str">
        <f>LOOKUP(I44,Name!A$2:B1937)</f>
        <v>Emily Doras</v>
      </c>
      <c r="K44" s="85">
        <v>25.4</v>
      </c>
      <c r="L44" s="170"/>
      <c r="M44" s="192" t="s">
        <v>173</v>
      </c>
      <c r="N44" s="92">
        <v>3</v>
      </c>
      <c r="O44" s="85">
        <v>140</v>
      </c>
      <c r="P44" s="164" t="str">
        <f>LOOKUP(O44,Name!A$2:B1937)</f>
        <v>Fae Reid</v>
      </c>
      <c r="Q44" s="85">
        <v>39</v>
      </c>
      <c r="R44" s="170"/>
      <c r="S44" s="789"/>
      <c r="T44" s="88">
        <f>IF(INT(O44/100)=1,Y44,0)</f>
        <v>6</v>
      </c>
      <c r="U44" s="88">
        <f>IF(INT(O44/100)=3,Y44,0)</f>
        <v>0</v>
      </c>
      <c r="V44" s="88">
        <f>IF(INT(O44/100)=4,Y44,0)</f>
        <v>0</v>
      </c>
      <c r="W44" s="88">
        <f>IF(INT(O44/100)=5,Y44,0)</f>
        <v>0</v>
      </c>
      <c r="X44" s="88">
        <f>IF(INT(O44/100)=6,Y44,0)</f>
        <v>0</v>
      </c>
      <c r="Y44" s="78">
        <v>6</v>
      </c>
      <c r="Z44" s="789"/>
    </row>
    <row r="45" spans="1:26" ht="15.75" thickBot="1">
      <c r="A45" s="86">
        <f>IF(INT(I45/100)=1,F45,0)</f>
        <v>0</v>
      </c>
      <c r="B45" s="86">
        <f>IF(INT(I45/100)=3,F45,0)</f>
        <v>0</v>
      </c>
      <c r="C45" s="86">
        <f>IF(INT(I45/100)=4,F45,0)</f>
        <v>4</v>
      </c>
      <c r="D45" s="86">
        <f>IF(INT(I45/100)=5,F45,0)</f>
        <v>0</v>
      </c>
      <c r="E45" s="86">
        <f>IF(INT(I45/100)=6,F45,0)</f>
        <v>0</v>
      </c>
      <c r="F45" s="89">
        <v>4</v>
      </c>
      <c r="G45" s="789"/>
      <c r="H45" s="107">
        <v>4</v>
      </c>
      <c r="I45" s="85">
        <v>453</v>
      </c>
      <c r="J45" s="164" t="str">
        <f>LOOKUP(I45,Name!A$2:B1938)</f>
        <v>Abbie Gilbert</v>
      </c>
      <c r="K45" s="85">
        <v>26.4</v>
      </c>
      <c r="L45" s="170"/>
      <c r="M45" s="192" t="s">
        <v>173</v>
      </c>
      <c r="N45" s="92">
        <v>4</v>
      </c>
      <c r="O45" s="85">
        <v>547</v>
      </c>
      <c r="P45" s="164" t="str">
        <f>LOOKUP(O45,Name!A$2:B1938)</f>
        <v>Sophie Perry</v>
      </c>
      <c r="Q45" s="85">
        <v>32</v>
      </c>
      <c r="R45" s="170"/>
      <c r="S45" s="789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4</v>
      </c>
      <c r="X45" s="88">
        <f>IF(INT(O45/100)=6,Y45,0)</f>
        <v>0</v>
      </c>
      <c r="Y45" s="78">
        <v>4</v>
      </c>
      <c r="Z45" s="789"/>
    </row>
    <row r="46" spans="1:26" ht="15.75" thickBot="1">
      <c r="A46" s="86">
        <f>IF(INT(I46/100)=1,F46,0)</f>
        <v>2</v>
      </c>
      <c r="B46" s="86">
        <f>IF(INT(I46/100)=3,F46,0)</f>
        <v>0</v>
      </c>
      <c r="C46" s="86">
        <f>IF(INT(I46/100)=4,F46,0)</f>
        <v>0</v>
      </c>
      <c r="D46" s="86">
        <f>IF(INT(I46/100)=5,F46,0)</f>
        <v>0</v>
      </c>
      <c r="E46" s="86">
        <f>IF(INT(I46/100)=6,F46,0)</f>
        <v>0</v>
      </c>
      <c r="F46" s="89">
        <v>2</v>
      </c>
      <c r="G46" s="789"/>
      <c r="H46" s="107">
        <v>5</v>
      </c>
      <c r="I46" s="85">
        <v>140</v>
      </c>
      <c r="J46" s="164" t="str">
        <f>LOOKUP(I46,Name!A$2:B1939)</f>
        <v>Fae Reid</v>
      </c>
      <c r="K46" s="85">
        <v>26.9</v>
      </c>
      <c r="L46" s="170"/>
      <c r="M46" s="192" t="s">
        <v>173</v>
      </c>
      <c r="N46" s="95">
        <v>5</v>
      </c>
      <c r="O46" s="96"/>
      <c r="P46" s="166" t="e">
        <f>LOOKUP(O46,Name!A$2:B1939)</f>
        <v>#N/A</v>
      </c>
      <c r="Q46" s="96"/>
      <c r="R46" s="173"/>
      <c r="S46" s="789"/>
      <c r="T46" s="88">
        <f>IF(INT(O46/100)=1,Y46,0)</f>
        <v>0</v>
      </c>
      <c r="U46" s="88">
        <f>IF(INT(O46/100)=3,Y46,0)</f>
        <v>0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8">
        <v>2</v>
      </c>
      <c r="Z46" s="789"/>
    </row>
    <row r="47" spans="1:26" ht="15.75" thickBot="1">
      <c r="A47" s="87"/>
      <c r="B47" s="87"/>
      <c r="C47" s="87"/>
      <c r="D47" s="87"/>
      <c r="E47" s="87"/>
      <c r="F47" s="792" t="s">
        <v>75</v>
      </c>
      <c r="G47" s="789"/>
      <c r="H47" s="164"/>
      <c r="I47" s="164"/>
      <c r="J47" s="164"/>
      <c r="K47" s="165"/>
      <c r="L47" s="170"/>
      <c r="M47" s="192" t="s">
        <v>173</v>
      </c>
      <c r="N47" s="172"/>
      <c r="O47" s="172"/>
      <c r="P47" s="167"/>
      <c r="Q47" s="172"/>
      <c r="R47" s="167"/>
      <c r="S47" s="789"/>
      <c r="T47" s="87"/>
      <c r="U47" s="87"/>
      <c r="V47" s="87"/>
      <c r="W47" s="87"/>
      <c r="X47" s="87"/>
      <c r="Y47" s="792" t="s">
        <v>75</v>
      </c>
      <c r="Z47" s="789"/>
    </row>
    <row r="48" spans="1:26" ht="16.5" thickBot="1">
      <c r="A48" s="80" t="s">
        <v>65</v>
      </c>
      <c r="B48" s="81" t="s">
        <v>67</v>
      </c>
      <c r="C48" s="82" t="s">
        <v>69</v>
      </c>
      <c r="D48" s="83" t="s">
        <v>71</v>
      </c>
      <c r="E48" s="84" t="s">
        <v>73</v>
      </c>
      <c r="F48" s="789"/>
      <c r="G48" s="789"/>
      <c r="H48" s="186" t="s">
        <v>180</v>
      </c>
      <c r="I48" s="164"/>
      <c r="J48" s="165" t="s">
        <v>157</v>
      </c>
      <c r="K48" s="165"/>
      <c r="L48" s="170"/>
      <c r="M48" s="192" t="s">
        <v>173</v>
      </c>
      <c r="N48" s="185" t="s">
        <v>184</v>
      </c>
      <c r="O48" s="174"/>
      <c r="P48" s="163" t="s">
        <v>158</v>
      </c>
      <c r="Q48" s="163"/>
      <c r="R48" s="169"/>
      <c r="S48" s="789"/>
      <c r="T48" s="80" t="s">
        <v>65</v>
      </c>
      <c r="U48" s="81" t="s">
        <v>67</v>
      </c>
      <c r="V48" s="82" t="s">
        <v>69</v>
      </c>
      <c r="W48" s="83" t="s">
        <v>71</v>
      </c>
      <c r="X48" s="84" t="s">
        <v>73</v>
      </c>
      <c r="Y48" s="789"/>
      <c r="Z48" s="789"/>
    </row>
    <row r="49" spans="1:26" ht="15.75" thickBot="1">
      <c r="A49" s="86">
        <f>IF(I49=1,F49,0)</f>
        <v>0</v>
      </c>
      <c r="B49" s="86">
        <f>IF(I49=3,F49,0)</f>
        <v>10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89">
        <v>10</v>
      </c>
      <c r="G49" s="789"/>
      <c r="H49" s="107">
        <v>1</v>
      </c>
      <c r="I49" s="85">
        <v>3</v>
      </c>
      <c r="J49" s="164" t="str">
        <f>LOOKUP(I49,Name!A$2:B1942)</f>
        <v>Birchfield Harriers</v>
      </c>
      <c r="K49" s="85">
        <v>100</v>
      </c>
      <c r="L49" s="170"/>
      <c r="M49" s="192" t="s">
        <v>173</v>
      </c>
      <c r="N49" s="92">
        <v>1</v>
      </c>
      <c r="O49" s="85">
        <v>309</v>
      </c>
      <c r="P49" s="164" t="str">
        <f>LOOKUP(O49,Name!A$2:B1942)</f>
        <v>Jayda Regis</v>
      </c>
      <c r="Q49" s="85">
        <v>8.79</v>
      </c>
      <c r="R49" s="170"/>
      <c r="S49" s="789"/>
      <c r="T49" s="88">
        <f>IF(INT(O49/100)=1,Y49,0)</f>
        <v>0</v>
      </c>
      <c r="U49" s="88">
        <f>IF(INT(O49/100)=3,Y49,0)</f>
        <v>10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8">
        <v>10</v>
      </c>
      <c r="Z49" s="789"/>
    </row>
    <row r="50" spans="1:26" ht="15.75" thickBot="1">
      <c r="A50" s="86">
        <f>IF(I50=1,F50,0)</f>
        <v>0</v>
      </c>
      <c r="B50" s="86">
        <f>IF(I50=3,F50,0)</f>
        <v>0</v>
      </c>
      <c r="C50" s="86">
        <f>IF(I50=4,F50,0)</f>
        <v>8</v>
      </c>
      <c r="D50" s="86">
        <f>IF(I50=5,F50,0)</f>
        <v>0</v>
      </c>
      <c r="E50" s="86">
        <f>IF(I50=6,F50,0)</f>
        <v>0</v>
      </c>
      <c r="F50" s="89">
        <v>8</v>
      </c>
      <c r="G50" s="789"/>
      <c r="H50" s="107">
        <v>2</v>
      </c>
      <c r="I50" s="85">
        <v>4</v>
      </c>
      <c r="J50" s="164" t="str">
        <f>LOOKUP(I50,Name!A$2:B1943)</f>
        <v>Halesowen C&amp;AC</v>
      </c>
      <c r="K50" s="85">
        <v>109.7</v>
      </c>
      <c r="L50" s="170"/>
      <c r="M50" s="192" t="s">
        <v>173</v>
      </c>
      <c r="N50" s="92">
        <v>2</v>
      </c>
      <c r="O50" s="85">
        <v>541</v>
      </c>
      <c r="P50" s="164" t="str">
        <f>LOOKUP(O50,Name!A$2:B1943)</f>
        <v>Lucy Wheeler</v>
      </c>
      <c r="Q50" s="85">
        <v>7.1</v>
      </c>
      <c r="R50" s="170"/>
      <c r="S50" s="789"/>
      <c r="T50" s="88">
        <f>IF(INT(O50/100)=1,Y50,0)</f>
        <v>0</v>
      </c>
      <c r="U50" s="88">
        <f>IF(INT(O50/100)=3,Y50,0)</f>
        <v>0</v>
      </c>
      <c r="V50" s="88">
        <f>IF(INT(O50/100)=4,Y50,0)</f>
        <v>0</v>
      </c>
      <c r="W50" s="88">
        <f>IF(INT(O50/100)=5,Y50,0)</f>
        <v>8</v>
      </c>
      <c r="X50" s="88">
        <f>IF(INT(O50/100)=6,Y50,0)</f>
        <v>0</v>
      </c>
      <c r="Y50" s="78">
        <v>8</v>
      </c>
      <c r="Z50" s="789"/>
    </row>
    <row r="51" spans="1:26" ht="15.75" thickBot="1">
      <c r="A51" s="86">
        <f>IF(I51=1,F51,0)</f>
        <v>0</v>
      </c>
      <c r="B51" s="86">
        <f>IF(I51=3,F51,0)</f>
        <v>0</v>
      </c>
      <c r="C51" s="86">
        <f>IF(I51=4,F51,0)</f>
        <v>0</v>
      </c>
      <c r="D51" s="86">
        <f>IF(I51=5,F51,0)</f>
        <v>0</v>
      </c>
      <c r="E51" s="86">
        <f>IF(I51=6,F51,0)</f>
        <v>6</v>
      </c>
      <c r="F51" s="89">
        <v>6</v>
      </c>
      <c r="G51" s="789"/>
      <c r="H51" s="107">
        <v>3</v>
      </c>
      <c r="I51" s="85">
        <v>6</v>
      </c>
      <c r="J51" s="164" t="str">
        <f>LOOKUP(I51,Name!A$2:B1944)</f>
        <v>Solihull &amp; Small Heath</v>
      </c>
      <c r="K51" s="85">
        <v>115.9</v>
      </c>
      <c r="L51" s="170"/>
      <c r="M51" s="192" t="s">
        <v>173</v>
      </c>
      <c r="N51" s="92">
        <v>3</v>
      </c>
      <c r="O51" s="85">
        <v>142</v>
      </c>
      <c r="P51" s="164" t="str">
        <f>LOOKUP(O51,Name!A$2:B1944)</f>
        <v>Patience Clark</v>
      </c>
      <c r="Q51" s="350">
        <v>6.52</v>
      </c>
      <c r="R51" s="170"/>
      <c r="S51" s="789"/>
      <c r="T51" s="88">
        <f>IF(INT(O51/100)=1,Y51,0)</f>
        <v>6</v>
      </c>
      <c r="U51" s="88">
        <f>IF(INT(O51/100)=3,Y51,0)</f>
        <v>0</v>
      </c>
      <c r="V51" s="88">
        <f>IF(INT(O51/100)=4,Y51,0)</f>
        <v>0</v>
      </c>
      <c r="W51" s="88">
        <f>IF(INT(O51/100)=5,Y51,0)</f>
        <v>0</v>
      </c>
      <c r="X51" s="88">
        <f>IF(INT(O51/100)=6,Y51,0)</f>
        <v>0</v>
      </c>
      <c r="Y51" s="78">
        <v>6</v>
      </c>
      <c r="Z51" s="789"/>
    </row>
    <row r="52" spans="1:26" ht="15.75" thickBot="1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4</v>
      </c>
      <c r="E52" s="86">
        <f>IF(I52=6,F52,0)</f>
        <v>0</v>
      </c>
      <c r="F52" s="89">
        <v>4</v>
      </c>
      <c r="G52" s="789"/>
      <c r="H52" s="107">
        <v>4</v>
      </c>
      <c r="I52" s="85">
        <v>5</v>
      </c>
      <c r="J52" s="164" t="str">
        <f>LOOKUP(I52,Name!A$2:B1945)</f>
        <v>Tamworth AC</v>
      </c>
      <c r="K52" s="85">
        <v>119.5</v>
      </c>
      <c r="L52" s="170"/>
      <c r="M52" s="192" t="s">
        <v>173</v>
      </c>
      <c r="N52" s="92">
        <v>4</v>
      </c>
      <c r="O52" s="85">
        <v>654</v>
      </c>
      <c r="P52" s="164" t="str">
        <f>LOOKUP(O52,Name!A$2:B1945)</f>
        <v>Imogen Onions</v>
      </c>
      <c r="Q52" s="350">
        <v>6.37</v>
      </c>
      <c r="R52" s="170"/>
      <c r="S52" s="789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4</v>
      </c>
      <c r="Y52" s="78">
        <v>4</v>
      </c>
      <c r="Z52" s="789"/>
    </row>
    <row r="53" spans="1:26" ht="15.75" thickBot="1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89">
        <v>2</v>
      </c>
      <c r="G53" s="789"/>
      <c r="H53" s="107">
        <v>5</v>
      </c>
      <c r="I53" s="85"/>
      <c r="J53" s="164" t="e">
        <f>LOOKUP(I53,Name!A$2:B1946)</f>
        <v>#N/A</v>
      </c>
      <c r="K53" s="85"/>
      <c r="L53" s="170"/>
      <c r="M53" s="192" t="s">
        <v>173</v>
      </c>
      <c r="N53" s="92">
        <v>5</v>
      </c>
      <c r="O53" s="85">
        <v>453</v>
      </c>
      <c r="P53" s="164" t="str">
        <f>LOOKUP(O53,Name!A$2:B1946)</f>
        <v>Abbie Gilbert</v>
      </c>
      <c r="Q53" s="85">
        <v>4.44</v>
      </c>
      <c r="R53" s="170"/>
      <c r="S53" s="789"/>
      <c r="T53" s="88">
        <f>IF(INT(O53/100)=1,Y53,0)</f>
        <v>0</v>
      </c>
      <c r="U53" s="88">
        <f>IF(INT(O53/100)=3,Y53,0)</f>
        <v>0</v>
      </c>
      <c r="V53" s="88">
        <f>IF(INT(O53/100)=4,Y53,0)</f>
        <v>2</v>
      </c>
      <c r="W53" s="88">
        <f>IF(INT(O53/100)=5,Y53,0)</f>
        <v>0</v>
      </c>
      <c r="X53" s="88">
        <f>IF(INT(O53/100)=6,Y53,0)</f>
        <v>0</v>
      </c>
      <c r="Y53" s="78">
        <v>2</v>
      </c>
      <c r="Z53" s="789"/>
    </row>
    <row r="54" spans="1:26" ht="15.75" thickBot="1">
      <c r="A54" s="87"/>
      <c r="B54" s="87"/>
      <c r="C54" s="87"/>
      <c r="D54" s="87"/>
      <c r="E54" s="87"/>
      <c r="F54" s="792" t="s">
        <v>75</v>
      </c>
      <c r="G54" s="789"/>
      <c r="H54" s="168"/>
      <c r="I54" s="165"/>
      <c r="J54" s="164"/>
      <c r="K54" s="165"/>
      <c r="L54" s="170"/>
      <c r="M54" s="192" t="s">
        <v>173</v>
      </c>
      <c r="N54" s="168"/>
      <c r="O54" s="165"/>
      <c r="P54" s="164"/>
      <c r="Q54" s="165"/>
      <c r="R54" s="170"/>
      <c r="S54" s="789"/>
      <c r="T54" s="100"/>
      <c r="U54" s="87"/>
      <c r="V54" s="87"/>
      <c r="W54" s="87"/>
      <c r="X54" s="87"/>
      <c r="Y54" s="792" t="s">
        <v>75</v>
      </c>
      <c r="Z54" s="789"/>
    </row>
    <row r="55" spans="1:26" ht="16.5" thickBot="1">
      <c r="A55" s="80" t="s">
        <v>65</v>
      </c>
      <c r="B55" s="81" t="s">
        <v>67</v>
      </c>
      <c r="C55" s="82" t="s">
        <v>69</v>
      </c>
      <c r="D55" s="83" t="s">
        <v>71</v>
      </c>
      <c r="E55" s="84" t="s">
        <v>73</v>
      </c>
      <c r="F55" s="789"/>
      <c r="G55" s="789"/>
      <c r="H55" s="186" t="s">
        <v>181</v>
      </c>
      <c r="I55" s="165"/>
      <c r="J55" s="165" t="s">
        <v>329</v>
      </c>
      <c r="K55" s="165"/>
      <c r="L55" s="170"/>
      <c r="M55" s="192" t="s">
        <v>173</v>
      </c>
      <c r="N55" s="186" t="s">
        <v>185</v>
      </c>
      <c r="O55" s="165"/>
      <c r="P55" s="165" t="s">
        <v>159</v>
      </c>
      <c r="Q55" s="165"/>
      <c r="R55" s="170"/>
      <c r="S55" s="789"/>
      <c r="T55" s="80" t="s">
        <v>65</v>
      </c>
      <c r="U55" s="81" t="s">
        <v>67</v>
      </c>
      <c r="V55" s="82" t="s">
        <v>69</v>
      </c>
      <c r="W55" s="83" t="s">
        <v>71</v>
      </c>
      <c r="X55" s="84" t="s">
        <v>73</v>
      </c>
      <c r="Y55" s="789"/>
      <c r="Z55" s="789"/>
    </row>
    <row r="56" spans="1:26" ht="15.75" thickBot="1">
      <c r="A56" s="86">
        <f>IF(I56=1,F56,0)</f>
        <v>0</v>
      </c>
      <c r="B56" s="86">
        <f>IF(I56=3,F56,0)</f>
        <v>10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89">
        <v>10</v>
      </c>
      <c r="G56" s="789"/>
      <c r="H56" s="107">
        <v>1</v>
      </c>
      <c r="I56" s="85">
        <v>3</v>
      </c>
      <c r="J56" s="164" t="str">
        <f>LOOKUP(I56,Name!A$2:B1949)</f>
        <v>Birchfield Harriers</v>
      </c>
      <c r="K56" s="7">
        <v>92.3</v>
      </c>
      <c r="L56" s="170"/>
      <c r="M56" s="192" t="s">
        <v>173</v>
      </c>
      <c r="N56" s="92">
        <v>1</v>
      </c>
      <c r="O56" s="85">
        <v>314</v>
      </c>
      <c r="P56" s="164" t="str">
        <f>LOOKUP(O56,Name!A$2:B1949)</f>
        <v>Beth Lloyd</v>
      </c>
      <c r="Q56" s="85">
        <v>8.64</v>
      </c>
      <c r="R56" s="170"/>
      <c r="S56" s="789"/>
      <c r="T56" s="88">
        <f>IF(INT(O56/100)=1,Y56,0)</f>
        <v>0</v>
      </c>
      <c r="U56" s="88">
        <f>IF(INT(O56/100)=3,Y56,0)</f>
        <v>10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8">
        <v>10</v>
      </c>
      <c r="Z56" s="789"/>
    </row>
    <row r="57" spans="1:26" ht="15.75" thickBot="1">
      <c r="A57" s="86">
        <f>IF(I57=1,F57,0)</f>
        <v>0</v>
      </c>
      <c r="B57" s="86">
        <f>IF(I57=3,F57,0)</f>
        <v>0</v>
      </c>
      <c r="C57" s="86">
        <f>IF(I57=4,F57,0)</f>
        <v>0</v>
      </c>
      <c r="D57" s="86">
        <f>IF(I57=5,F57,0)</f>
        <v>8</v>
      </c>
      <c r="E57" s="86">
        <f>IF(I57=6,F57,0)</f>
        <v>0</v>
      </c>
      <c r="F57" s="89">
        <v>8</v>
      </c>
      <c r="G57" s="789"/>
      <c r="H57" s="107">
        <v>2</v>
      </c>
      <c r="I57" s="85">
        <v>5</v>
      </c>
      <c r="J57" s="164" t="str">
        <f>LOOKUP(I57,Name!A$2:B1950)</f>
        <v>Tamworth AC</v>
      </c>
      <c r="K57" s="85">
        <v>100.1</v>
      </c>
      <c r="L57" s="170"/>
      <c r="M57" s="192" t="s">
        <v>173</v>
      </c>
      <c r="N57" s="92">
        <v>2</v>
      </c>
      <c r="O57" s="85">
        <v>655</v>
      </c>
      <c r="P57" s="164" t="str">
        <f>LOOKUP(O57,Name!A$2:B1950)</f>
        <v>Evie Beard</v>
      </c>
      <c r="Q57" s="85">
        <v>5.73</v>
      </c>
      <c r="R57" s="170"/>
      <c r="S57" s="789"/>
      <c r="T57" s="88">
        <f>IF(INT(O57/100)=1,Y57,0)</f>
        <v>0</v>
      </c>
      <c r="U57" s="88">
        <f>IF(INT(O57/100)=3,Y57,0)</f>
        <v>0</v>
      </c>
      <c r="V57" s="88">
        <f>IF(INT(O57/100)=4,Y57,0)</f>
        <v>0</v>
      </c>
      <c r="W57" s="88">
        <f>IF(INT(O57/100)=5,Y57,0)</f>
        <v>0</v>
      </c>
      <c r="X57" s="88">
        <f>IF(INT(O57/100)=6,Y57,0)</f>
        <v>8</v>
      </c>
      <c r="Y57" s="78">
        <v>8</v>
      </c>
      <c r="Z57" s="789"/>
    </row>
    <row r="58" spans="1:26" ht="15.75" thickBot="1">
      <c r="A58" s="86">
        <f>IF(I58=1,F58,0)</f>
        <v>0</v>
      </c>
      <c r="B58" s="86">
        <f>IF(I58=3,F58,0)</f>
        <v>0</v>
      </c>
      <c r="C58" s="86">
        <f>IF(I58=4,F58,0)</f>
        <v>0</v>
      </c>
      <c r="D58" s="86">
        <f>IF(I58=5,F58,0)</f>
        <v>0</v>
      </c>
      <c r="E58" s="86">
        <f>IF(I58=6,F58,0)</f>
        <v>6</v>
      </c>
      <c r="F58" s="89">
        <v>6</v>
      </c>
      <c r="G58" s="789"/>
      <c r="H58" s="107">
        <v>3</v>
      </c>
      <c r="I58" s="85">
        <v>6</v>
      </c>
      <c r="J58" s="164" t="str">
        <f>LOOKUP(I58,Name!A$2:B1951)</f>
        <v>Solihull &amp; Small Heath</v>
      </c>
      <c r="K58" s="7">
        <v>102.3</v>
      </c>
      <c r="L58" s="170"/>
      <c r="M58" s="192" t="s">
        <v>173</v>
      </c>
      <c r="N58" s="92">
        <v>3</v>
      </c>
      <c r="O58" s="85">
        <v>550</v>
      </c>
      <c r="P58" s="164" t="str">
        <f>LOOKUP(O58,Name!A$2:B1951)</f>
        <v>Katie Stretton</v>
      </c>
      <c r="Q58" s="85">
        <v>4.41</v>
      </c>
      <c r="R58" s="170"/>
      <c r="S58" s="789"/>
      <c r="T58" s="88">
        <f>IF(INT(O58/100)=1,Y58,0)</f>
        <v>0</v>
      </c>
      <c r="U58" s="88">
        <f>IF(INT(O58/100)=3,Y58,0)</f>
        <v>0</v>
      </c>
      <c r="V58" s="88">
        <f>IF(INT(O58/100)=4,Y58,0)</f>
        <v>0</v>
      </c>
      <c r="W58" s="88">
        <f>IF(INT(O58/100)=5,Y58,0)</f>
        <v>6</v>
      </c>
      <c r="X58" s="88">
        <f>IF(INT(O58/100)=6,Y58,0)</f>
        <v>0</v>
      </c>
      <c r="Y58" s="78">
        <v>6</v>
      </c>
      <c r="Z58" s="789"/>
    </row>
    <row r="59" spans="1:26" ht="15.75" thickBot="1">
      <c r="A59" s="86">
        <f>IF(I59=1,F59,0)</f>
        <v>4</v>
      </c>
      <c r="B59" s="86">
        <f>IF(I59=3,F59,0)</f>
        <v>0</v>
      </c>
      <c r="C59" s="86">
        <f>IF(I59=4,F59,0)</f>
        <v>0</v>
      </c>
      <c r="D59" s="86">
        <f>IF(I59=5,F59,0)</f>
        <v>0</v>
      </c>
      <c r="E59" s="86">
        <f>IF(I59=6,F59,0)</f>
        <v>0</v>
      </c>
      <c r="F59" s="89">
        <v>4</v>
      </c>
      <c r="G59" s="789"/>
      <c r="H59" s="107">
        <v>4</v>
      </c>
      <c r="I59" s="85">
        <v>1</v>
      </c>
      <c r="J59" s="164" t="str">
        <f>LOOKUP(I59,Name!A$2:B1952)</f>
        <v>Royal Sutton Coldfield</v>
      </c>
      <c r="K59" s="85">
        <v>102.4</v>
      </c>
      <c r="L59" s="170"/>
      <c r="M59" s="192" t="s">
        <v>173</v>
      </c>
      <c r="N59" s="92">
        <v>4</v>
      </c>
      <c r="O59" s="85">
        <v>450</v>
      </c>
      <c r="P59" s="164" t="str">
        <f>LOOKUP(O59,Name!A$2:B1952)</f>
        <v>Tamare Badze</v>
      </c>
      <c r="Q59" s="85">
        <v>4.35</v>
      </c>
      <c r="R59" s="170"/>
      <c r="S59" s="789"/>
      <c r="T59" s="88">
        <f>IF(INT(O59/100)=1,Y59,0)</f>
        <v>0</v>
      </c>
      <c r="U59" s="88">
        <f>IF(INT(O59/100)=3,Y59,0)</f>
        <v>0</v>
      </c>
      <c r="V59" s="88">
        <f>IF(INT(O59/100)=4,Y59,0)</f>
        <v>4</v>
      </c>
      <c r="W59" s="88">
        <f>IF(INT(O59/100)=5,Y59,0)</f>
        <v>0</v>
      </c>
      <c r="X59" s="88">
        <f>IF(INT(O59/100)=6,Y59,0)</f>
        <v>0</v>
      </c>
      <c r="Y59" s="78">
        <v>4</v>
      </c>
      <c r="Z59" s="789"/>
    </row>
    <row r="60" spans="1:26" ht="15.75" thickBot="1">
      <c r="A60" s="86">
        <f>IF(I60=1,F60,0)</f>
        <v>0</v>
      </c>
      <c r="B60" s="86">
        <f>IF(I60=3,F60,0)</f>
        <v>0</v>
      </c>
      <c r="C60" s="86">
        <f>IF(I60=4,F60,0)</f>
        <v>2</v>
      </c>
      <c r="D60" s="86">
        <f>IF(I60=5,F60,0)</f>
        <v>0</v>
      </c>
      <c r="E60" s="86">
        <f>IF(I60=6,F60,0)</f>
        <v>0</v>
      </c>
      <c r="F60" s="89">
        <v>2</v>
      </c>
      <c r="G60" s="789"/>
      <c r="H60" s="109">
        <v>5</v>
      </c>
      <c r="I60" s="96">
        <v>4</v>
      </c>
      <c r="J60" s="166" t="str">
        <f>LOOKUP(I60,Name!A$2:B1953)</f>
        <v>Halesowen C&amp;AC</v>
      </c>
      <c r="K60" s="76">
        <v>111.4</v>
      </c>
      <c r="L60" s="173"/>
      <c r="M60" s="192" t="s">
        <v>173</v>
      </c>
      <c r="N60" s="95">
        <v>5</v>
      </c>
      <c r="O60" s="96"/>
      <c r="P60" s="166" t="e">
        <f>LOOKUP(O60,Name!A$2:B1953)</f>
        <v>#N/A</v>
      </c>
      <c r="Q60" s="96"/>
      <c r="R60" s="173"/>
      <c r="S60" s="789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8">
        <v>2</v>
      </c>
      <c r="Z60" s="789"/>
    </row>
    <row r="61" spans="1:26" ht="15.75" thickBot="1">
      <c r="A61" s="21"/>
      <c r="B61" s="21"/>
      <c r="C61" s="21"/>
      <c r="D61" s="21"/>
      <c r="E61" s="21"/>
      <c r="F61" s="792" t="s">
        <v>75</v>
      </c>
      <c r="G61" s="789"/>
      <c r="H61" s="172"/>
      <c r="I61" s="172"/>
      <c r="J61" s="167"/>
      <c r="K61" s="172"/>
      <c r="L61" s="167"/>
      <c r="M61" s="192" t="s">
        <v>173</v>
      </c>
      <c r="N61" s="172"/>
      <c r="O61" s="172"/>
      <c r="P61" s="167"/>
      <c r="Q61" s="172"/>
      <c r="R61" s="167"/>
      <c r="S61" s="789"/>
      <c r="T61" s="87"/>
      <c r="U61" s="87"/>
      <c r="V61" s="87"/>
      <c r="W61" s="87"/>
      <c r="X61" s="87"/>
      <c r="Y61" s="792" t="s">
        <v>75</v>
      </c>
      <c r="Z61" s="789"/>
    </row>
    <row r="62" spans="1:26" ht="16.5" thickBot="1">
      <c r="A62" s="80" t="s">
        <v>65</v>
      </c>
      <c r="B62" s="81" t="s">
        <v>67</v>
      </c>
      <c r="C62" s="82" t="s">
        <v>69</v>
      </c>
      <c r="D62" s="83" t="s">
        <v>71</v>
      </c>
      <c r="E62" s="84" t="s">
        <v>73</v>
      </c>
      <c r="F62" s="789"/>
      <c r="G62" s="789"/>
      <c r="H62" s="185" t="s">
        <v>182</v>
      </c>
      <c r="I62" s="174"/>
      <c r="J62" s="163" t="s">
        <v>126</v>
      </c>
      <c r="K62" s="163"/>
      <c r="L62" s="169"/>
      <c r="M62" s="192" t="s">
        <v>173</v>
      </c>
      <c r="N62" s="185" t="s">
        <v>183</v>
      </c>
      <c r="O62" s="174"/>
      <c r="P62" s="163" t="s">
        <v>127</v>
      </c>
      <c r="Q62" s="163"/>
      <c r="R62" s="169"/>
      <c r="S62" s="789"/>
      <c r="T62" s="80" t="s">
        <v>65</v>
      </c>
      <c r="U62" s="81" t="s">
        <v>67</v>
      </c>
      <c r="V62" s="82" t="s">
        <v>69</v>
      </c>
      <c r="W62" s="83" t="s">
        <v>71</v>
      </c>
      <c r="X62" s="84" t="s">
        <v>73</v>
      </c>
      <c r="Y62" s="789"/>
      <c r="Z62" s="789"/>
    </row>
    <row r="63" spans="1:26" ht="15.75" thickBot="1">
      <c r="A63" s="88">
        <f>IF(INT(I63/100)=1,F63,0)</f>
        <v>0</v>
      </c>
      <c r="B63" s="88">
        <f>IF(INT(I63/100)=3,F63,0)</f>
        <v>0</v>
      </c>
      <c r="C63" s="88">
        <f>IF(INT(I63/100)=4,F63,0)</f>
        <v>10</v>
      </c>
      <c r="D63" s="88">
        <f>IF(INT(I63/100)=5,F63,0)</f>
        <v>0</v>
      </c>
      <c r="E63" s="88">
        <f>IF(INT(I63/100)=6,F63,0)</f>
        <v>0</v>
      </c>
      <c r="F63" s="78">
        <v>10</v>
      </c>
      <c r="G63" s="789"/>
      <c r="H63" s="92">
        <v>1</v>
      </c>
      <c r="I63" s="85">
        <v>454</v>
      </c>
      <c r="J63" s="164" t="str">
        <f>LOOKUP(I63,Name!A$2:B1949)</f>
        <v>Carrie Gordon</v>
      </c>
      <c r="K63" s="85">
        <v>76</v>
      </c>
      <c r="L63" s="170"/>
      <c r="M63" s="192" t="s">
        <v>173</v>
      </c>
      <c r="N63" s="92">
        <v>1</v>
      </c>
      <c r="O63" s="85">
        <v>657</v>
      </c>
      <c r="P63" s="164" t="str">
        <f>LOOKUP(O63,Name!A$2:B1956)</f>
        <v>Annabel Dalby</v>
      </c>
      <c r="Q63" s="85">
        <v>76</v>
      </c>
      <c r="R63" s="170"/>
      <c r="S63" s="789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10</v>
      </c>
      <c r="Y63" s="78">
        <v>10</v>
      </c>
      <c r="Z63" s="789"/>
    </row>
    <row r="64" spans="1:26" ht="15.75" thickBot="1">
      <c r="A64" s="88">
        <f>IF(INT(I64/100)=1,F64,0)</f>
        <v>0</v>
      </c>
      <c r="B64" s="88">
        <f>IF(INT(I64/100)=3,F64,0)</f>
        <v>0</v>
      </c>
      <c r="C64" s="88">
        <f>IF(INT(I64/100)=4,F64,0)</f>
        <v>0</v>
      </c>
      <c r="D64" s="88">
        <f>IF(INT(I64/100)=5,F64,0)</f>
        <v>0</v>
      </c>
      <c r="E64" s="88">
        <f>IF(INT(I64/100)=6,F64,0)</f>
        <v>8</v>
      </c>
      <c r="F64" s="78">
        <v>8</v>
      </c>
      <c r="G64" s="789"/>
      <c r="H64" s="92">
        <v>2</v>
      </c>
      <c r="I64" s="85">
        <v>656</v>
      </c>
      <c r="J64" s="164" t="str">
        <f>LOOKUP(I64,Name!A$2:B1950)</f>
        <v>Tanith Cox</v>
      </c>
      <c r="K64" s="85">
        <v>76</v>
      </c>
      <c r="L64" s="170"/>
      <c r="M64" s="192" t="s">
        <v>173</v>
      </c>
      <c r="N64" s="92">
        <v>2</v>
      </c>
      <c r="O64" s="85">
        <v>548</v>
      </c>
      <c r="P64" s="164" t="str">
        <f>LOOKUP(O64,Name!A$2:B1957)</f>
        <v>Erin Bush</v>
      </c>
      <c r="Q64" s="85">
        <v>74</v>
      </c>
      <c r="R64" s="170"/>
      <c r="S64" s="789"/>
      <c r="T64" s="88">
        <f>IF(INT(O64/100)=1,Y64,0)</f>
        <v>0</v>
      </c>
      <c r="U64" s="88">
        <f>IF(INT(O64/100)=3,Y64,0)</f>
        <v>0</v>
      </c>
      <c r="V64" s="88">
        <f>IF(INT(O64/100)=4,Y64,0)</f>
        <v>0</v>
      </c>
      <c r="W64" s="88">
        <f>IF(INT(O64/100)=5,Y64,0)</f>
        <v>8</v>
      </c>
      <c r="X64" s="88">
        <f>IF(INT(O64/100)=6,Y64,0)</f>
        <v>0</v>
      </c>
      <c r="Y64" s="78">
        <v>8</v>
      </c>
      <c r="Z64" s="789"/>
    </row>
    <row r="65" spans="1:26" ht="15.75" thickBot="1">
      <c r="A65" s="88">
        <f>IF(INT(I65/100)=1,F65,0)</f>
        <v>0</v>
      </c>
      <c r="B65" s="88">
        <f>IF(INT(I65/100)=3,F65,0)</f>
        <v>0</v>
      </c>
      <c r="C65" s="88">
        <f>IF(INT(I65/100)=4,F65,0)</f>
        <v>0</v>
      </c>
      <c r="D65" s="88">
        <f>IF(INT(I65/100)=5,F65,0)</f>
        <v>6</v>
      </c>
      <c r="E65" s="88">
        <f>IF(INT(I65/100)=6,F65,0)</f>
        <v>0</v>
      </c>
      <c r="F65" s="78">
        <v>6</v>
      </c>
      <c r="G65" s="789"/>
      <c r="H65" s="92">
        <v>3</v>
      </c>
      <c r="I65" s="85">
        <v>543</v>
      </c>
      <c r="J65" s="164" t="str">
        <f>LOOKUP(I65,Name!A$2:B1951)</f>
        <v>Amy Kelly</v>
      </c>
      <c r="K65" s="85">
        <v>74</v>
      </c>
      <c r="L65" s="170"/>
      <c r="M65" s="192" t="s">
        <v>173</v>
      </c>
      <c r="N65" s="92">
        <v>3</v>
      </c>
      <c r="O65" s="85">
        <v>332</v>
      </c>
      <c r="P65" s="164" t="str">
        <f>LOOKUP(O65,Name!A$2:B1958)</f>
        <v>Euriella Christovao </v>
      </c>
      <c r="Q65" s="85">
        <v>67</v>
      </c>
      <c r="R65" s="170"/>
      <c r="S65" s="789"/>
      <c r="T65" s="88">
        <f>IF(INT(O65/100)=1,Y65,0)</f>
        <v>0</v>
      </c>
      <c r="U65" s="88">
        <f>IF(INT(O65/100)=3,Y65,0)</f>
        <v>6</v>
      </c>
      <c r="V65" s="88">
        <f>IF(INT(O65/100)=4,Y65,0)</f>
        <v>0</v>
      </c>
      <c r="W65" s="88">
        <f>IF(INT(O65/100)=5,Y65,0)</f>
        <v>0</v>
      </c>
      <c r="X65" s="88">
        <f>IF(INT(O65/100)=6,Y65,0)</f>
        <v>0</v>
      </c>
      <c r="Y65" s="78">
        <v>6</v>
      </c>
      <c r="Z65" s="789"/>
    </row>
    <row r="66" spans="1:26" ht="15.75" thickBot="1">
      <c r="A66" s="88">
        <f>IF(INT(I66/100)=1,F66,0)</f>
        <v>0</v>
      </c>
      <c r="B66" s="88">
        <f>IF(INT(I66/100)=3,F66,0)</f>
        <v>4</v>
      </c>
      <c r="C66" s="88">
        <f>IF(INT(I66/100)=4,F66,0)</f>
        <v>0</v>
      </c>
      <c r="D66" s="88">
        <f>IF(INT(I66/100)=5,F66,0)</f>
        <v>0</v>
      </c>
      <c r="E66" s="88">
        <f>IF(INT(I66/100)=6,F66,0)</f>
        <v>0</v>
      </c>
      <c r="F66" s="78">
        <v>4</v>
      </c>
      <c r="G66" s="789"/>
      <c r="H66" s="92">
        <v>4</v>
      </c>
      <c r="I66" s="85">
        <v>313</v>
      </c>
      <c r="J66" s="164" t="str">
        <f>LOOKUP(I66,Name!A$2:B1952)</f>
        <v>Eve Greenway</v>
      </c>
      <c r="K66" s="85">
        <v>72</v>
      </c>
      <c r="L66" s="170"/>
      <c r="M66" s="192" t="s">
        <v>173</v>
      </c>
      <c r="N66" s="92">
        <v>4</v>
      </c>
      <c r="O66" s="85">
        <v>142</v>
      </c>
      <c r="P66" s="164" t="str">
        <f>LOOKUP(O66,Name!A$2:B1959)</f>
        <v>Patience Clark</v>
      </c>
      <c r="Q66" s="85">
        <v>64</v>
      </c>
      <c r="R66" s="170"/>
      <c r="S66" s="789"/>
      <c r="T66" s="88">
        <f>IF(INT(O66/100)=1,Y66,0)</f>
        <v>4</v>
      </c>
      <c r="U66" s="88">
        <f>IF(INT(O66/100)=3,Y66,0)</f>
        <v>0</v>
      </c>
      <c r="V66" s="88">
        <f>IF(INT(O66/100)=4,Y66,0)</f>
        <v>0</v>
      </c>
      <c r="W66" s="88">
        <f>IF(INT(O66/100)=5,Y66,0)</f>
        <v>0</v>
      </c>
      <c r="X66" s="88">
        <f>IF(INT(O66/100)=6,Y66,0)</f>
        <v>0</v>
      </c>
      <c r="Y66" s="78">
        <v>4</v>
      </c>
      <c r="Z66" s="789"/>
    </row>
    <row r="67" spans="1:26" ht="18" customHeight="1" thickBot="1">
      <c r="A67" s="88">
        <f>IF(INT(I67/100)=1,F67,0)</f>
        <v>2</v>
      </c>
      <c r="B67" s="88">
        <f>IF(INT(I67/100)=3,F67,0)</f>
        <v>0</v>
      </c>
      <c r="C67" s="88">
        <f>IF(INT(I67/100)=4,F67,0)</f>
        <v>0</v>
      </c>
      <c r="D67" s="88">
        <f>IF(INT(I67/100)=5,F67,0)</f>
        <v>0</v>
      </c>
      <c r="E67" s="88">
        <f>IF(INT(I67/100)=6,F67,0)</f>
        <v>0</v>
      </c>
      <c r="F67" s="78">
        <v>2</v>
      </c>
      <c r="G67" s="789"/>
      <c r="H67" s="92">
        <v>5</v>
      </c>
      <c r="I67" s="85">
        <v>137</v>
      </c>
      <c r="J67" s="164" t="str">
        <f>LOOKUP(I67,Name!A$2:B1953)</f>
        <v>Evie Gough</v>
      </c>
      <c r="K67" s="85">
        <v>71</v>
      </c>
      <c r="L67" s="170"/>
      <c r="M67" s="192" t="s">
        <v>173</v>
      </c>
      <c r="N67" s="92">
        <v>5</v>
      </c>
      <c r="O67" s="85"/>
      <c r="P67" s="164" t="e">
        <f>LOOKUP(O67,Name!A$2:B1960)</f>
        <v>#N/A</v>
      </c>
      <c r="Q67" s="85"/>
      <c r="R67" s="170"/>
      <c r="S67" s="789"/>
      <c r="T67" s="88">
        <f>IF(INT(O67/100)=1,Y67,0)</f>
        <v>0</v>
      </c>
      <c r="U67" s="88">
        <f>IF(INT(O67/100)=3,Y67,0)</f>
        <v>0</v>
      </c>
      <c r="V67" s="88">
        <f>IF(INT(O67/100)=4,Y67,0)</f>
        <v>0</v>
      </c>
      <c r="W67" s="88">
        <f>IF(INT(O67/100)=5,Y67,0)</f>
        <v>0</v>
      </c>
      <c r="X67" s="88">
        <f>IF(INT(O67/100)=6,Y67,0)</f>
        <v>0</v>
      </c>
      <c r="Y67" s="78">
        <v>2</v>
      </c>
      <c r="Z67" s="789"/>
    </row>
    <row r="68" spans="1:26" ht="15.75" thickBot="1">
      <c r="A68" s="87"/>
      <c r="B68" s="87"/>
      <c r="C68" s="87"/>
      <c r="D68" s="87"/>
      <c r="E68" s="87"/>
      <c r="F68" s="792" t="s">
        <v>75</v>
      </c>
      <c r="G68" s="789"/>
      <c r="H68" s="175"/>
      <c r="I68" s="176"/>
      <c r="J68" s="166"/>
      <c r="K68" s="166"/>
      <c r="L68" s="173"/>
      <c r="M68" s="192" t="s">
        <v>173</v>
      </c>
      <c r="N68" s="175"/>
      <c r="O68" s="176"/>
      <c r="P68" s="176"/>
      <c r="Q68" s="176"/>
      <c r="R68" s="173"/>
      <c r="S68" s="789"/>
      <c r="T68" s="87"/>
      <c r="U68" s="87"/>
      <c r="V68" s="87"/>
      <c r="W68" s="87"/>
      <c r="X68" s="87"/>
      <c r="Y68" s="792" t="s">
        <v>75</v>
      </c>
      <c r="Z68" s="789"/>
    </row>
    <row r="69" spans="1:26" ht="18" customHeight="1">
      <c r="A69" s="789"/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6.421875" style="3" customWidth="1"/>
    <col min="2" max="2" width="25.421875" style="3" customWidth="1"/>
    <col min="3" max="3" width="6.7109375" style="149" customWidth="1"/>
    <col min="4" max="4" width="6.7109375" style="3" customWidth="1"/>
    <col min="5" max="5" width="6.7109375" style="149" customWidth="1"/>
    <col min="6" max="6" width="6.7109375" style="3" customWidth="1"/>
    <col min="7" max="7" width="6.7109375" style="77" customWidth="1"/>
    <col min="8" max="8" width="6.7109375" style="3" customWidth="1"/>
    <col min="9" max="9" width="6.7109375" style="77" customWidth="1"/>
    <col min="10" max="10" width="6.7109375" style="3" customWidth="1"/>
    <col min="11" max="11" width="6.7109375" style="77" customWidth="1"/>
    <col min="12" max="12" width="7.57421875" style="3" customWidth="1"/>
    <col min="13" max="16" width="6.7109375" style="3" customWidth="1"/>
    <col min="17" max="17" width="6.421875" style="3" customWidth="1"/>
    <col min="18" max="18" width="5.7109375" style="55" customWidth="1"/>
    <col min="19" max="19" width="7.140625" style="55" customWidth="1"/>
    <col min="20" max="20" width="7.00390625" style="3" customWidth="1"/>
    <col min="21" max="16384" width="9.140625" style="3" customWidth="1"/>
  </cols>
  <sheetData>
    <row r="1" spans="1:19" ht="21" customHeight="1" thickBot="1">
      <c r="A1" s="824" t="s">
        <v>112</v>
      </c>
      <c r="B1" s="825"/>
      <c r="C1" s="787" t="s">
        <v>65</v>
      </c>
      <c r="D1" s="230">
        <f>R9</f>
        <v>285</v>
      </c>
      <c r="E1" s="231" t="s">
        <v>67</v>
      </c>
      <c r="F1" s="232">
        <f>R16</f>
        <v>372</v>
      </c>
      <c r="G1" s="270" t="s">
        <v>69</v>
      </c>
      <c r="H1" s="234">
        <f>R23</f>
        <v>108</v>
      </c>
      <c r="I1" s="235" t="s">
        <v>71</v>
      </c>
      <c r="J1" s="236">
        <f>R30</f>
        <v>90</v>
      </c>
      <c r="K1" s="237" t="s">
        <v>73</v>
      </c>
      <c r="L1" s="238">
        <f>R37</f>
        <v>482</v>
      </c>
      <c r="M1" s="821" t="s">
        <v>569</v>
      </c>
      <c r="N1" s="822"/>
      <c r="O1" s="822"/>
      <c r="P1" s="822"/>
      <c r="Q1" s="822"/>
      <c r="R1" s="823"/>
      <c r="S1" s="3"/>
    </row>
    <row r="2" spans="1:18" s="245" customFormat="1" ht="15.75" customHeight="1" thickBot="1">
      <c r="A2" s="246" t="s">
        <v>0</v>
      </c>
      <c r="B2" s="241"/>
      <c r="C2" s="242" t="s">
        <v>259</v>
      </c>
      <c r="D2" s="242" t="s">
        <v>193</v>
      </c>
      <c r="E2" s="242" t="s">
        <v>259</v>
      </c>
      <c r="F2" s="242" t="s">
        <v>193</v>
      </c>
      <c r="G2" s="242" t="s">
        <v>260</v>
      </c>
      <c r="H2" s="242" t="s">
        <v>193</v>
      </c>
      <c r="I2" s="242" t="s">
        <v>260</v>
      </c>
      <c r="J2" s="242" t="s">
        <v>193</v>
      </c>
      <c r="K2" s="243" t="s">
        <v>0</v>
      </c>
      <c r="L2" s="243" t="s">
        <v>193</v>
      </c>
      <c r="M2" s="243" t="s">
        <v>0</v>
      </c>
      <c r="N2" s="243" t="s">
        <v>193</v>
      </c>
      <c r="O2" s="244"/>
      <c r="P2" s="243"/>
      <c r="Q2" s="243"/>
      <c r="R2" s="243"/>
    </row>
    <row r="3" spans="1:19" ht="15.75">
      <c r="A3" s="708">
        <v>1</v>
      </c>
      <c r="B3" s="703" t="str">
        <f>LOOKUP(A3,Name!A$2:B940)</f>
        <v>Royal Sutton Coldfield</v>
      </c>
      <c r="C3" s="819" t="s">
        <v>101</v>
      </c>
      <c r="D3" s="820"/>
      <c r="E3" s="834" t="s">
        <v>102</v>
      </c>
      <c r="F3" s="835"/>
      <c r="G3" s="854" t="s">
        <v>103</v>
      </c>
      <c r="H3" s="855"/>
      <c r="I3" s="842" t="s">
        <v>104</v>
      </c>
      <c r="J3" s="843"/>
      <c r="K3" s="854" t="s">
        <v>105</v>
      </c>
      <c r="L3" s="855"/>
      <c r="M3" s="819" t="s">
        <v>113</v>
      </c>
      <c r="N3" s="820"/>
      <c r="O3" s="763" t="s">
        <v>107</v>
      </c>
      <c r="P3" s="121" t="s">
        <v>65</v>
      </c>
      <c r="Q3" s="713" t="s">
        <v>194</v>
      </c>
      <c r="R3" s="714" t="s">
        <v>193</v>
      </c>
      <c r="S3" s="3"/>
    </row>
    <row r="4" spans="1:19" ht="15.75">
      <c r="A4" s="122">
        <v>192</v>
      </c>
      <c r="B4" s="21" t="str">
        <f>LOOKUP(A4,Name!A$2:B940)</f>
        <v>Sam Grimshaw</v>
      </c>
      <c r="C4" s="147">
        <v>23.2</v>
      </c>
      <c r="D4" s="689">
        <v>33</v>
      </c>
      <c r="E4" s="147"/>
      <c r="F4" s="87"/>
      <c r="G4" s="150"/>
      <c r="H4" s="87"/>
      <c r="I4" s="150">
        <v>9.44</v>
      </c>
      <c r="J4" s="87">
        <v>34</v>
      </c>
      <c r="K4" s="87"/>
      <c r="L4" s="87"/>
      <c r="M4" s="150">
        <v>6.1</v>
      </c>
      <c r="N4" s="87">
        <v>34</v>
      </c>
      <c r="O4" s="856">
        <f>D4+F4+H4+J4+N4+L4</f>
        <v>101</v>
      </c>
      <c r="P4" s="715" t="s">
        <v>108</v>
      </c>
      <c r="Q4" s="7">
        <v>99.3</v>
      </c>
      <c r="R4" s="123">
        <v>30</v>
      </c>
      <c r="S4" s="3"/>
    </row>
    <row r="5" spans="1:19" ht="15.75">
      <c r="A5" s="122">
        <v>190</v>
      </c>
      <c r="B5" s="21" t="str">
        <f>LOOKUP(A5,Name!A$2:B941)</f>
        <v>George Creed</v>
      </c>
      <c r="C5" s="147"/>
      <c r="D5" s="87"/>
      <c r="E5" s="147">
        <v>50.1</v>
      </c>
      <c r="F5" s="87">
        <v>32</v>
      </c>
      <c r="G5" s="150">
        <v>1.86</v>
      </c>
      <c r="H5" s="87">
        <v>30</v>
      </c>
      <c r="I5" s="150"/>
      <c r="J5" s="150"/>
      <c r="K5" s="87">
        <v>71</v>
      </c>
      <c r="L5" s="87">
        <v>34</v>
      </c>
      <c r="M5" s="87"/>
      <c r="N5" s="87"/>
      <c r="O5" s="856">
        <f>D5+F5+H5+J5+N5+L5</f>
        <v>96</v>
      </c>
      <c r="P5" s="716" t="s">
        <v>109</v>
      </c>
      <c r="Q5" s="85"/>
      <c r="R5" s="123"/>
      <c r="S5" s="3"/>
    </row>
    <row r="6" spans="1:19" ht="16.5" thickBot="1">
      <c r="A6" s="122">
        <v>185</v>
      </c>
      <c r="B6" s="21" t="str">
        <f>LOOKUP(A6,Name!A$2:B942)</f>
        <v>Cameron Harris</v>
      </c>
      <c r="C6" s="147">
        <v>23.5</v>
      </c>
      <c r="D6" s="87">
        <v>30</v>
      </c>
      <c r="E6" s="147"/>
      <c r="F6" s="87"/>
      <c r="G6" s="150"/>
      <c r="H6" s="87"/>
      <c r="I6" s="150"/>
      <c r="J6" s="87"/>
      <c r="K6" s="87">
        <v>51</v>
      </c>
      <c r="L6" s="87">
        <v>28</v>
      </c>
      <c r="M6" s="87"/>
      <c r="N6" s="87"/>
      <c r="O6" s="764">
        <f>D6+F6+H6+J6+N6+L6</f>
        <v>58</v>
      </c>
      <c r="P6" s="717"/>
      <c r="Q6" s="711"/>
      <c r="R6" s="702"/>
      <c r="S6" s="3"/>
    </row>
    <row r="7" spans="1:19" ht="16.5" thickBot="1">
      <c r="A7" s="122"/>
      <c r="B7" s="21" t="e">
        <f>LOOKUP(A7,Name!A$2:B943)</f>
        <v>#N/A</v>
      </c>
      <c r="C7" s="147"/>
      <c r="D7" s="87"/>
      <c r="E7" s="147"/>
      <c r="F7" s="87"/>
      <c r="G7" s="150"/>
      <c r="H7" s="87"/>
      <c r="I7" s="150"/>
      <c r="J7" s="150"/>
      <c r="K7" s="87"/>
      <c r="L7" s="87"/>
      <c r="M7" s="87"/>
      <c r="N7" s="87"/>
      <c r="O7" s="764">
        <f aca="true" t="shared" si="0" ref="O7:O16">D7+F7+H7+J7+N7+L7</f>
        <v>0</v>
      </c>
      <c r="P7" s="698" t="s">
        <v>261</v>
      </c>
      <c r="Q7" s="731"/>
      <c r="R7" s="724"/>
      <c r="S7" s="3"/>
    </row>
    <row r="8" spans="1:19" ht="15.75">
      <c r="A8" s="122"/>
      <c r="B8" s="21" t="e">
        <f>LOOKUP(A8,Name!A$2:B944)</f>
        <v>#N/A</v>
      </c>
      <c r="C8" s="147"/>
      <c r="D8" s="87"/>
      <c r="E8" s="147"/>
      <c r="F8" s="87"/>
      <c r="G8" s="150"/>
      <c r="H8" s="87"/>
      <c r="I8" s="150"/>
      <c r="J8" s="87"/>
      <c r="K8" s="87"/>
      <c r="L8" s="87"/>
      <c r="M8" s="87"/>
      <c r="N8" s="87"/>
      <c r="O8" s="764">
        <f t="shared" si="0"/>
        <v>0</v>
      </c>
      <c r="P8" s="732"/>
      <c r="Q8" s="713"/>
      <c r="R8" s="714"/>
      <c r="S8" s="3"/>
    </row>
    <row r="9" spans="1:19" ht="16.5" thickBot="1">
      <c r="A9" s="122"/>
      <c r="B9" s="21" t="e">
        <f>LOOKUP(A9,Name!A$2:B945)</f>
        <v>#N/A</v>
      </c>
      <c r="C9" s="147"/>
      <c r="D9" s="87"/>
      <c r="E9" s="147"/>
      <c r="F9" s="87"/>
      <c r="G9" s="150"/>
      <c r="H9" s="87"/>
      <c r="I9" s="150"/>
      <c r="J9" s="87"/>
      <c r="K9" s="87"/>
      <c r="L9" s="87"/>
      <c r="M9" s="87"/>
      <c r="N9" s="87"/>
      <c r="O9" s="764">
        <f t="shared" si="0"/>
        <v>0</v>
      </c>
      <c r="P9" s="739">
        <f>SUM(O4:O9)</f>
        <v>255</v>
      </c>
      <c r="Q9" s="125" t="s">
        <v>65</v>
      </c>
      <c r="R9" s="701">
        <f>P9+R4+R5-Q7-R7</f>
        <v>285</v>
      </c>
      <c r="S9" s="3"/>
    </row>
    <row r="10" spans="1:19" ht="15.75">
      <c r="A10" s="126">
        <v>3</v>
      </c>
      <c r="B10" s="127" t="str">
        <f>LOOKUP(A10,Name!A$2:B947)</f>
        <v>Birchfield Harriers</v>
      </c>
      <c r="C10" s="826" t="s">
        <v>101</v>
      </c>
      <c r="D10" s="827"/>
      <c r="E10" s="832" t="s">
        <v>102</v>
      </c>
      <c r="F10" s="833"/>
      <c r="G10" s="852" t="s">
        <v>103</v>
      </c>
      <c r="H10" s="853"/>
      <c r="I10" s="840" t="s">
        <v>104</v>
      </c>
      <c r="J10" s="841"/>
      <c r="K10" s="852" t="s">
        <v>105</v>
      </c>
      <c r="L10" s="853"/>
      <c r="M10" s="819" t="s">
        <v>113</v>
      </c>
      <c r="N10" s="820"/>
      <c r="O10" s="762" t="s">
        <v>107</v>
      </c>
      <c r="P10" s="722" t="s">
        <v>67</v>
      </c>
      <c r="Q10" s="700" t="s">
        <v>194</v>
      </c>
      <c r="R10" s="700" t="s">
        <v>193</v>
      </c>
      <c r="S10" s="3"/>
    </row>
    <row r="11" spans="1:19" ht="15.75">
      <c r="A11" s="129">
        <v>363</v>
      </c>
      <c r="B11" s="21" t="str">
        <f>LOOKUP(A11,Name!A$2:B948)</f>
        <v>Tyrell Williamson-Greene</v>
      </c>
      <c r="C11" s="147">
        <v>21.7</v>
      </c>
      <c r="D11" s="87">
        <v>40</v>
      </c>
      <c r="E11" s="147"/>
      <c r="F11" s="87"/>
      <c r="G11" s="150"/>
      <c r="H11" s="87"/>
      <c r="I11" s="150">
        <v>11.57</v>
      </c>
      <c r="J11" s="87">
        <v>40</v>
      </c>
      <c r="K11" s="87"/>
      <c r="L11" s="87"/>
      <c r="M11" s="87">
        <v>8.12</v>
      </c>
      <c r="N11" s="87">
        <v>40</v>
      </c>
      <c r="O11" s="857">
        <f t="shared" si="0"/>
        <v>120</v>
      </c>
      <c r="P11" s="715" t="s">
        <v>108</v>
      </c>
      <c r="Q11" s="7">
        <v>96.8</v>
      </c>
      <c r="R11" s="123">
        <v>40</v>
      </c>
      <c r="S11" s="3"/>
    </row>
    <row r="12" spans="1:19" ht="15.75">
      <c r="A12" s="129">
        <v>364</v>
      </c>
      <c r="B12" s="21" t="str">
        <f>LOOKUP(A12,Name!A$2:B949)</f>
        <v>Kaie Chambers-Brown</v>
      </c>
      <c r="C12" s="147"/>
      <c r="D12" s="87"/>
      <c r="E12" s="147"/>
      <c r="F12" s="87"/>
      <c r="G12" s="150"/>
      <c r="H12" s="87"/>
      <c r="I12" s="150"/>
      <c r="J12" s="87"/>
      <c r="K12" s="87"/>
      <c r="L12" s="87"/>
      <c r="M12" s="87"/>
      <c r="N12" s="87"/>
      <c r="O12" s="857">
        <f t="shared" si="0"/>
        <v>0</v>
      </c>
      <c r="P12" s="716" t="s">
        <v>109</v>
      </c>
      <c r="Q12" s="85"/>
      <c r="R12" s="123"/>
      <c r="S12" s="3"/>
    </row>
    <row r="13" spans="1:19" ht="16.5" thickBot="1">
      <c r="A13" s="129">
        <v>365</v>
      </c>
      <c r="B13" s="21" t="str">
        <f>LOOKUP(A13,Name!A$2:B950)</f>
        <v>Demare Morrison</v>
      </c>
      <c r="C13" s="147"/>
      <c r="D13" s="87"/>
      <c r="E13" s="147"/>
      <c r="F13" s="87"/>
      <c r="G13" s="150"/>
      <c r="H13" s="87"/>
      <c r="I13" s="150"/>
      <c r="J13" s="87"/>
      <c r="K13" s="87"/>
      <c r="L13" s="87"/>
      <c r="M13" s="87"/>
      <c r="N13" s="87"/>
      <c r="O13" s="857">
        <f t="shared" si="0"/>
        <v>0</v>
      </c>
      <c r="P13" s="700"/>
      <c r="Q13" s="700"/>
      <c r="R13" s="700"/>
      <c r="S13" s="3"/>
    </row>
    <row r="14" spans="1:19" ht="16.5" thickBot="1">
      <c r="A14" s="129">
        <v>366</v>
      </c>
      <c r="B14" s="21" t="str">
        <f>LOOKUP(A14,Name!A$2:B951)</f>
        <v>Arjun Singh</v>
      </c>
      <c r="C14" s="147"/>
      <c r="D14" s="87"/>
      <c r="E14" s="147"/>
      <c r="F14" s="87"/>
      <c r="G14" s="150"/>
      <c r="H14" s="87"/>
      <c r="I14" s="150"/>
      <c r="J14" s="87"/>
      <c r="K14" s="87"/>
      <c r="L14" s="87"/>
      <c r="M14" s="87"/>
      <c r="N14" s="87"/>
      <c r="O14" s="857">
        <f t="shared" si="0"/>
        <v>0</v>
      </c>
      <c r="P14" s="719" t="s">
        <v>261</v>
      </c>
      <c r="Q14" s="720"/>
      <c r="R14" s="721"/>
      <c r="S14" s="3"/>
    </row>
    <row r="15" spans="1:19" ht="16.5" thickBot="1">
      <c r="A15" s="129">
        <v>367</v>
      </c>
      <c r="B15" s="21" t="str">
        <f>LOOKUP(A15,Name!A$2:B952)</f>
        <v>Ross Beale</v>
      </c>
      <c r="C15" s="147"/>
      <c r="D15" s="87"/>
      <c r="E15" s="147">
        <v>48.5</v>
      </c>
      <c r="F15" s="87">
        <v>38</v>
      </c>
      <c r="G15" s="150">
        <v>2.22</v>
      </c>
      <c r="H15" s="87">
        <v>38</v>
      </c>
      <c r="I15" s="150"/>
      <c r="J15" s="87"/>
      <c r="K15" s="87">
        <v>56</v>
      </c>
      <c r="L15" s="87">
        <v>30</v>
      </c>
      <c r="M15" s="87"/>
      <c r="N15" s="87"/>
      <c r="O15" s="857">
        <f t="shared" si="0"/>
        <v>106</v>
      </c>
      <c r="P15" s="700"/>
      <c r="Q15" s="700"/>
      <c r="R15" s="700"/>
      <c r="S15" s="3"/>
    </row>
    <row r="16" spans="1:19" ht="16.5" thickBot="1">
      <c r="A16" s="129">
        <v>368</v>
      </c>
      <c r="B16" s="21" t="str">
        <f>LOOKUP(A16,Name!A$2:B952)</f>
        <v>T'vane Xavier Rapier</v>
      </c>
      <c r="C16" s="147">
        <v>22.6</v>
      </c>
      <c r="D16" s="87">
        <v>38</v>
      </c>
      <c r="E16" s="147"/>
      <c r="F16" s="87"/>
      <c r="G16" s="150">
        <v>2.14</v>
      </c>
      <c r="H16" s="87">
        <v>36</v>
      </c>
      <c r="I16" s="150">
        <v>8.36</v>
      </c>
      <c r="J16" s="87">
        <v>32</v>
      </c>
      <c r="K16" s="87"/>
      <c r="L16" s="87"/>
      <c r="M16" s="87"/>
      <c r="N16" s="87"/>
      <c r="O16" s="857">
        <f t="shared" si="0"/>
        <v>106</v>
      </c>
      <c r="P16" s="740">
        <f>SUM(O11:O16)</f>
        <v>332</v>
      </c>
      <c r="Q16" s="128" t="s">
        <v>67</v>
      </c>
      <c r="R16" s="722">
        <f>P16+R11+R12-Q14-R14</f>
        <v>372</v>
      </c>
      <c r="S16" s="3"/>
    </row>
    <row r="17" spans="1:19" ht="16.5" thickBot="1">
      <c r="A17" s="131">
        <v>4</v>
      </c>
      <c r="B17" s="132" t="str">
        <f>LOOKUP(A17,Name!A$2:B955)</f>
        <v>Halesowen C&amp;AC</v>
      </c>
      <c r="C17" s="826" t="s">
        <v>101</v>
      </c>
      <c r="D17" s="827"/>
      <c r="E17" s="830" t="s">
        <v>102</v>
      </c>
      <c r="F17" s="831"/>
      <c r="G17" s="850" t="s">
        <v>103</v>
      </c>
      <c r="H17" s="851"/>
      <c r="I17" s="840" t="s">
        <v>104</v>
      </c>
      <c r="J17" s="841"/>
      <c r="K17" s="850" t="s">
        <v>105</v>
      </c>
      <c r="L17" s="851"/>
      <c r="M17" s="819" t="s">
        <v>113</v>
      </c>
      <c r="N17" s="820"/>
      <c r="O17" s="765" t="s">
        <v>107</v>
      </c>
      <c r="P17" s="744" t="s">
        <v>69</v>
      </c>
      <c r="Q17" s="745" t="s">
        <v>194</v>
      </c>
      <c r="R17" s="746" t="s">
        <v>193</v>
      </c>
      <c r="S17" s="3"/>
    </row>
    <row r="18" spans="1:19" ht="15.75">
      <c r="A18" s="133">
        <v>420</v>
      </c>
      <c r="B18" s="21" t="str">
        <f>LOOKUP(A18,Name!A$2:B956)</f>
        <v>Samuel Chance</v>
      </c>
      <c r="C18" s="147"/>
      <c r="D18" s="87"/>
      <c r="E18" s="147">
        <v>49.1</v>
      </c>
      <c r="F18" s="87">
        <v>36</v>
      </c>
      <c r="G18" s="150">
        <v>1.96</v>
      </c>
      <c r="H18" s="87">
        <v>34</v>
      </c>
      <c r="I18" s="150">
        <v>10.09</v>
      </c>
      <c r="J18" s="87">
        <v>38</v>
      </c>
      <c r="K18" s="87"/>
      <c r="L18" s="87"/>
      <c r="M18" s="87"/>
      <c r="N18" s="87"/>
      <c r="O18" s="766">
        <f>D18+F18+H18+J18+L18+N18</f>
        <v>108</v>
      </c>
      <c r="P18" s="725" t="s">
        <v>108</v>
      </c>
      <c r="Q18" s="726"/>
      <c r="R18" s="727"/>
      <c r="S18" s="3"/>
    </row>
    <row r="19" spans="1:19" ht="16.5" thickBot="1">
      <c r="A19" s="133"/>
      <c r="B19" s="21" t="e">
        <f>LOOKUP(A19,Name!A$2:B957)</f>
        <v>#N/A</v>
      </c>
      <c r="C19" s="147"/>
      <c r="D19" s="87"/>
      <c r="E19" s="147"/>
      <c r="F19" s="87"/>
      <c r="G19" s="150"/>
      <c r="H19" s="87"/>
      <c r="I19" s="150"/>
      <c r="J19" s="87"/>
      <c r="K19" s="87"/>
      <c r="L19" s="87"/>
      <c r="M19" s="87"/>
      <c r="N19" s="87"/>
      <c r="O19" s="766">
        <f>D19+F19+H19+J19+L19+N19</f>
        <v>0</v>
      </c>
      <c r="P19" s="728" t="s">
        <v>109</v>
      </c>
      <c r="Q19" s="96"/>
      <c r="R19" s="729"/>
      <c r="S19" s="3"/>
    </row>
    <row r="20" spans="1:19" ht="16.5" thickBot="1">
      <c r="A20" s="133"/>
      <c r="B20" s="21" t="e">
        <f>LOOKUP(A20,Name!A$2:B958)</f>
        <v>#N/A</v>
      </c>
      <c r="C20" s="147"/>
      <c r="D20" s="87"/>
      <c r="E20" s="147"/>
      <c r="F20" s="87"/>
      <c r="G20" s="150"/>
      <c r="H20" s="87"/>
      <c r="I20" s="150"/>
      <c r="J20" s="87"/>
      <c r="K20" s="87"/>
      <c r="L20" s="87"/>
      <c r="M20" s="87"/>
      <c r="N20" s="87"/>
      <c r="O20" s="766">
        <f>D20+F20+H20+J20+L20+N20</f>
        <v>0</v>
      </c>
      <c r="P20" s="735"/>
      <c r="Q20" s="736"/>
      <c r="R20" s="737"/>
      <c r="S20" s="3"/>
    </row>
    <row r="21" spans="1:19" ht="16.5" thickBot="1">
      <c r="A21" s="133"/>
      <c r="B21" s="21" t="e">
        <f>LOOKUP(A21,Name!A$2:B959)</f>
        <v>#N/A</v>
      </c>
      <c r="C21" s="147"/>
      <c r="D21" s="87"/>
      <c r="E21" s="147"/>
      <c r="F21" s="87"/>
      <c r="G21" s="150"/>
      <c r="H21" s="87"/>
      <c r="I21" s="150"/>
      <c r="J21" s="87"/>
      <c r="K21" s="87"/>
      <c r="L21" s="87"/>
      <c r="M21" s="87"/>
      <c r="N21" s="87"/>
      <c r="O21" s="766">
        <f>D21+F21+H21+J21+L21+N21</f>
        <v>0</v>
      </c>
      <c r="P21" s="719" t="s">
        <v>261</v>
      </c>
      <c r="Q21" s="730"/>
      <c r="R21" s="721"/>
      <c r="S21" s="3"/>
    </row>
    <row r="22" spans="1:19" ht="15.75">
      <c r="A22" s="133"/>
      <c r="B22" s="21" t="e">
        <f>LOOKUP(A22,Name!A$2:B960)</f>
        <v>#N/A</v>
      </c>
      <c r="C22" s="147"/>
      <c r="D22" s="87"/>
      <c r="E22" s="147"/>
      <c r="F22" s="87"/>
      <c r="G22" s="150"/>
      <c r="H22" s="87"/>
      <c r="I22" s="150"/>
      <c r="J22" s="87"/>
      <c r="K22" s="87"/>
      <c r="L22" s="87"/>
      <c r="M22" s="87"/>
      <c r="N22" s="87"/>
      <c r="O22" s="766">
        <f>D22+F22+H22+J22+L22+N22</f>
        <v>0</v>
      </c>
      <c r="P22" s="131"/>
      <c r="Q22" s="132"/>
      <c r="R22" s="134"/>
      <c r="S22" s="3"/>
    </row>
    <row r="23" spans="1:19" ht="16.5" thickBot="1">
      <c r="A23" s="133"/>
      <c r="B23" s="21" t="e">
        <f>LOOKUP(A23,Name!A$2:B961)</f>
        <v>#N/A</v>
      </c>
      <c r="C23" s="147"/>
      <c r="D23" s="87"/>
      <c r="E23" s="767"/>
      <c r="F23" s="768"/>
      <c r="G23" s="150"/>
      <c r="H23" s="87"/>
      <c r="I23" s="150"/>
      <c r="J23" s="87"/>
      <c r="K23" s="87"/>
      <c r="L23" s="87"/>
      <c r="M23" s="87"/>
      <c r="N23" s="87"/>
      <c r="O23" s="766">
        <f>D23+F23+H23+J23+L23+N23</f>
        <v>0</v>
      </c>
      <c r="P23" s="741">
        <f>SUM(O18:O23)</f>
        <v>108</v>
      </c>
      <c r="Q23" s="742" t="s">
        <v>69</v>
      </c>
      <c r="R23" s="743">
        <f>P23+R18+R19-Q21-R21</f>
        <v>108</v>
      </c>
      <c r="S23" s="3"/>
    </row>
    <row r="24" spans="1:19" ht="16.5" thickBot="1">
      <c r="A24" s="771">
        <v>5</v>
      </c>
      <c r="B24" s="773" t="str">
        <f>LOOKUP(A24,Name!A$2:B963)</f>
        <v>Tamworth AC</v>
      </c>
      <c r="C24" s="826" t="s">
        <v>101</v>
      </c>
      <c r="D24" s="827"/>
      <c r="E24" s="828" t="s">
        <v>102</v>
      </c>
      <c r="F24" s="829"/>
      <c r="G24" s="848" t="s">
        <v>103</v>
      </c>
      <c r="H24" s="849"/>
      <c r="I24" s="840" t="s">
        <v>104</v>
      </c>
      <c r="J24" s="841"/>
      <c r="K24" s="848" t="s">
        <v>105</v>
      </c>
      <c r="L24" s="849"/>
      <c r="M24" s="819" t="s">
        <v>113</v>
      </c>
      <c r="N24" s="820"/>
      <c r="O24" s="769" t="s">
        <v>107</v>
      </c>
      <c r="P24" s="771" t="s">
        <v>71</v>
      </c>
      <c r="Q24" s="777" t="s">
        <v>194</v>
      </c>
      <c r="R24" s="778" t="s">
        <v>193</v>
      </c>
      <c r="S24" s="3"/>
    </row>
    <row r="25" spans="1:19" ht="15.75">
      <c r="A25" s="772">
        <v>591</v>
      </c>
      <c r="B25" s="21" t="str">
        <f>LOOKUP(A25,Name!A$2:B964)</f>
        <v>Andrew Woods</v>
      </c>
      <c r="C25" s="147"/>
      <c r="D25" s="87"/>
      <c r="E25" s="147">
        <v>50.4</v>
      </c>
      <c r="F25" s="87">
        <v>30</v>
      </c>
      <c r="G25" s="150">
        <v>1.82</v>
      </c>
      <c r="H25" s="87">
        <v>28</v>
      </c>
      <c r="I25" s="150"/>
      <c r="J25" s="87"/>
      <c r="K25" s="87">
        <v>65</v>
      </c>
      <c r="L25" s="87">
        <v>32</v>
      </c>
      <c r="M25" s="87"/>
      <c r="N25" s="87"/>
      <c r="O25" s="770">
        <f>D25+F25+H25+J25+N25+L25</f>
        <v>90</v>
      </c>
      <c r="P25" s="725" t="s">
        <v>108</v>
      </c>
      <c r="Q25" s="726"/>
      <c r="R25" s="727"/>
      <c r="S25" s="3"/>
    </row>
    <row r="26" spans="1:19" ht="16.5" thickBot="1">
      <c r="A26" s="772"/>
      <c r="B26" s="21" t="e">
        <f>LOOKUP(A26,Name!A$2:B965)</f>
        <v>#N/A</v>
      </c>
      <c r="C26" s="147"/>
      <c r="D26" s="87"/>
      <c r="E26" s="147"/>
      <c r="F26" s="87"/>
      <c r="G26" s="150"/>
      <c r="H26" s="87"/>
      <c r="I26" s="150"/>
      <c r="J26" s="87"/>
      <c r="K26" s="87"/>
      <c r="L26" s="87"/>
      <c r="M26" s="87"/>
      <c r="N26" s="87"/>
      <c r="O26" s="770">
        <f>D26+F26+H26+J26+N26+L26</f>
        <v>0</v>
      </c>
      <c r="P26" s="728" t="s">
        <v>109</v>
      </c>
      <c r="Q26" s="96"/>
      <c r="R26" s="729"/>
      <c r="S26" s="3"/>
    </row>
    <row r="27" spans="1:19" ht="16.5" thickBot="1">
      <c r="A27" s="772"/>
      <c r="B27" s="21" t="e">
        <f>LOOKUP(A27,Name!A$2:B966)</f>
        <v>#N/A</v>
      </c>
      <c r="C27" s="147"/>
      <c r="D27" s="87"/>
      <c r="E27" s="147"/>
      <c r="F27" s="87"/>
      <c r="G27" s="150"/>
      <c r="H27" s="87"/>
      <c r="I27" s="150"/>
      <c r="J27" s="87"/>
      <c r="K27" s="87"/>
      <c r="L27" s="87"/>
      <c r="M27" s="87"/>
      <c r="N27" s="87"/>
      <c r="O27" s="770">
        <f>D27+F27+H27+J27+N27+L27</f>
        <v>0</v>
      </c>
      <c r="P27" s="774"/>
      <c r="Q27" s="775"/>
      <c r="R27" s="776"/>
      <c r="S27" s="3"/>
    </row>
    <row r="28" spans="1:19" ht="16.5" thickBot="1">
      <c r="A28" s="772"/>
      <c r="B28" s="21" t="e">
        <f>LOOKUP(A28,Name!A$2:B967)</f>
        <v>#N/A</v>
      </c>
      <c r="C28" s="147"/>
      <c r="D28" s="87"/>
      <c r="E28" s="147"/>
      <c r="F28" s="87"/>
      <c r="G28" s="150"/>
      <c r="H28" s="87"/>
      <c r="I28" s="150"/>
      <c r="J28" s="87"/>
      <c r="K28" s="87"/>
      <c r="L28" s="87"/>
      <c r="M28" s="87"/>
      <c r="N28" s="87"/>
      <c r="O28" s="770">
        <f>D28+F28+H28+J28+N28+L28</f>
        <v>0</v>
      </c>
      <c r="P28" s="698" t="s">
        <v>261</v>
      </c>
      <c r="Q28" s="738"/>
      <c r="R28" s="724"/>
      <c r="S28" s="3"/>
    </row>
    <row r="29" spans="1:19" ht="15.75">
      <c r="A29" s="772"/>
      <c r="B29" s="21" t="e">
        <f>LOOKUP(A29,Name!A$2:B968)</f>
        <v>#N/A</v>
      </c>
      <c r="C29" s="147"/>
      <c r="D29" s="87"/>
      <c r="E29" s="147"/>
      <c r="F29" s="87"/>
      <c r="G29" s="150"/>
      <c r="H29" s="87"/>
      <c r="I29" s="150"/>
      <c r="J29" s="87"/>
      <c r="K29" s="87"/>
      <c r="L29" s="87"/>
      <c r="M29" s="87"/>
      <c r="N29" s="87"/>
      <c r="O29" s="770">
        <f>D29+F29+H29+J29+N29+L29</f>
        <v>0</v>
      </c>
      <c r="P29" s="771"/>
      <c r="Q29" s="773"/>
      <c r="R29" s="779"/>
      <c r="S29" s="3"/>
    </row>
    <row r="30" spans="1:19" ht="16.5" thickBot="1">
      <c r="A30" s="772"/>
      <c r="B30" s="21" t="e">
        <f>LOOKUP(A30,Name!A$2:B969)</f>
        <v>#N/A</v>
      </c>
      <c r="C30" s="147"/>
      <c r="D30" s="87"/>
      <c r="E30" s="147"/>
      <c r="F30" s="87"/>
      <c r="G30" s="150"/>
      <c r="H30" s="87"/>
      <c r="I30" s="150"/>
      <c r="J30" s="87"/>
      <c r="K30" s="87"/>
      <c r="L30" s="87"/>
      <c r="M30" s="87"/>
      <c r="N30" s="87"/>
      <c r="O30" s="770">
        <f>D30+F30+H30+J30+N30+L30</f>
        <v>0</v>
      </c>
      <c r="P30" s="782">
        <f>SUM(O25:O30)</f>
        <v>90</v>
      </c>
      <c r="Q30" s="780" t="s">
        <v>71</v>
      </c>
      <c r="R30" s="781">
        <f>P30+R25+R26-Q28-R28</f>
        <v>90</v>
      </c>
      <c r="S30" s="3"/>
    </row>
    <row r="31" spans="1:19" ht="16.5" thickBot="1">
      <c r="A31" s="139">
        <v>6</v>
      </c>
      <c r="B31" s="140" t="str">
        <f>LOOKUP(A31,Name!A$2:B971)</f>
        <v>Solihull &amp; Small Heath</v>
      </c>
      <c r="C31" s="826" t="s">
        <v>101</v>
      </c>
      <c r="D31" s="827"/>
      <c r="E31" s="815" t="s">
        <v>102</v>
      </c>
      <c r="F31" s="816"/>
      <c r="G31" s="844" t="s">
        <v>103</v>
      </c>
      <c r="H31" s="845"/>
      <c r="I31" s="840" t="s">
        <v>104</v>
      </c>
      <c r="J31" s="841"/>
      <c r="K31" s="844" t="s">
        <v>105</v>
      </c>
      <c r="L31" s="845"/>
      <c r="M31" s="819" t="s">
        <v>113</v>
      </c>
      <c r="N31" s="820"/>
      <c r="O31" s="783" t="s">
        <v>107</v>
      </c>
      <c r="P31" s="752" t="s">
        <v>73</v>
      </c>
      <c r="Q31" s="753" t="s">
        <v>194</v>
      </c>
      <c r="R31" s="754" t="s">
        <v>193</v>
      </c>
      <c r="S31" s="3"/>
    </row>
    <row r="32" spans="1:19" ht="15.75">
      <c r="A32" s="138">
        <v>625</v>
      </c>
      <c r="B32" s="21" t="str">
        <f>LOOKUP(A32,Name!A$2:B972)</f>
        <v>Elliott Jones</v>
      </c>
      <c r="C32" s="147"/>
      <c r="D32" s="87"/>
      <c r="E32" s="147">
        <v>47.2</v>
      </c>
      <c r="F32" s="87">
        <v>40</v>
      </c>
      <c r="G32" s="150">
        <v>2.34</v>
      </c>
      <c r="H32" s="87">
        <v>40</v>
      </c>
      <c r="I32" s="150"/>
      <c r="J32" s="87"/>
      <c r="K32" s="87">
        <v>82</v>
      </c>
      <c r="L32" s="87">
        <v>39</v>
      </c>
      <c r="M32" s="87"/>
      <c r="N32" s="87"/>
      <c r="O32" s="784">
        <f>D32+F32+H32+J32+N32+L32</f>
        <v>119</v>
      </c>
      <c r="P32" s="715" t="s">
        <v>108</v>
      </c>
      <c r="Q32" s="859">
        <v>102.7</v>
      </c>
      <c r="R32" s="723">
        <v>20</v>
      </c>
      <c r="S32" s="3"/>
    </row>
    <row r="33" spans="1:19" ht="16.5" thickBot="1">
      <c r="A33" s="138">
        <v>626</v>
      </c>
      <c r="B33" s="21" t="str">
        <f>LOOKUP(A33,Name!A$2:B977)</f>
        <v>Sam Harris</v>
      </c>
      <c r="C33" s="147"/>
      <c r="D33" s="87"/>
      <c r="E33" s="147">
        <v>50.7</v>
      </c>
      <c r="F33" s="87">
        <v>28</v>
      </c>
      <c r="G33" s="150"/>
      <c r="H33" s="87"/>
      <c r="I33" s="150"/>
      <c r="J33" s="87"/>
      <c r="K33" s="87">
        <v>82</v>
      </c>
      <c r="L33" s="87">
        <v>39</v>
      </c>
      <c r="M33" s="87">
        <v>5.56</v>
      </c>
      <c r="N33" s="87">
        <v>32</v>
      </c>
      <c r="O33" s="784">
        <f>D33+F33+H33+J33+N33+L33</f>
        <v>99</v>
      </c>
      <c r="P33" s="749" t="s">
        <v>109</v>
      </c>
      <c r="Q33" s="709">
        <v>91.3</v>
      </c>
      <c r="R33" s="750">
        <v>40</v>
      </c>
      <c r="S33" s="3"/>
    </row>
    <row r="34" spans="1:19" ht="16.5" thickBot="1">
      <c r="A34" s="138">
        <v>631</v>
      </c>
      <c r="B34" s="21" t="str">
        <f>LOOKUP(A34,Name!A$2:B975)</f>
        <v>Hallam Cox</v>
      </c>
      <c r="C34" s="147"/>
      <c r="D34" s="87"/>
      <c r="E34" s="147">
        <v>49.8</v>
      </c>
      <c r="F34" s="87">
        <v>34</v>
      </c>
      <c r="G34" s="150">
        <v>1.94</v>
      </c>
      <c r="H34" s="87">
        <v>32</v>
      </c>
      <c r="I34" s="150">
        <v>5.71</v>
      </c>
      <c r="J34" s="87">
        <v>28</v>
      </c>
      <c r="K34" s="87"/>
      <c r="L34" s="87"/>
      <c r="M34" s="87"/>
      <c r="N34" s="87"/>
      <c r="O34" s="784">
        <f>D34+F34+H34+J34+N34+L34</f>
        <v>94</v>
      </c>
      <c r="P34" s="752"/>
      <c r="Q34" s="753"/>
      <c r="R34" s="754"/>
      <c r="S34" s="3"/>
    </row>
    <row r="35" spans="1:19" ht="16.5" thickBot="1">
      <c r="A35" s="138">
        <v>623</v>
      </c>
      <c r="B35" s="21" t="str">
        <f>LOOKUP(A35,Name!A$2:B975)</f>
        <v>Deaglan O'Brien</v>
      </c>
      <c r="C35" s="147">
        <v>24</v>
      </c>
      <c r="D35" s="87">
        <v>28</v>
      </c>
      <c r="E35" s="147"/>
      <c r="F35" s="87"/>
      <c r="G35" s="150"/>
      <c r="H35" s="87"/>
      <c r="I35" s="150">
        <v>9.55</v>
      </c>
      <c r="J35" s="87">
        <v>36</v>
      </c>
      <c r="K35" s="87"/>
      <c r="L35" s="87"/>
      <c r="M35" s="150">
        <v>6.6</v>
      </c>
      <c r="N35" s="87">
        <v>38</v>
      </c>
      <c r="O35" s="784">
        <f>D35+F35+H35+J35+N35+L35</f>
        <v>102</v>
      </c>
      <c r="P35" s="710" t="s">
        <v>261</v>
      </c>
      <c r="Q35" s="751">
        <v>95</v>
      </c>
      <c r="R35" s="718">
        <v>94</v>
      </c>
      <c r="S35" s="3"/>
    </row>
    <row r="36" spans="1:19" ht="15.75">
      <c r="A36" s="138">
        <v>621</v>
      </c>
      <c r="B36" s="21" t="str">
        <f>LOOKUP(A36,Name!A$2:B976)</f>
        <v>Will Giles</v>
      </c>
      <c r="C36" s="147">
        <v>23.2</v>
      </c>
      <c r="D36" s="87">
        <v>33</v>
      </c>
      <c r="E36" s="147"/>
      <c r="F36" s="87"/>
      <c r="G36" s="150">
        <v>1.64</v>
      </c>
      <c r="H36" s="87">
        <v>26</v>
      </c>
      <c r="I36" s="150"/>
      <c r="J36" s="87"/>
      <c r="K36" s="87">
        <v>75</v>
      </c>
      <c r="L36" s="87">
        <v>36</v>
      </c>
      <c r="M36" s="87"/>
      <c r="N36" s="87"/>
      <c r="O36" s="784">
        <f>D36+F36+H36+J36+N36+L36</f>
        <v>95</v>
      </c>
      <c r="P36" s="139"/>
      <c r="Q36" s="140"/>
      <c r="R36" s="141"/>
      <c r="S36" s="3"/>
    </row>
    <row r="37" spans="1:19" ht="16.5" thickBot="1">
      <c r="A37" s="138">
        <v>624</v>
      </c>
      <c r="B37" s="21" t="str">
        <f>LOOKUP(A37,Name!A$2:B976)</f>
        <v>Will Edwards</v>
      </c>
      <c r="C37" s="147">
        <v>22.7</v>
      </c>
      <c r="D37" s="87">
        <v>36</v>
      </c>
      <c r="E37" s="147"/>
      <c r="F37" s="87"/>
      <c r="G37" s="150"/>
      <c r="H37" s="87"/>
      <c r="I37" s="150">
        <v>8.05</v>
      </c>
      <c r="J37" s="87">
        <v>30</v>
      </c>
      <c r="K37" s="87"/>
      <c r="L37" s="87"/>
      <c r="M37" s="150">
        <v>6.2</v>
      </c>
      <c r="N37" s="87">
        <v>36</v>
      </c>
      <c r="O37" s="784">
        <f>D37+F37+H37+J37+N37+L37</f>
        <v>102</v>
      </c>
      <c r="P37" s="747">
        <f>SUM(O32:O37)</f>
        <v>611</v>
      </c>
      <c r="Q37" s="146" t="s">
        <v>73</v>
      </c>
      <c r="R37" s="748">
        <f>P37+R32+R33-Q35-R35</f>
        <v>482</v>
      </c>
      <c r="S37" s="3"/>
    </row>
    <row r="38" spans="1:19" ht="15.75">
      <c r="A38" s="142"/>
      <c r="B38" s="734" t="s">
        <v>110</v>
      </c>
      <c r="C38" s="826" t="s">
        <v>101</v>
      </c>
      <c r="D38" s="827"/>
      <c r="E38" s="817" t="s">
        <v>102</v>
      </c>
      <c r="F38" s="818"/>
      <c r="G38" s="846" t="s">
        <v>103</v>
      </c>
      <c r="H38" s="847"/>
      <c r="I38" s="840" t="s">
        <v>104</v>
      </c>
      <c r="J38" s="841"/>
      <c r="K38" s="846" t="s">
        <v>105</v>
      </c>
      <c r="L38" s="847"/>
      <c r="M38" s="819" t="s">
        <v>113</v>
      </c>
      <c r="N38" s="820"/>
      <c r="O38" s="755"/>
      <c r="P38" s="758"/>
      <c r="Q38" s="756"/>
      <c r="R38" s="759"/>
      <c r="S38" s="3"/>
    </row>
    <row r="39" spans="1:19" ht="15.75">
      <c r="A39" s="138">
        <v>629</v>
      </c>
      <c r="B39" s="21" t="str">
        <f>LOOKUP(A39,Name!A$2:B976)</f>
        <v>Tom Rayson</v>
      </c>
      <c r="C39" s="147">
        <v>22.7</v>
      </c>
      <c r="D39" s="87">
        <v>36</v>
      </c>
      <c r="E39" s="147"/>
      <c r="F39" s="87"/>
      <c r="G39" s="150"/>
      <c r="H39" s="87"/>
      <c r="I39" s="150"/>
      <c r="J39" s="87"/>
      <c r="K39" s="87"/>
      <c r="L39" s="87"/>
      <c r="M39" s="87"/>
      <c r="N39" s="87"/>
      <c r="O39" s="784">
        <f>D39+F39+H39+J39+N39+L39</f>
        <v>36</v>
      </c>
      <c r="P39" s="760"/>
      <c r="Q39" s="757"/>
      <c r="R39" s="761"/>
      <c r="S39" s="3"/>
    </row>
    <row r="40" spans="1:19" ht="15.75">
      <c r="A40" s="138"/>
      <c r="B40" s="21" t="e">
        <f>LOOKUP(A40,Name!A$2:B976)</f>
        <v>#N/A</v>
      </c>
      <c r="C40" s="147"/>
      <c r="D40" s="87"/>
      <c r="E40" s="147"/>
      <c r="F40" s="87"/>
      <c r="G40" s="150"/>
      <c r="H40" s="87"/>
      <c r="I40" s="150"/>
      <c r="J40" s="87"/>
      <c r="K40" s="87"/>
      <c r="L40" s="87"/>
      <c r="M40" s="87"/>
      <c r="N40" s="87"/>
      <c r="O40" s="784">
        <f>D40+F40+H40+J40+N40+L40</f>
        <v>0</v>
      </c>
      <c r="P40" s="760"/>
      <c r="Q40" s="757"/>
      <c r="R40" s="761"/>
      <c r="S40" s="3"/>
    </row>
    <row r="41" spans="1:19" ht="15.75">
      <c r="A41" s="129"/>
      <c r="B41" s="21" t="e">
        <f>LOOKUP(A41,Name!A$2:B953)</f>
        <v>#N/A</v>
      </c>
      <c r="C41" s="147"/>
      <c r="D41" s="87"/>
      <c r="E41" s="147"/>
      <c r="F41" s="87"/>
      <c r="G41" s="150"/>
      <c r="H41" s="87"/>
      <c r="I41" s="150"/>
      <c r="J41" s="87"/>
      <c r="K41" s="87"/>
      <c r="L41" s="87"/>
      <c r="M41" s="87"/>
      <c r="N41" s="87"/>
      <c r="O41" s="784">
        <f>D41+F41+H41+J41+N41+L41</f>
        <v>0</v>
      </c>
      <c r="P41" s="760"/>
      <c r="Q41" s="757"/>
      <c r="R41" s="761"/>
      <c r="S41" s="3"/>
    </row>
    <row r="42" spans="1:19" ht="16.5" thickBot="1">
      <c r="A42" s="143"/>
      <c r="B42" s="733" t="s">
        <v>110</v>
      </c>
      <c r="C42" s="148"/>
      <c r="D42" s="144"/>
      <c r="E42" s="148"/>
      <c r="F42" s="144"/>
      <c r="G42" s="151"/>
      <c r="H42" s="144"/>
      <c r="I42" s="151"/>
      <c r="J42" s="144"/>
      <c r="K42" s="144"/>
      <c r="L42" s="144"/>
      <c r="M42" s="144"/>
      <c r="N42" s="144"/>
      <c r="O42" s="144"/>
      <c r="P42" s="143"/>
      <c r="Q42" s="144"/>
      <c r="R42" s="145"/>
      <c r="S42" s="3"/>
    </row>
  </sheetData>
  <sheetProtection/>
  <mergeCells count="38">
    <mergeCell ref="I24:J24"/>
    <mergeCell ref="G24:H24"/>
    <mergeCell ref="I38:J38"/>
    <mergeCell ref="G38:H38"/>
    <mergeCell ref="C3:D3"/>
    <mergeCell ref="E3:F3"/>
    <mergeCell ref="G3:H3"/>
    <mergeCell ref="I3:J3"/>
    <mergeCell ref="M3:N3"/>
    <mergeCell ref="K3:L3"/>
    <mergeCell ref="C10:D10"/>
    <mergeCell ref="E10:F10"/>
    <mergeCell ref="G10:H10"/>
    <mergeCell ref="I10:J10"/>
    <mergeCell ref="M10:N10"/>
    <mergeCell ref="K10:L10"/>
    <mergeCell ref="C31:D31"/>
    <mergeCell ref="M24:N24"/>
    <mergeCell ref="C17:D17"/>
    <mergeCell ref="E17:F17"/>
    <mergeCell ref="G17:H17"/>
    <mergeCell ref="I17:J17"/>
    <mergeCell ref="M17:N17"/>
    <mergeCell ref="K17:L17"/>
    <mergeCell ref="K24:L24"/>
    <mergeCell ref="C38:D38"/>
    <mergeCell ref="E38:F38"/>
    <mergeCell ref="C24:D24"/>
    <mergeCell ref="E24:F24"/>
    <mergeCell ref="K31:L31"/>
    <mergeCell ref="K38:L38"/>
    <mergeCell ref="M38:N38"/>
    <mergeCell ref="M1:R1"/>
    <mergeCell ref="A1:B1"/>
    <mergeCell ref="E31:F31"/>
    <mergeCell ref="G31:H31"/>
    <mergeCell ref="I31:J31"/>
    <mergeCell ref="M31:N31"/>
  </mergeCells>
  <conditionalFormatting sqref="O32:O37">
    <cfRule type="cellIs" priority="14" dxfId="112" operator="equal" stopIfTrue="1">
      <formula>1</formula>
    </cfRule>
  </conditionalFormatting>
  <conditionalFormatting sqref="O25:O30">
    <cfRule type="cellIs" priority="12" dxfId="112" operator="equal" stopIfTrue="1">
      <formula>1</formula>
    </cfRule>
  </conditionalFormatting>
  <conditionalFormatting sqref="O18:O23">
    <cfRule type="cellIs" priority="11" dxfId="112" operator="equal" stopIfTrue="1">
      <formula>1</formula>
    </cfRule>
  </conditionalFormatting>
  <conditionalFormatting sqref="O4:O9">
    <cfRule type="cellIs" priority="9" dxfId="112" operator="equal" stopIfTrue="1">
      <formula>1</formula>
    </cfRule>
  </conditionalFormatting>
  <conditionalFormatting sqref="O11:O16">
    <cfRule type="cellIs" priority="2" dxfId="112" operator="equal" stopIfTrue="1">
      <formula>1</formula>
    </cfRule>
  </conditionalFormatting>
  <conditionalFormatting sqref="O39:O41">
    <cfRule type="cellIs" priority="1" dxfId="112" operator="equal" stopIfTrue="1">
      <formula>1</formula>
    </cfRule>
  </conditionalFormatting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71" r:id="rId1"/>
  <headerFooter>
    <oddHeader>&amp;LUnder 15 Boys&amp;RBirmingham Sportshall League 2014 to 2015</oddHeader>
    <oddFooter>&amp;L&amp;F&amp;R&amp;A</oddFooter>
  </headerFooter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43" sqref="A1:R43"/>
    </sheetView>
  </sheetViews>
  <sheetFormatPr defaultColWidth="9.140625" defaultRowHeight="12.75"/>
  <cols>
    <col min="1" max="1" width="6.00390625" style="3" customWidth="1"/>
    <col min="2" max="2" width="25.8515625" style="3" customWidth="1"/>
    <col min="3" max="3" width="6.7109375" style="149" customWidth="1"/>
    <col min="4" max="4" width="6.7109375" style="3" customWidth="1"/>
    <col min="5" max="5" width="6.7109375" style="149" customWidth="1"/>
    <col min="6" max="6" width="7.57421875" style="3" customWidth="1"/>
    <col min="7" max="7" width="6.7109375" style="154" customWidth="1"/>
    <col min="8" max="8" width="6.7109375" style="3" customWidth="1"/>
    <col min="9" max="9" width="6.7109375" style="77" customWidth="1"/>
    <col min="10" max="10" width="6.7109375" style="3" customWidth="1"/>
    <col min="11" max="11" width="6.8515625" style="77" customWidth="1"/>
    <col min="12" max="12" width="7.8515625" style="3" customWidth="1"/>
    <col min="13" max="14" width="6.7109375" style="3" customWidth="1"/>
    <col min="15" max="15" width="4.8515625" style="3" customWidth="1"/>
    <col min="16" max="16" width="6.140625" style="55" customWidth="1"/>
    <col min="17" max="18" width="6.7109375" style="55" customWidth="1"/>
    <col min="19" max="19" width="15.28125" style="3" customWidth="1"/>
    <col min="20" max="22" width="6.140625" style="3" customWidth="1"/>
    <col min="23" max="16384" width="9.140625" style="3" customWidth="1"/>
  </cols>
  <sheetData>
    <row r="1" spans="1:18" s="204" customFormat="1" ht="21" customHeight="1" thickBot="1">
      <c r="A1" s="836" t="s">
        <v>111</v>
      </c>
      <c r="B1" s="825"/>
      <c r="C1" s="229" t="s">
        <v>65</v>
      </c>
      <c r="D1" s="230">
        <f>R9</f>
        <v>204</v>
      </c>
      <c r="E1" s="231" t="s">
        <v>67</v>
      </c>
      <c r="F1" s="232">
        <f>R16</f>
        <v>431</v>
      </c>
      <c r="G1" s="233" t="s">
        <v>69</v>
      </c>
      <c r="H1" s="234">
        <f>R23</f>
        <v>263</v>
      </c>
      <c r="I1" s="235" t="s">
        <v>71</v>
      </c>
      <c r="J1" s="236">
        <f>R30</f>
        <v>422</v>
      </c>
      <c r="K1" s="237" t="s">
        <v>73</v>
      </c>
      <c r="L1" s="239">
        <f>R37</f>
        <v>442</v>
      </c>
      <c r="M1" s="837" t="str">
        <f>'s15B'!M1</f>
        <v>13th December 2014</v>
      </c>
      <c r="N1" s="838"/>
      <c r="O1" s="838"/>
      <c r="P1" s="838"/>
      <c r="Q1" s="838"/>
      <c r="R1" s="839"/>
    </row>
    <row r="2" spans="1:18" ht="17.25" customHeight="1" thickBot="1">
      <c r="A2" s="246" t="s">
        <v>0</v>
      </c>
      <c r="B2" s="704"/>
      <c r="C2" s="705" t="s">
        <v>259</v>
      </c>
      <c r="D2" s="705" t="s">
        <v>193</v>
      </c>
      <c r="E2" s="705" t="s">
        <v>259</v>
      </c>
      <c r="F2" s="705" t="s">
        <v>193</v>
      </c>
      <c r="G2" s="705" t="s">
        <v>260</v>
      </c>
      <c r="H2" s="705" t="s">
        <v>193</v>
      </c>
      <c r="I2" s="705" t="s">
        <v>260</v>
      </c>
      <c r="J2" s="705" t="s">
        <v>193</v>
      </c>
      <c r="K2" s="705" t="s">
        <v>260</v>
      </c>
      <c r="L2" s="705" t="s">
        <v>193</v>
      </c>
      <c r="M2" s="706" t="s">
        <v>0</v>
      </c>
      <c r="N2" s="706" t="s">
        <v>193</v>
      </c>
      <c r="O2" s="707"/>
      <c r="P2" s="712"/>
      <c r="Q2" s="712"/>
      <c r="R2" s="712"/>
    </row>
    <row r="3" spans="1:18" ht="15.75">
      <c r="A3" s="708">
        <v>1</v>
      </c>
      <c r="B3" s="703" t="str">
        <f>LOOKUP(A3,Name!A$2:B940)</f>
        <v>Royal Sutton Coldfield</v>
      </c>
      <c r="C3" s="819" t="s">
        <v>101</v>
      </c>
      <c r="D3" s="820"/>
      <c r="E3" s="834" t="s">
        <v>102</v>
      </c>
      <c r="F3" s="835"/>
      <c r="G3" s="819" t="s">
        <v>106</v>
      </c>
      <c r="H3" s="820"/>
      <c r="I3" s="834" t="s">
        <v>103</v>
      </c>
      <c r="J3" s="835"/>
      <c r="K3" s="819" t="s">
        <v>104</v>
      </c>
      <c r="L3" s="820"/>
      <c r="M3" s="834" t="s">
        <v>105</v>
      </c>
      <c r="N3" s="835"/>
      <c r="O3" s="763" t="s">
        <v>107</v>
      </c>
      <c r="P3" s="121" t="s">
        <v>65</v>
      </c>
      <c r="Q3" s="713" t="s">
        <v>194</v>
      </c>
      <c r="R3" s="714" t="s">
        <v>193</v>
      </c>
    </row>
    <row r="4" spans="1:18" ht="15.75">
      <c r="A4" s="122">
        <v>169</v>
      </c>
      <c r="B4" s="21" t="str">
        <f>LOOKUP(A4,Name!A$2:B940)</f>
        <v>Lucy Wood</v>
      </c>
      <c r="C4" s="147">
        <v>26.6</v>
      </c>
      <c r="D4" s="689">
        <v>18</v>
      </c>
      <c r="E4" s="147"/>
      <c r="F4" s="87"/>
      <c r="G4" s="152">
        <v>45</v>
      </c>
      <c r="H4" s="87">
        <v>26</v>
      </c>
      <c r="I4" s="150"/>
      <c r="J4" s="87"/>
      <c r="K4" s="150">
        <v>5.26</v>
      </c>
      <c r="L4" s="87">
        <v>14</v>
      </c>
      <c r="M4" s="87"/>
      <c r="N4" s="87"/>
      <c r="O4" s="764">
        <f aca="true" t="shared" si="0" ref="O4:O9">D4+F4+H4+J4+L4+N4</f>
        <v>58</v>
      </c>
      <c r="P4" s="715" t="s">
        <v>108</v>
      </c>
      <c r="Q4" s="7">
        <v>111.3</v>
      </c>
      <c r="R4" s="123">
        <v>5</v>
      </c>
    </row>
    <row r="5" spans="1:18" ht="15.75">
      <c r="A5" s="122">
        <v>174</v>
      </c>
      <c r="B5" s="21" t="str">
        <f>LOOKUP(A5,Name!A$2:B941)</f>
        <v>Melissa Adkins</v>
      </c>
      <c r="C5" s="147"/>
      <c r="D5" s="87"/>
      <c r="E5" s="147">
        <v>53</v>
      </c>
      <c r="F5" s="87">
        <v>28</v>
      </c>
      <c r="G5" s="152"/>
      <c r="H5" s="87"/>
      <c r="I5" s="150"/>
      <c r="J5" s="87"/>
      <c r="K5" s="150">
        <v>6.03</v>
      </c>
      <c r="L5" s="150">
        <v>24</v>
      </c>
      <c r="M5" s="87"/>
      <c r="N5" s="87"/>
      <c r="O5" s="764">
        <f t="shared" si="0"/>
        <v>52</v>
      </c>
      <c r="P5" s="716" t="s">
        <v>109</v>
      </c>
      <c r="Q5" s="85"/>
      <c r="R5" s="123"/>
    </row>
    <row r="6" spans="1:18" ht="16.5" thickBot="1">
      <c r="A6" s="122">
        <v>173</v>
      </c>
      <c r="B6" s="21" t="str">
        <f>LOOKUP(A6,Name!A$2:B942)</f>
        <v>Jasmine Skipp</v>
      </c>
      <c r="C6" s="147">
        <v>24.6</v>
      </c>
      <c r="D6" s="87">
        <v>31</v>
      </c>
      <c r="E6" s="147"/>
      <c r="F6" s="87"/>
      <c r="G6" s="152">
        <v>44</v>
      </c>
      <c r="H6" s="87">
        <v>24</v>
      </c>
      <c r="I6" s="150"/>
      <c r="J6" s="87"/>
      <c r="K6" s="150"/>
      <c r="L6" s="87"/>
      <c r="M6" s="87">
        <v>72</v>
      </c>
      <c r="N6" s="87">
        <v>34</v>
      </c>
      <c r="O6" s="764">
        <f t="shared" si="0"/>
        <v>89</v>
      </c>
      <c r="P6" s="717"/>
      <c r="Q6" s="711"/>
      <c r="R6" s="702"/>
    </row>
    <row r="7" spans="1:18" ht="16.5" thickBot="1">
      <c r="A7" s="122"/>
      <c r="B7" s="21" t="e">
        <f>LOOKUP(A7,Name!A$2:B943)</f>
        <v>#N/A</v>
      </c>
      <c r="C7" s="147"/>
      <c r="D7" s="87"/>
      <c r="E7" s="147"/>
      <c r="F7" s="87"/>
      <c r="G7" s="150"/>
      <c r="H7" s="150"/>
      <c r="I7" s="150"/>
      <c r="J7" s="87"/>
      <c r="K7" s="150"/>
      <c r="L7" s="150"/>
      <c r="M7" s="87"/>
      <c r="N7" s="87"/>
      <c r="O7" s="764">
        <f t="shared" si="0"/>
        <v>0</v>
      </c>
      <c r="P7" s="698" t="s">
        <v>261</v>
      </c>
      <c r="Q7" s="731"/>
      <c r="R7" s="724"/>
    </row>
    <row r="8" spans="1:18" ht="15.75">
      <c r="A8" s="122"/>
      <c r="B8" s="21" t="e">
        <f>LOOKUP(A8,Name!A$2:B944)</f>
        <v>#N/A</v>
      </c>
      <c r="C8" s="147"/>
      <c r="D8" s="87"/>
      <c r="E8" s="147"/>
      <c r="F8" s="87"/>
      <c r="G8" s="152"/>
      <c r="H8" s="87"/>
      <c r="I8" s="150"/>
      <c r="J8" s="87"/>
      <c r="K8" s="150"/>
      <c r="L8" s="87"/>
      <c r="M8" s="87"/>
      <c r="N8" s="87"/>
      <c r="O8" s="764">
        <f t="shared" si="0"/>
        <v>0</v>
      </c>
      <c r="P8" s="732"/>
      <c r="Q8" s="713"/>
      <c r="R8" s="714"/>
    </row>
    <row r="9" spans="1:18" ht="16.5" thickBot="1">
      <c r="A9" s="122"/>
      <c r="B9" s="21" t="e">
        <f>LOOKUP(A9,Name!A$2:B945)</f>
        <v>#N/A</v>
      </c>
      <c r="C9" s="147"/>
      <c r="D9" s="87"/>
      <c r="E9" s="147"/>
      <c r="F9" s="87"/>
      <c r="G9" s="152"/>
      <c r="H9" s="87"/>
      <c r="I9" s="150"/>
      <c r="J9" s="87"/>
      <c r="K9" s="150"/>
      <c r="L9" s="87"/>
      <c r="M9" s="87"/>
      <c r="N9" s="87"/>
      <c r="O9" s="764">
        <f t="shared" si="0"/>
        <v>0</v>
      </c>
      <c r="P9" s="739">
        <f>SUM(O4:O9)</f>
        <v>199</v>
      </c>
      <c r="Q9" s="125" t="s">
        <v>65</v>
      </c>
      <c r="R9" s="701">
        <f>P9+R4+R5-Q7-R7</f>
        <v>204</v>
      </c>
    </row>
    <row r="10" spans="1:18" ht="15.75">
      <c r="A10" s="126">
        <v>3</v>
      </c>
      <c r="B10" s="127" t="str">
        <f>LOOKUP(A10,Name!A$2:B947)</f>
        <v>Birchfield Harriers</v>
      </c>
      <c r="C10" s="826" t="s">
        <v>101</v>
      </c>
      <c r="D10" s="827"/>
      <c r="E10" s="832" t="s">
        <v>102</v>
      </c>
      <c r="F10" s="833"/>
      <c r="G10" s="826" t="s">
        <v>106</v>
      </c>
      <c r="H10" s="827"/>
      <c r="I10" s="832" t="s">
        <v>103</v>
      </c>
      <c r="J10" s="833"/>
      <c r="K10" s="826" t="s">
        <v>104</v>
      </c>
      <c r="L10" s="827"/>
      <c r="M10" s="832" t="s">
        <v>105</v>
      </c>
      <c r="N10" s="833"/>
      <c r="O10" s="762" t="s">
        <v>107</v>
      </c>
      <c r="P10" s="722" t="s">
        <v>67</v>
      </c>
      <c r="Q10" s="700" t="s">
        <v>194</v>
      </c>
      <c r="R10" s="700" t="s">
        <v>193</v>
      </c>
    </row>
    <row r="11" spans="1:18" ht="15.75">
      <c r="A11" s="129">
        <v>323</v>
      </c>
      <c r="B11" s="21" t="str">
        <f>LOOKUP(A11,Name!A$2:B948)</f>
        <v>Melissa Morris</v>
      </c>
      <c r="C11" s="147"/>
      <c r="D11" s="87"/>
      <c r="E11" s="147">
        <v>50.3</v>
      </c>
      <c r="F11" s="87">
        <v>38</v>
      </c>
      <c r="G11" s="152"/>
      <c r="H11" s="87"/>
      <c r="I11" s="150"/>
      <c r="J11" s="87"/>
      <c r="K11" s="150">
        <v>9.21</v>
      </c>
      <c r="L11" s="87">
        <v>38</v>
      </c>
      <c r="M11" s="87"/>
      <c r="N11" s="87"/>
      <c r="O11" s="690">
        <f aca="true" t="shared" si="1" ref="O11:O16">D11+F11+H11+J11+L11+N11</f>
        <v>76</v>
      </c>
      <c r="P11" s="715" t="s">
        <v>108</v>
      </c>
      <c r="Q11" s="7">
        <v>107.2</v>
      </c>
      <c r="R11" s="123">
        <v>20</v>
      </c>
    </row>
    <row r="12" spans="1:18" ht="15.75">
      <c r="A12" s="129">
        <v>334</v>
      </c>
      <c r="B12" s="21" t="str">
        <f>LOOKUP(A12,Name!A$2:B949)</f>
        <v>Shamila Channer</v>
      </c>
      <c r="C12" s="147"/>
      <c r="D12" s="87"/>
      <c r="E12" s="147">
        <v>54</v>
      </c>
      <c r="F12" s="87">
        <v>24</v>
      </c>
      <c r="G12" s="152"/>
      <c r="H12" s="87"/>
      <c r="I12" s="150">
        <v>2</v>
      </c>
      <c r="J12" s="87">
        <v>32</v>
      </c>
      <c r="K12" s="150">
        <v>8.1</v>
      </c>
      <c r="L12" s="87">
        <v>36</v>
      </c>
      <c r="M12" s="87"/>
      <c r="N12" s="87"/>
      <c r="O12" s="690">
        <f t="shared" si="1"/>
        <v>92</v>
      </c>
      <c r="P12" s="716" t="s">
        <v>109</v>
      </c>
      <c r="Q12" s="85">
        <v>94.7</v>
      </c>
      <c r="R12" s="123">
        <v>40</v>
      </c>
    </row>
    <row r="13" spans="1:18" ht="16.5" thickBot="1">
      <c r="A13" s="129">
        <v>329</v>
      </c>
      <c r="B13" s="21" t="str">
        <f>LOOKUP(A13,Name!A$2:B950)</f>
        <v>Lemeyah Issac</v>
      </c>
      <c r="C13" s="147">
        <v>24.7</v>
      </c>
      <c r="D13" s="87">
        <v>28</v>
      </c>
      <c r="E13" s="147"/>
      <c r="F13" s="87"/>
      <c r="G13" s="152">
        <v>55</v>
      </c>
      <c r="H13" s="87">
        <v>36</v>
      </c>
      <c r="I13" s="150"/>
      <c r="J13" s="87"/>
      <c r="K13" s="150">
        <v>7.9</v>
      </c>
      <c r="L13" s="87">
        <v>34</v>
      </c>
      <c r="M13" s="87"/>
      <c r="N13" s="87"/>
      <c r="O13" s="690">
        <f t="shared" si="1"/>
        <v>98</v>
      </c>
      <c r="P13" s="700"/>
      <c r="Q13" s="700"/>
      <c r="R13" s="700"/>
    </row>
    <row r="14" spans="1:18" ht="16.5" thickBot="1">
      <c r="A14" s="129">
        <v>325</v>
      </c>
      <c r="B14" s="21" t="str">
        <f>LOOKUP(A14,Name!A$2:B951)</f>
        <v>Ally Emanuel</v>
      </c>
      <c r="C14" s="147">
        <v>23.8</v>
      </c>
      <c r="D14" s="87">
        <v>36</v>
      </c>
      <c r="E14" s="147"/>
      <c r="F14" s="87"/>
      <c r="G14" s="152">
        <v>46</v>
      </c>
      <c r="H14" s="87">
        <v>28</v>
      </c>
      <c r="I14" s="150"/>
      <c r="J14" s="87"/>
      <c r="K14" s="150"/>
      <c r="L14" s="87"/>
      <c r="M14" s="87">
        <v>64</v>
      </c>
      <c r="N14" s="87">
        <v>25</v>
      </c>
      <c r="O14" s="690">
        <f t="shared" si="1"/>
        <v>89</v>
      </c>
      <c r="P14" s="719" t="s">
        <v>261</v>
      </c>
      <c r="Q14" s="720">
        <v>76</v>
      </c>
      <c r="R14" s="721">
        <v>76</v>
      </c>
    </row>
    <row r="15" spans="1:18" ht="16.5" thickBot="1">
      <c r="A15" s="129">
        <v>327</v>
      </c>
      <c r="B15" s="21" t="str">
        <f>LOOKUP(A15,Name!A$2:B951)</f>
        <v>Cassie-Ann Pemberton</v>
      </c>
      <c r="C15" s="147">
        <v>22.8</v>
      </c>
      <c r="D15" s="87">
        <v>40</v>
      </c>
      <c r="E15" s="147"/>
      <c r="F15" s="87"/>
      <c r="G15" s="152"/>
      <c r="H15" s="87"/>
      <c r="I15" s="150">
        <v>2.07</v>
      </c>
      <c r="J15" s="87">
        <v>36</v>
      </c>
      <c r="K15" s="150"/>
      <c r="L15" s="87"/>
      <c r="M15" s="87"/>
      <c r="N15" s="87"/>
      <c r="O15" s="690">
        <f>D15+F15+H15+J15+L15+N15</f>
        <v>76</v>
      </c>
      <c r="P15" s="700"/>
      <c r="Q15" s="700"/>
      <c r="R15" s="700"/>
    </row>
    <row r="16" spans="1:18" ht="16.5" thickBot="1">
      <c r="A16" s="129">
        <v>328</v>
      </c>
      <c r="B16" s="21" t="str">
        <f>LOOKUP(A16,Name!A$2:B952)</f>
        <v>Mimi Kunribido</v>
      </c>
      <c r="C16" s="147"/>
      <c r="D16" s="87"/>
      <c r="E16" s="147">
        <v>53.5</v>
      </c>
      <c r="F16" s="87">
        <v>26</v>
      </c>
      <c r="G16" s="152">
        <v>58</v>
      </c>
      <c r="H16" s="87">
        <v>38</v>
      </c>
      <c r="I16" s="150"/>
      <c r="J16" s="87"/>
      <c r="K16" s="150"/>
      <c r="L16" s="87"/>
      <c r="M16" s="87">
        <v>69</v>
      </c>
      <c r="N16" s="87">
        <v>28</v>
      </c>
      <c r="O16" s="690">
        <f t="shared" si="1"/>
        <v>92</v>
      </c>
      <c r="P16" s="740">
        <f>SUM(O11:O16)</f>
        <v>523</v>
      </c>
      <c r="Q16" s="128" t="s">
        <v>67</v>
      </c>
      <c r="R16" s="722">
        <f>P16+R11+R12-Q14-R14</f>
        <v>431</v>
      </c>
    </row>
    <row r="17" spans="1:18" ht="16.5" thickBot="1">
      <c r="A17" s="131">
        <v>4</v>
      </c>
      <c r="B17" s="132" t="str">
        <f>LOOKUP(A17,Name!A$2:B955)</f>
        <v>Halesowen C&amp;AC</v>
      </c>
      <c r="C17" s="826" t="s">
        <v>101</v>
      </c>
      <c r="D17" s="827"/>
      <c r="E17" s="830" t="s">
        <v>102</v>
      </c>
      <c r="F17" s="831"/>
      <c r="G17" s="826" t="s">
        <v>106</v>
      </c>
      <c r="H17" s="827"/>
      <c r="I17" s="830" t="s">
        <v>103</v>
      </c>
      <c r="J17" s="831"/>
      <c r="K17" s="826" t="s">
        <v>104</v>
      </c>
      <c r="L17" s="827"/>
      <c r="M17" s="830" t="s">
        <v>105</v>
      </c>
      <c r="N17" s="831"/>
      <c r="O17" s="765" t="s">
        <v>107</v>
      </c>
      <c r="P17" s="744" t="s">
        <v>69</v>
      </c>
      <c r="Q17" s="745" t="s">
        <v>194</v>
      </c>
      <c r="R17" s="746" t="s">
        <v>193</v>
      </c>
    </row>
    <row r="18" spans="1:18" ht="15.75">
      <c r="A18" s="133">
        <v>474</v>
      </c>
      <c r="B18" s="21" t="str">
        <f>LOOKUP(A18,Name!A$2:B956)</f>
        <v>Ellie England</v>
      </c>
      <c r="C18" s="147">
        <v>24.6</v>
      </c>
      <c r="D18" s="87">
        <v>31</v>
      </c>
      <c r="E18" s="147"/>
      <c r="F18" s="87"/>
      <c r="G18" s="152"/>
      <c r="H18" s="87"/>
      <c r="I18" s="150">
        <v>2.04</v>
      </c>
      <c r="J18" s="87">
        <v>34</v>
      </c>
      <c r="K18" s="150">
        <v>6.48</v>
      </c>
      <c r="L18" s="87">
        <v>28</v>
      </c>
      <c r="M18" s="87"/>
      <c r="N18" s="87"/>
      <c r="O18" s="766">
        <f aca="true" t="shared" si="2" ref="O18:O23">D18+F18+H18+J18+L18+N18</f>
        <v>93</v>
      </c>
      <c r="P18" s="725" t="s">
        <v>108</v>
      </c>
      <c r="Q18" s="860">
        <v>103.7</v>
      </c>
      <c r="R18" s="727">
        <v>30</v>
      </c>
    </row>
    <row r="19" spans="1:18" ht="16.5" thickBot="1">
      <c r="A19" s="133">
        <v>471</v>
      </c>
      <c r="B19" s="21" t="str">
        <f>LOOKUP(A19,Name!A$2:B957)</f>
        <v>Rebekka Freeman</v>
      </c>
      <c r="C19" s="147">
        <v>25.8</v>
      </c>
      <c r="D19" s="87">
        <v>20</v>
      </c>
      <c r="E19" s="147"/>
      <c r="F19" s="87"/>
      <c r="G19" s="152"/>
      <c r="H19" s="87"/>
      <c r="I19" s="150">
        <v>1.54</v>
      </c>
      <c r="J19" s="87">
        <v>22</v>
      </c>
      <c r="K19" s="150">
        <v>6.77</v>
      </c>
      <c r="L19" s="87">
        <v>30</v>
      </c>
      <c r="M19" s="87"/>
      <c r="N19" s="87"/>
      <c r="O19" s="766">
        <f t="shared" si="2"/>
        <v>72</v>
      </c>
      <c r="P19" s="728" t="s">
        <v>109</v>
      </c>
      <c r="Q19" s="96"/>
      <c r="R19" s="729"/>
    </row>
    <row r="20" spans="1:18" ht="16.5" thickBot="1">
      <c r="A20" s="133">
        <v>473</v>
      </c>
      <c r="B20" s="21" t="str">
        <f>LOOKUP(A20,Name!A$2:B958)</f>
        <v>Kimberley Thomas</v>
      </c>
      <c r="C20" s="147"/>
      <c r="D20" s="87"/>
      <c r="E20" s="147">
        <v>52.2</v>
      </c>
      <c r="F20" s="87">
        <v>32</v>
      </c>
      <c r="G20" s="152">
        <v>51</v>
      </c>
      <c r="H20" s="87">
        <v>36</v>
      </c>
      <c r="I20" s="150"/>
      <c r="J20" s="87"/>
      <c r="K20" s="150"/>
      <c r="L20" s="87"/>
      <c r="M20" s="87"/>
      <c r="N20" s="87"/>
      <c r="O20" s="766">
        <f t="shared" si="2"/>
        <v>68</v>
      </c>
      <c r="P20" s="735"/>
      <c r="Q20" s="736"/>
      <c r="R20" s="737"/>
    </row>
    <row r="21" spans="1:18" ht="16.5" thickBot="1">
      <c r="A21" s="133"/>
      <c r="B21" s="21" t="e">
        <f>LOOKUP(A21,Name!A$2:B959)</f>
        <v>#N/A</v>
      </c>
      <c r="C21" s="147"/>
      <c r="D21" s="87"/>
      <c r="E21" s="147"/>
      <c r="F21" s="87"/>
      <c r="G21" s="152"/>
      <c r="H21" s="87"/>
      <c r="I21" s="150"/>
      <c r="J21" s="87"/>
      <c r="K21" s="150"/>
      <c r="L21" s="87"/>
      <c r="M21" s="87"/>
      <c r="N21" s="87"/>
      <c r="O21" s="766">
        <f t="shared" si="2"/>
        <v>0</v>
      </c>
      <c r="P21" s="719" t="s">
        <v>261</v>
      </c>
      <c r="Q21" s="730"/>
      <c r="R21" s="721"/>
    </row>
    <row r="22" spans="1:18" ht="15.75">
      <c r="A22" s="133"/>
      <c r="B22" s="21" t="e">
        <f>LOOKUP(A22,Name!A$2:B960)</f>
        <v>#N/A</v>
      </c>
      <c r="C22" s="147"/>
      <c r="D22" s="87"/>
      <c r="E22" s="147"/>
      <c r="F22" s="87"/>
      <c r="G22" s="152"/>
      <c r="H22" s="87"/>
      <c r="I22" s="150"/>
      <c r="J22" s="87"/>
      <c r="K22" s="150"/>
      <c r="L22" s="87"/>
      <c r="M22" s="87"/>
      <c r="N22" s="87"/>
      <c r="O22" s="766">
        <f t="shared" si="2"/>
        <v>0</v>
      </c>
      <c r="P22" s="131"/>
      <c r="Q22" s="132"/>
      <c r="R22" s="134"/>
    </row>
    <row r="23" spans="1:18" ht="16.5" thickBot="1">
      <c r="A23" s="133"/>
      <c r="B23" s="21" t="e">
        <f>LOOKUP(A23,Name!A$2:B961)</f>
        <v>#N/A</v>
      </c>
      <c r="C23" s="147"/>
      <c r="D23" s="87"/>
      <c r="E23" s="767"/>
      <c r="F23" s="768"/>
      <c r="G23" s="152"/>
      <c r="H23" s="87"/>
      <c r="I23" s="150"/>
      <c r="J23" s="87"/>
      <c r="K23" s="150"/>
      <c r="L23" s="87"/>
      <c r="M23" s="87"/>
      <c r="N23" s="87"/>
      <c r="O23" s="766">
        <f t="shared" si="2"/>
        <v>0</v>
      </c>
      <c r="P23" s="741">
        <f>SUM(O18:O23)</f>
        <v>233</v>
      </c>
      <c r="Q23" s="742" t="s">
        <v>69</v>
      </c>
      <c r="R23" s="743">
        <f>P23+R18+R19-Q21-R21</f>
        <v>263</v>
      </c>
    </row>
    <row r="24" spans="1:18" ht="16.5" thickBot="1">
      <c r="A24" s="771">
        <v>5</v>
      </c>
      <c r="B24" s="773" t="str">
        <f>LOOKUP(A24,Name!A$2:B963)</f>
        <v>Tamworth AC</v>
      </c>
      <c r="C24" s="826" t="s">
        <v>101</v>
      </c>
      <c r="D24" s="827"/>
      <c r="E24" s="828" t="s">
        <v>102</v>
      </c>
      <c r="F24" s="829"/>
      <c r="G24" s="826" t="s">
        <v>106</v>
      </c>
      <c r="H24" s="827"/>
      <c r="I24" s="828" t="s">
        <v>103</v>
      </c>
      <c r="J24" s="829"/>
      <c r="K24" s="826" t="s">
        <v>104</v>
      </c>
      <c r="L24" s="827"/>
      <c r="M24" s="828" t="s">
        <v>105</v>
      </c>
      <c r="N24" s="829"/>
      <c r="O24" s="769" t="s">
        <v>107</v>
      </c>
      <c r="P24" s="771" t="s">
        <v>71</v>
      </c>
      <c r="Q24" s="777" t="s">
        <v>194</v>
      </c>
      <c r="R24" s="778" t="s">
        <v>193</v>
      </c>
    </row>
    <row r="25" spans="1:18" ht="15.75">
      <c r="A25" s="772">
        <v>571</v>
      </c>
      <c r="B25" s="21" t="str">
        <f>LOOKUP(A25,Name!A$2:B964)</f>
        <v>Bethany Devonshire</v>
      </c>
      <c r="C25" s="147">
        <v>25.5</v>
      </c>
      <c r="D25" s="87">
        <v>22</v>
      </c>
      <c r="E25" s="147"/>
      <c r="F25" s="87"/>
      <c r="G25" s="152"/>
      <c r="H25" s="87"/>
      <c r="I25" s="150">
        <v>1.52</v>
      </c>
      <c r="J25" s="87">
        <v>20</v>
      </c>
      <c r="K25" s="150"/>
      <c r="L25" s="87"/>
      <c r="M25" s="87">
        <v>64</v>
      </c>
      <c r="N25" s="87">
        <v>25</v>
      </c>
      <c r="O25" s="770">
        <f aca="true" t="shared" si="3" ref="O25:O30">D25+F25+H25+J25+L25+N25</f>
        <v>67</v>
      </c>
      <c r="P25" s="725" t="s">
        <v>108</v>
      </c>
      <c r="Q25" s="726">
        <v>98.9</v>
      </c>
      <c r="R25" s="727">
        <v>40</v>
      </c>
    </row>
    <row r="26" spans="1:18" ht="16.5" thickBot="1">
      <c r="A26" s="772">
        <v>570</v>
      </c>
      <c r="B26" s="21" t="str">
        <f>LOOKUP(A26,Name!A$2:B965)</f>
        <v>Emily Findlater</v>
      </c>
      <c r="C26" s="147">
        <v>24.8</v>
      </c>
      <c r="D26" s="87">
        <v>26</v>
      </c>
      <c r="E26" s="147"/>
      <c r="F26" s="87"/>
      <c r="G26" s="152"/>
      <c r="H26" s="87"/>
      <c r="I26" s="150">
        <v>1.6</v>
      </c>
      <c r="J26" s="87">
        <v>24</v>
      </c>
      <c r="K26" s="150">
        <v>6.13</v>
      </c>
      <c r="L26" s="87">
        <v>26</v>
      </c>
      <c r="M26" s="87"/>
      <c r="N26" s="87"/>
      <c r="O26" s="770">
        <f t="shared" si="3"/>
        <v>76</v>
      </c>
      <c r="P26" s="728" t="s">
        <v>109</v>
      </c>
      <c r="Q26" s="96">
        <v>98.1</v>
      </c>
      <c r="R26" s="729">
        <v>20</v>
      </c>
    </row>
    <row r="27" spans="1:18" ht="16.5" thickBot="1">
      <c r="A27" s="772">
        <v>573</v>
      </c>
      <c r="B27" s="21" t="str">
        <f>LOOKUP(A27,Name!A$2:B966)</f>
        <v>Rachel West</v>
      </c>
      <c r="C27" s="147"/>
      <c r="D27" s="87"/>
      <c r="E27" s="147">
        <v>52.6</v>
      </c>
      <c r="F27" s="87">
        <v>30</v>
      </c>
      <c r="G27" s="152">
        <v>48</v>
      </c>
      <c r="H27" s="87">
        <v>30</v>
      </c>
      <c r="I27" s="150"/>
      <c r="J27" s="87"/>
      <c r="K27" s="150">
        <v>5.47</v>
      </c>
      <c r="L27" s="87">
        <v>22</v>
      </c>
      <c r="M27" s="87"/>
      <c r="N27" s="87"/>
      <c r="O27" s="770">
        <f t="shared" si="3"/>
        <v>82</v>
      </c>
      <c r="P27" s="774"/>
      <c r="Q27" s="775"/>
      <c r="R27" s="776"/>
    </row>
    <row r="28" spans="1:18" ht="16.5" thickBot="1">
      <c r="A28" s="772">
        <v>576</v>
      </c>
      <c r="B28" s="21" t="str">
        <f>LOOKUP(A28,Name!A$2:B967)</f>
        <v>Charlotte Barnard</v>
      </c>
      <c r="C28" s="147"/>
      <c r="D28" s="87"/>
      <c r="E28" s="147">
        <v>51.7</v>
      </c>
      <c r="F28" s="87">
        <v>36</v>
      </c>
      <c r="G28" s="152">
        <v>49</v>
      </c>
      <c r="H28" s="87">
        <v>34</v>
      </c>
      <c r="I28" s="150"/>
      <c r="J28" s="87"/>
      <c r="K28" s="150">
        <v>5.26</v>
      </c>
      <c r="L28" s="87">
        <v>16</v>
      </c>
      <c r="M28" s="87"/>
      <c r="N28" s="87"/>
      <c r="O28" s="770">
        <f t="shared" si="3"/>
        <v>86</v>
      </c>
      <c r="P28" s="698" t="s">
        <v>261</v>
      </c>
      <c r="Q28" s="738">
        <v>67</v>
      </c>
      <c r="R28" s="724"/>
    </row>
    <row r="29" spans="1:18" ht="15.75">
      <c r="A29" s="772">
        <v>572</v>
      </c>
      <c r="B29" s="21" t="str">
        <f>LOOKUP(A29,Name!A$2:B968)</f>
        <v>Isabelle Neville</v>
      </c>
      <c r="C29" s="147"/>
      <c r="D29" s="87"/>
      <c r="E29" s="147">
        <v>49.1</v>
      </c>
      <c r="F29" s="87">
        <v>40</v>
      </c>
      <c r="G29" s="152"/>
      <c r="H29" s="87"/>
      <c r="I29" s="150">
        <v>2.12</v>
      </c>
      <c r="J29" s="87">
        <v>38</v>
      </c>
      <c r="K29" s="150"/>
      <c r="L29" s="87"/>
      <c r="M29" s="87">
        <v>92</v>
      </c>
      <c r="N29" s="87">
        <v>40</v>
      </c>
      <c r="O29" s="770">
        <f t="shared" si="3"/>
        <v>118</v>
      </c>
      <c r="P29" s="771"/>
      <c r="Q29" s="773"/>
      <c r="R29" s="779"/>
    </row>
    <row r="30" spans="1:18" ht="16.5" thickBot="1">
      <c r="A30" s="772">
        <v>577</v>
      </c>
      <c r="B30" s="21" t="str">
        <f>LOOKUP(A30,Name!A$2:B969)</f>
        <v>Charlotte Bush</v>
      </c>
      <c r="C30" s="147"/>
      <c r="D30" s="87"/>
      <c r="E30" s="147"/>
      <c r="F30" s="87"/>
      <c r="G30" s="152"/>
      <c r="H30" s="87"/>
      <c r="I30" s="150"/>
      <c r="J30" s="87"/>
      <c r="K30" s="150"/>
      <c r="L30" s="87"/>
      <c r="M30" s="87"/>
      <c r="N30" s="87"/>
      <c r="O30" s="770">
        <f t="shared" si="3"/>
        <v>0</v>
      </c>
      <c r="P30" s="782">
        <f>SUM(O25:O30)</f>
        <v>429</v>
      </c>
      <c r="Q30" s="780" t="s">
        <v>71</v>
      </c>
      <c r="R30" s="781">
        <f>P30+R25+R26-Q28-R28</f>
        <v>422</v>
      </c>
    </row>
    <row r="31" spans="1:18" ht="16.5" thickBot="1">
      <c r="A31" s="139">
        <v>6</v>
      </c>
      <c r="B31" s="140" t="str">
        <f>LOOKUP(A31,Name!A$2:B971)</f>
        <v>Solihull &amp; Small Heath</v>
      </c>
      <c r="C31" s="826" t="s">
        <v>101</v>
      </c>
      <c r="D31" s="827"/>
      <c r="E31" s="815" t="s">
        <v>102</v>
      </c>
      <c r="F31" s="816"/>
      <c r="G31" s="826" t="s">
        <v>106</v>
      </c>
      <c r="H31" s="827"/>
      <c r="I31" s="815" t="s">
        <v>103</v>
      </c>
      <c r="J31" s="816"/>
      <c r="K31" s="826" t="s">
        <v>104</v>
      </c>
      <c r="L31" s="827"/>
      <c r="M31" s="815" t="s">
        <v>105</v>
      </c>
      <c r="N31" s="816"/>
      <c r="O31" s="783" t="s">
        <v>107</v>
      </c>
      <c r="P31" s="752" t="s">
        <v>73</v>
      </c>
      <c r="Q31" s="753" t="s">
        <v>194</v>
      </c>
      <c r="R31" s="754" t="s">
        <v>193</v>
      </c>
    </row>
    <row r="32" spans="1:18" ht="15.75">
      <c r="A32" s="138">
        <v>670</v>
      </c>
      <c r="B32" s="21" t="str">
        <f>LOOKUP(A32,Name!A$2:B972)</f>
        <v>Anya Bates</v>
      </c>
      <c r="C32" s="147">
        <v>23.1</v>
      </c>
      <c r="D32" s="87">
        <v>38</v>
      </c>
      <c r="E32" s="147"/>
      <c r="F32" s="87"/>
      <c r="G32" s="152">
        <v>64</v>
      </c>
      <c r="H32" s="87">
        <v>40</v>
      </c>
      <c r="I32" s="150"/>
      <c r="J32" s="87"/>
      <c r="K32" s="150"/>
      <c r="L32" s="87"/>
      <c r="M32" s="87">
        <v>83</v>
      </c>
      <c r="N32" s="87">
        <v>38</v>
      </c>
      <c r="O32" s="784">
        <f aca="true" t="shared" si="4" ref="O32:O37">D32+F32+H32+J32+L32+N32</f>
        <v>116</v>
      </c>
      <c r="P32" s="715" t="s">
        <v>108</v>
      </c>
      <c r="Q32" s="858">
        <v>109.3</v>
      </c>
      <c r="R32" s="723">
        <v>10</v>
      </c>
    </row>
    <row r="33" spans="1:18" ht="16.5" thickBot="1">
      <c r="A33" s="138">
        <v>671</v>
      </c>
      <c r="B33" s="21" t="str">
        <f>LOOKUP(A33,Name!A$2:B973)</f>
        <v>Ashleigh Bailey</v>
      </c>
      <c r="C33" s="147"/>
      <c r="D33" s="87"/>
      <c r="E33" s="147">
        <v>51.9</v>
      </c>
      <c r="F33" s="87">
        <v>34</v>
      </c>
      <c r="G33" s="152"/>
      <c r="H33" s="87"/>
      <c r="I33" s="150">
        <v>2.13</v>
      </c>
      <c r="J33" s="87">
        <v>40</v>
      </c>
      <c r="K33" s="150">
        <v>9.82</v>
      </c>
      <c r="L33" s="87">
        <v>40</v>
      </c>
      <c r="M33" s="87"/>
      <c r="N33" s="87"/>
      <c r="O33" s="784">
        <f t="shared" si="4"/>
        <v>114</v>
      </c>
      <c r="P33" s="749" t="s">
        <v>109</v>
      </c>
      <c r="Q33" s="709">
        <v>96.5</v>
      </c>
      <c r="R33" s="750">
        <v>30</v>
      </c>
    </row>
    <row r="34" spans="1:18" ht="16.5" thickBot="1">
      <c r="A34" s="138">
        <v>674</v>
      </c>
      <c r="B34" s="21" t="str">
        <f>LOOKUP(A34,Name!A$2:B975)</f>
        <v>Tea Tullah</v>
      </c>
      <c r="C34" s="147">
        <v>24.2</v>
      </c>
      <c r="D34" s="87">
        <v>34</v>
      </c>
      <c r="E34" s="147"/>
      <c r="F34" s="87"/>
      <c r="G34" s="152"/>
      <c r="H34" s="87"/>
      <c r="I34" s="150">
        <v>1.78</v>
      </c>
      <c r="J34" s="87">
        <v>28</v>
      </c>
      <c r="K34" s="150">
        <v>5.39</v>
      </c>
      <c r="L34" s="87">
        <v>20</v>
      </c>
      <c r="M34" s="87"/>
      <c r="N34" s="87"/>
      <c r="O34" s="785">
        <f>D34+F34+H34+J34+L34+N34</f>
        <v>82</v>
      </c>
      <c r="P34" s="752"/>
      <c r="Q34" s="753"/>
      <c r="R34" s="754"/>
    </row>
    <row r="35" spans="1:18" ht="16.5" thickBot="1">
      <c r="A35" s="138">
        <v>677</v>
      </c>
      <c r="B35" s="21" t="str">
        <f>LOOKUP(A35,Name!A$2:B975)</f>
        <v>Katie Lund</v>
      </c>
      <c r="C35" s="147"/>
      <c r="D35" s="87"/>
      <c r="E35" s="147">
        <v>56.4</v>
      </c>
      <c r="F35" s="87">
        <v>18</v>
      </c>
      <c r="G35" s="152">
        <v>49</v>
      </c>
      <c r="H35" s="87">
        <v>32</v>
      </c>
      <c r="I35" s="150"/>
      <c r="J35" s="87"/>
      <c r="K35" s="150"/>
      <c r="L35" s="87"/>
      <c r="M35" s="87">
        <v>75</v>
      </c>
      <c r="N35" s="87">
        <v>36</v>
      </c>
      <c r="O35" s="784">
        <f t="shared" si="4"/>
        <v>86</v>
      </c>
      <c r="P35" s="710" t="s">
        <v>261</v>
      </c>
      <c r="Q35" s="751">
        <v>82</v>
      </c>
      <c r="R35" s="718">
        <v>70</v>
      </c>
    </row>
    <row r="36" spans="1:18" ht="15.75">
      <c r="A36" s="138">
        <v>673</v>
      </c>
      <c r="B36" s="21" t="str">
        <f>LOOKUP(A36,Name!A$2:B975)</f>
        <v>Charlotte Lack</v>
      </c>
      <c r="C36" s="147">
        <v>25.2</v>
      </c>
      <c r="D36" s="87">
        <v>24</v>
      </c>
      <c r="E36" s="147"/>
      <c r="F36" s="87"/>
      <c r="G36" s="152"/>
      <c r="H36" s="87"/>
      <c r="I36" s="150">
        <v>1.93</v>
      </c>
      <c r="J36" s="87">
        <v>30</v>
      </c>
      <c r="K36" s="150">
        <v>7.1</v>
      </c>
      <c r="L36" s="87">
        <v>32</v>
      </c>
      <c r="M36" s="87"/>
      <c r="N36" s="87"/>
      <c r="O36" s="785">
        <f>D36+F36+H36+J36+L36+N36</f>
        <v>86</v>
      </c>
      <c r="P36" s="139"/>
      <c r="Q36" s="140"/>
      <c r="R36" s="141"/>
    </row>
    <row r="37" spans="1:18" ht="16.5" thickBot="1">
      <c r="A37" s="138">
        <v>679</v>
      </c>
      <c r="B37" s="21" t="str">
        <f>LOOKUP(A37,Name!A$2:B976)</f>
        <v>Ella Stirling</v>
      </c>
      <c r="C37" s="147"/>
      <c r="D37" s="87"/>
      <c r="E37" s="147">
        <v>55.9</v>
      </c>
      <c r="F37" s="87">
        <v>21</v>
      </c>
      <c r="G37" s="152">
        <v>39</v>
      </c>
      <c r="H37" s="87">
        <v>18</v>
      </c>
      <c r="I37" s="150"/>
      <c r="J37" s="87"/>
      <c r="K37" s="150"/>
      <c r="L37" s="87"/>
      <c r="M37" s="87">
        <v>71</v>
      </c>
      <c r="N37" s="87">
        <v>31</v>
      </c>
      <c r="O37" s="785">
        <f t="shared" si="4"/>
        <v>70</v>
      </c>
      <c r="P37" s="747">
        <f>SUM(O32:O37)</f>
        <v>554</v>
      </c>
      <c r="Q37" s="146" t="s">
        <v>73</v>
      </c>
      <c r="R37" s="748">
        <f>P37+R32+R33-Q35-R35</f>
        <v>442</v>
      </c>
    </row>
    <row r="38" spans="1:18" ht="15.75">
      <c r="A38" s="142"/>
      <c r="B38" s="734" t="s">
        <v>110</v>
      </c>
      <c r="C38" s="826" t="s">
        <v>101</v>
      </c>
      <c r="D38" s="827"/>
      <c r="E38" s="817" t="s">
        <v>102</v>
      </c>
      <c r="F38" s="818"/>
      <c r="G38" s="826" t="s">
        <v>106</v>
      </c>
      <c r="H38" s="827"/>
      <c r="I38" s="817" t="s">
        <v>103</v>
      </c>
      <c r="J38" s="818"/>
      <c r="K38" s="826" t="s">
        <v>104</v>
      </c>
      <c r="L38" s="827"/>
      <c r="M38" s="817" t="s">
        <v>105</v>
      </c>
      <c r="N38" s="818"/>
      <c r="O38" s="755"/>
      <c r="P38" s="758"/>
      <c r="Q38" s="756"/>
      <c r="R38" s="759"/>
    </row>
    <row r="39" spans="1:18" ht="15.75">
      <c r="A39" s="138">
        <v>669</v>
      </c>
      <c r="B39" s="21" t="str">
        <f>LOOKUP(A39,Name!A$2:B974)</f>
        <v>Izzy Verbeet</v>
      </c>
      <c r="C39" s="147">
        <v>26.7</v>
      </c>
      <c r="D39" s="87">
        <v>16</v>
      </c>
      <c r="E39" s="147"/>
      <c r="F39" s="87"/>
      <c r="G39" s="152"/>
      <c r="H39" s="87"/>
      <c r="I39" s="150">
        <v>1.63</v>
      </c>
      <c r="J39" s="87">
        <v>26</v>
      </c>
      <c r="K39" s="150">
        <v>5.12</v>
      </c>
      <c r="L39" s="87">
        <v>12</v>
      </c>
      <c r="M39" s="87"/>
      <c r="N39" s="87"/>
      <c r="O39" s="786">
        <f>D39+F39+H39+J39+L39+N39</f>
        <v>54</v>
      </c>
      <c r="P39" s="760"/>
      <c r="Q39" s="757"/>
      <c r="R39" s="761"/>
    </row>
    <row r="40" spans="1:18" ht="15.75">
      <c r="A40" s="129">
        <v>337</v>
      </c>
      <c r="B40" s="21" t="str">
        <f>LOOKUP(A40,Name!A$2:B976)</f>
        <v>Aneeka Bassi</v>
      </c>
      <c r="C40" s="147"/>
      <c r="D40" s="87"/>
      <c r="E40" s="147"/>
      <c r="F40" s="87"/>
      <c r="G40" s="152">
        <v>42</v>
      </c>
      <c r="H40" s="87">
        <v>22</v>
      </c>
      <c r="I40" s="150"/>
      <c r="J40" s="87"/>
      <c r="K40" s="150"/>
      <c r="L40" s="87"/>
      <c r="M40" s="87">
        <v>61</v>
      </c>
      <c r="N40" s="87">
        <v>22</v>
      </c>
      <c r="O40" s="786">
        <f>D40+F40+H40+J40+L40+N40</f>
        <v>44</v>
      </c>
      <c r="P40" s="760"/>
      <c r="Q40" s="757"/>
      <c r="R40" s="761"/>
    </row>
    <row r="41" spans="1:18" ht="15.75">
      <c r="A41" s="129">
        <v>331</v>
      </c>
      <c r="B41" s="21" t="str">
        <f>LOOKUP(A41,Name!A$2:B976)</f>
        <v>Samantha Rogers</v>
      </c>
      <c r="C41" s="147"/>
      <c r="D41" s="87"/>
      <c r="E41" s="147">
        <v>57.9</v>
      </c>
      <c r="F41" s="87">
        <v>16</v>
      </c>
      <c r="G41" s="152">
        <v>39</v>
      </c>
      <c r="H41" s="87">
        <v>16</v>
      </c>
      <c r="I41" s="150"/>
      <c r="J41" s="87"/>
      <c r="K41" s="150">
        <v>5.37</v>
      </c>
      <c r="L41" s="87">
        <v>18</v>
      </c>
      <c r="M41" s="87"/>
      <c r="N41" s="87"/>
      <c r="O41" s="786">
        <f>D41+F41+H41+J41+L41+N41</f>
        <v>50</v>
      </c>
      <c r="P41" s="760"/>
      <c r="Q41" s="757"/>
      <c r="R41" s="761"/>
    </row>
    <row r="42" spans="1:18" ht="15.75">
      <c r="A42" s="129">
        <v>336</v>
      </c>
      <c r="B42" s="21" t="str">
        <f>LOOKUP(A42,Name!A$2:B952)</f>
        <v>Donatella Da Silva</v>
      </c>
      <c r="C42" s="147"/>
      <c r="D42" s="87"/>
      <c r="E42" s="147">
        <v>55.9</v>
      </c>
      <c r="F42" s="87">
        <v>21</v>
      </c>
      <c r="G42" s="152">
        <v>40</v>
      </c>
      <c r="H42" s="87">
        <v>20</v>
      </c>
      <c r="I42" s="150"/>
      <c r="J42" s="87"/>
      <c r="K42" s="150"/>
      <c r="L42" s="87"/>
      <c r="M42" s="87">
        <v>71</v>
      </c>
      <c r="N42" s="87">
        <v>31</v>
      </c>
      <c r="O42" s="786">
        <f>D42+F42+H42+J42+L42+N42</f>
        <v>72</v>
      </c>
      <c r="P42" s="760"/>
      <c r="Q42" s="757"/>
      <c r="R42" s="761"/>
    </row>
    <row r="43" spans="1:18" ht="15.75">
      <c r="A43" s="129">
        <v>332</v>
      </c>
      <c r="B43" s="21" t="str">
        <f>LOOKUP(A43,Name!A$2:B953)</f>
        <v>Euriella Christovao </v>
      </c>
      <c r="C43" s="147"/>
      <c r="D43" s="87"/>
      <c r="E43" s="147"/>
      <c r="F43" s="87"/>
      <c r="G43" s="152"/>
      <c r="H43" s="87"/>
      <c r="I43" s="150"/>
      <c r="J43" s="87"/>
      <c r="K43" s="150"/>
      <c r="L43" s="87"/>
      <c r="M43" s="87"/>
      <c r="N43" s="87"/>
      <c r="O43" s="786">
        <f>D43+F43+H43+J43+L43+N43</f>
        <v>0</v>
      </c>
      <c r="P43" s="760"/>
      <c r="Q43" s="757"/>
      <c r="R43" s="761"/>
    </row>
    <row r="44" spans="1:18" ht="16.5" thickBot="1">
      <c r="A44" s="143"/>
      <c r="B44" s="733" t="s">
        <v>110</v>
      </c>
      <c r="C44" s="148"/>
      <c r="D44" s="144"/>
      <c r="E44" s="148"/>
      <c r="F44" s="144"/>
      <c r="G44" s="153"/>
      <c r="H44" s="144"/>
      <c r="I44" s="151"/>
      <c r="J44" s="144"/>
      <c r="K44" s="151"/>
      <c r="L44" s="144"/>
      <c r="M44" s="144"/>
      <c r="N44" s="144"/>
      <c r="O44" s="144"/>
      <c r="P44" s="143"/>
      <c r="Q44" s="144"/>
      <c r="R44" s="145"/>
    </row>
  </sheetData>
  <sheetProtection/>
  <mergeCells count="38">
    <mergeCell ref="I10:J10"/>
    <mergeCell ref="C31:D31"/>
    <mergeCell ref="E31:F31"/>
    <mergeCell ref="G31:H31"/>
    <mergeCell ref="I31:J31"/>
    <mergeCell ref="G10:H10"/>
    <mergeCell ref="G17:H17"/>
    <mergeCell ref="C10:D10"/>
    <mergeCell ref="E10:F10"/>
    <mergeCell ref="G38:H38"/>
    <mergeCell ref="I38:J38"/>
    <mergeCell ref="K38:L38"/>
    <mergeCell ref="C17:D17"/>
    <mergeCell ref="E17:F17"/>
    <mergeCell ref="K24:L24"/>
    <mergeCell ref="C38:D38"/>
    <mergeCell ref="E38:F38"/>
    <mergeCell ref="K31:L31"/>
    <mergeCell ref="M17:N17"/>
    <mergeCell ref="M10:N10"/>
    <mergeCell ref="C3:D3"/>
    <mergeCell ref="E3:F3"/>
    <mergeCell ref="C24:D24"/>
    <mergeCell ref="K10:L10"/>
    <mergeCell ref="M3:N3"/>
    <mergeCell ref="G3:H3"/>
    <mergeCell ref="I3:J3"/>
    <mergeCell ref="K3:L3"/>
    <mergeCell ref="A1:B1"/>
    <mergeCell ref="M38:N38"/>
    <mergeCell ref="M31:N31"/>
    <mergeCell ref="M24:N24"/>
    <mergeCell ref="M1:R1"/>
    <mergeCell ref="I17:J17"/>
    <mergeCell ref="K17:L17"/>
    <mergeCell ref="E24:F24"/>
    <mergeCell ref="G24:H24"/>
    <mergeCell ref="I24:J24"/>
  </mergeCells>
  <conditionalFormatting sqref="O32:O33 O39 O35 O37">
    <cfRule type="cellIs" priority="29" dxfId="112" operator="equal" stopIfTrue="1">
      <formula>1</formula>
    </cfRule>
  </conditionalFormatting>
  <conditionalFormatting sqref="O25:O30">
    <cfRule type="cellIs" priority="22" dxfId="112" operator="equal" stopIfTrue="1">
      <formula>1</formula>
    </cfRule>
  </conditionalFormatting>
  <conditionalFormatting sqref="O18:O23">
    <cfRule type="cellIs" priority="21" dxfId="112" operator="equal" stopIfTrue="1">
      <formula>1</formula>
    </cfRule>
  </conditionalFormatting>
  <conditionalFormatting sqref="O11:O14 O43">
    <cfRule type="cellIs" priority="20" dxfId="112" operator="equal" stopIfTrue="1">
      <formula>1</formula>
    </cfRule>
  </conditionalFormatting>
  <conditionalFormatting sqref="O4:O9">
    <cfRule type="cellIs" priority="19" dxfId="112" operator="equal" stopIfTrue="1">
      <formula>1</formula>
    </cfRule>
  </conditionalFormatting>
  <conditionalFormatting sqref="O16">
    <cfRule type="cellIs" priority="15" dxfId="112" operator="equal" stopIfTrue="1">
      <formula>1</formula>
    </cfRule>
  </conditionalFormatting>
  <conditionalFormatting sqref="O42">
    <cfRule type="cellIs" priority="13" dxfId="112" operator="equal" stopIfTrue="1">
      <formula>1</formula>
    </cfRule>
  </conditionalFormatting>
  <conditionalFormatting sqref="O40">
    <cfRule type="cellIs" priority="11" dxfId="112" operator="equal" stopIfTrue="1">
      <formula>1</formula>
    </cfRule>
  </conditionalFormatting>
  <conditionalFormatting sqref="O41">
    <cfRule type="cellIs" priority="7" dxfId="112" operator="equal" stopIfTrue="1">
      <formula>1</formula>
    </cfRule>
  </conditionalFormatting>
  <conditionalFormatting sqref="O15">
    <cfRule type="cellIs" priority="6" dxfId="112" operator="equal" stopIfTrue="1">
      <formula>1</formula>
    </cfRule>
  </conditionalFormatting>
  <conditionalFormatting sqref="O36">
    <cfRule type="cellIs" priority="5" dxfId="112" operator="equal" stopIfTrue="1">
      <formula>1</formula>
    </cfRule>
  </conditionalFormatting>
  <conditionalFormatting sqref="O34">
    <cfRule type="cellIs" priority="4" dxfId="112" operator="equal" stopIfTrue="1">
      <formula>1</formula>
    </cfRule>
  </conditionalFormatting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71" r:id="rId1"/>
  <headerFooter>
    <oddHeader>&amp;LUnder 15 Girls &amp;RBirmingham Sportshall League 2014 to 2015</oddHeader>
    <oddFooter>&amp;L&amp;F&amp;R&amp;A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49" t="s">
        <v>34</v>
      </c>
      <c r="B1" s="155" t="s">
        <v>58</v>
      </c>
      <c r="C1" s="155" t="s">
        <v>1</v>
      </c>
      <c r="D1" s="155" t="s">
        <v>2</v>
      </c>
      <c r="E1" s="155" t="s">
        <v>3</v>
      </c>
      <c r="F1" s="48" t="s">
        <v>4</v>
      </c>
      <c r="G1" s="48" t="s">
        <v>11</v>
      </c>
      <c r="H1" s="155" t="s">
        <v>58</v>
      </c>
      <c r="I1" s="155" t="s">
        <v>1</v>
      </c>
      <c r="J1" s="155" t="s">
        <v>2</v>
      </c>
      <c r="K1" s="155" t="s">
        <v>3</v>
      </c>
      <c r="L1" s="50" t="s">
        <v>4</v>
      </c>
      <c r="M1" s="51" t="s">
        <v>13</v>
      </c>
    </row>
    <row r="2" spans="1:13" ht="15">
      <c r="A2" s="156" t="s">
        <v>7</v>
      </c>
      <c r="B2" s="658">
        <v>164</v>
      </c>
      <c r="C2" s="658">
        <v>144</v>
      </c>
      <c r="D2" s="8"/>
      <c r="E2" s="8"/>
      <c r="F2" s="8"/>
      <c r="G2" s="58">
        <f>SUM(B2:F2)</f>
        <v>308</v>
      </c>
      <c r="H2" s="658">
        <v>10</v>
      </c>
      <c r="I2" s="658">
        <v>10</v>
      </c>
      <c r="J2" s="8"/>
      <c r="K2" s="8"/>
      <c r="L2" s="8"/>
      <c r="M2" s="161">
        <f>SUM(H2:L2)</f>
        <v>20</v>
      </c>
    </row>
    <row r="3" spans="1:13" ht="15">
      <c r="A3" s="156" t="s">
        <v>10</v>
      </c>
      <c r="B3" s="8">
        <v>100</v>
      </c>
      <c r="C3" s="8">
        <v>74</v>
      </c>
      <c r="D3" s="8"/>
      <c r="E3" s="8"/>
      <c r="F3" s="8"/>
      <c r="G3" s="58">
        <f>SUM(B3:F3)</f>
        <v>174</v>
      </c>
      <c r="H3" s="8">
        <v>6</v>
      </c>
      <c r="I3" s="8">
        <v>8</v>
      </c>
      <c r="J3" s="8"/>
      <c r="K3" s="8"/>
      <c r="L3" s="8"/>
      <c r="M3" s="161">
        <f>SUM(H3:L3)</f>
        <v>14</v>
      </c>
    </row>
    <row r="4" spans="1:13" ht="15">
      <c r="A4" s="157" t="s">
        <v>66</v>
      </c>
      <c r="B4" s="8">
        <v>106</v>
      </c>
      <c r="C4" s="8">
        <v>46</v>
      </c>
      <c r="D4" s="8"/>
      <c r="E4" s="308"/>
      <c r="F4" s="17"/>
      <c r="G4" s="58">
        <f>SUM(B4:F4)</f>
        <v>152</v>
      </c>
      <c r="H4" s="8">
        <v>8</v>
      </c>
      <c r="I4" s="8">
        <v>2</v>
      </c>
      <c r="J4" s="8"/>
      <c r="K4" s="8"/>
      <c r="L4" s="8"/>
      <c r="M4" s="161">
        <f>SUM(H4:L4)</f>
        <v>10</v>
      </c>
    </row>
    <row r="5" spans="1:13" ht="15">
      <c r="A5" s="157" t="s">
        <v>68</v>
      </c>
      <c r="B5" s="8">
        <v>56</v>
      </c>
      <c r="C5" s="8">
        <v>52</v>
      </c>
      <c r="D5" s="8"/>
      <c r="E5" s="8"/>
      <c r="F5" s="8"/>
      <c r="G5" s="58">
        <f>SUM(B5:F5)</f>
        <v>108</v>
      </c>
      <c r="H5" s="8">
        <v>4</v>
      </c>
      <c r="I5" s="8">
        <v>6</v>
      </c>
      <c r="J5" s="8"/>
      <c r="K5" s="8"/>
      <c r="L5" s="8"/>
      <c r="M5" s="161">
        <f>SUM(H5:L5)</f>
        <v>10</v>
      </c>
    </row>
    <row r="6" spans="1:13" ht="15.75" thickBot="1">
      <c r="A6" s="160" t="s">
        <v>70</v>
      </c>
      <c r="B6" s="45">
        <v>0</v>
      </c>
      <c r="C6" s="45">
        <v>50</v>
      </c>
      <c r="D6" s="45"/>
      <c r="E6" s="45"/>
      <c r="F6" s="45"/>
      <c r="G6" s="59">
        <f>SUM(B6:F6)</f>
        <v>50</v>
      </c>
      <c r="H6" s="45">
        <v>0</v>
      </c>
      <c r="I6" s="45">
        <v>4</v>
      </c>
      <c r="J6" s="45"/>
      <c r="K6" s="45"/>
      <c r="L6" s="45"/>
      <c r="M6" s="162">
        <f>SUM(H6:L6)</f>
        <v>4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49" t="s">
        <v>39</v>
      </c>
      <c r="B8" s="155" t="s">
        <v>58</v>
      </c>
      <c r="C8" s="155" t="s">
        <v>1</v>
      </c>
      <c r="D8" s="155" t="s">
        <v>2</v>
      </c>
      <c r="E8" s="155" t="s">
        <v>3</v>
      </c>
      <c r="F8" s="50" t="s">
        <v>4</v>
      </c>
      <c r="G8" s="50" t="s">
        <v>11</v>
      </c>
      <c r="H8" s="155" t="s">
        <v>58</v>
      </c>
      <c r="I8" s="155" t="s">
        <v>1</v>
      </c>
      <c r="J8" s="155" t="s">
        <v>2</v>
      </c>
      <c r="K8" s="155" t="s">
        <v>3</v>
      </c>
      <c r="L8" s="50" t="s">
        <v>4</v>
      </c>
      <c r="M8" s="51" t="s">
        <v>13</v>
      </c>
    </row>
    <row r="9" spans="1:16" ht="15.75">
      <c r="A9" s="157" t="s">
        <v>7</v>
      </c>
      <c r="B9" s="658">
        <v>163</v>
      </c>
      <c r="C9" s="658">
        <v>162</v>
      </c>
      <c r="D9" s="8"/>
      <c r="E9" s="8"/>
      <c r="F9" s="8"/>
      <c r="G9" s="58">
        <f>SUM(B9:F9)</f>
        <v>325</v>
      </c>
      <c r="H9" s="658">
        <v>10</v>
      </c>
      <c r="I9" s="658">
        <v>10</v>
      </c>
      <c r="J9" s="8"/>
      <c r="K9" s="8"/>
      <c r="L9" s="8"/>
      <c r="M9" s="60">
        <f>SUM(H9:L9)</f>
        <v>20</v>
      </c>
      <c r="O9" s="67">
        <v>180</v>
      </c>
      <c r="P9" s="55" t="s">
        <v>59</v>
      </c>
    </row>
    <row r="10" spans="1:13" ht="15">
      <c r="A10" s="158" t="s">
        <v>66</v>
      </c>
      <c r="B10" s="8">
        <v>111</v>
      </c>
      <c r="C10" s="8">
        <v>110</v>
      </c>
      <c r="D10" s="8"/>
      <c r="E10" s="8"/>
      <c r="F10" s="8"/>
      <c r="G10" s="58">
        <f>SUM(B10:F10)</f>
        <v>221</v>
      </c>
      <c r="H10" s="8">
        <v>8</v>
      </c>
      <c r="I10" s="8">
        <v>8</v>
      </c>
      <c r="J10" s="8"/>
      <c r="K10" s="8"/>
      <c r="L10" s="8"/>
      <c r="M10" s="60">
        <f>SUM(H10:L10)</f>
        <v>16</v>
      </c>
    </row>
    <row r="11" spans="1:13" ht="15">
      <c r="A11" s="158" t="s">
        <v>70</v>
      </c>
      <c r="B11" s="8">
        <v>62</v>
      </c>
      <c r="C11" s="8">
        <v>56</v>
      </c>
      <c r="D11" s="8"/>
      <c r="E11" s="8"/>
      <c r="F11" s="8"/>
      <c r="G11" s="58">
        <f>SUM(B11:F11)</f>
        <v>118</v>
      </c>
      <c r="H11" s="8">
        <v>4</v>
      </c>
      <c r="I11" s="8">
        <v>6</v>
      </c>
      <c r="J11" s="8"/>
      <c r="K11" s="8"/>
      <c r="L11" s="8"/>
      <c r="M11" s="60">
        <f>SUM(H11:L11)</f>
        <v>10</v>
      </c>
    </row>
    <row r="12" spans="1:13" ht="15">
      <c r="A12" s="158" t="s">
        <v>10</v>
      </c>
      <c r="B12" s="8">
        <v>68</v>
      </c>
      <c r="C12" s="694">
        <v>40</v>
      </c>
      <c r="D12" s="8"/>
      <c r="E12" s="8"/>
      <c r="F12" s="8"/>
      <c r="G12" s="58">
        <f>SUM(B12:F12)</f>
        <v>108</v>
      </c>
      <c r="H12" s="8">
        <v>6</v>
      </c>
      <c r="I12" s="8">
        <v>4</v>
      </c>
      <c r="J12" s="8"/>
      <c r="K12" s="8"/>
      <c r="L12" s="8"/>
      <c r="M12" s="60">
        <f>SUM(H12:L12)</f>
        <v>10</v>
      </c>
    </row>
    <row r="13" spans="1:13" ht="15.75" thickBot="1">
      <c r="A13" s="159" t="s">
        <v>68</v>
      </c>
      <c r="B13" s="45">
        <v>36</v>
      </c>
      <c r="C13" s="45">
        <v>22</v>
      </c>
      <c r="D13" s="45"/>
      <c r="E13" s="45"/>
      <c r="F13" s="45"/>
      <c r="G13" s="59">
        <f>SUM(B13:F13)</f>
        <v>58</v>
      </c>
      <c r="H13" s="45">
        <v>2</v>
      </c>
      <c r="I13" s="45">
        <v>2</v>
      </c>
      <c r="J13" s="45"/>
      <c r="K13" s="45"/>
      <c r="L13" s="45"/>
      <c r="M13" s="61">
        <f>SUM(H13:L13)</f>
        <v>4</v>
      </c>
    </row>
    <row r="14" spans="1:8" ht="15.75" thickBot="1">
      <c r="A14" s="3"/>
      <c r="B14" s="3"/>
      <c r="C14" s="55"/>
      <c r="D14" s="55"/>
      <c r="E14" s="55"/>
      <c r="F14" s="55"/>
      <c r="G14" s="55"/>
      <c r="H14" s="3"/>
    </row>
    <row r="15" spans="1:13" ht="15.75">
      <c r="A15" s="38" t="s">
        <v>45</v>
      </c>
      <c r="B15" s="40" t="s">
        <v>58</v>
      </c>
      <c r="C15" s="40" t="s">
        <v>1</v>
      </c>
      <c r="D15" s="40" t="s">
        <v>2</v>
      </c>
      <c r="E15" s="40" t="s">
        <v>3</v>
      </c>
      <c r="F15" s="40" t="s">
        <v>4</v>
      </c>
      <c r="G15" s="40" t="s">
        <v>11</v>
      </c>
      <c r="H15" s="40" t="s">
        <v>58</v>
      </c>
      <c r="I15" s="40" t="s">
        <v>1</v>
      </c>
      <c r="J15" s="40" t="s">
        <v>2</v>
      </c>
      <c r="K15" s="40" t="s">
        <v>3</v>
      </c>
      <c r="L15" s="40" t="s">
        <v>4</v>
      </c>
      <c r="M15" s="41" t="s">
        <v>13</v>
      </c>
    </row>
    <row r="16" spans="1:13" ht="15">
      <c r="A16" s="157" t="s">
        <v>7</v>
      </c>
      <c r="B16" s="658">
        <v>152</v>
      </c>
      <c r="C16" s="658">
        <v>148</v>
      </c>
      <c r="D16" s="8"/>
      <c r="E16" s="8"/>
      <c r="F16" s="8"/>
      <c r="G16" s="58">
        <f>SUM(B16:F16)</f>
        <v>300</v>
      </c>
      <c r="H16" s="658">
        <v>10</v>
      </c>
      <c r="I16" s="658">
        <v>10</v>
      </c>
      <c r="J16" s="8"/>
      <c r="K16" s="8"/>
      <c r="L16" s="8"/>
      <c r="M16" s="161">
        <f>SUM(H16:L16)</f>
        <v>20</v>
      </c>
    </row>
    <row r="17" spans="1:13" ht="15">
      <c r="A17" s="158" t="s">
        <v>70</v>
      </c>
      <c r="B17" s="8">
        <v>94</v>
      </c>
      <c r="C17" s="8">
        <v>120</v>
      </c>
      <c r="D17" s="8"/>
      <c r="E17" s="8"/>
      <c r="F17" s="8"/>
      <c r="G17" s="58">
        <f>SUM(B17:F17)</f>
        <v>214</v>
      </c>
      <c r="H17" s="8">
        <v>8</v>
      </c>
      <c r="I17" s="8">
        <v>8</v>
      </c>
      <c r="J17" s="8"/>
      <c r="K17" s="8"/>
      <c r="L17" s="8"/>
      <c r="M17" s="161">
        <f>SUM(H17:L17)</f>
        <v>16</v>
      </c>
    </row>
    <row r="18" spans="1:13" ht="15">
      <c r="A18" s="158" t="s">
        <v>68</v>
      </c>
      <c r="B18" s="8">
        <v>85</v>
      </c>
      <c r="C18" s="8">
        <v>66</v>
      </c>
      <c r="D18" s="8"/>
      <c r="E18" s="308"/>
      <c r="F18" s="17"/>
      <c r="G18" s="58">
        <f>SUM(B18:F18)</f>
        <v>151</v>
      </c>
      <c r="H18" s="8">
        <v>6</v>
      </c>
      <c r="I18" s="8">
        <v>4</v>
      </c>
      <c r="J18" s="8"/>
      <c r="K18" s="8"/>
      <c r="L18" s="8"/>
      <c r="M18" s="161">
        <f>SUM(H18:L18)</f>
        <v>10</v>
      </c>
    </row>
    <row r="19" spans="1:13" ht="15">
      <c r="A19" s="158" t="s">
        <v>10</v>
      </c>
      <c r="B19" s="8">
        <v>81</v>
      </c>
      <c r="C19" s="8">
        <v>110</v>
      </c>
      <c r="D19" s="8"/>
      <c r="E19" s="8"/>
      <c r="F19" s="8"/>
      <c r="G19" s="58">
        <f>SUM(B19:F19)</f>
        <v>191</v>
      </c>
      <c r="H19" s="8">
        <v>2</v>
      </c>
      <c r="I19" s="8">
        <v>6</v>
      </c>
      <c r="J19" s="8"/>
      <c r="K19" s="8"/>
      <c r="L19" s="8"/>
      <c r="M19" s="161">
        <f>SUM(H19:L19)</f>
        <v>8</v>
      </c>
    </row>
    <row r="20" spans="1:13" ht="15.75" thickBot="1">
      <c r="A20" s="159" t="s">
        <v>66</v>
      </c>
      <c r="B20" s="45">
        <v>82</v>
      </c>
      <c r="C20" s="45">
        <v>60</v>
      </c>
      <c r="D20" s="45"/>
      <c r="E20" s="45"/>
      <c r="F20" s="45"/>
      <c r="G20" s="59">
        <f>SUM(B20:F20)</f>
        <v>142</v>
      </c>
      <c r="H20" s="45">
        <v>4</v>
      </c>
      <c r="I20" s="45">
        <v>2</v>
      </c>
      <c r="J20" s="45"/>
      <c r="K20" s="45"/>
      <c r="L20" s="45"/>
      <c r="M20" s="162">
        <f>SUM(H20:L20)</f>
        <v>6</v>
      </c>
    </row>
    <row r="21" spans="1:9" ht="15.75" thickBot="1">
      <c r="A21" s="55"/>
      <c r="B21" s="3"/>
      <c r="C21" s="55"/>
      <c r="D21" s="55"/>
      <c r="E21" s="55"/>
      <c r="F21" s="55"/>
      <c r="G21" s="55"/>
      <c r="H21" s="55"/>
      <c r="I21" s="3"/>
    </row>
    <row r="22" spans="1:13" ht="15.75">
      <c r="A22" s="38" t="s">
        <v>46</v>
      </c>
      <c r="B22" s="40" t="s">
        <v>58</v>
      </c>
      <c r="C22" s="40" t="s">
        <v>1</v>
      </c>
      <c r="D22" s="40" t="s">
        <v>2</v>
      </c>
      <c r="E22" s="40" t="s">
        <v>3</v>
      </c>
      <c r="F22" s="40" t="s">
        <v>4</v>
      </c>
      <c r="G22" s="40" t="s">
        <v>11</v>
      </c>
      <c r="H22" s="40" t="s">
        <v>58</v>
      </c>
      <c r="I22" s="40" t="s">
        <v>1</v>
      </c>
      <c r="J22" s="40" t="s">
        <v>2</v>
      </c>
      <c r="K22" s="40" t="s">
        <v>3</v>
      </c>
      <c r="L22" s="40" t="s">
        <v>4</v>
      </c>
      <c r="M22" s="41" t="s">
        <v>13</v>
      </c>
    </row>
    <row r="23" spans="1:13" ht="15">
      <c r="A23" s="158" t="s">
        <v>66</v>
      </c>
      <c r="B23" s="658">
        <v>148</v>
      </c>
      <c r="C23" s="658">
        <v>162</v>
      </c>
      <c r="D23" s="8"/>
      <c r="E23" s="8"/>
      <c r="F23" s="8"/>
      <c r="G23" s="58">
        <f>SUM(B23:F23)</f>
        <v>310</v>
      </c>
      <c r="H23" s="658">
        <v>10</v>
      </c>
      <c r="I23" s="658">
        <v>10</v>
      </c>
      <c r="J23" s="8"/>
      <c r="K23" s="8"/>
      <c r="L23" s="8"/>
      <c r="M23" s="60">
        <f>SUM(H23:L23)</f>
        <v>20</v>
      </c>
    </row>
    <row r="24" spans="1:13" ht="15">
      <c r="A24" s="157" t="s">
        <v>7</v>
      </c>
      <c r="B24" s="8">
        <v>114</v>
      </c>
      <c r="C24" s="8">
        <v>128</v>
      </c>
      <c r="D24" s="8"/>
      <c r="E24" s="8"/>
      <c r="F24" s="8"/>
      <c r="G24" s="58">
        <f>SUM(B24:F24)</f>
        <v>242</v>
      </c>
      <c r="H24" s="8">
        <v>8</v>
      </c>
      <c r="I24" s="8">
        <v>8</v>
      </c>
      <c r="J24" s="8"/>
      <c r="K24" s="8"/>
      <c r="L24" s="8"/>
      <c r="M24" s="60">
        <f>SUM(H24:L24)</f>
        <v>16</v>
      </c>
    </row>
    <row r="25" spans="1:13" ht="15">
      <c r="A25" s="158" t="s">
        <v>70</v>
      </c>
      <c r="B25" s="8">
        <v>82</v>
      </c>
      <c r="C25" s="8">
        <v>102</v>
      </c>
      <c r="D25" s="8"/>
      <c r="E25" s="8"/>
      <c r="F25" s="8"/>
      <c r="G25" s="58">
        <f>SUM(B25:F25)</f>
        <v>184</v>
      </c>
      <c r="H25" s="8">
        <v>4</v>
      </c>
      <c r="I25" s="8">
        <v>6</v>
      </c>
      <c r="J25" s="8"/>
      <c r="K25" s="8"/>
      <c r="L25" s="8"/>
      <c r="M25" s="60">
        <f>SUM(H25:L25)</f>
        <v>10</v>
      </c>
    </row>
    <row r="26" spans="1:13" ht="15">
      <c r="A26" s="158" t="s">
        <v>10</v>
      </c>
      <c r="B26" s="8">
        <v>102</v>
      </c>
      <c r="C26" s="8">
        <v>66</v>
      </c>
      <c r="D26" s="8"/>
      <c r="E26" s="8"/>
      <c r="F26" s="8"/>
      <c r="G26" s="58">
        <f>SUM(B26:F26)</f>
        <v>168</v>
      </c>
      <c r="H26" s="8">
        <v>6</v>
      </c>
      <c r="I26" s="8">
        <v>4</v>
      </c>
      <c r="J26" s="8"/>
      <c r="K26" s="8"/>
      <c r="L26" s="8"/>
      <c r="M26" s="60">
        <f>SUM(H26:L26)</f>
        <v>10</v>
      </c>
    </row>
    <row r="27" spans="1:13" ht="15.75" thickBot="1">
      <c r="A27" s="159" t="s">
        <v>68</v>
      </c>
      <c r="B27" s="45">
        <v>76</v>
      </c>
      <c r="C27" s="45">
        <v>58</v>
      </c>
      <c r="D27" s="45"/>
      <c r="E27" s="45"/>
      <c r="F27" s="45"/>
      <c r="G27" s="59">
        <f>SUM(B27:F27)</f>
        <v>134</v>
      </c>
      <c r="H27" s="45">
        <v>2</v>
      </c>
      <c r="I27" s="45">
        <v>2</v>
      </c>
      <c r="J27" s="45"/>
      <c r="K27" s="45"/>
      <c r="L27" s="45"/>
      <c r="M27" s="61">
        <f>SUM(H27:L27)</f>
        <v>4</v>
      </c>
    </row>
    <row r="28" spans="1:9" ht="15.75" thickBot="1">
      <c r="A28" s="55"/>
      <c r="B28" s="3"/>
      <c r="C28" s="55"/>
      <c r="D28" s="55"/>
      <c r="E28" s="55"/>
      <c r="F28" s="55"/>
      <c r="G28" s="55"/>
      <c r="H28" s="55"/>
      <c r="I28" s="3"/>
    </row>
    <row r="29" spans="1:13" ht="15.75">
      <c r="A29" s="214" t="s">
        <v>201</v>
      </c>
      <c r="B29" s="215" t="s">
        <v>58</v>
      </c>
      <c r="C29" s="215" t="s">
        <v>1</v>
      </c>
      <c r="D29" s="215" t="s">
        <v>2</v>
      </c>
      <c r="E29" s="215" t="s">
        <v>3</v>
      </c>
      <c r="F29" s="215" t="s">
        <v>4</v>
      </c>
      <c r="G29" s="215" t="s">
        <v>11</v>
      </c>
      <c r="H29" s="215" t="s">
        <v>58</v>
      </c>
      <c r="I29" s="215" t="s">
        <v>1</v>
      </c>
      <c r="J29" s="215" t="s">
        <v>2</v>
      </c>
      <c r="K29" s="215" t="s">
        <v>3</v>
      </c>
      <c r="L29" s="215" t="s">
        <v>4</v>
      </c>
      <c r="M29" s="215" t="s">
        <v>13</v>
      </c>
    </row>
    <row r="30" spans="1:13" ht="15">
      <c r="A30" s="157" t="s">
        <v>7</v>
      </c>
      <c r="B30" s="354">
        <v>510</v>
      </c>
      <c r="C30" s="354">
        <v>510</v>
      </c>
      <c r="D30" s="8"/>
      <c r="E30" s="8"/>
      <c r="F30" s="8"/>
      <c r="G30" s="212">
        <f>SUM(B30:F30)</f>
        <v>1020</v>
      </c>
      <c r="H30" s="354">
        <v>10</v>
      </c>
      <c r="I30" s="354">
        <v>10</v>
      </c>
      <c r="J30" s="8"/>
      <c r="K30" s="8"/>
      <c r="L30" s="8"/>
      <c r="M30" s="212">
        <f>SUM(H30:L30)</f>
        <v>20</v>
      </c>
    </row>
    <row r="31" spans="1:13" ht="15">
      <c r="A31" s="158" t="s">
        <v>66</v>
      </c>
      <c r="B31" s="8">
        <v>442</v>
      </c>
      <c r="C31" s="8">
        <v>372</v>
      </c>
      <c r="D31" s="8"/>
      <c r="E31" s="8"/>
      <c r="F31" s="8"/>
      <c r="G31" s="212">
        <f>SUM(B31:F31)</f>
        <v>814</v>
      </c>
      <c r="H31" s="8">
        <v>8</v>
      </c>
      <c r="I31" s="8">
        <v>8</v>
      </c>
      <c r="J31" s="8"/>
      <c r="K31" s="8"/>
      <c r="L31" s="8"/>
      <c r="M31" s="212">
        <f>SUM(H31:L31)</f>
        <v>16</v>
      </c>
    </row>
    <row r="32" spans="1:13" ht="15">
      <c r="A32" s="158" t="s">
        <v>10</v>
      </c>
      <c r="B32" s="8">
        <v>331</v>
      </c>
      <c r="C32" s="8">
        <v>30</v>
      </c>
      <c r="D32" s="8"/>
      <c r="E32" s="8"/>
      <c r="F32" s="8"/>
      <c r="G32" s="212">
        <f>SUM(B32:F32)</f>
        <v>361</v>
      </c>
      <c r="H32" s="8">
        <v>6</v>
      </c>
      <c r="I32" s="8">
        <v>2</v>
      </c>
      <c r="J32" s="8"/>
      <c r="K32" s="8"/>
      <c r="L32" s="8"/>
      <c r="M32" s="212">
        <f>SUM(H32:L32)</f>
        <v>8</v>
      </c>
    </row>
    <row r="33" spans="1:13" ht="15">
      <c r="A33" s="158" t="s">
        <v>68</v>
      </c>
      <c r="B33" s="8">
        <v>100</v>
      </c>
      <c r="C33" s="8">
        <v>104</v>
      </c>
      <c r="D33" s="8"/>
      <c r="E33" s="308"/>
      <c r="F33" s="308"/>
      <c r="G33" s="212">
        <f>SUM(B33:F33)</f>
        <v>204</v>
      </c>
      <c r="H33" s="8">
        <v>4</v>
      </c>
      <c r="I33" s="8">
        <v>6</v>
      </c>
      <c r="J33" s="8"/>
      <c r="K33" s="8"/>
      <c r="L33" s="8"/>
      <c r="M33" s="212">
        <f>SUM(H33:L33)</f>
        <v>10</v>
      </c>
    </row>
    <row r="34" spans="1:13" ht="15.75" thickBot="1">
      <c r="A34" s="159" t="s">
        <v>70</v>
      </c>
      <c r="B34" s="45">
        <v>60</v>
      </c>
      <c r="C34" s="45">
        <v>94</v>
      </c>
      <c r="D34" s="45"/>
      <c r="E34" s="45"/>
      <c r="F34" s="45"/>
      <c r="G34" s="212">
        <f>SUM(B34:F34)</f>
        <v>154</v>
      </c>
      <c r="H34" s="45">
        <v>2</v>
      </c>
      <c r="I34" s="45">
        <v>4</v>
      </c>
      <c r="J34" s="45"/>
      <c r="K34" s="45"/>
      <c r="L34" s="45"/>
      <c r="M34" s="213">
        <f>SUM(H34:L34)</f>
        <v>6</v>
      </c>
    </row>
    <row r="35" spans="1:9" ht="15.75" thickBot="1">
      <c r="A35" s="55"/>
      <c r="B35" s="3" t="s">
        <v>305</v>
      </c>
      <c r="C35" s="55"/>
      <c r="D35" s="55"/>
      <c r="E35" s="55"/>
      <c r="F35" s="55"/>
      <c r="G35" s="55"/>
      <c r="H35" s="55"/>
      <c r="I35" s="3"/>
    </row>
    <row r="36" spans="1:13" ht="15.75">
      <c r="A36" s="205" t="s">
        <v>200</v>
      </c>
      <c r="B36" s="206" t="s">
        <v>58</v>
      </c>
      <c r="C36" s="206" t="s">
        <v>1</v>
      </c>
      <c r="D36" s="206" t="s">
        <v>2</v>
      </c>
      <c r="E36" s="206" t="s">
        <v>3</v>
      </c>
      <c r="F36" s="206" t="s">
        <v>4</v>
      </c>
      <c r="G36" s="206" t="s">
        <v>11</v>
      </c>
      <c r="H36" s="206" t="s">
        <v>58</v>
      </c>
      <c r="I36" s="206" t="s">
        <v>1</v>
      </c>
      <c r="J36" s="206" t="s">
        <v>2</v>
      </c>
      <c r="K36" s="206" t="s">
        <v>3</v>
      </c>
      <c r="L36" s="206" t="s">
        <v>4</v>
      </c>
      <c r="M36" s="207" t="s">
        <v>13</v>
      </c>
    </row>
    <row r="37" spans="1:13" ht="15">
      <c r="A37" s="158" t="s">
        <v>66</v>
      </c>
      <c r="B37" s="354">
        <v>464</v>
      </c>
      <c r="C37" s="354">
        <v>469</v>
      </c>
      <c r="D37" s="8"/>
      <c r="E37" s="8"/>
      <c r="F37" s="8"/>
      <c r="G37" s="208">
        <f>SUM(B37:F37)</f>
        <v>933</v>
      </c>
      <c r="H37" s="354">
        <v>10</v>
      </c>
      <c r="I37" s="354">
        <v>10</v>
      </c>
      <c r="J37" s="8"/>
      <c r="K37" s="8"/>
      <c r="L37" s="8"/>
      <c r="M37" s="210">
        <f>SUM(H37:L37)</f>
        <v>20</v>
      </c>
    </row>
    <row r="38" spans="1:13" ht="15">
      <c r="A38" s="157" t="s">
        <v>7</v>
      </c>
      <c r="B38" s="8">
        <v>442</v>
      </c>
      <c r="C38" s="8">
        <v>442</v>
      </c>
      <c r="D38" s="8"/>
      <c r="E38" s="8"/>
      <c r="F38" s="8"/>
      <c r="G38" s="208">
        <f>SUM(B38:F38)</f>
        <v>884</v>
      </c>
      <c r="H38" s="8">
        <v>8</v>
      </c>
      <c r="I38" s="8">
        <v>8</v>
      </c>
      <c r="J38" s="8"/>
      <c r="K38" s="8"/>
      <c r="L38" s="8"/>
      <c r="M38" s="210">
        <f>SUM(H38:L38)</f>
        <v>16</v>
      </c>
    </row>
    <row r="39" spans="1:13" ht="15">
      <c r="A39" s="158" t="s">
        <v>70</v>
      </c>
      <c r="B39" s="8">
        <v>386</v>
      </c>
      <c r="C39" s="8">
        <v>400</v>
      </c>
      <c r="D39" s="8"/>
      <c r="E39" s="8"/>
      <c r="F39" s="8"/>
      <c r="G39" s="208">
        <f>SUM(B39:F39)</f>
        <v>786</v>
      </c>
      <c r="H39" s="8">
        <v>6</v>
      </c>
      <c r="I39" s="8">
        <v>6</v>
      </c>
      <c r="J39" s="8"/>
      <c r="K39" s="8"/>
      <c r="L39" s="8"/>
      <c r="M39" s="210">
        <f>SUM(H39:L39)</f>
        <v>12</v>
      </c>
    </row>
    <row r="40" spans="1:13" ht="15">
      <c r="A40" s="158" t="s">
        <v>10</v>
      </c>
      <c r="B40" s="8">
        <v>270</v>
      </c>
      <c r="C40" s="8">
        <v>111</v>
      </c>
      <c r="D40" s="8"/>
      <c r="E40" s="8"/>
      <c r="F40" s="8"/>
      <c r="G40" s="208">
        <f>SUM(B40:F40)</f>
        <v>381</v>
      </c>
      <c r="H40" s="8">
        <v>4</v>
      </c>
      <c r="I40" s="8">
        <v>2</v>
      </c>
      <c r="J40" s="8"/>
      <c r="K40" s="8"/>
      <c r="L40" s="8"/>
      <c r="M40" s="210">
        <f>SUM(H40:L40)</f>
        <v>6</v>
      </c>
    </row>
    <row r="41" spans="1:13" ht="15.75" thickBot="1">
      <c r="A41" s="159" t="s">
        <v>68</v>
      </c>
      <c r="B41" s="45">
        <v>129</v>
      </c>
      <c r="C41" s="45">
        <v>200</v>
      </c>
      <c r="D41" s="45"/>
      <c r="E41" s="45"/>
      <c r="F41" s="45"/>
      <c r="G41" s="209">
        <f>SUM(B41:F41)</f>
        <v>329</v>
      </c>
      <c r="H41" s="45">
        <v>2</v>
      </c>
      <c r="I41" s="45">
        <v>4</v>
      </c>
      <c r="J41" s="45"/>
      <c r="K41" s="45"/>
      <c r="L41" s="45"/>
      <c r="M41" s="211">
        <f>SUM(H41:L41)</f>
        <v>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20" customWidth="1"/>
    <col min="2" max="2" width="8.140625" style="394" customWidth="1"/>
    <col min="3" max="3" width="22.57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7" width="5.8515625" style="3" customWidth="1"/>
    <col min="18" max="18" width="5.28125" style="3" customWidth="1"/>
    <col min="19" max="19" width="7.421875" style="3" customWidth="1"/>
    <col min="20" max="16384" width="9.140625" style="3" customWidth="1"/>
  </cols>
  <sheetData>
    <row r="1" spans="1:19" s="269" customFormat="1" ht="30.75" thickBot="1">
      <c r="A1" s="523" t="s">
        <v>0</v>
      </c>
      <c r="B1" s="525" t="s">
        <v>303</v>
      </c>
      <c r="C1" s="326" t="s">
        <v>35</v>
      </c>
      <c r="D1" s="327" t="s">
        <v>58</v>
      </c>
      <c r="E1" s="327" t="s">
        <v>1</v>
      </c>
      <c r="F1" s="327" t="s">
        <v>2</v>
      </c>
      <c r="G1" s="327" t="s">
        <v>3</v>
      </c>
      <c r="H1" s="327" t="s">
        <v>4</v>
      </c>
      <c r="I1" s="327" t="s">
        <v>315</v>
      </c>
      <c r="K1" s="328" t="s">
        <v>0</v>
      </c>
      <c r="L1" s="522" t="s">
        <v>295</v>
      </c>
      <c r="M1" s="420" t="s">
        <v>296</v>
      </c>
      <c r="N1" s="422" t="s">
        <v>58</v>
      </c>
      <c r="O1" s="422" t="s">
        <v>1</v>
      </c>
      <c r="P1" s="422" t="s">
        <v>2</v>
      </c>
      <c r="Q1" s="422" t="s">
        <v>3</v>
      </c>
      <c r="R1" s="423" t="s">
        <v>4</v>
      </c>
      <c r="S1" s="424" t="s">
        <v>11</v>
      </c>
    </row>
    <row r="2" spans="1:19" ht="15.75" customHeight="1" thickBot="1">
      <c r="A2" s="29">
        <v>120</v>
      </c>
      <c r="B2" s="524" t="s">
        <v>304</v>
      </c>
      <c r="C2" s="8" t="str">
        <f>LOOKUP(A2,Name!A$1:B917)</f>
        <v>Daniel Olatundun</v>
      </c>
      <c r="D2" s="396">
        <v>7.25</v>
      </c>
      <c r="E2" s="396"/>
      <c r="F2" s="396"/>
      <c r="G2" s="396"/>
      <c r="H2" s="397"/>
      <c r="I2" s="521">
        <f aca="true" t="shared" si="0" ref="I2:I28">MAX(D2:H2)</f>
        <v>7.25</v>
      </c>
      <c r="K2" s="281"/>
      <c r="L2" s="419" t="s">
        <v>298</v>
      </c>
      <c r="M2" s="343" t="e">
        <f>LOOKUP(K2,Name!A$1:B924)</f>
        <v>#N/A</v>
      </c>
      <c r="N2" s="375"/>
      <c r="O2" s="384"/>
      <c r="P2" s="801"/>
      <c r="Q2" s="801"/>
      <c r="R2" s="375"/>
      <c r="S2" s="344">
        <f aca="true" t="shared" si="1" ref="S2:S41">MIN(N2:R2)</f>
        <v>0</v>
      </c>
    </row>
    <row r="3" spans="1:19" ht="15.75" customHeight="1">
      <c r="A3" s="19">
        <v>640</v>
      </c>
      <c r="B3" s="388" t="s">
        <v>304</v>
      </c>
      <c r="C3" s="8" t="str">
        <f>LOOKUP(A3,Name!A$1:B909)</f>
        <v>Will Sands</v>
      </c>
      <c r="D3" s="396">
        <v>5.75</v>
      </c>
      <c r="E3" s="396"/>
      <c r="F3" s="396"/>
      <c r="G3" s="396"/>
      <c r="H3" s="396"/>
      <c r="I3" s="13">
        <f t="shared" si="0"/>
        <v>5.75</v>
      </c>
      <c r="K3" s="281"/>
      <c r="L3" s="421" t="s">
        <v>298</v>
      </c>
      <c r="M3" s="417" t="e">
        <f>LOOKUP(K3,Name!A$1:B925)</f>
        <v>#N/A</v>
      </c>
      <c r="N3" s="385"/>
      <c r="O3" s="800"/>
      <c r="P3" s="418"/>
      <c r="Q3" s="418"/>
      <c r="R3" s="418"/>
      <c r="S3" s="344">
        <f t="shared" si="1"/>
        <v>0</v>
      </c>
    </row>
    <row r="4" spans="1:19" ht="15.75" customHeight="1">
      <c r="A4" s="29">
        <v>355</v>
      </c>
      <c r="B4" s="388" t="s">
        <v>304</v>
      </c>
      <c r="C4" s="8" t="str">
        <f>LOOKUP(A4,Name!A$1:B919)</f>
        <v>Charles Worrall</v>
      </c>
      <c r="D4" s="396">
        <v>5.5</v>
      </c>
      <c r="E4" s="396"/>
      <c r="F4" s="396"/>
      <c r="G4" s="396"/>
      <c r="H4" s="396"/>
      <c r="I4" s="13">
        <f t="shared" si="0"/>
        <v>5.5</v>
      </c>
      <c r="K4" s="281"/>
      <c r="L4" s="421" t="s">
        <v>298</v>
      </c>
      <c r="M4" s="345" t="e">
        <f>LOOKUP(K4,Name!A$1:B924)</f>
        <v>#N/A</v>
      </c>
      <c r="N4" s="377"/>
      <c r="O4" s="377"/>
      <c r="P4" s="378"/>
      <c r="Q4" s="378"/>
      <c r="R4" s="378"/>
      <c r="S4" s="43">
        <f t="shared" si="1"/>
        <v>0</v>
      </c>
    </row>
    <row r="5" spans="1:19" ht="15.75" customHeight="1">
      <c r="A5" s="19">
        <v>434</v>
      </c>
      <c r="B5" s="388" t="s">
        <v>304</v>
      </c>
      <c r="C5" s="8" t="str">
        <f>LOOKUP(A5,Name!A$1:B907)</f>
        <v>Hamish Gordon</v>
      </c>
      <c r="D5" s="396">
        <v>4.25</v>
      </c>
      <c r="E5" s="396"/>
      <c r="F5" s="396"/>
      <c r="G5" s="396"/>
      <c r="H5" s="396"/>
      <c r="I5" s="13">
        <f t="shared" si="0"/>
        <v>4.25</v>
      </c>
      <c r="K5" s="281"/>
      <c r="L5" s="421" t="s">
        <v>298</v>
      </c>
      <c r="M5" s="431" t="e">
        <f>LOOKUP(K5,Name!A$1:B928)</f>
        <v>#N/A</v>
      </c>
      <c r="N5" s="380"/>
      <c r="O5" s="377"/>
      <c r="P5" s="378"/>
      <c r="Q5" s="378"/>
      <c r="R5" s="378"/>
      <c r="S5" s="43">
        <f t="shared" si="1"/>
        <v>0</v>
      </c>
    </row>
    <row r="6" spans="1:19" ht="15.75" customHeight="1">
      <c r="A6" s="29">
        <v>641</v>
      </c>
      <c r="B6" s="388" t="s">
        <v>304</v>
      </c>
      <c r="C6" s="8" t="str">
        <f>LOOKUP(A6,Name!A$1:B910)</f>
        <v>Joe Masterson</v>
      </c>
      <c r="D6" s="396">
        <v>5</v>
      </c>
      <c r="E6" s="396"/>
      <c r="F6" s="396"/>
      <c r="G6" s="396"/>
      <c r="H6" s="396"/>
      <c r="I6" s="13">
        <f t="shared" si="0"/>
        <v>5</v>
      </c>
      <c r="K6" s="281"/>
      <c r="L6" s="421" t="s">
        <v>298</v>
      </c>
      <c r="M6" s="532" t="e">
        <f>LOOKUP(K6,Name!A$1:B926)</f>
        <v>#N/A</v>
      </c>
      <c r="N6" s="380"/>
      <c r="O6" s="377"/>
      <c r="P6" s="378"/>
      <c r="Q6" s="378"/>
      <c r="R6" s="378"/>
      <c r="S6" s="43">
        <f t="shared" si="1"/>
        <v>0</v>
      </c>
    </row>
    <row r="7" spans="1:19" ht="15.75" customHeight="1">
      <c r="A7" s="29">
        <v>362</v>
      </c>
      <c r="B7" s="388" t="s">
        <v>304</v>
      </c>
      <c r="C7" s="8" t="str">
        <f>LOOKUP(A7,Name!A$1:B917)</f>
        <v>Kofi Bennett</v>
      </c>
      <c r="D7" s="396">
        <v>4.25</v>
      </c>
      <c r="E7" s="396"/>
      <c r="F7" s="396"/>
      <c r="G7" s="396"/>
      <c r="H7" s="396"/>
      <c r="I7" s="13">
        <f t="shared" si="0"/>
        <v>4.25</v>
      </c>
      <c r="K7" s="281">
        <v>640</v>
      </c>
      <c r="L7" s="421" t="s">
        <v>298</v>
      </c>
      <c r="M7" s="345" t="str">
        <f>LOOKUP(K7,Name!A$1:B923)</f>
        <v>Will Sands</v>
      </c>
      <c r="N7" s="376">
        <v>12.2</v>
      </c>
      <c r="O7" s="377"/>
      <c r="P7" s="377"/>
      <c r="Q7" s="377"/>
      <c r="R7" s="378"/>
      <c r="S7" s="802">
        <f t="shared" si="1"/>
        <v>12.2</v>
      </c>
    </row>
    <row r="8" spans="1:19" ht="15.75" customHeight="1">
      <c r="A8" s="29">
        <v>118</v>
      </c>
      <c r="B8" s="388" t="s">
        <v>304</v>
      </c>
      <c r="C8" s="8" t="str">
        <f>LOOKUP(A8,Name!A$1:B911)</f>
        <v>Zak O'Byrne</v>
      </c>
      <c r="D8" s="396">
        <v>3.25</v>
      </c>
      <c r="E8" s="396"/>
      <c r="F8" s="396"/>
      <c r="G8" s="396"/>
      <c r="H8" s="396"/>
      <c r="I8" s="13">
        <f t="shared" si="0"/>
        <v>3.25</v>
      </c>
      <c r="K8" s="281">
        <v>350</v>
      </c>
      <c r="L8" s="421" t="s">
        <v>298</v>
      </c>
      <c r="M8" s="345" t="str">
        <f>LOOKUP(K8,Name!A$1:B926)</f>
        <v>Isaiah Ogoula</v>
      </c>
      <c r="N8" s="380">
        <v>12.4</v>
      </c>
      <c r="O8" s="380"/>
      <c r="P8" s="380"/>
      <c r="Q8" s="378"/>
      <c r="R8" s="378"/>
      <c r="S8" s="43">
        <f t="shared" si="1"/>
        <v>12.4</v>
      </c>
    </row>
    <row r="9" spans="1:19" ht="15.75" customHeight="1">
      <c r="A9" s="29"/>
      <c r="B9" s="388" t="s">
        <v>304</v>
      </c>
      <c r="C9" s="8" t="e">
        <f>LOOKUP(A9,Name!A$1:B912)</f>
        <v>#N/A</v>
      </c>
      <c r="D9" s="396"/>
      <c r="E9" s="396"/>
      <c r="F9" s="396"/>
      <c r="G9" s="396"/>
      <c r="H9" s="396"/>
      <c r="I9" s="13">
        <f t="shared" si="0"/>
        <v>0</v>
      </c>
      <c r="K9" s="281">
        <v>433</v>
      </c>
      <c r="L9" s="421" t="s">
        <v>298</v>
      </c>
      <c r="M9" s="345" t="str">
        <f>LOOKUP(K9,Name!A$1:B927)</f>
        <v>Rio Cox</v>
      </c>
      <c r="N9" s="380">
        <v>12.9</v>
      </c>
      <c r="O9" s="380"/>
      <c r="P9" s="380"/>
      <c r="Q9" s="378"/>
      <c r="R9" s="378"/>
      <c r="S9" s="43">
        <f t="shared" si="1"/>
        <v>12.9</v>
      </c>
    </row>
    <row r="10" spans="1:19" ht="15.75" customHeight="1">
      <c r="A10" s="19"/>
      <c r="B10" s="388" t="s">
        <v>304</v>
      </c>
      <c r="C10" s="8" t="e">
        <f>LOOKUP(A10,Name!A$1:B908)</f>
        <v>#N/A</v>
      </c>
      <c r="D10" s="396"/>
      <c r="E10" s="396"/>
      <c r="F10" s="396"/>
      <c r="G10" s="396"/>
      <c r="H10" s="396"/>
      <c r="I10" s="13">
        <f t="shared" si="0"/>
        <v>0</v>
      </c>
      <c r="K10" s="281">
        <v>1</v>
      </c>
      <c r="L10" s="421" t="s">
        <v>298</v>
      </c>
      <c r="M10" s="794" t="str">
        <f>LOOKUP(K10,Name!A$1:B930)</f>
        <v>Royal Sutton Coldfield</v>
      </c>
      <c r="N10" s="379">
        <v>13.3</v>
      </c>
      <c r="O10" s="379"/>
      <c r="P10" s="379"/>
      <c r="Q10" s="377"/>
      <c r="R10" s="377"/>
      <c r="S10" s="43">
        <f t="shared" si="1"/>
        <v>13.3</v>
      </c>
    </row>
    <row r="11" spans="1:19" ht="15.75" customHeight="1" thickBot="1">
      <c r="A11" s="29"/>
      <c r="B11" s="388" t="s">
        <v>304</v>
      </c>
      <c r="C11" s="66" t="e">
        <f>LOOKUP(A11,Name!A$1:B912)</f>
        <v>#N/A</v>
      </c>
      <c r="D11" s="396"/>
      <c r="E11" s="396"/>
      <c r="F11" s="396"/>
      <c r="G11" s="396"/>
      <c r="H11" s="396"/>
      <c r="I11" s="13">
        <f t="shared" si="0"/>
        <v>0</v>
      </c>
      <c r="K11" s="281"/>
      <c r="L11" s="421" t="s">
        <v>298</v>
      </c>
      <c r="M11" s="346" t="e">
        <f>LOOKUP(K11,Name!A$1:B925)</f>
        <v>#N/A</v>
      </c>
      <c r="N11" s="382"/>
      <c r="O11" s="382"/>
      <c r="P11" s="383"/>
      <c r="Q11" s="383"/>
      <c r="R11" s="383"/>
      <c r="S11" s="47">
        <f t="shared" si="1"/>
        <v>0</v>
      </c>
    </row>
    <row r="12" spans="1:19" ht="15.75" customHeight="1">
      <c r="A12" s="19"/>
      <c r="B12" s="388" t="s">
        <v>304</v>
      </c>
      <c r="C12" s="8" t="e">
        <f>LOOKUP(A12,Name!A$1:B920)</f>
        <v>#N/A</v>
      </c>
      <c r="D12" s="396"/>
      <c r="E12" s="396"/>
      <c r="F12" s="396"/>
      <c r="G12" s="396"/>
      <c r="H12" s="396"/>
      <c r="I12" s="13">
        <f t="shared" si="0"/>
        <v>0</v>
      </c>
      <c r="K12" s="795">
        <v>6</v>
      </c>
      <c r="L12" s="358" t="s">
        <v>297</v>
      </c>
      <c r="M12" s="407" t="s">
        <v>8</v>
      </c>
      <c r="N12" s="66"/>
      <c r="O12" s="377"/>
      <c r="P12" s="380"/>
      <c r="Q12" s="380"/>
      <c r="R12" s="374"/>
      <c r="S12" s="341">
        <f t="shared" si="1"/>
        <v>0</v>
      </c>
    </row>
    <row r="13" spans="1:19" ht="15.75" customHeight="1">
      <c r="A13" s="19"/>
      <c r="B13" s="388" t="s">
        <v>304</v>
      </c>
      <c r="C13" s="8" t="e">
        <f>LOOKUP(A13,Name!A$1:B910)</f>
        <v>#N/A</v>
      </c>
      <c r="D13" s="396"/>
      <c r="E13" s="396"/>
      <c r="F13" s="396"/>
      <c r="G13" s="396"/>
      <c r="H13" s="396"/>
      <c r="I13" s="13">
        <f t="shared" si="0"/>
        <v>0</v>
      </c>
      <c r="K13" s="279">
        <v>1</v>
      </c>
      <c r="L13" s="359" t="s">
        <v>297</v>
      </c>
      <c r="M13" s="408" t="s">
        <v>9</v>
      </c>
      <c r="N13" s="66"/>
      <c r="O13" s="377"/>
      <c r="P13" s="380"/>
      <c r="Q13" s="380"/>
      <c r="R13" s="380"/>
      <c r="S13" s="341">
        <f t="shared" si="1"/>
        <v>0</v>
      </c>
    </row>
    <row r="14" spans="1:19" ht="15.75" customHeight="1">
      <c r="A14" s="29"/>
      <c r="B14" s="388" t="s">
        <v>304</v>
      </c>
      <c r="C14" s="260" t="e">
        <f>LOOKUP(A14,Name!A$1:B916)</f>
        <v>#N/A</v>
      </c>
      <c r="D14" s="396"/>
      <c r="E14" s="396"/>
      <c r="F14" s="396"/>
      <c r="G14" s="396"/>
      <c r="H14" s="396"/>
      <c r="I14" s="13">
        <f t="shared" si="0"/>
        <v>0</v>
      </c>
      <c r="K14" s="277">
        <v>3</v>
      </c>
      <c r="L14" s="359" t="s">
        <v>297</v>
      </c>
      <c r="M14" s="408" t="s">
        <v>10</v>
      </c>
      <c r="N14" s="66">
        <v>24.7</v>
      </c>
      <c r="O14" s="380"/>
      <c r="P14" s="380"/>
      <c r="Q14" s="380"/>
      <c r="R14" s="380"/>
      <c r="S14" s="341">
        <f t="shared" si="1"/>
        <v>24.7</v>
      </c>
    </row>
    <row r="15" spans="1:19" ht="15.75" customHeight="1">
      <c r="A15" s="19"/>
      <c r="B15" s="388" t="s">
        <v>304</v>
      </c>
      <c r="C15" s="260" t="e">
        <f>LOOKUP(A15,Name!A$1:B909)</f>
        <v>#N/A</v>
      </c>
      <c r="D15" s="396"/>
      <c r="E15" s="396"/>
      <c r="F15" s="396"/>
      <c r="G15" s="396"/>
      <c r="H15" s="396"/>
      <c r="I15" s="13">
        <f t="shared" si="0"/>
        <v>0</v>
      </c>
      <c r="K15" s="275">
        <v>4</v>
      </c>
      <c r="L15" s="359" t="s">
        <v>297</v>
      </c>
      <c r="M15" s="408" t="s">
        <v>7</v>
      </c>
      <c r="N15" s="66">
        <v>25.1</v>
      </c>
      <c r="O15" s="377"/>
      <c r="P15" s="380"/>
      <c r="Q15" s="380"/>
      <c r="R15" s="380"/>
      <c r="S15" s="341">
        <f t="shared" si="1"/>
        <v>25.1</v>
      </c>
    </row>
    <row r="16" spans="1:19" ht="15.75" customHeight="1" thickBot="1">
      <c r="A16" s="19">
        <v>640</v>
      </c>
      <c r="B16" s="389" t="s">
        <v>103</v>
      </c>
      <c r="C16" s="8" t="str">
        <f>LOOKUP(A16,Name!A$1:B1312)</f>
        <v>Will Sands</v>
      </c>
      <c r="D16" s="396">
        <v>2.04</v>
      </c>
      <c r="E16" s="396"/>
      <c r="F16" s="396"/>
      <c r="G16" s="396"/>
      <c r="H16" s="396"/>
      <c r="I16" s="521">
        <f t="shared" si="0"/>
        <v>2.04</v>
      </c>
      <c r="K16" s="796">
        <v>5</v>
      </c>
      <c r="L16" s="360" t="s">
        <v>297</v>
      </c>
      <c r="M16" s="409" t="s">
        <v>6</v>
      </c>
      <c r="N16" s="381">
        <v>27</v>
      </c>
      <c r="O16" s="382"/>
      <c r="P16" s="381"/>
      <c r="Q16" s="381"/>
      <c r="R16" s="381"/>
      <c r="S16" s="342">
        <f t="shared" si="1"/>
        <v>27</v>
      </c>
    </row>
    <row r="17" spans="1:19" ht="15.75" customHeight="1">
      <c r="A17" s="19">
        <v>350</v>
      </c>
      <c r="B17" s="389" t="s">
        <v>103</v>
      </c>
      <c r="C17" s="8" t="str">
        <f>LOOKUP(A17,Name!A$1:B1315)</f>
        <v>Isaiah Ogoula</v>
      </c>
      <c r="D17" s="396">
        <v>1.94</v>
      </c>
      <c r="E17" s="396"/>
      <c r="F17" s="396"/>
      <c r="G17" s="396"/>
      <c r="H17" s="396"/>
      <c r="I17" s="521">
        <f t="shared" si="0"/>
        <v>1.94</v>
      </c>
      <c r="K17" s="280" t="s">
        <v>22</v>
      </c>
      <c r="L17" s="361" t="s">
        <v>301</v>
      </c>
      <c r="M17" s="410" t="s">
        <v>32</v>
      </c>
      <c r="N17" s="799"/>
      <c r="O17" s="374"/>
      <c r="P17" s="374"/>
      <c r="Q17" s="374"/>
      <c r="R17" s="374"/>
      <c r="S17" s="347">
        <f t="shared" si="1"/>
        <v>0</v>
      </c>
    </row>
    <row r="18" spans="1:19" ht="15.75" customHeight="1">
      <c r="A18" s="19">
        <v>433</v>
      </c>
      <c r="B18" s="389" t="s">
        <v>103</v>
      </c>
      <c r="C18" s="8" t="str">
        <f>LOOKUP(A18,Name!A$1:B1311)</f>
        <v>Rio Cox</v>
      </c>
      <c r="D18" s="396">
        <v>1.8</v>
      </c>
      <c r="E18" s="396"/>
      <c r="F18" s="396"/>
      <c r="G18" s="396"/>
      <c r="H18" s="396"/>
      <c r="I18" s="263">
        <f t="shared" si="0"/>
        <v>1.8</v>
      </c>
      <c r="K18" s="356" t="s">
        <v>15</v>
      </c>
      <c r="L18" s="362" t="s">
        <v>301</v>
      </c>
      <c r="M18" s="411" t="s">
        <v>25</v>
      </c>
      <c r="N18" s="380"/>
      <c r="O18" s="380"/>
      <c r="P18" s="380"/>
      <c r="Q18" s="380"/>
      <c r="R18" s="380"/>
      <c r="S18" s="348">
        <f t="shared" si="1"/>
        <v>0</v>
      </c>
    </row>
    <row r="19" spans="1:19" ht="15.75" customHeight="1">
      <c r="A19" s="19">
        <v>119</v>
      </c>
      <c r="B19" s="389" t="s">
        <v>103</v>
      </c>
      <c r="C19" s="8" t="str">
        <f>LOOKUP(A19,Name!A$1:B1309)</f>
        <v>Jack Turner Knapp</v>
      </c>
      <c r="D19" s="397">
        <v>1.34</v>
      </c>
      <c r="E19" s="396"/>
      <c r="F19" s="396"/>
      <c r="G19" s="396"/>
      <c r="H19" s="396"/>
      <c r="I19" s="263">
        <f t="shared" si="0"/>
        <v>1.34</v>
      </c>
      <c r="K19" s="356" t="s">
        <v>299</v>
      </c>
      <c r="L19" s="362" t="s">
        <v>301</v>
      </c>
      <c r="M19" s="411" t="s">
        <v>30</v>
      </c>
      <c r="N19" s="379"/>
      <c r="O19" s="380"/>
      <c r="P19" s="380"/>
      <c r="Q19" s="380"/>
      <c r="R19" s="380"/>
      <c r="S19" s="348">
        <f t="shared" si="1"/>
        <v>0</v>
      </c>
    </row>
    <row r="20" spans="1:19" ht="15.75" customHeight="1">
      <c r="A20" s="19">
        <v>638</v>
      </c>
      <c r="B20" s="389" t="s">
        <v>103</v>
      </c>
      <c r="C20" s="8" t="str">
        <f>LOOKUP(A20,Name!A$1:B1308)</f>
        <v>James Lund</v>
      </c>
      <c r="D20" s="397">
        <v>1.98</v>
      </c>
      <c r="E20" s="396"/>
      <c r="F20" s="396"/>
      <c r="G20" s="396"/>
      <c r="H20" s="396"/>
      <c r="I20" s="263">
        <f t="shared" si="0"/>
        <v>1.98</v>
      </c>
      <c r="K20" s="278" t="s">
        <v>19</v>
      </c>
      <c r="L20" s="362" t="s">
        <v>301</v>
      </c>
      <c r="M20" s="411" t="s">
        <v>29</v>
      </c>
      <c r="N20" s="380">
        <v>50.6</v>
      </c>
      <c r="O20" s="380"/>
      <c r="P20" s="380"/>
      <c r="Q20" s="380"/>
      <c r="R20" s="380"/>
      <c r="S20" s="348">
        <f t="shared" si="1"/>
        <v>50.6</v>
      </c>
    </row>
    <row r="21" spans="1:19" ht="15.75" customHeight="1">
      <c r="A21" s="19">
        <v>351</v>
      </c>
      <c r="B21" s="389" t="s">
        <v>103</v>
      </c>
      <c r="C21" s="8" t="str">
        <f>LOOKUP(A21,Name!A$1:B1307)</f>
        <v>Diago Archer-Jackson</v>
      </c>
      <c r="D21" s="397">
        <v>1.9</v>
      </c>
      <c r="E21" s="396"/>
      <c r="F21" s="396"/>
      <c r="G21" s="396"/>
      <c r="H21" s="396"/>
      <c r="I21" s="263">
        <f t="shared" si="0"/>
        <v>1.9</v>
      </c>
      <c r="K21" s="276" t="s">
        <v>14</v>
      </c>
      <c r="L21" s="362" t="s">
        <v>301</v>
      </c>
      <c r="M21" s="411" t="s">
        <v>24</v>
      </c>
      <c r="N21" s="380">
        <v>50.9</v>
      </c>
      <c r="O21" s="380"/>
      <c r="P21" s="380"/>
      <c r="Q21" s="380"/>
      <c r="R21" s="380"/>
      <c r="S21" s="348">
        <f t="shared" si="1"/>
        <v>50.9</v>
      </c>
    </row>
    <row r="22" spans="1:19" ht="15.75" customHeight="1">
      <c r="A22" s="19">
        <v>118</v>
      </c>
      <c r="B22" s="389" t="s">
        <v>103</v>
      </c>
      <c r="C22" s="8" t="str">
        <f>LOOKUP(A22,Name!A$1:B1306)</f>
        <v>Zak O'Byrne</v>
      </c>
      <c r="D22" s="397">
        <v>1.08</v>
      </c>
      <c r="E22" s="396"/>
      <c r="F22" s="396"/>
      <c r="G22" s="396"/>
      <c r="H22" s="396"/>
      <c r="I22" s="263">
        <f t="shared" si="0"/>
        <v>1.08</v>
      </c>
      <c r="K22" s="279" t="s">
        <v>23</v>
      </c>
      <c r="L22" s="362" t="s">
        <v>301</v>
      </c>
      <c r="M22" s="411" t="s">
        <v>33</v>
      </c>
      <c r="N22" s="380">
        <v>50.9</v>
      </c>
      <c r="O22" s="380"/>
      <c r="P22" s="380"/>
      <c r="Q22" s="380"/>
      <c r="R22" s="380"/>
      <c r="S22" s="348">
        <f t="shared" si="1"/>
        <v>50.9</v>
      </c>
    </row>
    <row r="23" spans="1:19" ht="15.75" customHeight="1">
      <c r="A23" s="19"/>
      <c r="B23" s="389" t="s">
        <v>103</v>
      </c>
      <c r="C23" s="8" t="e">
        <f>LOOKUP(A23,Name!A$1:B1310)</f>
        <v>#N/A</v>
      </c>
      <c r="D23" s="397"/>
      <c r="E23" s="396"/>
      <c r="F23" s="396"/>
      <c r="G23" s="396"/>
      <c r="H23" s="396"/>
      <c r="I23" s="263">
        <f t="shared" si="0"/>
        <v>0</v>
      </c>
      <c r="K23" s="279" t="s">
        <v>18</v>
      </c>
      <c r="L23" s="362" t="s">
        <v>301</v>
      </c>
      <c r="M23" s="411" t="s">
        <v>28</v>
      </c>
      <c r="N23" s="380">
        <v>53.8</v>
      </c>
      <c r="O23" s="380"/>
      <c r="P23" s="380"/>
      <c r="Q23" s="380"/>
      <c r="R23" s="380"/>
      <c r="S23" s="348">
        <f t="shared" si="1"/>
        <v>53.8</v>
      </c>
    </row>
    <row r="24" spans="1:19" ht="15.75">
      <c r="A24" s="19"/>
      <c r="B24" s="389" t="s">
        <v>103</v>
      </c>
      <c r="C24" s="8" t="e">
        <f>LOOKUP(A24,Name!A$1:B1316)</f>
        <v>#N/A</v>
      </c>
      <c r="D24" s="397"/>
      <c r="E24" s="396"/>
      <c r="F24" s="396"/>
      <c r="G24" s="396"/>
      <c r="H24" s="396"/>
      <c r="I24" s="263">
        <f t="shared" si="0"/>
        <v>0</v>
      </c>
      <c r="K24" s="277" t="s">
        <v>16</v>
      </c>
      <c r="L24" s="362" t="s">
        <v>301</v>
      </c>
      <c r="M24" s="411" t="s">
        <v>26</v>
      </c>
      <c r="N24" s="380">
        <v>55.8</v>
      </c>
      <c r="O24" s="380"/>
      <c r="P24" s="380"/>
      <c r="Q24" s="380"/>
      <c r="R24" s="380"/>
      <c r="S24" s="348">
        <f t="shared" si="1"/>
        <v>55.8</v>
      </c>
    </row>
    <row r="25" spans="1:19" ht="15.75" customHeight="1">
      <c r="A25" s="19"/>
      <c r="B25" s="389" t="s">
        <v>103</v>
      </c>
      <c r="C25" s="8" t="e">
        <f>LOOKUP(A25,Name!A$1:B1308)</f>
        <v>#N/A</v>
      </c>
      <c r="D25" s="396"/>
      <c r="E25" s="396"/>
      <c r="F25" s="396"/>
      <c r="G25" s="396"/>
      <c r="H25" s="396"/>
      <c r="I25" s="263">
        <f t="shared" si="0"/>
        <v>0</v>
      </c>
      <c r="K25" s="275" t="s">
        <v>17</v>
      </c>
      <c r="L25" s="362" t="s">
        <v>301</v>
      </c>
      <c r="M25" s="411" t="s">
        <v>27</v>
      </c>
      <c r="N25" s="380">
        <v>60.5</v>
      </c>
      <c r="O25" s="380"/>
      <c r="P25" s="380"/>
      <c r="Q25" s="380"/>
      <c r="R25" s="380"/>
      <c r="S25" s="348">
        <f t="shared" si="1"/>
        <v>60.5</v>
      </c>
    </row>
    <row r="26" spans="1:19" ht="16.5" thickBot="1">
      <c r="A26" s="19"/>
      <c r="B26" s="389" t="s">
        <v>103</v>
      </c>
      <c r="C26" s="8" t="e">
        <f>LOOKUP(A26,Name!A$1:B1316)</f>
        <v>#N/A</v>
      </c>
      <c r="D26" s="396"/>
      <c r="E26" s="396"/>
      <c r="F26" s="396"/>
      <c r="G26" s="396"/>
      <c r="H26" s="396"/>
      <c r="I26" s="263">
        <f t="shared" si="0"/>
        <v>0</v>
      </c>
      <c r="K26" s="797" t="s">
        <v>21</v>
      </c>
      <c r="L26" s="363" t="s">
        <v>301</v>
      </c>
      <c r="M26" s="412" t="s">
        <v>31</v>
      </c>
      <c r="N26" s="381">
        <v>61.6</v>
      </c>
      <c r="O26" s="381"/>
      <c r="P26" s="381"/>
      <c r="Q26" s="381"/>
      <c r="R26" s="381"/>
      <c r="S26" s="349">
        <f t="shared" si="1"/>
        <v>61.6</v>
      </c>
    </row>
    <row r="27" spans="1:19" ht="15.75">
      <c r="A27" s="19"/>
      <c r="B27" s="389" t="s">
        <v>103</v>
      </c>
      <c r="C27" s="8" t="e">
        <f>LOOKUP(A27,Name!A$1:B1308)</f>
        <v>#N/A</v>
      </c>
      <c r="D27" s="396"/>
      <c r="E27" s="396"/>
      <c r="F27" s="396"/>
      <c r="G27" s="396"/>
      <c r="H27" s="396"/>
      <c r="I27" s="263">
        <f t="shared" si="0"/>
        <v>0</v>
      </c>
      <c r="K27" s="771">
        <v>5</v>
      </c>
      <c r="L27" s="364" t="s">
        <v>302</v>
      </c>
      <c r="M27" s="425" t="s">
        <v>8</v>
      </c>
      <c r="N27" s="374"/>
      <c r="O27" s="374"/>
      <c r="P27" s="374"/>
      <c r="Q27" s="374"/>
      <c r="R27" s="374"/>
      <c r="S27" s="426">
        <f t="shared" si="1"/>
        <v>0</v>
      </c>
    </row>
    <row r="28" spans="1:19" ht="15.75">
      <c r="A28" s="19"/>
      <c r="B28" s="389" t="s">
        <v>103</v>
      </c>
      <c r="C28" s="8" t="e">
        <f>LOOKUP(A28,Name!A$1:B1316)</f>
        <v>#N/A</v>
      </c>
      <c r="D28" s="396"/>
      <c r="E28" s="396"/>
      <c r="F28" s="396"/>
      <c r="G28" s="396"/>
      <c r="H28" s="396"/>
      <c r="I28" s="263">
        <f t="shared" si="0"/>
        <v>0</v>
      </c>
      <c r="K28" s="274">
        <v>6</v>
      </c>
      <c r="L28" s="365" t="s">
        <v>302</v>
      </c>
      <c r="M28" s="427" t="s">
        <v>7</v>
      </c>
      <c r="N28" s="380">
        <v>50.1</v>
      </c>
      <c r="O28" s="380"/>
      <c r="P28" s="380"/>
      <c r="Q28" s="380"/>
      <c r="R28" s="380"/>
      <c r="S28" s="428">
        <f t="shared" si="1"/>
        <v>50.1</v>
      </c>
    </row>
    <row r="29" spans="1:19" ht="15.75">
      <c r="A29" s="19"/>
      <c r="B29" s="389" t="s">
        <v>103</v>
      </c>
      <c r="C29" s="8" t="e">
        <f>LOOKUP(A29,Name!A$1:B1315)</f>
        <v>#N/A</v>
      </c>
      <c r="D29" s="396"/>
      <c r="E29" s="396"/>
      <c r="F29" s="396"/>
      <c r="G29" s="396"/>
      <c r="H29" s="396"/>
      <c r="I29" s="263">
        <f aca="true" t="shared" si="2" ref="I29:I50">MAX(D29:H29)</f>
        <v>0</v>
      </c>
      <c r="K29" s="282">
        <v>1</v>
      </c>
      <c r="L29" s="365" t="s">
        <v>302</v>
      </c>
      <c r="M29" s="427" t="s">
        <v>10</v>
      </c>
      <c r="N29" s="380">
        <v>52.4</v>
      </c>
      <c r="O29" s="380"/>
      <c r="P29" s="380"/>
      <c r="Q29" s="380"/>
      <c r="R29" s="380"/>
      <c r="S29" s="428">
        <f t="shared" si="1"/>
        <v>52.4</v>
      </c>
    </row>
    <row r="30" spans="1:19" ht="15.75">
      <c r="A30" s="19"/>
      <c r="B30" s="389" t="s">
        <v>103</v>
      </c>
      <c r="C30" s="8" t="e">
        <f>LOOKUP(A30,Name!A$1:B1316)</f>
        <v>#N/A</v>
      </c>
      <c r="D30" s="396"/>
      <c r="E30" s="396"/>
      <c r="F30" s="396"/>
      <c r="G30" s="396"/>
      <c r="H30" s="396"/>
      <c r="I30" s="263">
        <f t="shared" si="2"/>
        <v>0</v>
      </c>
      <c r="K30" s="129">
        <v>3</v>
      </c>
      <c r="L30" s="365" t="s">
        <v>302</v>
      </c>
      <c r="M30" s="427" t="s">
        <v>6</v>
      </c>
      <c r="N30" s="380">
        <v>53.3</v>
      </c>
      <c r="O30" s="380"/>
      <c r="P30" s="380"/>
      <c r="Q30" s="380"/>
      <c r="R30" s="380"/>
      <c r="S30" s="428">
        <f t="shared" si="1"/>
        <v>53.3</v>
      </c>
    </row>
    <row r="31" spans="1:19" ht="16.5" thickBot="1">
      <c r="A31" s="19">
        <v>642</v>
      </c>
      <c r="B31" s="390" t="s">
        <v>105</v>
      </c>
      <c r="C31" s="260" t="str">
        <f>LOOKUP(A31,Name!A$1:B937)</f>
        <v>Ben Steele</v>
      </c>
      <c r="D31" s="400">
        <v>53</v>
      </c>
      <c r="E31" s="396"/>
      <c r="F31" s="396"/>
      <c r="G31" s="396"/>
      <c r="H31" s="398"/>
      <c r="I31" s="14">
        <f t="shared" si="2"/>
        <v>53</v>
      </c>
      <c r="K31" s="798">
        <v>4</v>
      </c>
      <c r="L31" s="366" t="s">
        <v>302</v>
      </c>
      <c r="M31" s="429" t="s">
        <v>9</v>
      </c>
      <c r="N31" s="381">
        <v>56.8</v>
      </c>
      <c r="O31" s="381"/>
      <c r="P31" s="381"/>
      <c r="Q31" s="381"/>
      <c r="R31" s="381"/>
      <c r="S31" s="430">
        <f t="shared" si="1"/>
        <v>56.8</v>
      </c>
    </row>
    <row r="32" spans="1:19" ht="15.75">
      <c r="A32" s="19">
        <v>354</v>
      </c>
      <c r="B32" s="390" t="s">
        <v>105</v>
      </c>
      <c r="C32" s="8" t="str">
        <f>LOOKUP(A32,Name!A$1:B936)</f>
        <v>Ethan Bishop</v>
      </c>
      <c r="D32" s="400">
        <v>47</v>
      </c>
      <c r="E32" s="396"/>
      <c r="F32" s="396"/>
      <c r="G32" s="396"/>
      <c r="H32" s="400"/>
      <c r="I32" s="355">
        <f t="shared" si="2"/>
        <v>47</v>
      </c>
      <c r="K32" s="771">
        <v>5</v>
      </c>
      <c r="L32" s="367" t="s">
        <v>300</v>
      </c>
      <c r="M32" s="407" t="s">
        <v>8</v>
      </c>
      <c r="N32" s="380"/>
      <c r="O32" s="380"/>
      <c r="P32" s="380"/>
      <c r="Q32" s="380"/>
      <c r="R32" s="374"/>
      <c r="S32" s="530">
        <f t="shared" si="1"/>
        <v>0</v>
      </c>
    </row>
    <row r="33" spans="1:19" ht="15.75">
      <c r="A33" s="19">
        <v>430</v>
      </c>
      <c r="B33" s="390" t="s">
        <v>105</v>
      </c>
      <c r="C33" s="8" t="str">
        <f>LOOKUP(A33,Name!A$1:B933)</f>
        <v>George Allen</v>
      </c>
      <c r="D33" s="400">
        <v>46</v>
      </c>
      <c r="E33" s="399"/>
      <c r="F33" s="399"/>
      <c r="G33" s="399"/>
      <c r="H33" s="399"/>
      <c r="I33" s="355">
        <f t="shared" si="2"/>
        <v>46</v>
      </c>
      <c r="K33" s="273">
        <v>4</v>
      </c>
      <c r="L33" s="368" t="s">
        <v>300</v>
      </c>
      <c r="M33" s="408" t="s">
        <v>9</v>
      </c>
      <c r="N33" s="66"/>
      <c r="O33" s="380"/>
      <c r="P33" s="380"/>
      <c r="Q33" s="380"/>
      <c r="R33" s="380"/>
      <c r="S33" s="530">
        <f t="shared" si="1"/>
        <v>0</v>
      </c>
    </row>
    <row r="34" spans="1:19" ht="15.75">
      <c r="A34" s="19">
        <v>638</v>
      </c>
      <c r="B34" s="390" t="s">
        <v>105</v>
      </c>
      <c r="C34" s="8" t="str">
        <f>LOOKUP(A34,Name!A$1:B931)</f>
        <v>James Lund</v>
      </c>
      <c r="D34" s="400">
        <v>53</v>
      </c>
      <c r="E34" s="400"/>
      <c r="F34" s="400"/>
      <c r="G34" s="400"/>
      <c r="H34" s="400"/>
      <c r="I34" s="355">
        <f t="shared" si="2"/>
        <v>53</v>
      </c>
      <c r="K34" s="282">
        <v>1</v>
      </c>
      <c r="L34" s="368" t="s">
        <v>300</v>
      </c>
      <c r="M34" s="408" t="s">
        <v>10</v>
      </c>
      <c r="N34" s="66"/>
      <c r="O34" s="380"/>
      <c r="P34" s="380"/>
      <c r="Q34" s="380"/>
      <c r="R34" s="380"/>
      <c r="S34" s="530">
        <f t="shared" si="1"/>
        <v>0</v>
      </c>
    </row>
    <row r="35" spans="1:19" ht="15.75">
      <c r="A35" s="19">
        <v>355</v>
      </c>
      <c r="B35" s="390" t="s">
        <v>105</v>
      </c>
      <c r="C35" s="8" t="str">
        <f>LOOKUP(A35,Name!A$1:B942)</f>
        <v>Charles Worrall</v>
      </c>
      <c r="D35" s="400">
        <v>44</v>
      </c>
      <c r="E35" s="399"/>
      <c r="F35" s="399"/>
      <c r="G35" s="399"/>
      <c r="H35" s="399"/>
      <c r="I35" s="355">
        <f t="shared" si="2"/>
        <v>44</v>
      </c>
      <c r="K35" s="129">
        <v>3</v>
      </c>
      <c r="L35" s="368" t="s">
        <v>300</v>
      </c>
      <c r="M35" s="408" t="s">
        <v>7</v>
      </c>
      <c r="N35" s="380">
        <v>77.2</v>
      </c>
      <c r="O35" s="380"/>
      <c r="P35" s="380"/>
      <c r="Q35" s="380"/>
      <c r="R35" s="380"/>
      <c r="S35" s="530">
        <f t="shared" si="1"/>
        <v>77.2</v>
      </c>
    </row>
    <row r="36" spans="1:19" ht="16.5" thickBot="1">
      <c r="A36" s="19">
        <v>433</v>
      </c>
      <c r="B36" s="390" t="s">
        <v>105</v>
      </c>
      <c r="C36" s="8" t="str">
        <f>LOOKUP(A36,Name!A$1:B934)</f>
        <v>Rio Cox</v>
      </c>
      <c r="D36" s="399">
        <v>40</v>
      </c>
      <c r="E36" s="400"/>
      <c r="F36" s="400"/>
      <c r="G36" s="400"/>
      <c r="H36" s="400"/>
      <c r="I36" s="355">
        <f t="shared" si="2"/>
        <v>40</v>
      </c>
      <c r="K36" s="130">
        <v>6</v>
      </c>
      <c r="L36" s="369" t="s">
        <v>300</v>
      </c>
      <c r="M36" s="409" t="s">
        <v>6</v>
      </c>
      <c r="N36" s="381">
        <v>79.2</v>
      </c>
      <c r="O36" s="381"/>
      <c r="P36" s="381"/>
      <c r="Q36" s="381"/>
      <c r="R36" s="381"/>
      <c r="S36" s="531">
        <f t="shared" si="1"/>
        <v>79.2</v>
      </c>
    </row>
    <row r="37" spans="1:19" ht="15.75">
      <c r="A37" s="29"/>
      <c r="B37" s="390" t="s">
        <v>105</v>
      </c>
      <c r="C37" s="8" t="e">
        <f>LOOKUP(A37,Name!A$1:B935)</f>
        <v>#N/A</v>
      </c>
      <c r="D37" s="399"/>
      <c r="E37" s="400"/>
      <c r="F37" s="400"/>
      <c r="G37" s="400"/>
      <c r="H37" s="400"/>
      <c r="I37" s="355">
        <f t="shared" si="2"/>
        <v>0</v>
      </c>
      <c r="K37" s="126">
        <v>3</v>
      </c>
      <c r="L37" s="370" t="s">
        <v>294</v>
      </c>
      <c r="M37" s="529" t="s">
        <v>8</v>
      </c>
      <c r="N37" s="380"/>
      <c r="O37" s="380"/>
      <c r="P37" s="380"/>
      <c r="Q37" s="380"/>
      <c r="R37" s="385"/>
      <c r="S37" s="268">
        <f t="shared" si="1"/>
        <v>0</v>
      </c>
    </row>
    <row r="38" spans="1:19" s="323" customFormat="1" ht="15.75">
      <c r="A38" s="29"/>
      <c r="B38" s="390" t="s">
        <v>105</v>
      </c>
      <c r="C38" s="8" t="e">
        <f>LOOKUP(A38,Name!A$1:B939)</f>
        <v>#N/A</v>
      </c>
      <c r="D38" s="400"/>
      <c r="E38" s="400"/>
      <c r="F38" s="400"/>
      <c r="G38" s="396"/>
      <c r="H38" s="396"/>
      <c r="I38" s="355">
        <f t="shared" si="2"/>
        <v>0</v>
      </c>
      <c r="K38" s="273">
        <v>4</v>
      </c>
      <c r="L38" s="371" t="s">
        <v>294</v>
      </c>
      <c r="M38" s="413" t="s">
        <v>7</v>
      </c>
      <c r="N38" s="380">
        <v>80.7</v>
      </c>
      <c r="O38" s="380"/>
      <c r="P38" s="380"/>
      <c r="Q38" s="380"/>
      <c r="R38" s="380"/>
      <c r="S38" s="268">
        <f t="shared" si="1"/>
        <v>80.7</v>
      </c>
    </row>
    <row r="39" spans="1:19" ht="15.75">
      <c r="A39" s="19"/>
      <c r="B39" s="390" t="s">
        <v>105</v>
      </c>
      <c r="C39" s="8" t="e">
        <f>LOOKUP(A39,Name!A$1:B930)</f>
        <v>#N/A</v>
      </c>
      <c r="D39" s="400"/>
      <c r="E39" s="400"/>
      <c r="F39" s="400"/>
      <c r="G39" s="400"/>
      <c r="H39" s="400"/>
      <c r="I39" s="355">
        <f t="shared" si="2"/>
        <v>0</v>
      </c>
      <c r="K39" s="272">
        <v>6</v>
      </c>
      <c r="L39" s="371" t="s">
        <v>294</v>
      </c>
      <c r="M39" s="413" t="s">
        <v>6</v>
      </c>
      <c r="N39" s="380">
        <v>92.2</v>
      </c>
      <c r="O39" s="380"/>
      <c r="P39" s="380"/>
      <c r="Q39" s="380"/>
      <c r="R39" s="380"/>
      <c r="S39" s="268">
        <f t="shared" si="1"/>
        <v>92.2</v>
      </c>
    </row>
    <row r="40" spans="1:19" ht="15.75">
      <c r="A40" s="19"/>
      <c r="B40" s="390" t="s">
        <v>105</v>
      </c>
      <c r="C40" s="8" t="e">
        <f>LOOKUP(A40,Name!A$1:B941)</f>
        <v>#N/A</v>
      </c>
      <c r="D40" s="400"/>
      <c r="E40" s="400"/>
      <c r="F40" s="400"/>
      <c r="G40" s="400"/>
      <c r="H40" s="400"/>
      <c r="I40" s="355">
        <f t="shared" si="2"/>
        <v>0</v>
      </c>
      <c r="K40" s="136">
        <v>5</v>
      </c>
      <c r="L40" s="371" t="s">
        <v>294</v>
      </c>
      <c r="M40" s="413" t="s">
        <v>10</v>
      </c>
      <c r="N40" s="380">
        <v>94.9</v>
      </c>
      <c r="O40" s="380"/>
      <c r="P40" s="380"/>
      <c r="Q40" s="380"/>
      <c r="R40" s="380"/>
      <c r="S40" s="268">
        <f t="shared" si="1"/>
        <v>94.9</v>
      </c>
    </row>
    <row r="41" spans="1:19" ht="16.5" thickBot="1">
      <c r="A41" s="19"/>
      <c r="B41" s="390" t="s">
        <v>105</v>
      </c>
      <c r="C41" s="260" t="e">
        <f>LOOKUP(A41,Name!A$1:B940)</f>
        <v>#N/A</v>
      </c>
      <c r="D41" s="398"/>
      <c r="E41" s="398"/>
      <c r="F41" s="398"/>
      <c r="G41" s="398"/>
      <c r="H41" s="398"/>
      <c r="I41" s="355">
        <f t="shared" si="2"/>
        <v>0</v>
      </c>
      <c r="K41" s="282">
        <v>1</v>
      </c>
      <c r="L41" s="372" t="s">
        <v>294</v>
      </c>
      <c r="M41" s="414" t="s">
        <v>9</v>
      </c>
      <c r="N41" s="386">
        <v>102.7</v>
      </c>
      <c r="O41" s="386"/>
      <c r="P41" s="386"/>
      <c r="Q41" s="386"/>
      <c r="R41" s="386"/>
      <c r="S41" s="283">
        <f t="shared" si="1"/>
        <v>102.7</v>
      </c>
    </row>
    <row r="42" spans="1:19" ht="16.5" thickBot="1">
      <c r="A42" s="19"/>
      <c r="B42" s="390" t="s">
        <v>105</v>
      </c>
      <c r="C42" s="8" t="e">
        <f>LOOKUP(A42,Name!A$1:B932)</f>
        <v>#N/A</v>
      </c>
      <c r="D42" s="398"/>
      <c r="E42" s="398"/>
      <c r="F42" s="398"/>
      <c r="G42" s="400"/>
      <c r="H42" s="398"/>
      <c r="I42" s="355">
        <f t="shared" si="2"/>
        <v>0</v>
      </c>
      <c r="K42" s="284" t="s">
        <v>0</v>
      </c>
      <c r="L42" s="285" t="s">
        <v>293</v>
      </c>
      <c r="M42" s="286" t="s">
        <v>296</v>
      </c>
      <c r="N42" s="287" t="s">
        <v>58</v>
      </c>
      <c r="O42" s="287" t="s">
        <v>1</v>
      </c>
      <c r="P42" s="287" t="s">
        <v>2</v>
      </c>
      <c r="Q42" s="287" t="s">
        <v>3</v>
      </c>
      <c r="R42" s="288" t="s">
        <v>4</v>
      </c>
      <c r="S42" s="289" t="s">
        <v>11</v>
      </c>
    </row>
    <row r="43" spans="1:9" ht="15.75">
      <c r="A43" s="19"/>
      <c r="B43" s="390" t="s">
        <v>105</v>
      </c>
      <c r="C43" s="8" t="e">
        <f>LOOKUP(A43,Name!A$1:B935)</f>
        <v>#N/A</v>
      </c>
      <c r="D43" s="400"/>
      <c r="E43" s="400"/>
      <c r="F43" s="400"/>
      <c r="G43" s="400"/>
      <c r="H43" s="400"/>
      <c r="I43" s="355">
        <f t="shared" si="2"/>
        <v>0</v>
      </c>
    </row>
    <row r="44" spans="1:19" ht="15.75">
      <c r="A44" s="320">
        <v>120</v>
      </c>
      <c r="B44" s="391" t="s">
        <v>113</v>
      </c>
      <c r="C44" s="403" t="str">
        <f>LOOKUP(A44,Name!A$1:B1325)</f>
        <v>Daniel Olatundun</v>
      </c>
      <c r="D44" s="396">
        <v>5.9</v>
      </c>
      <c r="E44" s="400"/>
      <c r="F44" s="400"/>
      <c r="G44" s="400"/>
      <c r="H44" s="401"/>
      <c r="I44" s="520">
        <f t="shared" si="2"/>
        <v>5.9</v>
      </c>
      <c r="K44" s="19">
        <v>645</v>
      </c>
      <c r="L44" s="393" t="s">
        <v>106</v>
      </c>
      <c r="M44" s="402" t="str">
        <f>LOOKUP(K44,Name!A$1:B1298)</f>
        <v>Jay Fletcher</v>
      </c>
      <c r="N44" s="441">
        <v>45</v>
      </c>
      <c r="O44" s="441"/>
      <c r="P44" s="441"/>
      <c r="Q44" s="441"/>
      <c r="R44" s="441"/>
      <c r="S44" s="519">
        <f aca="true" t="shared" si="3" ref="S44:S55">MAX(N44:R44)</f>
        <v>45</v>
      </c>
    </row>
    <row r="45" spans="1:19" ht="15.75">
      <c r="A45" s="19">
        <v>638</v>
      </c>
      <c r="B45" s="392" t="s">
        <v>113</v>
      </c>
      <c r="C45" s="212" t="str">
        <f>LOOKUP(A45,Name!A$1:B1328)</f>
        <v>James Lund</v>
      </c>
      <c r="D45" s="396">
        <v>5.85</v>
      </c>
      <c r="E45" s="396"/>
      <c r="F45" s="396"/>
      <c r="G45" s="396"/>
      <c r="H45" s="396"/>
      <c r="I45" s="264">
        <f t="shared" si="2"/>
        <v>5.85</v>
      </c>
      <c r="K45" s="19">
        <v>123</v>
      </c>
      <c r="L45" s="393" t="s">
        <v>106</v>
      </c>
      <c r="M45" s="402" t="str">
        <f>LOOKUP(K45,Name!A$1:B1299)</f>
        <v>Joseph Creed</v>
      </c>
      <c r="N45" s="400">
        <v>39</v>
      </c>
      <c r="O45" s="400"/>
      <c r="P45" s="400"/>
      <c r="Q45" s="400"/>
      <c r="R45" s="400"/>
      <c r="S45" s="14">
        <f t="shared" si="3"/>
        <v>39</v>
      </c>
    </row>
    <row r="46" spans="1:19" ht="15.75">
      <c r="A46" s="19">
        <v>434</v>
      </c>
      <c r="B46" s="392" t="s">
        <v>113</v>
      </c>
      <c r="C46" s="212" t="str">
        <f>LOOKUP(A46,Name!A$1:B1322)</f>
        <v>Hamish Gordon</v>
      </c>
      <c r="D46" s="396">
        <v>4.8</v>
      </c>
      <c r="E46" s="396"/>
      <c r="F46" s="396"/>
      <c r="G46" s="396"/>
      <c r="H46" s="396"/>
      <c r="I46" s="264">
        <f t="shared" si="2"/>
        <v>4.8</v>
      </c>
      <c r="K46" s="19">
        <v>351</v>
      </c>
      <c r="L46" s="393" t="s">
        <v>106</v>
      </c>
      <c r="M46" s="474" t="str">
        <f>LOOKUP(K46,Name!A$1:B1294)</f>
        <v>Diago Archer-Jackson</v>
      </c>
      <c r="N46" s="400">
        <v>38</v>
      </c>
      <c r="O46" s="400"/>
      <c r="P46" s="400"/>
      <c r="Q46" s="400"/>
      <c r="R46" s="400"/>
      <c r="S46" s="14">
        <f t="shared" si="3"/>
        <v>38</v>
      </c>
    </row>
    <row r="47" spans="1:19" ht="15.75">
      <c r="A47" s="19">
        <v>642</v>
      </c>
      <c r="B47" s="392" t="s">
        <v>113</v>
      </c>
      <c r="C47" s="212" t="str">
        <f>LOOKUP(A47,Name!A$1:B1323)</f>
        <v>Ben Steele</v>
      </c>
      <c r="D47" s="396">
        <v>5.4</v>
      </c>
      <c r="E47" s="396"/>
      <c r="F47" s="396"/>
      <c r="G47" s="396"/>
      <c r="H47" s="396"/>
      <c r="I47" s="264">
        <f t="shared" si="2"/>
        <v>5.4</v>
      </c>
      <c r="K47" s="19">
        <v>430</v>
      </c>
      <c r="L47" s="393" t="s">
        <v>106</v>
      </c>
      <c r="M47" s="402" t="str">
        <f>LOOKUP(K47,Name!A$1:B1296)</f>
        <v>George Allen</v>
      </c>
      <c r="N47" s="400">
        <v>26</v>
      </c>
      <c r="O47" s="400"/>
      <c r="P47" s="400"/>
      <c r="Q47" s="400"/>
      <c r="R47" s="400"/>
      <c r="S47" s="14">
        <f t="shared" si="3"/>
        <v>26</v>
      </c>
    </row>
    <row r="48" spans="1:19" ht="15.75">
      <c r="A48" s="19">
        <v>122</v>
      </c>
      <c r="B48" s="392" t="s">
        <v>113</v>
      </c>
      <c r="C48" s="212" t="str">
        <f>LOOKUP(A48,Name!A$1:B1319)</f>
        <v>Evan Pritchard</v>
      </c>
      <c r="D48" s="396">
        <v>3.9</v>
      </c>
      <c r="E48" s="396"/>
      <c r="F48" s="396"/>
      <c r="G48" s="396"/>
      <c r="H48" s="396"/>
      <c r="I48" s="264">
        <f t="shared" si="2"/>
        <v>3.9</v>
      </c>
      <c r="K48" s="19">
        <v>646</v>
      </c>
      <c r="L48" s="393" t="s">
        <v>106</v>
      </c>
      <c r="M48" s="402" t="str">
        <f>LOOKUP(K48,Name!A$1:B1299)</f>
        <v>Ewan Edwards</v>
      </c>
      <c r="N48" s="400">
        <v>39</v>
      </c>
      <c r="O48" s="400"/>
      <c r="P48" s="400"/>
      <c r="Q48" s="400"/>
      <c r="R48" s="400"/>
      <c r="S48" s="14">
        <f t="shared" si="3"/>
        <v>39</v>
      </c>
    </row>
    <row r="49" spans="1:19" ht="15.75">
      <c r="A49" s="19">
        <v>431</v>
      </c>
      <c r="B49" s="392" t="s">
        <v>113</v>
      </c>
      <c r="C49" s="212" t="str">
        <f>LOOKUP(A49,Name!A$1:B1335)</f>
        <v>Jack Basterfield</v>
      </c>
      <c r="D49" s="396">
        <v>3.4</v>
      </c>
      <c r="E49" s="396"/>
      <c r="F49" s="396"/>
      <c r="G49" s="396"/>
      <c r="H49" s="396"/>
      <c r="I49" s="264">
        <f t="shared" si="2"/>
        <v>3.4</v>
      </c>
      <c r="K49" s="19">
        <v>118</v>
      </c>
      <c r="L49" s="393" t="s">
        <v>106</v>
      </c>
      <c r="M49" s="402" t="str">
        <f>LOOKUP(K49,Name!A$1:B1285)</f>
        <v>Zak O'Byrne</v>
      </c>
      <c r="N49" s="400">
        <v>32</v>
      </c>
      <c r="O49" s="400"/>
      <c r="P49" s="400"/>
      <c r="Q49" s="400"/>
      <c r="R49" s="400"/>
      <c r="S49" s="14">
        <f t="shared" si="3"/>
        <v>32</v>
      </c>
    </row>
    <row r="50" spans="1:19" ht="15.75">
      <c r="A50" s="19"/>
      <c r="B50" s="392" t="s">
        <v>113</v>
      </c>
      <c r="C50" s="212" t="e">
        <f>LOOKUP(A50,Name!A$1:B1329)</f>
        <v>#N/A</v>
      </c>
      <c r="D50" s="396"/>
      <c r="E50" s="396"/>
      <c r="F50" s="396"/>
      <c r="G50" s="396"/>
      <c r="H50" s="396"/>
      <c r="I50" s="264">
        <f t="shared" si="2"/>
        <v>0</v>
      </c>
      <c r="K50" s="19">
        <v>352</v>
      </c>
      <c r="L50" s="393" t="s">
        <v>106</v>
      </c>
      <c r="M50" s="402" t="str">
        <f>LOOKUP(K50,Name!A$1:B1297)</f>
        <v>Shiloh Simon</v>
      </c>
      <c r="N50" s="400">
        <v>28</v>
      </c>
      <c r="O50" s="400"/>
      <c r="P50" s="400"/>
      <c r="Q50" s="400"/>
      <c r="R50" s="400"/>
      <c r="S50" s="14">
        <f t="shared" si="3"/>
        <v>28</v>
      </c>
    </row>
    <row r="51" spans="1:19" ht="15.75">
      <c r="A51" s="19"/>
      <c r="B51" s="392" t="s">
        <v>113</v>
      </c>
      <c r="C51" s="212" t="e">
        <f>LOOKUP(A51,Name!A$1:B1321)</f>
        <v>#N/A</v>
      </c>
      <c r="D51" s="396"/>
      <c r="E51" s="396"/>
      <c r="F51" s="396"/>
      <c r="G51" s="396"/>
      <c r="H51" s="396"/>
      <c r="I51" s="264">
        <f aca="true" t="shared" si="4" ref="I51:I56">MAX(D51:H51)</f>
        <v>0</v>
      </c>
      <c r="K51" s="19"/>
      <c r="L51" s="393" t="s">
        <v>106</v>
      </c>
      <c r="M51" s="402" t="e">
        <f>LOOKUP(K51,Name!A$1:B1286)</f>
        <v>#N/A</v>
      </c>
      <c r="N51" s="400"/>
      <c r="O51" s="400"/>
      <c r="P51" s="400"/>
      <c r="Q51" s="400"/>
      <c r="R51" s="400"/>
      <c r="S51" s="14">
        <f t="shared" si="3"/>
        <v>0</v>
      </c>
    </row>
    <row r="52" spans="1:19" ht="15.75">
      <c r="A52" s="19"/>
      <c r="B52" s="392" t="s">
        <v>113</v>
      </c>
      <c r="C52" s="212" t="e">
        <f>LOOKUP(A52,Name!A$1:B1334)</f>
        <v>#N/A</v>
      </c>
      <c r="D52" s="396"/>
      <c r="E52" s="396"/>
      <c r="F52" s="396"/>
      <c r="G52" s="396"/>
      <c r="H52" s="396"/>
      <c r="I52" s="264">
        <f t="shared" si="4"/>
        <v>0</v>
      </c>
      <c r="K52" s="19"/>
      <c r="L52" s="393" t="s">
        <v>106</v>
      </c>
      <c r="M52" s="402" t="e">
        <f>LOOKUP(K52,Name!A$1:B1293)</f>
        <v>#N/A</v>
      </c>
      <c r="N52" s="400"/>
      <c r="O52" s="400"/>
      <c r="P52" s="400"/>
      <c r="Q52" s="400"/>
      <c r="R52" s="400"/>
      <c r="S52" s="14">
        <f t="shared" si="3"/>
        <v>0</v>
      </c>
    </row>
    <row r="53" spans="1:19" ht="15.75">
      <c r="A53" s="19"/>
      <c r="B53" s="392" t="s">
        <v>113</v>
      </c>
      <c r="C53" s="404" t="e">
        <f>LOOKUP(A53,Name!A$1:B1321)</f>
        <v>#N/A</v>
      </c>
      <c r="D53" s="397"/>
      <c r="E53" s="397"/>
      <c r="F53" s="397"/>
      <c r="G53" s="397"/>
      <c r="H53" s="397"/>
      <c r="I53" s="264">
        <f t="shared" si="4"/>
        <v>0</v>
      </c>
      <c r="K53" s="19"/>
      <c r="L53" s="393" t="s">
        <v>106</v>
      </c>
      <c r="M53" s="402" t="e">
        <f>LOOKUP(K53,Name!A$1:B1297)</f>
        <v>#N/A</v>
      </c>
      <c r="N53" s="400"/>
      <c r="O53" s="400"/>
      <c r="P53" s="400"/>
      <c r="Q53" s="400"/>
      <c r="R53" s="400"/>
      <c r="S53" s="14">
        <f t="shared" si="3"/>
        <v>0</v>
      </c>
    </row>
    <row r="54" spans="1:19" ht="15.75">
      <c r="A54" s="19"/>
      <c r="B54" s="392" t="s">
        <v>113</v>
      </c>
      <c r="C54" s="528" t="e">
        <f>LOOKUP(A54,Name!A$1:B1320)</f>
        <v>#N/A</v>
      </c>
      <c r="D54" s="396"/>
      <c r="E54" s="396"/>
      <c r="F54" s="396"/>
      <c r="G54" s="396"/>
      <c r="H54" s="396"/>
      <c r="I54" s="264">
        <f t="shared" si="4"/>
        <v>0</v>
      </c>
      <c r="K54" s="19"/>
      <c r="L54" s="393" t="s">
        <v>106</v>
      </c>
      <c r="M54" s="402" t="e">
        <f>LOOKUP(K54,Name!A$1:B1298)</f>
        <v>#N/A</v>
      </c>
      <c r="N54" s="400"/>
      <c r="O54" s="400"/>
      <c r="P54" s="400"/>
      <c r="Q54" s="400"/>
      <c r="R54" s="400"/>
      <c r="S54" s="14">
        <f t="shared" si="3"/>
        <v>0</v>
      </c>
    </row>
    <row r="55" spans="1:19" ht="15.75">
      <c r="A55" s="19"/>
      <c r="B55" s="392" t="s">
        <v>113</v>
      </c>
      <c r="C55" s="404" t="e">
        <f>LOOKUP(A55,Name!A$1:B1335)</f>
        <v>#N/A</v>
      </c>
      <c r="D55" s="396"/>
      <c r="E55" s="396"/>
      <c r="F55" s="396"/>
      <c r="G55" s="396"/>
      <c r="H55" s="396"/>
      <c r="I55" s="264">
        <f t="shared" si="4"/>
        <v>0</v>
      </c>
      <c r="K55" s="19"/>
      <c r="L55" s="393" t="s">
        <v>106</v>
      </c>
      <c r="M55" s="402" t="e">
        <f>LOOKUP(K55,Name!A$1:B1284)</f>
        <v>#N/A</v>
      </c>
      <c r="N55" s="400"/>
      <c r="O55" s="400"/>
      <c r="P55" s="400"/>
      <c r="Q55" s="400"/>
      <c r="R55" s="400"/>
      <c r="S55" s="14">
        <f t="shared" si="3"/>
        <v>0</v>
      </c>
    </row>
    <row r="56" spans="1:19" ht="15.75">
      <c r="A56" s="19"/>
      <c r="B56" s="392" t="s">
        <v>113</v>
      </c>
      <c r="C56" s="212" t="e">
        <f>LOOKUP(A56,Name!A$1:B1330)</f>
        <v>#N/A</v>
      </c>
      <c r="D56" s="396"/>
      <c r="E56" s="396"/>
      <c r="F56" s="396"/>
      <c r="G56" s="396"/>
      <c r="H56" s="396"/>
      <c r="I56" s="264">
        <f t="shared" si="4"/>
        <v>0</v>
      </c>
      <c r="K56" s="36" t="s">
        <v>0</v>
      </c>
      <c r="L56" s="337" t="s">
        <v>293</v>
      </c>
      <c r="M56" s="37" t="s">
        <v>35</v>
      </c>
      <c r="N56" s="405" t="s">
        <v>58</v>
      </c>
      <c r="O56" s="405" t="s">
        <v>1</v>
      </c>
      <c r="P56" s="405" t="s">
        <v>2</v>
      </c>
      <c r="Q56" s="405" t="s">
        <v>3</v>
      </c>
      <c r="R56" s="406" t="s">
        <v>4</v>
      </c>
      <c r="S56" s="415" t="s">
        <v>315</v>
      </c>
    </row>
  </sheetData>
  <sheetProtection/>
  <conditionalFormatting sqref="A73:B65536 A1:B1 A2:A30 A41:A52">
    <cfRule type="cellIs" priority="37" dxfId="74" operator="between" stopIfTrue="1">
      <formula>500</formula>
      <formula>599</formula>
    </cfRule>
    <cfRule type="cellIs" priority="38" dxfId="73" operator="between" stopIfTrue="1">
      <formula>600</formula>
      <formula>699</formula>
    </cfRule>
    <cfRule type="cellIs" priority="39" dxfId="72" operator="between" stopIfTrue="1">
      <formula>300</formula>
      <formula>399</formula>
    </cfRule>
  </conditionalFormatting>
  <conditionalFormatting sqref="A39:A40 L55 K55:K56 A53:B56 B16:B30 A31:B38 B39:B52 K44:L54">
    <cfRule type="cellIs" priority="40" dxfId="3" operator="between" stopIfTrue="1">
      <formula>300</formula>
      <formula>399</formula>
    </cfRule>
    <cfRule type="cellIs" priority="41" dxfId="2" operator="between" stopIfTrue="1">
      <formula>600</formula>
      <formula>699</formula>
    </cfRule>
    <cfRule type="cellIs" priority="42" dxfId="1" operator="between" stopIfTrue="1">
      <formula>500</formula>
      <formula>599</formula>
    </cfRule>
  </conditionalFormatting>
  <conditionalFormatting sqref="A1:B1 A2:A30 A44:A56 A31:B43 K44:K56">
    <cfRule type="cellIs" priority="36" dxfId="38" operator="between">
      <formula>100</formula>
      <formula>199</formula>
    </cfRule>
  </conditionalFormatting>
  <conditionalFormatting sqref="A1:B1 A73:B65536 A2:A30 A44:A56 A31:B43 K44:K56">
    <cfRule type="cellIs" priority="35" dxfId="96" operator="between">
      <formula>400</formula>
      <formula>499</formula>
    </cfRule>
  </conditionalFormatting>
  <conditionalFormatting sqref="B2:B15">
    <cfRule type="cellIs" priority="26" dxfId="51" operator="between" stopIfTrue="1">
      <formula>300</formula>
      <formula>399</formula>
    </cfRule>
    <cfRule type="cellIs" priority="27" dxfId="50" operator="between" stopIfTrue="1">
      <formula>600</formula>
      <formula>699</formula>
    </cfRule>
    <cfRule type="cellIs" priority="28" dxfId="1" operator="between" stopIfTrue="1">
      <formula>500</formula>
      <formula>599</formula>
    </cfRule>
  </conditionalFormatting>
  <conditionalFormatting sqref="L56">
    <cfRule type="cellIs" priority="14" dxfId="74" operator="between" stopIfTrue="1">
      <formula>500</formula>
      <formula>599</formula>
    </cfRule>
    <cfRule type="cellIs" priority="15" dxfId="73" operator="between" stopIfTrue="1">
      <formula>600</formula>
      <formula>699</formula>
    </cfRule>
    <cfRule type="cellIs" priority="16" dxfId="72" operator="between" stopIfTrue="1">
      <formula>300</formula>
      <formula>399</formula>
    </cfRule>
  </conditionalFormatting>
  <conditionalFormatting sqref="L56">
    <cfRule type="cellIs" priority="13" dxfId="38" operator="between">
      <formula>100</formula>
      <formula>199</formula>
    </cfRule>
  </conditionalFormatting>
  <conditionalFormatting sqref="L56">
    <cfRule type="cellIs" priority="12" dxfId="96" operator="between">
      <formula>400</formula>
      <formula>499</formula>
    </cfRule>
  </conditionalFormatting>
  <conditionalFormatting sqref="K29:L36">
    <cfRule type="cellIs" priority="9" dxfId="74" operator="between" stopIfTrue="1">
      <formula>500</formula>
      <formula>599</formula>
    </cfRule>
    <cfRule type="cellIs" priority="10" dxfId="73" operator="between" stopIfTrue="1">
      <formula>600</formula>
      <formula>699</formula>
    </cfRule>
    <cfRule type="cellIs" priority="11" dxfId="72" operator="between" stopIfTrue="1">
      <formula>300</formula>
      <formula>399</formula>
    </cfRule>
  </conditionalFormatting>
  <conditionalFormatting sqref="K1:K42">
    <cfRule type="cellIs" priority="5" dxfId="40" operator="between">
      <formula>600</formula>
      <formula>700</formula>
    </cfRule>
    <cfRule type="cellIs" priority="6" dxfId="39" operator="between">
      <formula>299</formula>
      <formula>399</formula>
    </cfRule>
    <cfRule type="cellIs" priority="7" dxfId="38" operator="between">
      <formula>99</formula>
      <formula>200</formula>
    </cfRule>
    <cfRule type="cellIs" priority="8" dxfId="37" operator="between">
      <formula>400</formula>
      <formula>499</formula>
    </cfRule>
  </conditionalFormatting>
  <conditionalFormatting sqref="K10">
    <cfRule type="cellIs" priority="4" dxfId="88" operator="between">
      <formula>500</formula>
      <formula>599</formula>
    </cfRule>
  </conditionalFormatting>
  <conditionalFormatting sqref="A43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2014-12-11T08:45:47Z</cp:lastPrinted>
  <dcterms:created xsi:type="dcterms:W3CDTF">2004-10-09T19:34:07Z</dcterms:created>
  <dcterms:modified xsi:type="dcterms:W3CDTF">2014-12-14T13:53:59Z</dcterms:modified>
  <cp:category/>
  <cp:version/>
  <cp:contentType/>
  <cp:contentStatus/>
</cp:coreProperties>
</file>