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766" firstSheet="1" activeTab="7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ts" sheetId="8" r:id="rId8"/>
    <sheet name="11B" sheetId="9" r:id="rId9"/>
    <sheet name="11G" sheetId="10" r:id="rId10"/>
    <sheet name="13B" sheetId="11" r:id="rId11"/>
    <sheet name="13G" sheetId="12" r:id="rId12"/>
    <sheet name="15ar" sheetId="13" r:id="rId13"/>
    <sheet name="15G" sheetId="14" r:id="rId14"/>
    <sheet name="15B" sheetId="15" r:id="rId15"/>
    <sheet name="Sheet1" sheetId="16" r:id="rId16"/>
  </sheets>
  <definedNames>
    <definedName name="_xlnm.Print_Area" localSheetId="9">'11G'!$A$1:$R$93</definedName>
    <definedName name="_xlnm.Print_Area" localSheetId="10">'13B'!$A$1:$S$82</definedName>
    <definedName name="_xlnm.Print_Area" localSheetId="12">'15ar'!$K$1:$S$26</definedName>
    <definedName name="_xlnm.Print_Area" localSheetId="0">'Name'!$A$407:$I$456</definedName>
    <definedName name="_xlnm.Print_Area" localSheetId="7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6">'s15G'!$A$1:$Q$51</definedName>
  </definedNames>
  <calcPr fullCalcOnLoad="1"/>
</workbook>
</file>

<file path=xl/sharedStrings.xml><?xml version="1.0" encoding="utf-8"?>
<sst xmlns="http://schemas.openxmlformats.org/spreadsheetml/2006/main" count="2858" uniqueCount="586">
  <si>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</si>
  <si>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</si>
  <si>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</si>
  <si>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</si>
  <si>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</si>
  <si>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</si>
  <si>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</si>
  <si>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</si>
  <si>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</si>
  <si>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</si>
  <si>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</si>
  <si>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</si>
  <si>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</si>
  <si>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</si>
  <si>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</si>
  <si>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</si>
  <si>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</si>
  <si>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</si>
  <si>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</si>
  <si>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</si>
  <si>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</si>
  <si>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</si>
  <si>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</si>
  <si>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</si>
  <si>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</si>
  <si>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</si>
  <si>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</si>
  <si>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</si>
  <si>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</si>
  <si>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</si>
  <si>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</si>
  <si>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</si>
  <si>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</si>
  <si>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</si>
  <si>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</si>
  <si>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</si>
  <si>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</si>
  <si>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</si>
  <si>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</si>
  <si>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</si>
  <si>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2x1 Relay</t>
  </si>
  <si>
    <t>U11G 6lap Paar</t>
  </si>
  <si>
    <t>U11G 2x2 Relay</t>
  </si>
  <si>
    <t>U11G 1 Lap</t>
  </si>
  <si>
    <t>U11G 4x1 Relay</t>
  </si>
  <si>
    <t>U11G Total</t>
  </si>
  <si>
    <t>U13G Total</t>
  </si>
  <si>
    <t>Emily Belcher</t>
  </si>
  <si>
    <t>Fiona Foulkes</t>
  </si>
  <si>
    <t>Maisie Franklin</t>
  </si>
  <si>
    <t>Louisa Webber</t>
  </si>
  <si>
    <t>Charlie Hadley</t>
  </si>
  <si>
    <t>Martin Williams</t>
  </si>
  <si>
    <t>Oliver Russell</t>
  </si>
  <si>
    <t>Mary Takwoingi</t>
  </si>
  <si>
    <t>Alyssa Morrison</t>
  </si>
  <si>
    <t>Annabel Dalby</t>
  </si>
  <si>
    <t>Keavie Preston</t>
  </si>
  <si>
    <t>Anya Bates</t>
  </si>
  <si>
    <t>Ella Stirling</t>
  </si>
  <si>
    <t>Katie Lund</t>
  </si>
  <si>
    <t>Lewis Edwards</t>
  </si>
  <si>
    <t>Elliot Tanner</t>
  </si>
  <si>
    <t>Jamie Russell</t>
  </si>
  <si>
    <t>Will Tanner</t>
  </si>
  <si>
    <t>James Price</t>
  </si>
  <si>
    <t>Tom O'Hanlon</t>
  </si>
  <si>
    <t>Will Hitchcock</t>
  </si>
  <si>
    <t>Brandon Bache</t>
  </si>
  <si>
    <t>Lewis Johnson</t>
  </si>
  <si>
    <t>Lauren Swindell</t>
  </si>
  <si>
    <t>Ben White</t>
  </si>
  <si>
    <t>Molly Jenks</t>
  </si>
  <si>
    <t>Charlotte Barnard</t>
  </si>
  <si>
    <t>Sian Lewis</t>
  </si>
  <si>
    <t>Oliver Barnard</t>
  </si>
  <si>
    <t>Katie Dunnaker</t>
  </si>
  <si>
    <t>Lucy Wheeler</t>
  </si>
  <si>
    <t>Daniel James</t>
  </si>
  <si>
    <t>Alice Mellor</t>
  </si>
  <si>
    <t>Alice Scott</t>
  </si>
  <si>
    <t>Emily Rumbold</t>
  </si>
  <si>
    <t>Isabelle Neville</t>
  </si>
  <si>
    <t>Max Vernon</t>
  </si>
  <si>
    <t>Oct</t>
  </si>
  <si>
    <t>Max</t>
  </si>
  <si>
    <t>Taryn Hogan</t>
  </si>
  <si>
    <t>Chris Perry</t>
  </si>
  <si>
    <t>Connor Endley</t>
  </si>
  <si>
    <t>Deaglan O'Brien</t>
  </si>
  <si>
    <t>Coel Taylor</t>
  </si>
  <si>
    <t>Caleb Taylor</t>
  </si>
  <si>
    <t>DeAndre Williams</t>
  </si>
  <si>
    <t>Sarah Russell</t>
  </si>
  <si>
    <t>Mia Sukkersudha</t>
  </si>
  <si>
    <t>Grace Dowse</t>
  </si>
  <si>
    <t>Libby Dale</t>
  </si>
  <si>
    <t>Georgia May Jones</t>
  </si>
  <si>
    <t>Aran Palmer</t>
  </si>
  <si>
    <t>Grace Taylor</t>
  </si>
  <si>
    <t>Maddie Bache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</si>
  <si>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</si>
  <si>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</si>
  <si>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</si>
  <si>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</si>
  <si>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</si>
  <si>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</si>
  <si>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</si>
  <si>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</si>
  <si>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</si>
  <si>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</si>
  <si>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</si>
  <si>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</si>
  <si>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</si>
  <si>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</si>
  <si>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</si>
  <si>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</si>
  <si>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</si>
  <si>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</si>
  <si>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</si>
  <si>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</si>
  <si>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</si>
  <si>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</si>
  <si>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</si>
  <si>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</si>
  <si>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</si>
  <si>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</si>
  <si>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</si>
  <si>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</si>
  <si>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</si>
  <si>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</si>
  <si>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</si>
  <si>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</si>
  <si>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</si>
  <si>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</si>
  <si>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</si>
  <si>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</si>
  <si>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</si>
  <si>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</si>
  <si>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</si>
  <si>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</si>
  <si>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</si>
  <si>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</si>
  <si>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</si>
  <si>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</si>
  <si>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</si>
  <si>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</si>
  <si>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</si>
  <si>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</si>
  <si>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</si>
  <si>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</si>
  <si>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Birmingham Sportshall League  2013 to 2014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</si>
  <si>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</si>
  <si>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</si>
  <si>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</si>
  <si>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</si>
  <si>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</si>
  <si>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</si>
  <si>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</si>
  <si>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</si>
  <si>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</si>
  <si>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</si>
  <si>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</si>
  <si>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</si>
  <si>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</si>
  <si>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</si>
  <si>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</si>
  <si>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</si>
  <si>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</si>
  <si>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</si>
  <si>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</si>
  <si>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</si>
  <si>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</si>
  <si>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</si>
  <si>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</si>
  <si>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</si>
  <si>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</si>
  <si>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</si>
  <si>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</si>
  <si>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</si>
  <si>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</si>
  <si>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</si>
  <si>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</si>
  <si>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</si>
  <si>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</si>
  <si>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</si>
  <si>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</si>
  <si>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</si>
  <si>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</si>
  <si>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</si>
  <si>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</si>
  <si>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</si>
  <si>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</si>
  <si>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</si>
  <si>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</si>
  <si>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</si>
  <si>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</si>
  <si>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</si>
  <si>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</si>
  <si>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</si>
  <si>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</si>
  <si>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</si>
  <si>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</si>
  <si>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</si>
  <si>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</si>
  <si>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</si>
  <si>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</si>
  <si>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</si>
  <si>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</si>
  <si>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</si>
  <si>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</si>
  <si>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</si>
  <si>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</si>
  <si>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</si>
  <si>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</si>
  <si>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</si>
  <si>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</si>
  <si>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</si>
  <si>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</si>
  <si>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</si>
  <si>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</si>
  <si>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</si>
  <si>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</si>
  <si>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</si>
  <si>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</si>
  <si>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</si>
  <si>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</si>
  <si>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</si>
  <si>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</si>
  <si>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</si>
  <si>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</si>
  <si>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</si>
  <si>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</si>
  <si>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</si>
  <si>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</si>
  <si>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</si>
  <si>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</si>
  <si>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</si>
  <si>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</si>
  <si>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</si>
  <si>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</si>
  <si>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</si>
  <si>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</si>
  <si>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</si>
  <si>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</si>
  <si>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</si>
  <si>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</si>
  <si>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</si>
  <si>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</si>
  <si>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</si>
  <si>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</si>
  <si>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Iris Oliarynk</t>
  </si>
  <si>
    <t>Oliver Taylor</t>
  </si>
  <si>
    <t>Kimberley Thomas</t>
  </si>
  <si>
    <t>Phoebe Sutton</t>
  </si>
  <si>
    <t>u15G</t>
  </si>
  <si>
    <t>Josie Olyarynk</t>
  </si>
  <si>
    <t>Chloe Chapman</t>
  </si>
  <si>
    <t>Milly Allen</t>
  </si>
  <si>
    <t>u11G</t>
  </si>
  <si>
    <t>Lee Wright</t>
  </si>
  <si>
    <t>u15B</t>
  </si>
  <si>
    <t>Tom Partridge</t>
  </si>
  <si>
    <t>u13B</t>
  </si>
  <si>
    <t>Aaron Potter</t>
  </si>
  <si>
    <t>Oliver Sutton</t>
  </si>
  <si>
    <t>u11B</t>
  </si>
  <si>
    <t>Callum Stubbs</t>
  </si>
  <si>
    <t>Alex Johnson</t>
  </si>
  <si>
    <t>U11G</t>
  </si>
  <si>
    <t>Hannah Evans</t>
  </si>
  <si>
    <t>Sophie Ehlan</t>
  </si>
  <si>
    <t>Amy Cook</t>
  </si>
  <si>
    <t>Niamh Kilgallan</t>
  </si>
  <si>
    <t>Bethany Devonshire</t>
  </si>
  <si>
    <t>Sophie Perry</t>
  </si>
  <si>
    <t>Charlotte Perry</t>
  </si>
  <si>
    <t>Jessica Nesbitt</t>
  </si>
  <si>
    <t>Amy Kelly</t>
  </si>
  <si>
    <t>Joel Bickley</t>
  </si>
  <si>
    <t>U11B</t>
  </si>
  <si>
    <t>Joe Perkins</t>
  </si>
  <si>
    <t>Oran Au</t>
  </si>
  <si>
    <t>Ryan Pennington</t>
  </si>
  <si>
    <t>James McKenzie</t>
  </si>
  <si>
    <t>Seb Stowe</t>
  </si>
  <si>
    <t>U13G</t>
  </si>
  <si>
    <t>Olivia Wooley</t>
  </si>
  <si>
    <t>Sophie Price</t>
  </si>
  <si>
    <t>Rachel West</t>
  </si>
  <si>
    <t>Ellie Turner</t>
  </si>
  <si>
    <t>Emily Findlater</t>
  </si>
  <si>
    <t>Charlotte Bush</t>
  </si>
  <si>
    <t>Erin Bush</t>
  </si>
  <si>
    <t>U13B</t>
  </si>
  <si>
    <t>Sam Ehlan</t>
  </si>
  <si>
    <t>U15G</t>
  </si>
  <si>
    <t>Ella Turner</t>
  </si>
  <si>
    <t>Charlotte Cornbill</t>
  </si>
  <si>
    <t>Kai Evans</t>
  </si>
  <si>
    <t>U15B</t>
  </si>
  <si>
    <t>Luke James</t>
  </si>
  <si>
    <t>Elliot Rowe</t>
  </si>
  <si>
    <t>20.11.00</t>
  </si>
  <si>
    <t>06.08.01</t>
  </si>
  <si>
    <t>09.11.00</t>
  </si>
  <si>
    <t>22.07.01</t>
  </si>
  <si>
    <t>Henry Thorneywork</t>
  </si>
  <si>
    <t>04.11.00</t>
  </si>
  <si>
    <t>19.06.02</t>
  </si>
  <si>
    <t>Tom Rayson</t>
  </si>
  <si>
    <t>02.08.01</t>
  </si>
  <si>
    <t>Jacob Redden</t>
  </si>
  <si>
    <t>23.07.02</t>
  </si>
  <si>
    <t>23.02.99</t>
  </si>
  <si>
    <t>07.06.00</t>
  </si>
  <si>
    <t>01.10.98</t>
  </si>
  <si>
    <t>06.02.00</t>
  </si>
  <si>
    <t>Callum Martin</t>
  </si>
  <si>
    <t>Elliot Jones</t>
  </si>
  <si>
    <t>03.05.00</t>
  </si>
  <si>
    <t>11.08.03</t>
  </si>
  <si>
    <t>14.01.03</t>
  </si>
  <si>
    <t>06.10.02</t>
  </si>
  <si>
    <t>Darshan Gill</t>
  </si>
  <si>
    <t>08.09.02</t>
  </si>
  <si>
    <t>28.10.02</t>
  </si>
  <si>
    <t>Will Sands</t>
  </si>
  <si>
    <t>24.09.03</t>
  </si>
  <si>
    <t>25.09.02</t>
  </si>
  <si>
    <t>Fraser McCabe</t>
  </si>
  <si>
    <t>23.06.03</t>
  </si>
  <si>
    <t>22.01.01</t>
  </si>
  <si>
    <t>28.08.01</t>
  </si>
  <si>
    <t>Georgia Harding</t>
  </si>
  <si>
    <t>10.07.02</t>
  </si>
  <si>
    <t>03.11.00</t>
  </si>
  <si>
    <t>31.01.02</t>
  </si>
  <si>
    <t>15.07.01</t>
  </si>
  <si>
    <t>Ellen Crockett</t>
  </si>
  <si>
    <t>07.04.01</t>
  </si>
  <si>
    <t>13.09.01</t>
  </si>
  <si>
    <t>Nieve Dale</t>
  </si>
  <si>
    <t>26.02.02</t>
  </si>
  <si>
    <t>03.12.98</t>
  </si>
  <si>
    <t>04.09.98</t>
  </si>
  <si>
    <t>13.05.99</t>
  </si>
  <si>
    <t>17.05.00</t>
  </si>
  <si>
    <t>20.04.99</t>
  </si>
  <si>
    <t>09.09.99</t>
  </si>
  <si>
    <t>26.11.99</t>
  </si>
  <si>
    <t>15.10.98</t>
  </si>
  <si>
    <t>Danel Jansen van Rensburg</t>
  </si>
  <si>
    <t>28.12.98</t>
  </si>
  <si>
    <t>Tania Jansen van Rensburg</t>
  </si>
  <si>
    <t>10.08.00</t>
  </si>
  <si>
    <t>18.05.03</t>
  </si>
  <si>
    <t>23.01.03</t>
  </si>
  <si>
    <t>Olivia Webber</t>
  </si>
  <si>
    <t>03.11.02</t>
  </si>
  <si>
    <t>Tanith Cox</t>
  </si>
  <si>
    <t>Ania Gahan</t>
  </si>
  <si>
    <t>10.10.02</t>
  </si>
  <si>
    <t>Freya Harding</t>
  </si>
  <si>
    <t>Charlotte Cappendell</t>
  </si>
  <si>
    <t>09.03.04</t>
  </si>
  <si>
    <t>Sophie Storey</t>
  </si>
  <si>
    <t>27.03.04</t>
  </si>
  <si>
    <t>T</t>
  </si>
  <si>
    <t>D</t>
  </si>
  <si>
    <t>5&amp;6</t>
  </si>
  <si>
    <t>Namala Sentenza</t>
  </si>
  <si>
    <t>Katrina Hall</t>
  </si>
  <si>
    <t>Jessica Moseley</t>
  </si>
  <si>
    <t>Ana Gissen</t>
  </si>
  <si>
    <t>Sophie Pasley</t>
  </si>
  <si>
    <t>Holly Marsden</t>
  </si>
  <si>
    <t>Ellie Lydall</t>
  </si>
  <si>
    <t>Grace Rees</t>
  </si>
  <si>
    <t>Ashantay Cole</t>
  </si>
  <si>
    <t>Chenee Taylor</t>
  </si>
  <si>
    <t>Amber Threfall</t>
  </si>
  <si>
    <t>Lauren Walker</t>
  </si>
  <si>
    <t>Beth George</t>
  </si>
  <si>
    <t>Keziah Okirie</t>
  </si>
  <si>
    <t>Lauryn Elliott</t>
  </si>
  <si>
    <t>Sarah Shakespeare</t>
  </si>
  <si>
    <t>Caitlin McMorrow</t>
  </si>
  <si>
    <t>Chelsey Marsden</t>
  </si>
  <si>
    <t>Lemeyah Isaac</t>
  </si>
  <si>
    <t>Scarlett Ross</t>
  </si>
  <si>
    <t>Elizabeth Hennessy</t>
  </si>
  <si>
    <t>Ellisia Watterson</t>
  </si>
  <si>
    <t>Atiyah Skeete</t>
  </si>
  <si>
    <t>Charis Okirie</t>
  </si>
  <si>
    <t>Melissa Morris</t>
  </si>
  <si>
    <t>Shamilla Channer</t>
  </si>
  <si>
    <t>Jessica Morris</t>
  </si>
  <si>
    <t>Olivia Ward</t>
  </si>
  <si>
    <t>Maddie Bradley</t>
  </si>
  <si>
    <t>Donchae Blake</t>
  </si>
  <si>
    <t>Eloise Evans</t>
  </si>
  <si>
    <t>Harriet Woodward</t>
  </si>
  <si>
    <t>Lauren Francis May</t>
  </si>
  <si>
    <t>Kia Stewart Morrison</t>
  </si>
  <si>
    <t>Zak Mansell</t>
  </si>
  <si>
    <t>James Johnson</t>
  </si>
  <si>
    <t>Asher Johnson</t>
  </si>
  <si>
    <t>Tyrell Williamson-Greene</t>
  </si>
  <si>
    <t>Kofi Bennett</t>
  </si>
  <si>
    <t>Noah Lloyd</t>
  </si>
  <si>
    <t>Nathaniel Clarke</t>
  </si>
  <si>
    <t>Sam Green</t>
  </si>
  <si>
    <t>Jayden Pedley-Morgan</t>
  </si>
  <si>
    <t>Reece Canhigh</t>
  </si>
  <si>
    <t>Zach Elliott</t>
  </si>
  <si>
    <t>Alexander Oleskow</t>
  </si>
  <si>
    <t>Benjamin Saunders</t>
  </si>
  <si>
    <t>Akello Hodgers-Blake</t>
  </si>
  <si>
    <t>Jackson Williamson</t>
  </si>
  <si>
    <t>Charlie Lester</t>
  </si>
  <si>
    <t>Carter Williamson</t>
  </si>
  <si>
    <t>Jardel Thompson-Jones</t>
  </si>
  <si>
    <t>Kiondra Lewis-Brown</t>
  </si>
  <si>
    <t>Ben Ashton</t>
  </si>
  <si>
    <t>Ethan Brough</t>
  </si>
  <si>
    <t>Luke Reilly</t>
  </si>
  <si>
    <t>Alex Capper</t>
  </si>
  <si>
    <t>Mollie Darrock</t>
  </si>
  <si>
    <t>Rachel Iliffe</t>
  </si>
  <si>
    <t>Georgina Case</t>
  </si>
  <si>
    <t>Eleanor Williams</t>
  </si>
  <si>
    <t>Hannah Smith</t>
  </si>
  <si>
    <t>Sam Hamadou</t>
  </si>
  <si>
    <t>Lucy Wood</t>
  </si>
  <si>
    <t>Beth Duffy</t>
  </si>
  <si>
    <t>Alice Bonner</t>
  </si>
  <si>
    <t>Aaron Oshenye</t>
  </si>
  <si>
    <t>Harry Darrock</t>
  </si>
  <si>
    <t>Rion Solomon-Nwolisa</t>
  </si>
  <si>
    <t>David Iliffe</t>
  </si>
  <si>
    <t>Connor Race</t>
  </si>
  <si>
    <t>Evan Pritchard</t>
  </si>
  <si>
    <t>Lewis Douglas</t>
  </si>
  <si>
    <t>Alexandra Burn</t>
  </si>
  <si>
    <t>Ella Smith</t>
  </si>
  <si>
    <t>Caitlin Ralth</t>
  </si>
  <si>
    <t>Freya Liddington</t>
  </si>
  <si>
    <t>Chase Hansle</t>
  </si>
  <si>
    <t>Chris Sissons</t>
  </si>
  <si>
    <t>Patience Clarke</t>
  </si>
  <si>
    <t>Millly Fidkin</t>
  </si>
  <si>
    <t>Thea Criddle</t>
  </si>
  <si>
    <t>Isabella Brooks</t>
  </si>
  <si>
    <t>Mia Cooper</t>
  </si>
  <si>
    <t>Lucy Corker</t>
  </si>
  <si>
    <t>Kaie Chambers-Brown</t>
  </si>
  <si>
    <t>Henry Sanders</t>
  </si>
  <si>
    <t>Jasmine Skipp</t>
  </si>
  <si>
    <t>Elley Criddle</t>
  </si>
  <si>
    <t>Amelia Small</t>
  </si>
  <si>
    <t>Connie Wooton</t>
  </si>
  <si>
    <t>Beth Darrock</t>
  </si>
  <si>
    <t>U15B 4 Lap</t>
  </si>
  <si>
    <t>U15B 2 Lap</t>
  </si>
  <si>
    <t>Jamie Crothers</t>
  </si>
  <si>
    <t>James Ward</t>
  </si>
  <si>
    <t>Joe Higgins</t>
  </si>
  <si>
    <t>U15B Triple Jump</t>
  </si>
  <si>
    <t>1st</t>
  </si>
  <si>
    <t>4th</t>
  </si>
  <si>
    <t>5th</t>
  </si>
  <si>
    <t>2nd</t>
  </si>
  <si>
    <t>3rd</t>
  </si>
  <si>
    <t>Event</t>
  </si>
  <si>
    <t>Circuit R</t>
  </si>
  <si>
    <t>11Boys</t>
  </si>
  <si>
    <t>Name / Team</t>
  </si>
  <si>
    <t>2x1 Relay</t>
  </si>
  <si>
    <t>1 lap</t>
  </si>
  <si>
    <t xml:space="preserve">5B </t>
  </si>
  <si>
    <t>6lapPaar</t>
  </si>
  <si>
    <t>2x2 relay</t>
  </si>
  <si>
    <t>4x1 relay</t>
  </si>
  <si>
    <t>11 Boys</t>
  </si>
  <si>
    <t>ChestP</t>
  </si>
  <si>
    <t>In under 15's match points are only for interest. Places by actual points total.</t>
  </si>
  <si>
    <t>Carrie Gordon</t>
  </si>
  <si>
    <t>Katie Wright</t>
  </si>
  <si>
    <t>Poppy Jones</t>
  </si>
  <si>
    <t>Kodi Davey</t>
  </si>
  <si>
    <t>Ryan Morris</t>
  </si>
  <si>
    <t>Will Edwards</t>
  </si>
  <si>
    <t>Elliot Harris</t>
  </si>
  <si>
    <t>Tea Tullah</t>
  </si>
  <si>
    <t>Bennath Chillingworth</t>
  </si>
  <si>
    <t>Donatella Silva</t>
  </si>
  <si>
    <t>Amy Taylor</t>
  </si>
  <si>
    <t>India Hillback</t>
  </si>
  <si>
    <t>Kayleigh Murray</t>
  </si>
  <si>
    <t>Molly Fuller</t>
  </si>
  <si>
    <t>Nichole Birmingham</t>
  </si>
  <si>
    <t>Georgina Stewart</t>
  </si>
  <si>
    <t>Isobel Ryans</t>
  </si>
  <si>
    <t>Cameron Bisseu</t>
  </si>
  <si>
    <t>Liam Bisseu</t>
  </si>
  <si>
    <t>u11b</t>
  </si>
  <si>
    <t>Jacob Thomas</t>
  </si>
  <si>
    <t>Luke O'Brien</t>
  </si>
  <si>
    <t>George Creed</t>
  </si>
  <si>
    <t>Mya Strachan</t>
  </si>
  <si>
    <t>Timothy Li</t>
  </si>
  <si>
    <t>Ethan Bishop</t>
  </si>
  <si>
    <t>Kyle Bailey</t>
  </si>
  <si>
    <t>Remi Issac</t>
  </si>
  <si>
    <t>Morgan Price</t>
  </si>
  <si>
    <t>Daniel Westley</t>
  </si>
  <si>
    <t>Molly Richardson</t>
  </si>
  <si>
    <t>Alice Nolan</t>
  </si>
  <si>
    <t>Maddy Underwood</t>
  </si>
  <si>
    <t>Lauren Bowman</t>
  </si>
  <si>
    <t>Best</t>
  </si>
  <si>
    <t>Solihull &amp;S Hth</t>
  </si>
  <si>
    <t>11G Circuit Relay</t>
  </si>
  <si>
    <t>U11G Speed B</t>
  </si>
  <si>
    <t>U15G All Rounder</t>
  </si>
  <si>
    <t>U15B Allrounder</t>
  </si>
  <si>
    <t xml:space="preserve">Best </t>
  </si>
  <si>
    <t xml:space="preserve">Speed </t>
  </si>
  <si>
    <t>Charlotte Lock</t>
  </si>
  <si>
    <t>Lauren Colwell</t>
  </si>
  <si>
    <t>Bethan Fulwell</t>
  </si>
  <si>
    <t>Sam Chance</t>
  </si>
  <si>
    <t>James Andrews</t>
  </si>
  <si>
    <t>Sam Harris</t>
  </si>
  <si>
    <t>Nathan Case</t>
  </si>
  <si>
    <t>Cameron Harris</t>
  </si>
  <si>
    <t>Alex Ross</t>
  </si>
  <si>
    <t>Jose Duhaney</t>
  </si>
  <si>
    <t>Jordan Ricketts</t>
  </si>
  <si>
    <t>Jayda Regis</t>
  </si>
  <si>
    <t>Maisie Coughlan</t>
  </si>
  <si>
    <t>Abigail Hazel</t>
  </si>
  <si>
    <t>Amelia Coughlan</t>
  </si>
  <si>
    <t>Alicia Tarr</t>
  </si>
  <si>
    <t>Under 11 Girls</t>
  </si>
  <si>
    <t>4x2 Relay</t>
  </si>
  <si>
    <t>U13G Field</t>
  </si>
  <si>
    <t>13 B</t>
  </si>
  <si>
    <t>Kieran Higgins</t>
  </si>
  <si>
    <t>U15G Vertical</t>
  </si>
  <si>
    <t>dq</t>
  </si>
  <si>
    <t>Rio Cox</t>
  </si>
  <si>
    <t>Kyle Corvin</t>
  </si>
  <si>
    <t>Alexander John</t>
  </si>
  <si>
    <t>Joseph Creed</t>
  </si>
  <si>
    <t>2=</t>
  </si>
  <si>
    <t>1=</t>
  </si>
  <si>
    <t>Lottie Burgess</t>
  </si>
  <si>
    <t>K-aunna Forrest</t>
  </si>
  <si>
    <t>Neva Bevan</t>
  </si>
  <si>
    <t>Euriella Cristovao</t>
  </si>
  <si>
    <t>Kian York</t>
  </si>
  <si>
    <t>Charles Jennings</t>
  </si>
  <si>
    <t>Abi Dale</t>
  </si>
  <si>
    <t>Megan Ellison</t>
  </si>
  <si>
    <t>Chrissie Prince</t>
  </si>
  <si>
    <t>2 lap</t>
  </si>
  <si>
    <t>3 Lap</t>
  </si>
  <si>
    <t>8lapPa</t>
  </si>
  <si>
    <t>4x2R</t>
  </si>
  <si>
    <t>CirRel</t>
  </si>
  <si>
    <t>8lapP</t>
  </si>
  <si>
    <t>CirRe</t>
  </si>
  <si>
    <t>U13G Track</t>
  </si>
  <si>
    <t>7th March 2014</t>
  </si>
  <si>
    <t xml:space="preserve">   </t>
  </si>
  <si>
    <t>U13G LONG</t>
  </si>
  <si>
    <t>F4</t>
  </si>
  <si>
    <t>Meeting</t>
  </si>
  <si>
    <t>7th September 2014</t>
  </si>
  <si>
    <t>Pos</t>
  </si>
  <si>
    <t>Under 11 Boys Results Fri 7th Mar 2014</t>
  </si>
  <si>
    <t>Under 11 Girls Results Fri 7th mar 2014</t>
  </si>
  <si>
    <t>Under 13 Boys Results Fri 7th mar 2014</t>
  </si>
  <si>
    <t>Under 13 Girls Results Fri 7th mar 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</si>
</sst>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2"/>
      <color indexed="30"/>
      <name val="Arial"/>
      <family val="2"/>
    </font>
    <font>
      <b/>
      <sz val="12"/>
      <color indexed="59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Arial"/>
      <family val="2"/>
    </font>
    <font>
      <sz val="12"/>
      <color theme="3" tint="-0.4999699890613556"/>
      <name val="Arial"/>
      <family val="2"/>
    </font>
    <font>
      <b/>
      <sz val="12"/>
      <color theme="0"/>
      <name val="Arial"/>
      <family val="2"/>
    </font>
    <font>
      <b/>
      <sz val="12"/>
      <color theme="3" tint="-0.2499700039625167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9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1" fontId="5" fillId="34" borderId="12" xfId="0" applyNumberFormat="1" applyFont="1" applyFill="1" applyBorder="1" applyAlignment="1">
      <alignment horizontal="center" vertical="top" wrapText="1"/>
    </xf>
    <xf numFmtId="164" fontId="5" fillId="34" borderId="10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12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164" fontId="3" fillId="35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vertical="top" wrapText="1"/>
    </xf>
    <xf numFmtId="164" fontId="5" fillId="34" borderId="20" xfId="0" applyNumberFormat="1" applyFont="1" applyFill="1" applyBorder="1" applyAlignment="1">
      <alignment horizontal="center" vertical="top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164" fontId="3" fillId="36" borderId="14" xfId="0" applyNumberFormat="1" applyFont="1" applyFill="1" applyBorder="1" applyAlignment="1">
      <alignment horizontal="center" vertical="center" wrapText="1"/>
    </xf>
    <xf numFmtId="164" fontId="3" fillId="36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7" borderId="17" xfId="0" applyNumberFormat="1" applyFont="1" applyFill="1" applyBorder="1" applyAlignment="1">
      <alignment horizontal="center"/>
    </xf>
    <xf numFmtId="164" fontId="4" fillId="37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top" wrapText="1"/>
    </xf>
    <xf numFmtId="1" fontId="3" fillId="35" borderId="22" xfId="0" applyNumberFormat="1" applyFont="1" applyFill="1" applyBorder="1" applyAlignment="1">
      <alignment horizontal="center" vertical="center" wrapText="1"/>
    </xf>
    <xf numFmtId="1" fontId="5" fillId="34" borderId="23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41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11" fillId="43" borderId="0" xfId="0" applyFont="1" applyFill="1" applyAlignment="1">
      <alignment horizontal="center"/>
    </xf>
    <xf numFmtId="0" fontId="23" fillId="44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7" borderId="0" xfId="0" applyFont="1" applyFill="1" applyAlignment="1">
      <alignment horizontal="center"/>
    </xf>
    <xf numFmtId="0" fontId="4" fillId="47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4" fillId="36" borderId="24" xfId="0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6" borderId="21" xfId="0" applyFont="1" applyFill="1" applyBorder="1" applyAlignment="1">
      <alignment/>
    </xf>
    <xf numFmtId="2" fontId="4" fillId="46" borderId="0" xfId="0" applyNumberFormat="1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/>
    </xf>
    <xf numFmtId="2" fontId="4" fillId="36" borderId="24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2" fontId="4" fillId="46" borderId="24" xfId="0" applyNumberFormat="1" applyFont="1" applyFill="1" applyBorder="1" applyAlignment="1">
      <alignment horizontal="center"/>
    </xf>
    <xf numFmtId="0" fontId="4" fillId="47" borderId="25" xfId="0" applyFont="1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47" borderId="27" xfId="0" applyFont="1" applyFill="1" applyBorder="1" applyAlignment="1">
      <alignment horizontal="center"/>
    </xf>
    <xf numFmtId="0" fontId="4" fillId="48" borderId="25" xfId="0" applyFont="1" applyFill="1" applyBorder="1" applyAlignment="1">
      <alignment horizontal="center"/>
    </xf>
    <xf numFmtId="0" fontId="4" fillId="48" borderId="26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/>
    </xf>
    <xf numFmtId="0" fontId="4" fillId="48" borderId="29" xfId="0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25" fillId="48" borderId="25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26" xfId="0" applyFont="1" applyFill="1" applyBorder="1" applyAlignment="1">
      <alignment horizontal="center"/>
    </xf>
    <xf numFmtId="0" fontId="26" fillId="48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48" borderId="0" xfId="0" applyFont="1" applyFill="1" applyAlignment="1">
      <alignment horizontal="center"/>
    </xf>
    <xf numFmtId="0" fontId="4" fillId="47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11" fillId="42" borderId="30" xfId="0" applyFont="1" applyFill="1" applyBorder="1" applyAlignment="1">
      <alignment horizontal="center"/>
    </xf>
    <xf numFmtId="0" fontId="11" fillId="42" borderId="24" xfId="0" applyFont="1" applyFill="1" applyBorder="1" applyAlignment="1">
      <alignment horizontal="center"/>
    </xf>
    <xf numFmtId="0" fontId="0" fillId="47" borderId="31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11" fillId="42" borderId="28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29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8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1" fillId="43" borderId="29" xfId="0" applyFont="1" applyFill="1" applyBorder="1" applyAlignment="1">
      <alignment horizontal="center"/>
    </xf>
    <xf numFmtId="0" fontId="23" fillId="44" borderId="30" xfId="0" applyFont="1" applyFill="1" applyBorder="1" applyAlignment="1">
      <alignment horizontal="center"/>
    </xf>
    <xf numFmtId="0" fontId="23" fillId="44" borderId="24" xfId="0" applyFont="1" applyFill="1" applyBorder="1" applyAlignment="1">
      <alignment horizontal="center"/>
    </xf>
    <xf numFmtId="0" fontId="23" fillId="44" borderId="25" xfId="0" applyFont="1" applyFill="1" applyBorder="1" applyAlignment="1">
      <alignment horizontal="center"/>
    </xf>
    <xf numFmtId="0" fontId="23" fillId="44" borderId="27" xfId="0" applyFont="1" applyFill="1" applyBorder="1" applyAlignment="1">
      <alignment horizontal="center"/>
    </xf>
    <xf numFmtId="0" fontId="23" fillId="44" borderId="21" xfId="0" applyFont="1" applyFill="1" applyBorder="1" applyAlignment="1">
      <alignment horizontal="center"/>
    </xf>
    <xf numFmtId="0" fontId="23" fillId="44" borderId="29" xfId="0" applyFont="1" applyFill="1" applyBorder="1" applyAlignment="1">
      <alignment horizontal="center"/>
    </xf>
    <xf numFmtId="0" fontId="23" fillId="44" borderId="28" xfId="0" applyFont="1" applyFill="1" applyBorder="1" applyAlignment="1">
      <alignment horizontal="center"/>
    </xf>
    <xf numFmtId="0" fontId="11" fillId="45" borderId="30" xfId="0" applyFont="1" applyFill="1" applyBorder="1" applyAlignment="1">
      <alignment horizontal="center"/>
    </xf>
    <xf numFmtId="0" fontId="11" fillId="45" borderId="24" xfId="0" applyFont="1" applyFill="1" applyBorder="1" applyAlignment="1">
      <alignment horizontal="center"/>
    </xf>
    <xf numFmtId="0" fontId="11" fillId="45" borderId="25" xfId="0" applyFont="1" applyFill="1" applyBorder="1" applyAlignment="1">
      <alignment horizontal="center"/>
    </xf>
    <xf numFmtId="0" fontId="11" fillId="45" borderId="27" xfId="0" applyFont="1" applyFill="1" applyBorder="1" applyAlignment="1">
      <alignment horizontal="center"/>
    </xf>
    <xf numFmtId="0" fontId="11" fillId="45" borderId="21" xfId="0" applyFont="1" applyFill="1" applyBorder="1" applyAlignment="1">
      <alignment horizontal="center"/>
    </xf>
    <xf numFmtId="0" fontId="11" fillId="45" borderId="29" xfId="0" applyFont="1" applyFill="1" applyBorder="1" applyAlignment="1">
      <alignment horizontal="center"/>
    </xf>
    <xf numFmtId="0" fontId="11" fillId="45" borderId="28" xfId="0" applyFont="1" applyFill="1" applyBorder="1" applyAlignment="1">
      <alignment horizontal="center"/>
    </xf>
    <xf numFmtId="0" fontId="27" fillId="34" borderId="25" xfId="0" applyFont="1" applyFill="1" applyBorder="1" applyAlignment="1">
      <alignment horizontal="center"/>
    </xf>
    <xf numFmtId="0" fontId="27" fillId="34" borderId="27" xfId="0" applyFont="1" applyFill="1" applyBorder="1" applyAlignment="1">
      <alignment horizontal="center"/>
    </xf>
    <xf numFmtId="0" fontId="27" fillId="34" borderId="30" xfId="0" applyFont="1" applyFill="1" applyBorder="1" applyAlignment="1">
      <alignment horizontal="center"/>
    </xf>
    <xf numFmtId="0" fontId="27" fillId="34" borderId="24" xfId="0" applyFont="1" applyFill="1" applyBorder="1" applyAlignment="1">
      <alignment horizontal="center"/>
    </xf>
    <xf numFmtId="0" fontId="27" fillId="34" borderId="28" xfId="0" applyFont="1" applyFill="1" applyBorder="1" applyAlignment="1">
      <alignment horizontal="center"/>
    </xf>
    <xf numFmtId="0" fontId="23" fillId="50" borderId="30" xfId="0" applyFont="1" applyFill="1" applyBorder="1" applyAlignment="1">
      <alignment horizontal="center"/>
    </xf>
    <xf numFmtId="0" fontId="23" fillId="50" borderId="24" xfId="0" applyFont="1" applyFill="1" applyBorder="1" applyAlignment="1">
      <alignment horizontal="center"/>
    </xf>
    <xf numFmtId="0" fontId="23" fillId="50" borderId="25" xfId="0" applyFont="1" applyFill="1" applyBorder="1" applyAlignment="1">
      <alignment horizontal="center"/>
    </xf>
    <xf numFmtId="0" fontId="23" fillId="50" borderId="27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  <xf numFmtId="0" fontId="23" fillId="50" borderId="29" xfId="0" applyFont="1" applyFill="1" applyBorder="1" applyAlignment="1">
      <alignment horizontal="center"/>
    </xf>
    <xf numFmtId="0" fontId="23" fillId="50" borderId="28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11" fillId="42" borderId="21" xfId="0" applyNumberFormat="1" applyFont="1" applyFill="1" applyBorder="1" applyAlignment="1">
      <alignment horizontal="center"/>
    </xf>
    <xf numFmtId="164" fontId="11" fillId="43" borderId="21" xfId="0" applyNumberFormat="1" applyFont="1" applyFill="1" applyBorder="1" applyAlignment="1">
      <alignment horizontal="center"/>
    </xf>
    <xf numFmtId="164" fontId="23" fillId="44" borderId="21" xfId="0" applyNumberFormat="1" applyFont="1" applyFill="1" applyBorder="1" applyAlignment="1">
      <alignment horizontal="center"/>
    </xf>
    <xf numFmtId="164" fontId="11" fillId="45" borderId="21" xfId="0" applyNumberFormat="1" applyFont="1" applyFill="1" applyBorder="1" applyAlignment="1">
      <alignment horizontal="center"/>
    </xf>
    <xf numFmtId="164" fontId="27" fillId="34" borderId="21" xfId="0" applyNumberFormat="1" applyFont="1" applyFill="1" applyBorder="1" applyAlignment="1">
      <alignment horizontal="center"/>
    </xf>
    <xf numFmtId="164" fontId="23" fillId="50" borderId="2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21" xfId="0" applyNumberFormat="1" applyFont="1" applyFill="1" applyBorder="1" applyAlignment="1">
      <alignment horizontal="center"/>
    </xf>
    <xf numFmtId="2" fontId="11" fillId="43" borderId="21" xfId="0" applyNumberFormat="1" applyFont="1" applyFill="1" applyBorder="1" applyAlignment="1">
      <alignment horizontal="center"/>
    </xf>
    <xf numFmtId="2" fontId="23" fillId="44" borderId="21" xfId="0" applyNumberFormat="1" applyFont="1" applyFill="1" applyBorder="1" applyAlignment="1">
      <alignment horizontal="center"/>
    </xf>
    <xf numFmtId="2" fontId="11" fillId="45" borderId="21" xfId="0" applyNumberFormat="1" applyFont="1" applyFill="1" applyBorder="1" applyAlignment="1">
      <alignment horizontal="center"/>
    </xf>
    <xf numFmtId="2" fontId="27" fillId="34" borderId="21" xfId="0" applyNumberFormat="1" applyFont="1" applyFill="1" applyBorder="1" applyAlignment="1">
      <alignment horizontal="center"/>
    </xf>
    <xf numFmtId="2" fontId="23" fillId="50" borderId="21" xfId="0" applyNumberFormat="1" applyFont="1" applyFill="1" applyBorder="1" applyAlignment="1">
      <alignment horizontal="center"/>
    </xf>
    <xf numFmtId="0" fontId="0" fillId="50" borderId="31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21" xfId="0" applyNumberFormat="1" applyFont="1" applyFill="1" applyBorder="1" applyAlignment="1">
      <alignment horizontal="center"/>
    </xf>
    <xf numFmtId="1" fontId="11" fillId="43" borderId="21" xfId="0" applyNumberFormat="1" applyFont="1" applyFill="1" applyBorder="1" applyAlignment="1">
      <alignment horizontal="center"/>
    </xf>
    <xf numFmtId="1" fontId="23" fillId="44" borderId="21" xfId="0" applyNumberFormat="1" applyFont="1" applyFill="1" applyBorder="1" applyAlignment="1">
      <alignment horizontal="center"/>
    </xf>
    <xf numFmtId="1" fontId="11" fillId="45" borderId="21" xfId="0" applyNumberFormat="1" applyFont="1" applyFill="1" applyBorder="1" applyAlignment="1">
      <alignment horizontal="center"/>
    </xf>
    <xf numFmtId="1" fontId="27" fillId="34" borderId="21" xfId="0" applyNumberFormat="1" applyFont="1" applyFill="1" applyBorder="1" applyAlignment="1">
      <alignment horizontal="center"/>
    </xf>
    <xf numFmtId="1" fontId="23" fillId="50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6" borderId="1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4" fillId="44" borderId="17" xfId="0" applyFont="1" applyFill="1" applyBorder="1" applyAlignment="1">
      <alignment horizontal="center"/>
    </xf>
    <xf numFmtId="0" fontId="4" fillId="44" borderId="2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5" xfId="0" applyFont="1" applyFill="1" applyBorder="1" applyAlignment="1">
      <alignment horizontal="center"/>
    </xf>
    <xf numFmtId="0" fontId="4" fillId="35" borderId="28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29" xfId="0" applyFont="1" applyFill="1" applyBorder="1" applyAlignment="1">
      <alignment/>
    </xf>
    <xf numFmtId="2" fontId="4" fillId="35" borderId="24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24" fillId="35" borderId="25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5" fillId="51" borderId="25" xfId="0" applyFont="1" applyFill="1" applyBorder="1" applyAlignment="1">
      <alignment horizontal="center"/>
    </xf>
    <xf numFmtId="0" fontId="25" fillId="51" borderId="0" xfId="0" applyFont="1" applyFill="1" applyBorder="1" applyAlignment="1">
      <alignment horizontal="center"/>
    </xf>
    <xf numFmtId="0" fontId="25" fillId="51" borderId="26" xfId="0" applyFont="1" applyFill="1" applyBorder="1" applyAlignment="1">
      <alignment horizontal="center"/>
    </xf>
    <xf numFmtId="0" fontId="26" fillId="51" borderId="0" xfId="0" applyFont="1" applyFill="1" applyBorder="1" applyAlignment="1">
      <alignment horizontal="center"/>
    </xf>
    <xf numFmtId="0" fontId="4" fillId="51" borderId="26" xfId="0" applyFont="1" applyFill="1" applyBorder="1" applyAlignment="1">
      <alignment horizontal="center"/>
    </xf>
    <xf numFmtId="0" fontId="4" fillId="51" borderId="25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28" fillId="48" borderId="29" xfId="0" applyFont="1" applyFill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24" fillId="52" borderId="25" xfId="0" applyFont="1" applyFill="1" applyBorder="1" applyAlignment="1">
      <alignment horizontal="center"/>
    </xf>
    <xf numFmtId="0" fontId="24" fillId="52" borderId="0" xfId="0" applyFont="1" applyFill="1" applyBorder="1" applyAlignment="1">
      <alignment horizontal="center"/>
    </xf>
    <xf numFmtId="0" fontId="24" fillId="52" borderId="26" xfId="0" applyFont="1" applyFill="1" applyBorder="1" applyAlignment="1">
      <alignment horizontal="center"/>
    </xf>
    <xf numFmtId="0" fontId="29" fillId="52" borderId="25" xfId="0" applyFont="1" applyFill="1" applyBorder="1" applyAlignment="1">
      <alignment horizontal="center"/>
    </xf>
    <xf numFmtId="0" fontId="29" fillId="52" borderId="0" xfId="0" applyFont="1" applyFill="1" applyBorder="1" applyAlignment="1">
      <alignment horizontal="center"/>
    </xf>
    <xf numFmtId="0" fontId="29" fillId="52" borderId="26" xfId="0" applyFont="1" applyFill="1" applyBorder="1" applyAlignment="1">
      <alignment horizontal="center"/>
    </xf>
    <xf numFmtId="0" fontId="12" fillId="38" borderId="29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4" fillId="53" borderId="0" xfId="0" applyFont="1" applyFill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35" borderId="29" xfId="0" applyFont="1" applyFill="1" applyBorder="1" applyAlignment="1">
      <alignment horizontal="center"/>
    </xf>
    <xf numFmtId="0" fontId="26" fillId="52" borderId="0" xfId="0" applyFont="1" applyFill="1" applyAlignment="1">
      <alignment horizontal="center"/>
    </xf>
    <xf numFmtId="0" fontId="24" fillId="47" borderId="0" xfId="0" applyFont="1" applyFill="1" applyBorder="1" applyAlignment="1">
      <alignment horizontal="center"/>
    </xf>
    <xf numFmtId="0" fontId="30" fillId="52" borderId="25" xfId="0" applyFont="1" applyFill="1" applyBorder="1" applyAlignment="1">
      <alignment horizontal="center"/>
    </xf>
    <xf numFmtId="0" fontId="30" fillId="52" borderId="0" xfId="0" applyFont="1" applyFill="1" applyBorder="1" applyAlignment="1">
      <alignment horizontal="center"/>
    </xf>
    <xf numFmtId="0" fontId="30" fillId="52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54" borderId="13" xfId="0" applyFont="1" applyFill="1" applyBorder="1" applyAlignment="1">
      <alignment horizontal="center" vertical="center" wrapText="1"/>
    </xf>
    <xf numFmtId="164" fontId="3" fillId="54" borderId="14" xfId="0" applyNumberFormat="1" applyFont="1" applyFill="1" applyBorder="1" applyAlignment="1">
      <alignment horizontal="center" vertical="center" wrapText="1"/>
    </xf>
    <xf numFmtId="164" fontId="3" fillId="54" borderId="15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4" fillId="53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3" fillId="54" borderId="10" xfId="0" applyFont="1" applyFill="1" applyBorder="1" applyAlignment="1">
      <alignment horizontal="center" vertical="center" wrapText="1"/>
    </xf>
    <xf numFmtId="0" fontId="3" fillId="54" borderId="12" xfId="0" applyFont="1" applyFill="1" applyBorder="1" applyAlignment="1">
      <alignment horizontal="center" vertical="center" wrapText="1"/>
    </xf>
    <xf numFmtId="164" fontId="3" fillId="54" borderId="12" xfId="0" applyNumberFormat="1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164" fontId="4" fillId="34" borderId="17" xfId="0" applyNumberFormat="1" applyFont="1" applyFill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164" fontId="4" fillId="55" borderId="17" xfId="0" applyNumberFormat="1" applyFont="1" applyFill="1" applyBorder="1" applyAlignment="1">
      <alignment horizontal="center"/>
    </xf>
    <xf numFmtId="164" fontId="4" fillId="55" borderId="2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4" fillId="44" borderId="30" xfId="0" applyFont="1" applyFill="1" applyBorder="1" applyAlignment="1">
      <alignment/>
    </xf>
    <xf numFmtId="0" fontId="4" fillId="44" borderId="27" xfId="0" applyFont="1" applyFill="1" applyBorder="1" applyAlignment="1">
      <alignment/>
    </xf>
    <xf numFmtId="0" fontId="4" fillId="44" borderId="21" xfId="0" applyFont="1" applyFill="1" applyBorder="1" applyAlignment="1">
      <alignment/>
    </xf>
    <xf numFmtId="0" fontId="4" fillId="44" borderId="21" xfId="0" applyFont="1" applyFill="1" applyBorder="1" applyAlignment="1">
      <alignment horizontal="center"/>
    </xf>
    <xf numFmtId="0" fontId="4" fillId="44" borderId="29" xfId="0" applyFont="1" applyFill="1" applyBorder="1" applyAlignment="1">
      <alignment horizontal="center"/>
    </xf>
    <xf numFmtId="164" fontId="31" fillId="42" borderId="30" xfId="0" applyNumberFormat="1" applyFont="1" applyFill="1" applyBorder="1" applyAlignment="1">
      <alignment horizontal="center"/>
    </xf>
    <xf numFmtId="0" fontId="31" fillId="42" borderId="24" xfId="0" applyFont="1" applyFill="1" applyBorder="1" applyAlignment="1">
      <alignment horizontal="center"/>
    </xf>
    <xf numFmtId="164" fontId="31" fillId="43" borderId="24" xfId="0" applyNumberFormat="1" applyFont="1" applyFill="1" applyBorder="1" applyAlignment="1">
      <alignment horizontal="center"/>
    </xf>
    <xf numFmtId="0" fontId="31" fillId="43" borderId="24" xfId="0" applyFont="1" applyFill="1" applyBorder="1" applyAlignment="1">
      <alignment horizontal="center"/>
    </xf>
    <xf numFmtId="1" fontId="32" fillId="44" borderId="24" xfId="0" applyNumberFormat="1" applyFont="1" applyFill="1" applyBorder="1" applyAlignment="1">
      <alignment horizontal="center"/>
    </xf>
    <xf numFmtId="0" fontId="32" fillId="44" borderId="24" xfId="0" applyFont="1" applyFill="1" applyBorder="1" applyAlignment="1">
      <alignment horizontal="center"/>
    </xf>
    <xf numFmtId="2" fontId="31" fillId="45" borderId="24" xfId="0" applyNumberFormat="1" applyFont="1" applyFill="1" applyBorder="1" applyAlignment="1">
      <alignment horizontal="center"/>
    </xf>
    <xf numFmtId="0" fontId="31" fillId="45" borderId="24" xfId="0" applyFont="1" applyFill="1" applyBorder="1" applyAlignment="1">
      <alignment horizontal="center"/>
    </xf>
    <xf numFmtId="2" fontId="33" fillId="34" borderId="24" xfId="0" applyNumberFormat="1" applyFont="1" applyFill="1" applyBorder="1" applyAlignment="1">
      <alignment horizontal="center"/>
    </xf>
    <xf numFmtId="0" fontId="33" fillId="34" borderId="24" xfId="0" applyFont="1" applyFill="1" applyBorder="1" applyAlignment="1">
      <alignment horizontal="center"/>
    </xf>
    <xf numFmtId="0" fontId="13" fillId="54" borderId="30" xfId="0" applyFont="1" applyFill="1" applyBorder="1" applyAlignment="1">
      <alignment/>
    </xf>
    <xf numFmtId="0" fontId="4" fillId="54" borderId="27" xfId="0" applyFont="1" applyFill="1" applyBorder="1" applyAlignment="1">
      <alignment/>
    </xf>
    <xf numFmtId="0" fontId="33" fillId="34" borderId="28" xfId="0" applyFont="1" applyFill="1" applyBorder="1" applyAlignment="1">
      <alignment horizontal="center"/>
    </xf>
    <xf numFmtId="0" fontId="4" fillId="54" borderId="21" xfId="0" applyFont="1" applyFill="1" applyBorder="1" applyAlignment="1">
      <alignment/>
    </xf>
    <xf numFmtId="0" fontId="4" fillId="54" borderId="21" xfId="0" applyFont="1" applyFill="1" applyBorder="1" applyAlignment="1">
      <alignment horizontal="center"/>
    </xf>
    <xf numFmtId="0" fontId="4" fillId="54" borderId="29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44" borderId="25" xfId="0" applyFont="1" applyFill="1" applyBorder="1" applyAlignment="1">
      <alignment/>
    </xf>
    <xf numFmtId="0" fontId="6" fillId="44" borderId="24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/>
    </xf>
    <xf numFmtId="0" fontId="6" fillId="44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4" borderId="25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4" fillId="52" borderId="34" xfId="0" applyFont="1" applyFill="1" applyBorder="1" applyAlignment="1">
      <alignment horizontal="center"/>
    </xf>
    <xf numFmtId="0" fontId="34" fillId="52" borderId="35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/>
    </xf>
    <xf numFmtId="164" fontId="4" fillId="36" borderId="0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0" fontId="11" fillId="48" borderId="1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top" wrapText="1"/>
    </xf>
    <xf numFmtId="2" fontId="5" fillId="49" borderId="12" xfId="0" applyNumberFormat="1" applyFont="1" applyFill="1" applyBorder="1" applyAlignment="1">
      <alignment horizontal="center" vertical="top" wrapText="1"/>
    </xf>
    <xf numFmtId="2" fontId="5" fillId="36" borderId="1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41" borderId="10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35" fillId="48" borderId="0" xfId="0" applyFont="1" applyFill="1" applyAlignment="1">
      <alignment horizontal="center"/>
    </xf>
    <xf numFmtId="0" fontId="17" fillId="0" borderId="0" xfId="0" applyFont="1" applyAlignment="1">
      <alignment/>
    </xf>
    <xf numFmtId="164" fontId="4" fillId="0" borderId="17" xfId="0" applyNumberFormat="1" applyFont="1" applyBorder="1" applyAlignment="1">
      <alignment horizontal="center"/>
    </xf>
    <xf numFmtId="2" fontId="32" fillId="44" borderId="24" xfId="0" applyNumberFormat="1" applyFont="1" applyFill="1" applyBorder="1" applyAlignment="1">
      <alignment horizontal="center"/>
    </xf>
    <xf numFmtId="2" fontId="6" fillId="44" borderId="24" xfId="0" applyNumberFormat="1" applyFont="1" applyFill="1" applyBorder="1" applyAlignment="1">
      <alignment horizontal="center" vertical="center"/>
    </xf>
    <xf numFmtId="0" fontId="11" fillId="52" borderId="34" xfId="0" applyFont="1" applyFill="1" applyBorder="1" applyAlignment="1">
      <alignment horizontal="center"/>
    </xf>
    <xf numFmtId="0" fontId="11" fillId="52" borderId="35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6" fillId="56" borderId="30" xfId="0" applyFont="1" applyFill="1" applyBorder="1" applyAlignment="1">
      <alignment horizontal="center"/>
    </xf>
    <xf numFmtId="0" fontId="37" fillId="34" borderId="25" xfId="0" applyFont="1" applyFill="1" applyBorder="1" applyAlignment="1">
      <alignment horizontal="center"/>
    </xf>
    <xf numFmtId="0" fontId="11" fillId="48" borderId="27" xfId="0" applyFont="1" applyFill="1" applyBorder="1" applyAlignment="1">
      <alignment horizontal="center"/>
    </xf>
    <xf numFmtId="0" fontId="36" fillId="56" borderId="25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0" fontId="38" fillId="43" borderId="30" xfId="0" applyFont="1" applyFill="1" applyBorder="1" applyAlignment="1">
      <alignment horizontal="center"/>
    </xf>
    <xf numFmtId="0" fontId="39" fillId="56" borderId="25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38" fillId="43" borderId="25" xfId="0" applyFont="1" applyFill="1" applyBorder="1" applyAlignment="1">
      <alignment horizontal="center"/>
    </xf>
    <xf numFmtId="0" fontId="41" fillId="34" borderId="25" xfId="0" applyFont="1" applyFill="1" applyBorder="1" applyAlignment="1">
      <alignment horizontal="center"/>
    </xf>
    <xf numFmtId="0" fontId="38" fillId="48" borderId="25" xfId="0" applyFont="1" applyFill="1" applyBorder="1" applyAlignment="1">
      <alignment horizontal="center"/>
    </xf>
    <xf numFmtId="0" fontId="39" fillId="56" borderId="27" xfId="0" applyFont="1" applyFill="1" applyBorder="1" applyAlignment="1">
      <alignment horizontal="center"/>
    </xf>
    <xf numFmtId="0" fontId="39" fillId="56" borderId="30" xfId="0" applyFont="1" applyFill="1" applyBorder="1" applyAlignment="1">
      <alignment horizontal="center"/>
    </xf>
    <xf numFmtId="0" fontId="38" fillId="48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1" fillId="48" borderId="25" xfId="0" applyFont="1" applyFill="1" applyBorder="1" applyAlignment="1">
      <alignment horizontal="center"/>
    </xf>
    <xf numFmtId="164" fontId="4" fillId="41" borderId="36" xfId="0" applyNumberFormat="1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1" fontId="3" fillId="36" borderId="39" xfId="0" applyNumberFormat="1" applyFont="1" applyFill="1" applyBorder="1" applyAlignment="1">
      <alignment horizontal="center" vertical="center" wrapText="1"/>
    </xf>
    <xf numFmtId="164" fontId="2" fillId="36" borderId="39" xfId="0" applyNumberFormat="1" applyFont="1" applyFill="1" applyBorder="1" applyAlignment="1">
      <alignment horizontal="center" vertical="center" wrapText="1"/>
    </xf>
    <xf numFmtId="164" fontId="2" fillId="36" borderId="40" xfId="0" applyNumberFormat="1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 vertical="top" wrapText="1"/>
    </xf>
    <xf numFmtId="2" fontId="5" fillId="34" borderId="23" xfId="0" applyNumberFormat="1" applyFont="1" applyFill="1" applyBorder="1" applyAlignment="1">
      <alignment horizontal="center" vertical="top" wrapText="1"/>
    </xf>
    <xf numFmtId="0" fontId="4" fillId="54" borderId="31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0" fontId="4" fillId="54" borderId="19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1" fontId="3" fillId="36" borderId="4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49" borderId="19" xfId="0" applyFont="1" applyFill="1" applyBorder="1" applyAlignment="1">
      <alignment horizontal="center" vertical="top" wrapText="1"/>
    </xf>
    <xf numFmtId="164" fontId="5" fillId="46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5" fillId="46" borderId="10" xfId="0" applyNumberFormat="1" applyFont="1" applyFill="1" applyBorder="1" applyAlignment="1">
      <alignment horizontal="center" vertical="top" wrapText="1"/>
    </xf>
    <xf numFmtId="1" fontId="5" fillId="34" borderId="17" xfId="0" applyNumberFormat="1" applyFont="1" applyFill="1" applyBorder="1" applyAlignment="1">
      <alignment horizontal="center" vertical="top" wrapText="1"/>
    </xf>
    <xf numFmtId="0" fontId="42" fillId="34" borderId="25" xfId="0" applyFont="1" applyFill="1" applyBorder="1" applyAlignment="1">
      <alignment horizontal="center"/>
    </xf>
    <xf numFmtId="0" fontId="3" fillId="54" borderId="44" xfId="0" applyFont="1" applyFill="1" applyBorder="1" applyAlignment="1">
      <alignment horizontal="center" vertical="center" wrapText="1"/>
    </xf>
    <xf numFmtId="0" fontId="11" fillId="45" borderId="34" xfId="0" applyFont="1" applyFill="1" applyBorder="1" applyAlignment="1">
      <alignment horizontal="center"/>
    </xf>
    <xf numFmtId="0" fontId="42" fillId="34" borderId="34" xfId="0" applyFont="1" applyFill="1" applyBorder="1" applyAlignment="1">
      <alignment horizontal="center"/>
    </xf>
    <xf numFmtId="0" fontId="11" fillId="43" borderId="34" xfId="0" applyFont="1" applyFill="1" applyBorder="1" applyAlignment="1">
      <alignment horizontal="center"/>
    </xf>
    <xf numFmtId="0" fontId="11" fillId="42" borderId="34" xfId="0" applyFont="1" applyFill="1" applyBorder="1" applyAlignment="1">
      <alignment horizontal="center"/>
    </xf>
    <xf numFmtId="0" fontId="36" fillId="56" borderId="35" xfId="0" applyFont="1" applyFill="1" applyBorder="1" applyAlignment="1">
      <alignment horizontal="center"/>
    </xf>
    <xf numFmtId="164" fontId="4" fillId="46" borderId="10" xfId="0" applyNumberFormat="1" applyFont="1" applyFill="1" applyBorder="1" applyAlignment="1">
      <alignment horizontal="center"/>
    </xf>
    <xf numFmtId="0" fontId="36" fillId="56" borderId="34" xfId="0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right" vertical="top" wrapText="1"/>
    </xf>
    <xf numFmtId="0" fontId="3" fillId="34" borderId="44" xfId="0" applyFont="1" applyFill="1" applyBorder="1" applyAlignment="1">
      <alignment horizontal="center" vertical="center" wrapText="1"/>
    </xf>
    <xf numFmtId="2" fontId="5" fillId="55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1" fontId="19" fillId="36" borderId="12" xfId="0" applyNumberFormat="1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164" fontId="3" fillId="47" borderId="14" xfId="0" applyNumberFormat="1" applyFont="1" applyFill="1" applyBorder="1" applyAlignment="1">
      <alignment horizontal="center" vertical="center" wrapText="1"/>
    </xf>
    <xf numFmtId="164" fontId="3" fillId="36" borderId="12" xfId="0" applyNumberFormat="1" applyFont="1" applyFill="1" applyBorder="1" applyAlignment="1">
      <alignment horizontal="center" vertical="center" wrapText="1"/>
    </xf>
    <xf numFmtId="164" fontId="3" fillId="47" borderId="45" xfId="0" applyNumberFormat="1" applyFont="1" applyFill="1" applyBorder="1" applyAlignment="1">
      <alignment horizontal="center" vertical="center" wrapText="1"/>
    </xf>
    <xf numFmtId="1" fontId="5" fillId="34" borderId="4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164" fontId="5" fillId="34" borderId="47" xfId="0" applyNumberFormat="1" applyFont="1" applyFill="1" applyBorder="1" applyAlignment="1">
      <alignment horizontal="center" vertical="top" wrapText="1"/>
    </xf>
    <xf numFmtId="0" fontId="4" fillId="44" borderId="16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164" fontId="0" fillId="37" borderId="47" xfId="0" applyNumberFormat="1" applyFill="1" applyBorder="1" applyAlignment="1">
      <alignment horizontal="center"/>
    </xf>
    <xf numFmtId="164" fontId="0" fillId="37" borderId="17" xfId="0" applyNumberFormat="1" applyFill="1" applyBorder="1" applyAlignment="1">
      <alignment horizontal="center"/>
    </xf>
    <xf numFmtId="164" fontId="0" fillId="37" borderId="2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6" borderId="21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 vertical="top" wrapText="1"/>
    </xf>
    <xf numFmtId="0" fontId="38" fillId="45" borderId="25" xfId="0" applyFont="1" applyFill="1" applyBorder="1" applyAlignment="1">
      <alignment horizontal="center"/>
    </xf>
    <xf numFmtId="0" fontId="36" fillId="56" borderId="16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54" borderId="33" xfId="0" applyFont="1" applyFill="1" applyBorder="1" applyAlignment="1">
      <alignment horizontal="center"/>
    </xf>
    <xf numFmtId="0" fontId="0" fillId="54" borderId="34" xfId="0" applyFont="1" applyFill="1" applyBorder="1" applyAlignment="1">
      <alignment horizontal="center"/>
    </xf>
    <xf numFmtId="0" fontId="0" fillId="54" borderId="35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47" borderId="33" xfId="0" applyFont="1" applyFill="1" applyBorder="1" applyAlignment="1">
      <alignment horizontal="center"/>
    </xf>
    <xf numFmtId="0" fontId="0" fillId="47" borderId="34" xfId="0" applyFont="1" applyFill="1" applyBorder="1" applyAlignment="1">
      <alignment horizontal="center"/>
    </xf>
    <xf numFmtId="0" fontId="0" fillId="47" borderId="35" xfId="0" applyFont="1" applyFill="1" applyBorder="1" applyAlignment="1">
      <alignment horizontal="center"/>
    </xf>
    <xf numFmtId="0" fontId="0" fillId="41" borderId="33" xfId="0" applyFont="1" applyFill="1" applyBorder="1" applyAlignment="1">
      <alignment horizontal="center"/>
    </xf>
    <xf numFmtId="0" fontId="0" fillId="41" borderId="34" xfId="0" applyFont="1" applyFill="1" applyBorder="1" applyAlignment="1">
      <alignment horizontal="center"/>
    </xf>
    <xf numFmtId="0" fontId="0" fillId="41" borderId="35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top" wrapText="1"/>
    </xf>
    <xf numFmtId="164" fontId="17" fillId="0" borderId="10" xfId="0" applyNumberFormat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22" fillId="0" borderId="31" xfId="0" applyNumberFormat="1" applyFont="1" applyFill="1" applyBorder="1" applyAlignment="1">
      <alignment horizontal="center" vertical="top" wrapText="1"/>
    </xf>
    <xf numFmtId="164" fontId="22" fillId="34" borderId="31" xfId="0" applyNumberFormat="1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22" fillId="33" borderId="19" xfId="0" applyNumberFormat="1" applyFont="1" applyFill="1" applyBorder="1" applyAlignment="1">
      <alignment horizontal="center" vertical="top" wrapText="1"/>
    </xf>
    <xf numFmtId="164" fontId="22" fillId="0" borderId="19" xfId="0" applyNumberFormat="1" applyFont="1" applyFill="1" applyBorder="1" applyAlignment="1">
      <alignment horizontal="center" vertical="top" wrapText="1"/>
    </xf>
    <xf numFmtId="164" fontId="22" fillId="33" borderId="31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0" fontId="22" fillId="49" borderId="10" xfId="0" applyFont="1" applyFill="1" applyBorder="1" applyAlignment="1">
      <alignment horizontal="center" vertical="top" wrapText="1"/>
    </xf>
    <xf numFmtId="0" fontId="0" fillId="37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22" fillId="34" borderId="11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2" fontId="22" fillId="34" borderId="12" xfId="0" applyNumberFormat="1" applyFont="1" applyFill="1" applyBorder="1" applyAlignment="1">
      <alignment horizontal="center" vertical="top" wrapText="1"/>
    </xf>
    <xf numFmtId="1" fontId="22" fillId="34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2" fontId="0" fillId="34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top" wrapText="1"/>
    </xf>
    <xf numFmtId="0" fontId="4" fillId="56" borderId="1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1" fontId="19" fillId="36" borderId="11" xfId="0" applyNumberFormat="1" applyFont="1" applyFill="1" applyBorder="1" applyAlignment="1">
      <alignment horizontal="center" vertical="center" wrapText="1"/>
    </xf>
    <xf numFmtId="2" fontId="19" fillId="36" borderId="11" xfId="0" applyNumberFormat="1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/>
    </xf>
    <xf numFmtId="0" fontId="17" fillId="35" borderId="16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17" fillId="54" borderId="13" xfId="0" applyFont="1" applyFill="1" applyBorder="1" applyAlignment="1">
      <alignment/>
    </xf>
    <xf numFmtId="0" fontId="17" fillId="54" borderId="16" xfId="0" applyFont="1" applyFill="1" applyBorder="1" applyAlignment="1">
      <alignment/>
    </xf>
    <xf numFmtId="0" fontId="17" fillId="54" borderId="18" xfId="0" applyFont="1" applyFill="1" applyBorder="1" applyAlignment="1">
      <alignment/>
    </xf>
    <xf numFmtId="0" fontId="17" fillId="37" borderId="12" xfId="0" applyFont="1" applyFill="1" applyBorder="1" applyAlignment="1">
      <alignment/>
    </xf>
    <xf numFmtId="0" fontId="17" fillId="37" borderId="43" xfId="0" applyFont="1" applyFill="1" applyBorder="1" applyAlignment="1">
      <alignment/>
    </xf>
    <xf numFmtId="2" fontId="19" fillId="36" borderId="12" xfId="0" applyNumberFormat="1" applyFont="1" applyFill="1" applyBorder="1" applyAlignment="1">
      <alignment horizontal="center" vertical="center" wrapText="1"/>
    </xf>
    <xf numFmtId="0" fontId="0" fillId="53" borderId="10" xfId="0" applyFont="1" applyFill="1" applyBorder="1" applyAlignment="1">
      <alignment horizontal="center"/>
    </xf>
    <xf numFmtId="0" fontId="4" fillId="44" borderId="48" xfId="0" applyFont="1" applyFill="1" applyBorder="1" applyAlignment="1">
      <alignment horizontal="center"/>
    </xf>
    <xf numFmtId="164" fontId="22" fillId="0" borderId="41" xfId="0" applyNumberFormat="1" applyFont="1" applyFill="1" applyBorder="1" applyAlignment="1">
      <alignment horizontal="center" vertical="top" wrapText="1"/>
    </xf>
    <xf numFmtId="164" fontId="22" fillId="34" borderId="41" xfId="0" applyNumberFormat="1" applyFont="1" applyFill="1" applyBorder="1" applyAlignment="1">
      <alignment horizontal="center" vertical="top" wrapText="1"/>
    </xf>
    <xf numFmtId="0" fontId="12" fillId="44" borderId="30" xfId="0" applyFont="1" applyFill="1" applyBorder="1" applyAlignment="1">
      <alignment horizontal="center"/>
    </xf>
    <xf numFmtId="0" fontId="19" fillId="36" borderId="49" xfId="0" applyFont="1" applyFill="1" applyBorder="1" applyAlignment="1">
      <alignment horizontal="center" vertical="center" wrapText="1"/>
    </xf>
    <xf numFmtId="0" fontId="12" fillId="44" borderId="25" xfId="0" applyFont="1" applyFill="1" applyBorder="1" applyAlignment="1">
      <alignment horizontal="center"/>
    </xf>
    <xf numFmtId="1" fontId="19" fillId="36" borderId="49" xfId="0" applyNumberFormat="1" applyFont="1" applyFill="1" applyBorder="1" applyAlignment="1">
      <alignment horizontal="center" vertical="center" wrapText="1"/>
    </xf>
    <xf numFmtId="164" fontId="19" fillId="36" borderId="49" xfId="0" applyNumberFormat="1" applyFont="1" applyFill="1" applyBorder="1" applyAlignment="1">
      <alignment horizontal="center" vertical="center" wrapText="1"/>
    </xf>
    <xf numFmtId="164" fontId="19" fillId="36" borderId="28" xfId="0" applyNumberFormat="1" applyFont="1" applyFill="1" applyBorder="1" applyAlignment="1">
      <alignment horizontal="center" vertical="center" wrapText="1"/>
    </xf>
    <xf numFmtId="0" fontId="17" fillId="53" borderId="13" xfId="0" applyFont="1" applyFill="1" applyBorder="1" applyAlignment="1">
      <alignment/>
    </xf>
    <xf numFmtId="164" fontId="4" fillId="53" borderId="47" xfId="0" applyNumberFormat="1" applyFont="1" applyFill="1" applyBorder="1" applyAlignment="1">
      <alignment horizontal="center"/>
    </xf>
    <xf numFmtId="0" fontId="17" fillId="53" borderId="16" xfId="0" applyFont="1" applyFill="1" applyBorder="1" applyAlignment="1">
      <alignment/>
    </xf>
    <xf numFmtId="164" fontId="4" fillId="53" borderId="17" xfId="0" applyNumberFormat="1" applyFont="1" applyFill="1" applyBorder="1" applyAlignment="1">
      <alignment horizontal="center"/>
    </xf>
    <xf numFmtId="0" fontId="17" fillId="53" borderId="18" xfId="0" applyFont="1" applyFill="1" applyBorder="1" applyAlignment="1">
      <alignment/>
    </xf>
    <xf numFmtId="164" fontId="4" fillId="53" borderId="20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164" fontId="22" fillId="34" borderId="10" xfId="0" applyNumberFormat="1" applyFont="1" applyFill="1" applyBorder="1" applyAlignment="1">
      <alignment horizontal="center" vertical="top" wrapText="1"/>
    </xf>
    <xf numFmtId="164" fontId="0" fillId="34" borderId="3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4" fontId="2" fillId="35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/>
    </xf>
    <xf numFmtId="0" fontId="43" fillId="56" borderId="25" xfId="0" applyFont="1" applyFill="1" applyBorder="1" applyAlignment="1">
      <alignment horizontal="center"/>
    </xf>
    <xf numFmtId="0" fontId="43" fillId="56" borderId="27" xfId="0" applyFont="1" applyFill="1" applyBorder="1" applyAlignment="1">
      <alignment horizontal="center"/>
    </xf>
    <xf numFmtId="0" fontId="43" fillId="56" borderId="16" xfId="0" applyFont="1" applyFill="1" applyBorder="1" applyAlignment="1">
      <alignment horizontal="center"/>
    </xf>
    <xf numFmtId="0" fontId="23" fillId="56" borderId="25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top" wrapText="1"/>
    </xf>
    <xf numFmtId="0" fontId="23" fillId="56" borderId="27" xfId="0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vertical="top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42" fillId="34" borderId="27" xfId="0" applyFont="1" applyFill="1" applyBorder="1" applyAlignment="1">
      <alignment horizontal="center"/>
    </xf>
    <xf numFmtId="0" fontId="17" fillId="51" borderId="10" xfId="0" applyFont="1" applyFill="1" applyBorder="1" applyAlignment="1">
      <alignment horizontal="center"/>
    </xf>
    <xf numFmtId="0" fontId="19" fillId="36" borderId="43" xfId="0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top" wrapText="1"/>
    </xf>
    <xf numFmtId="0" fontId="4" fillId="46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4" fillId="47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0" fillId="55" borderId="10" xfId="0" applyFont="1" applyFill="1" applyBorder="1" applyAlignment="1">
      <alignment horizontal="center"/>
    </xf>
    <xf numFmtId="164" fontId="3" fillId="36" borderId="43" xfId="0" applyNumberFormat="1" applyFont="1" applyFill="1" applyBorder="1" applyAlignment="1">
      <alignment horizontal="center" vertical="center" wrapText="1"/>
    </xf>
    <xf numFmtId="164" fontId="5" fillId="47" borderId="17" xfId="0" applyNumberFormat="1" applyFont="1" applyFill="1" applyBorder="1" applyAlignment="1">
      <alignment horizontal="center" vertical="top" wrapText="1"/>
    </xf>
    <xf numFmtId="164" fontId="5" fillId="36" borderId="47" xfId="0" applyNumberFormat="1" applyFont="1" applyFill="1" applyBorder="1" applyAlignment="1">
      <alignment horizontal="center" vertical="top" wrapText="1"/>
    </xf>
    <xf numFmtId="164" fontId="5" fillId="36" borderId="17" xfId="0" applyNumberFormat="1" applyFont="1" applyFill="1" applyBorder="1" applyAlignment="1">
      <alignment horizontal="center" vertical="top" wrapText="1"/>
    </xf>
    <xf numFmtId="0" fontId="4" fillId="46" borderId="31" xfId="0" applyFont="1" applyFill="1" applyBorder="1" applyAlignment="1">
      <alignment horizontal="center"/>
    </xf>
    <xf numFmtId="164" fontId="5" fillId="46" borderId="17" xfId="0" applyNumberFormat="1" applyFont="1" applyFill="1" applyBorder="1" applyAlignment="1">
      <alignment horizontal="center" vertical="top" wrapText="1"/>
    </xf>
    <xf numFmtId="0" fontId="4" fillId="46" borderId="19" xfId="0" applyFont="1" applyFill="1" applyBorder="1" applyAlignment="1">
      <alignment horizontal="center"/>
    </xf>
    <xf numFmtId="164" fontId="5" fillId="46" borderId="20" xfId="0" applyNumberFormat="1" applyFont="1" applyFill="1" applyBorder="1" applyAlignment="1">
      <alignment horizontal="center" vertical="top" wrapText="1"/>
    </xf>
    <xf numFmtId="0" fontId="17" fillId="0" borderId="21" xfId="0" applyFont="1" applyBorder="1" applyAlignment="1">
      <alignment/>
    </xf>
    <xf numFmtId="2" fontId="5" fillId="34" borderId="2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 wrapText="1"/>
    </xf>
    <xf numFmtId="16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164" fontId="0" fillId="37" borderId="20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top" wrapText="1"/>
    </xf>
    <xf numFmtId="1" fontId="17" fillId="0" borderId="11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vertical="top" wrapText="1"/>
    </xf>
    <xf numFmtId="0" fontId="17" fillId="56" borderId="10" xfId="0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 vertical="top" wrapText="1"/>
    </xf>
    <xf numFmtId="1" fontId="21" fillId="34" borderId="11" xfId="0" applyNumberFormat="1" applyFont="1" applyFill="1" applyBorder="1" applyAlignment="1">
      <alignment horizontal="center" vertical="center" wrapText="1"/>
    </xf>
    <xf numFmtId="1" fontId="21" fillId="34" borderId="11" xfId="0" applyNumberFormat="1" applyFont="1" applyFill="1" applyBorder="1" applyAlignment="1">
      <alignment horizontal="center" vertical="top" wrapText="1"/>
    </xf>
    <xf numFmtId="164" fontId="17" fillId="37" borderId="17" xfId="0" applyNumberFormat="1" applyFont="1" applyFill="1" applyBorder="1" applyAlignment="1">
      <alignment horizontal="center"/>
    </xf>
    <xf numFmtId="164" fontId="17" fillId="37" borderId="2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/>
    </xf>
    <xf numFmtId="0" fontId="5" fillId="49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4" fillId="55" borderId="10" xfId="0" applyFont="1" applyFill="1" applyBorder="1" applyAlignment="1">
      <alignment horizontal="center" vertical="center"/>
    </xf>
    <xf numFmtId="0" fontId="17" fillId="56" borderId="31" xfId="0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 vertical="center" wrapText="1"/>
    </xf>
    <xf numFmtId="164" fontId="19" fillId="35" borderId="12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3" fillId="35" borderId="43" xfId="0" applyFont="1" applyFill="1" applyBorder="1" applyAlignment="1">
      <alignment horizontal="center" vertical="center" wrapText="1"/>
    </xf>
    <xf numFmtId="0" fontId="4" fillId="54" borderId="41" xfId="0" applyFont="1" applyFill="1" applyBorder="1" applyAlignment="1">
      <alignment horizontal="center"/>
    </xf>
    <xf numFmtId="0" fontId="17" fillId="56" borderId="31" xfId="0" applyFont="1" applyFill="1" applyBorder="1" applyAlignment="1">
      <alignment horizontal="center" vertical="center"/>
    </xf>
    <xf numFmtId="0" fontId="17" fillId="56" borderId="10" xfId="0" applyFont="1" applyFill="1" applyBorder="1" applyAlignment="1">
      <alignment horizontal="center" vertical="center"/>
    </xf>
    <xf numFmtId="164" fontId="22" fillId="0" borderId="36" xfId="0" applyNumberFormat="1" applyFont="1" applyFill="1" applyBorder="1" applyAlignment="1">
      <alignment horizontal="center" vertical="top" wrapText="1"/>
    </xf>
    <xf numFmtId="1" fontId="19" fillId="36" borderId="43" xfId="0" applyNumberFormat="1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/>
    </xf>
    <xf numFmtId="0" fontId="4" fillId="55" borderId="36" xfId="0" applyFont="1" applyFill="1" applyBorder="1" applyAlignment="1">
      <alignment horizontal="center"/>
    </xf>
    <xf numFmtId="164" fontId="5" fillId="36" borderId="51" xfId="0" applyNumberFormat="1" applyFont="1" applyFill="1" applyBorder="1" applyAlignment="1">
      <alignment horizontal="center" vertical="top" wrapText="1"/>
    </xf>
    <xf numFmtId="164" fontId="5" fillId="46" borderId="17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164" fontId="0" fillId="34" borderId="4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37" borderId="17" xfId="0" applyNumberFormat="1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17" fillId="44" borderId="3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/>
    </xf>
    <xf numFmtId="1" fontId="5" fillId="34" borderId="23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1" fontId="5" fillId="46" borderId="41" xfId="0" applyNumberFormat="1" applyFont="1" applyFill="1" applyBorder="1" applyAlignment="1">
      <alignment horizontal="center" vertical="top" wrapText="1"/>
    </xf>
    <xf numFmtId="0" fontId="3" fillId="54" borderId="53" xfId="0" applyFont="1" applyFill="1" applyBorder="1" applyAlignment="1">
      <alignment horizontal="center" vertical="center" wrapText="1"/>
    </xf>
    <xf numFmtId="0" fontId="2" fillId="54" borderId="54" xfId="0" applyFont="1" applyFill="1" applyBorder="1" applyAlignment="1">
      <alignment horizontal="center" vertical="center" wrapText="1"/>
    </xf>
    <xf numFmtId="164" fontId="3" fillId="54" borderId="54" xfId="0" applyNumberFormat="1" applyFont="1" applyFill="1" applyBorder="1" applyAlignment="1">
      <alignment horizontal="center" vertical="center" wrapText="1"/>
    </xf>
    <xf numFmtId="164" fontId="3" fillId="54" borderId="40" xfId="0" applyNumberFormat="1" applyFont="1" applyFill="1" applyBorder="1" applyAlignment="1">
      <alignment horizontal="center" vertical="center" wrapText="1"/>
    </xf>
    <xf numFmtId="2" fontId="5" fillId="46" borderId="41" xfId="0" applyNumberFormat="1" applyFont="1" applyFill="1" applyBorder="1" applyAlignment="1">
      <alignment horizontal="center" vertical="top" wrapText="1"/>
    </xf>
    <xf numFmtId="2" fontId="5" fillId="0" borderId="41" xfId="0" applyNumberFormat="1" applyFont="1" applyFill="1" applyBorder="1" applyAlignment="1">
      <alignment horizontal="center" vertical="top" wrapText="1"/>
    </xf>
    <xf numFmtId="0" fontId="3" fillId="54" borderId="54" xfId="0" applyFont="1" applyFill="1" applyBorder="1" applyAlignment="1">
      <alignment horizontal="center" vertical="center" wrapText="1"/>
    </xf>
    <xf numFmtId="164" fontId="17" fillId="46" borderId="10" xfId="0" applyNumberFormat="1" applyFont="1" applyFill="1" applyBorder="1" applyAlignment="1">
      <alignment horizontal="center"/>
    </xf>
    <xf numFmtId="2" fontId="5" fillId="46" borderId="41" xfId="0" applyNumberFormat="1" applyFont="1" applyFill="1" applyBorder="1" applyAlignment="1">
      <alignment horizontal="right" vertical="top" wrapText="1"/>
    </xf>
    <xf numFmtId="2" fontId="5" fillId="0" borderId="41" xfId="0" applyNumberFormat="1" applyFont="1" applyFill="1" applyBorder="1" applyAlignment="1">
      <alignment horizontal="right" vertical="top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164" fontId="3" fillId="34" borderId="54" xfId="0" applyNumberFormat="1" applyFont="1" applyFill="1" applyBorder="1" applyAlignment="1">
      <alignment horizontal="center" vertical="center" wrapText="1"/>
    </xf>
    <xf numFmtId="164" fontId="3" fillId="34" borderId="40" xfId="0" applyNumberFormat="1" applyFont="1" applyFill="1" applyBorder="1" applyAlignment="1">
      <alignment horizontal="center" vertical="center" wrapText="1"/>
    </xf>
    <xf numFmtId="164" fontId="4" fillId="46" borderId="41" xfId="0" applyNumberFormat="1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 vertical="center" wrapText="1"/>
    </xf>
    <xf numFmtId="2" fontId="5" fillId="46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3" fillId="54" borderId="55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164" fontId="0" fillId="36" borderId="17" xfId="0" applyNumberFormat="1" applyFont="1" applyFill="1" applyBorder="1" applyAlignment="1">
      <alignment horizontal="center"/>
    </xf>
    <xf numFmtId="1" fontId="5" fillId="57" borderId="22" xfId="0" applyNumberFormat="1" applyFont="1" applyFill="1" applyBorder="1" applyAlignment="1">
      <alignment horizontal="center" vertical="top" wrapText="1"/>
    </xf>
    <xf numFmtId="2" fontId="5" fillId="57" borderId="22" xfId="0" applyNumberFormat="1" applyFont="1" applyFill="1" applyBorder="1" applyAlignment="1">
      <alignment horizontal="center" vertical="top" wrapText="1"/>
    </xf>
    <xf numFmtId="164" fontId="4" fillId="57" borderId="17" xfId="0" applyNumberFormat="1" applyFont="1" applyFill="1" applyBorder="1" applyAlignment="1">
      <alignment horizontal="center"/>
    </xf>
    <xf numFmtId="1" fontId="5" fillId="40" borderId="12" xfId="0" applyNumberFormat="1" applyFont="1" applyFill="1" applyBorder="1" applyAlignment="1">
      <alignment horizontal="center" vertical="top" wrapText="1"/>
    </xf>
    <xf numFmtId="2" fontId="5" fillId="40" borderId="12" xfId="0" applyNumberFormat="1" applyFont="1" applyFill="1" applyBorder="1" applyAlignment="1">
      <alignment horizontal="center" vertical="center" wrapText="1"/>
    </xf>
    <xf numFmtId="2" fontId="5" fillId="57" borderId="12" xfId="0" applyNumberFormat="1" applyFont="1" applyFill="1" applyBorder="1" applyAlignment="1">
      <alignment horizontal="center" vertical="top" wrapText="1"/>
    </xf>
    <xf numFmtId="164" fontId="5" fillId="57" borderId="47" xfId="0" applyNumberFormat="1" applyFont="1" applyFill="1" applyBorder="1" applyAlignment="1">
      <alignment horizontal="center" vertical="top" wrapText="1"/>
    </xf>
    <xf numFmtId="164" fontId="0" fillId="57" borderId="17" xfId="0" applyNumberForma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 vertical="top" wrapText="1"/>
    </xf>
    <xf numFmtId="0" fontId="19" fillId="36" borderId="55" xfId="0" applyFont="1" applyFill="1" applyBorder="1" applyAlignment="1">
      <alignment horizontal="center" vertical="center" wrapText="1"/>
    </xf>
    <xf numFmtId="0" fontId="19" fillId="36" borderId="46" xfId="0" applyFont="1" applyFill="1" applyBorder="1" applyAlignment="1">
      <alignment horizontal="center" vertical="center" wrapText="1"/>
    </xf>
    <xf numFmtId="0" fontId="0" fillId="54" borderId="41" xfId="0" applyFont="1" applyFill="1" applyBorder="1" applyAlignment="1">
      <alignment horizontal="center"/>
    </xf>
    <xf numFmtId="0" fontId="2" fillId="36" borderId="55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/>
    </xf>
    <xf numFmtId="1" fontId="5" fillId="58" borderId="10" xfId="0" applyNumberFormat="1" applyFont="1" applyFill="1" applyBorder="1" applyAlignment="1">
      <alignment horizontal="center" vertical="top" wrapText="1"/>
    </xf>
    <xf numFmtId="1" fontId="5" fillId="14" borderId="46" xfId="0" applyNumberFormat="1" applyFont="1" applyFill="1" applyBorder="1" applyAlignment="1">
      <alignment horizontal="center" vertical="top" wrapText="1"/>
    </xf>
    <xf numFmtId="0" fontId="4" fillId="14" borderId="10" xfId="0" applyFont="1" applyFill="1" applyBorder="1" applyAlignment="1">
      <alignment horizontal="center"/>
    </xf>
    <xf numFmtId="0" fontId="4" fillId="59" borderId="10" xfId="0" applyFont="1" applyFill="1" applyBorder="1" applyAlignment="1">
      <alignment horizontal="center"/>
    </xf>
    <xf numFmtId="1" fontId="5" fillId="58" borderId="46" xfId="0" applyNumberFormat="1" applyFont="1" applyFill="1" applyBorder="1" applyAlignment="1">
      <alignment horizontal="center" vertical="top" wrapText="1"/>
    </xf>
    <xf numFmtId="2" fontId="22" fillId="58" borderId="11" xfId="0" applyNumberFormat="1" applyFont="1" applyFill="1" applyBorder="1" applyAlignment="1">
      <alignment horizontal="center" vertical="top" wrapText="1"/>
    </xf>
    <xf numFmtId="1" fontId="22" fillId="58" borderId="12" xfId="0" applyNumberFormat="1" applyFont="1" applyFill="1" applyBorder="1" applyAlignment="1">
      <alignment horizontal="center" vertical="top" wrapText="1"/>
    </xf>
    <xf numFmtId="0" fontId="0" fillId="53" borderId="12" xfId="0" applyFont="1" applyFill="1" applyBorder="1" applyAlignment="1">
      <alignment horizontal="center"/>
    </xf>
    <xf numFmtId="164" fontId="4" fillId="57" borderId="41" xfId="0" applyNumberFormat="1" applyFont="1" applyFill="1" applyBorder="1" applyAlignment="1">
      <alignment horizontal="center"/>
    </xf>
    <xf numFmtId="0" fontId="17" fillId="37" borderId="11" xfId="0" applyFont="1" applyFill="1" applyBorder="1" applyAlignment="1">
      <alignment/>
    </xf>
    <xf numFmtId="164" fontId="4" fillId="57" borderId="47" xfId="0" applyNumberFormat="1" applyFont="1" applyFill="1" applyBorder="1" applyAlignment="1">
      <alignment horizontal="center"/>
    </xf>
    <xf numFmtId="164" fontId="4" fillId="47" borderId="17" xfId="0" applyNumberFormat="1" applyFont="1" applyFill="1" applyBorder="1" applyAlignment="1">
      <alignment horizontal="center"/>
    </xf>
    <xf numFmtId="164" fontId="4" fillId="47" borderId="20" xfId="0" applyNumberFormat="1" applyFont="1" applyFill="1" applyBorder="1" applyAlignment="1">
      <alignment horizontal="center"/>
    </xf>
    <xf numFmtId="0" fontId="18" fillId="44" borderId="16" xfId="0" applyFont="1" applyFill="1" applyBorder="1" applyAlignment="1">
      <alignment horizontal="center"/>
    </xf>
    <xf numFmtId="164" fontId="0" fillId="57" borderId="47" xfId="0" applyNumberFormat="1" applyFill="1" applyBorder="1" applyAlignment="1">
      <alignment horizontal="center"/>
    </xf>
    <xf numFmtId="0" fontId="43" fillId="56" borderId="34" xfId="0" applyFont="1" applyFill="1" applyBorder="1" applyAlignment="1">
      <alignment horizontal="center"/>
    </xf>
    <xf numFmtId="0" fontId="11" fillId="45" borderId="35" xfId="0" applyFont="1" applyFill="1" applyBorder="1" applyAlignment="1">
      <alignment horizontal="center"/>
    </xf>
    <xf numFmtId="0" fontId="80" fillId="56" borderId="16" xfId="0" applyFont="1" applyFill="1" applyBorder="1" applyAlignment="1">
      <alignment horizontal="center"/>
    </xf>
    <xf numFmtId="0" fontId="80" fillId="56" borderId="13" xfId="0" applyFont="1" applyFill="1" applyBorder="1" applyAlignment="1">
      <alignment horizontal="center"/>
    </xf>
    <xf numFmtId="0" fontId="43" fillId="56" borderId="34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4" fillId="46" borderId="49" xfId="0" applyFont="1" applyFill="1" applyBorder="1" applyAlignment="1">
      <alignment horizontal="center" vertical="center"/>
    </xf>
    <xf numFmtId="0" fontId="11" fillId="39" borderId="16" xfId="0" applyFont="1" applyFill="1" applyBorder="1" applyAlignment="1">
      <alignment horizontal="center" vertical="center"/>
    </xf>
    <xf numFmtId="1" fontId="5" fillId="58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15" borderId="33" xfId="0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/>
    </xf>
    <xf numFmtId="0" fontId="4" fillId="15" borderId="35" xfId="0" applyFont="1" applyFill="1" applyBorder="1" applyAlignment="1">
      <alignment horizontal="center"/>
    </xf>
    <xf numFmtId="1" fontId="5" fillId="58" borderId="11" xfId="0" applyNumberFormat="1" applyFont="1" applyFill="1" applyBorder="1" applyAlignment="1">
      <alignment horizontal="center" vertical="top" wrapText="1"/>
    </xf>
    <xf numFmtId="0" fontId="17" fillId="44" borderId="3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64" fontId="4" fillId="15" borderId="17" xfId="0" applyNumberFormat="1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 vertical="top" wrapText="1"/>
    </xf>
    <xf numFmtId="0" fontId="3" fillId="35" borderId="56" xfId="0" applyFont="1" applyFill="1" applyBorder="1" applyAlignment="1">
      <alignment horizontal="center" vertical="center" wrapText="1"/>
    </xf>
    <xf numFmtId="0" fontId="42" fillId="34" borderId="33" xfId="0" applyFont="1" applyFill="1" applyBorder="1" applyAlignment="1">
      <alignment horizontal="center"/>
    </xf>
    <xf numFmtId="0" fontId="23" fillId="56" borderId="35" xfId="0" applyFont="1" applyFill="1" applyBorder="1" applyAlignment="1">
      <alignment horizontal="center"/>
    </xf>
    <xf numFmtId="1" fontId="22" fillId="58" borderId="11" xfId="0" applyNumberFormat="1" applyFont="1" applyFill="1" applyBorder="1" applyAlignment="1">
      <alignment horizontal="center" vertical="top" wrapText="1"/>
    </xf>
    <xf numFmtId="2" fontId="5" fillId="15" borderId="22" xfId="0" applyNumberFormat="1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21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21" xfId="0" applyFont="1" applyBorder="1" applyAlignment="1">
      <alignment/>
    </xf>
    <xf numFmtId="0" fontId="81" fillId="0" borderId="24" xfId="0" applyFont="1" applyBorder="1" applyAlignment="1">
      <alignment/>
    </xf>
    <xf numFmtId="0" fontId="4" fillId="60" borderId="33" xfId="0" applyFont="1" applyFill="1" applyBorder="1" applyAlignment="1">
      <alignment horizontal="center"/>
    </xf>
    <xf numFmtId="0" fontId="4" fillId="60" borderId="34" xfId="0" applyFont="1" applyFill="1" applyBorder="1" applyAlignment="1">
      <alignment horizontal="center"/>
    </xf>
    <xf numFmtId="0" fontId="4" fillId="60" borderId="35" xfId="0" applyFont="1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4" fillId="61" borderId="34" xfId="0" applyFont="1" applyFill="1" applyBorder="1" applyAlignment="1">
      <alignment horizontal="center"/>
    </xf>
    <xf numFmtId="0" fontId="4" fillId="61" borderId="35" xfId="0" applyFont="1" applyFill="1" applyBorder="1" applyAlignment="1">
      <alignment horizontal="center"/>
    </xf>
    <xf numFmtId="164" fontId="21" fillId="58" borderId="10" xfId="0" applyNumberFormat="1" applyFont="1" applyFill="1" applyBorder="1" applyAlignment="1">
      <alignment horizontal="center" vertical="top" wrapText="1"/>
    </xf>
    <xf numFmtId="164" fontId="5" fillId="18" borderId="10" xfId="0" applyNumberFormat="1" applyFont="1" applyFill="1" applyBorder="1" applyAlignment="1">
      <alignment horizontal="center" vertical="top" wrapText="1"/>
    </xf>
    <xf numFmtId="0" fontId="11" fillId="43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11" fillId="4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81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21" xfId="0" applyFont="1" applyFill="1" applyBorder="1" applyAlignment="1">
      <alignment horizontal="center"/>
    </xf>
    <xf numFmtId="164" fontId="17" fillId="34" borderId="41" xfId="0" applyNumberFormat="1" applyFont="1" applyFill="1" applyBorder="1" applyAlignment="1">
      <alignment horizontal="center"/>
    </xf>
    <xf numFmtId="164" fontId="21" fillId="34" borderId="31" xfId="0" applyNumberFormat="1" applyFont="1" applyFill="1" applyBorder="1" applyAlignment="1">
      <alignment horizontal="center" vertical="top" wrapText="1"/>
    </xf>
    <xf numFmtId="164" fontId="21" fillId="0" borderId="19" xfId="0" applyNumberFormat="1" applyFont="1" applyFill="1" applyBorder="1" applyAlignment="1">
      <alignment horizontal="center" vertical="top" wrapText="1"/>
    </xf>
    <xf numFmtId="164" fontId="0" fillId="36" borderId="10" xfId="0" applyNumberFormat="1" applyFont="1" applyFill="1" applyBorder="1" applyAlignment="1">
      <alignment horizontal="center"/>
    </xf>
    <xf numFmtId="164" fontId="17" fillId="36" borderId="57" xfId="0" applyNumberFormat="1" applyFont="1" applyFill="1" applyBorder="1" applyAlignment="1">
      <alignment horizontal="center"/>
    </xf>
    <xf numFmtId="164" fontId="0" fillId="37" borderId="10" xfId="0" applyNumberFormat="1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2" fontId="5" fillId="58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81" fillId="14" borderId="10" xfId="0" applyFont="1" applyFill="1" applyBorder="1" applyAlignment="1">
      <alignment/>
    </xf>
    <xf numFmtId="0" fontId="81" fillId="14" borderId="24" xfId="0" applyFont="1" applyFill="1" applyBorder="1" applyAlignment="1">
      <alignment horizontal="center"/>
    </xf>
    <xf numFmtId="0" fontId="81" fillId="14" borderId="0" xfId="0" applyFont="1" applyFill="1" applyBorder="1" applyAlignment="1">
      <alignment/>
    </xf>
    <xf numFmtId="0" fontId="23" fillId="56" borderId="36" xfId="0" applyFont="1" applyFill="1" applyBorder="1" applyAlignment="1">
      <alignment horizontal="center"/>
    </xf>
    <xf numFmtId="0" fontId="81" fillId="0" borderId="36" xfId="0" applyFont="1" applyBorder="1" applyAlignment="1">
      <alignment/>
    </xf>
    <xf numFmtId="164" fontId="0" fillId="37" borderId="36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 vertical="top" wrapText="1"/>
    </xf>
    <xf numFmtId="164" fontId="3" fillId="36" borderId="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34" borderId="20" xfId="0" applyNumberFormat="1" applyFont="1" applyFill="1" applyBorder="1" applyAlignment="1">
      <alignment horizontal="center" vertical="top" wrapText="1"/>
    </xf>
    <xf numFmtId="2" fontId="5" fillId="35" borderId="57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34" borderId="20" xfId="0" applyNumberFormat="1" applyFont="1" applyFill="1" applyBorder="1" applyAlignment="1">
      <alignment horizontal="center" vertical="top" wrapText="1"/>
    </xf>
    <xf numFmtId="164" fontId="5" fillId="55" borderId="17" xfId="0" applyNumberFormat="1" applyFont="1" applyFill="1" applyBorder="1" applyAlignment="1">
      <alignment horizontal="center" vertical="top" wrapText="1"/>
    </xf>
    <xf numFmtId="164" fontId="5" fillId="55" borderId="2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1" fontId="5" fillId="55" borderId="17" xfId="0" applyNumberFormat="1" applyFont="1" applyFill="1" applyBorder="1" applyAlignment="1">
      <alignment horizontal="center" vertical="top" wrapText="1"/>
    </xf>
    <xf numFmtId="1" fontId="5" fillId="55" borderId="20" xfId="0" applyNumberFormat="1" applyFont="1" applyFill="1" applyBorder="1" applyAlignment="1">
      <alignment horizontal="center" vertical="top" wrapText="1"/>
    </xf>
    <xf numFmtId="2" fontId="5" fillId="55" borderId="17" xfId="0" applyNumberFormat="1" applyFont="1" applyFill="1" applyBorder="1" applyAlignment="1">
      <alignment horizontal="right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5" fillId="58" borderId="57" xfId="0" applyNumberFormat="1" applyFont="1" applyFill="1" applyBorder="1" applyAlignment="1">
      <alignment horizontal="center" vertical="top" wrapText="1"/>
    </xf>
    <xf numFmtId="2" fontId="5" fillId="19" borderId="41" xfId="0" applyNumberFormat="1" applyFont="1" applyFill="1" applyBorder="1" applyAlignment="1">
      <alignment horizontal="center" vertical="top" wrapText="1"/>
    </xf>
    <xf numFmtId="0" fontId="4" fillId="19" borderId="41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164" fontId="5" fillId="19" borderId="10" xfId="0" applyNumberFormat="1" applyFont="1" applyFill="1" applyBorder="1" applyAlignment="1">
      <alignment horizontal="center" vertical="top" wrapText="1"/>
    </xf>
    <xf numFmtId="0" fontId="0" fillId="19" borderId="10" xfId="0" applyFont="1" applyFill="1" applyBorder="1" applyAlignment="1">
      <alignment horizontal="center"/>
    </xf>
    <xf numFmtId="164" fontId="5" fillId="19" borderId="17" xfId="0" applyNumberFormat="1" applyFont="1" applyFill="1" applyBorder="1" applyAlignment="1">
      <alignment horizontal="center" vertical="top" wrapText="1"/>
    </xf>
    <xf numFmtId="0" fontId="18" fillId="19" borderId="10" xfId="0" applyFont="1" applyFill="1" applyBorder="1" applyAlignment="1">
      <alignment horizontal="center"/>
    </xf>
    <xf numFmtId="0" fontId="0" fillId="19" borderId="41" xfId="0" applyFont="1" applyFill="1" applyBorder="1" applyAlignment="1">
      <alignment horizontal="center"/>
    </xf>
    <xf numFmtId="2" fontId="5" fillId="19" borderId="57" xfId="0" applyNumberFormat="1" applyFont="1" applyFill="1" applyBorder="1" applyAlignment="1">
      <alignment horizontal="right" vertical="top" wrapText="1"/>
    </xf>
    <xf numFmtId="2" fontId="5" fillId="19" borderId="17" xfId="0" applyNumberFormat="1" applyFont="1" applyFill="1" applyBorder="1" applyAlignment="1">
      <alignment horizontal="center" vertical="top" wrapText="1"/>
    </xf>
    <xf numFmtId="1" fontId="5" fillId="19" borderId="17" xfId="0" applyNumberFormat="1" applyFont="1" applyFill="1" applyBorder="1" applyAlignment="1">
      <alignment horizontal="center" vertical="top" wrapText="1"/>
    </xf>
    <xf numFmtId="164" fontId="4" fillId="19" borderId="17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/>
    </xf>
    <xf numFmtId="164" fontId="4" fillId="19" borderId="57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1" fontId="5" fillId="19" borderId="57" xfId="0" applyNumberFormat="1" applyFont="1" applyFill="1" applyBorder="1" applyAlignment="1">
      <alignment horizontal="center" vertical="top" wrapText="1"/>
    </xf>
    <xf numFmtId="2" fontId="5" fillId="19" borderId="57" xfId="0" applyNumberFormat="1" applyFont="1" applyFill="1" applyBorder="1" applyAlignment="1">
      <alignment horizontal="center" vertical="top" wrapText="1"/>
    </xf>
    <xf numFmtId="0" fontId="46" fillId="58" borderId="55" xfId="0" applyFont="1" applyFill="1" applyBorder="1" applyAlignment="1">
      <alignment horizontal="center" vertical="center"/>
    </xf>
    <xf numFmtId="0" fontId="82" fillId="6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82" fillId="63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/>
    </xf>
    <xf numFmtId="0" fontId="80" fillId="64" borderId="10" xfId="0" applyFont="1" applyFill="1" applyBorder="1" applyAlignment="1">
      <alignment horizontal="center" vertical="center"/>
    </xf>
    <xf numFmtId="0" fontId="82" fillId="65" borderId="10" xfId="0" applyFont="1" applyFill="1" applyBorder="1" applyAlignment="1">
      <alignment horizontal="center" vertical="center"/>
    </xf>
    <xf numFmtId="0" fontId="83" fillId="5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58" borderId="10" xfId="0" applyFill="1" applyBorder="1" applyAlignment="1">
      <alignment/>
    </xf>
    <xf numFmtId="0" fontId="14" fillId="15" borderId="55" xfId="0" applyFont="1" applyFill="1" applyBorder="1" applyAlignment="1">
      <alignment horizontal="center" vertical="center"/>
    </xf>
    <xf numFmtId="0" fontId="4" fillId="66" borderId="0" xfId="0" applyFont="1" applyFill="1" applyBorder="1" applyAlignment="1">
      <alignment/>
    </xf>
    <xf numFmtId="2" fontId="5" fillId="58" borderId="11" xfId="0" applyNumberFormat="1" applyFont="1" applyFill="1" applyBorder="1" applyAlignment="1">
      <alignment horizontal="center" vertical="top" wrapText="1"/>
    </xf>
    <xf numFmtId="1" fontId="5" fillId="19" borderId="12" xfId="0" applyNumberFormat="1" applyFont="1" applyFill="1" applyBorder="1" applyAlignment="1">
      <alignment horizontal="center" vertical="top" wrapText="1"/>
    </xf>
    <xf numFmtId="2" fontId="5" fillId="19" borderId="12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1" fillId="34" borderId="10" xfId="0" applyNumberFormat="1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81" fillId="19" borderId="10" xfId="0" applyFont="1" applyFill="1" applyBorder="1" applyAlignment="1">
      <alignment horizontal="center"/>
    </xf>
    <xf numFmtId="1" fontId="21" fillId="58" borderId="10" xfId="0" applyNumberFormat="1" applyFont="1" applyFill="1" applyBorder="1" applyAlignment="1">
      <alignment horizontal="center" vertical="top" wrapText="1"/>
    </xf>
    <xf numFmtId="1" fontId="21" fillId="58" borderId="11" xfId="0" applyNumberFormat="1" applyFont="1" applyFill="1" applyBorder="1" applyAlignment="1">
      <alignment horizontal="center" vertical="top" wrapText="1"/>
    </xf>
    <xf numFmtId="164" fontId="21" fillId="59" borderId="10" xfId="0" applyNumberFormat="1" applyFont="1" applyFill="1" applyBorder="1" applyAlignment="1">
      <alignment horizontal="center" vertical="top" wrapText="1"/>
    </xf>
    <xf numFmtId="0" fontId="4" fillId="19" borderId="58" xfId="0" applyFont="1" applyFill="1" applyBorder="1" applyAlignment="1">
      <alignment horizontal="center" vertical="center"/>
    </xf>
    <xf numFmtId="1" fontId="5" fillId="19" borderId="22" xfId="0" applyNumberFormat="1" applyFont="1" applyFill="1" applyBorder="1" applyAlignment="1">
      <alignment horizontal="center" vertical="top" wrapText="1"/>
    </xf>
    <xf numFmtId="0" fontId="4" fillId="19" borderId="31" xfId="0" applyFont="1" applyFill="1" applyBorder="1" applyAlignment="1">
      <alignment horizontal="center"/>
    </xf>
    <xf numFmtId="2" fontId="5" fillId="19" borderId="15" xfId="0" applyNumberFormat="1" applyFont="1" applyFill="1" applyBorder="1" applyAlignment="1">
      <alignment horizontal="center" vertical="top" wrapText="1"/>
    </xf>
    <xf numFmtId="1" fontId="5" fillId="58" borderId="14" xfId="0" applyNumberFormat="1" applyFont="1" applyFill="1" applyBorder="1" applyAlignment="1">
      <alignment horizontal="center" vertical="center" wrapText="1"/>
    </xf>
    <xf numFmtId="0" fontId="4" fillId="19" borderId="49" xfId="0" applyFont="1" applyFill="1" applyBorder="1" applyAlignment="1">
      <alignment horizontal="center" vertical="center"/>
    </xf>
    <xf numFmtId="1" fontId="5" fillId="19" borderId="22" xfId="0" applyNumberFormat="1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top" wrapText="1"/>
    </xf>
    <xf numFmtId="2" fontId="21" fillId="19" borderId="15" xfId="0" applyNumberFormat="1" applyFont="1" applyFill="1" applyBorder="1" applyAlignment="1">
      <alignment horizontal="center" vertical="top" wrapText="1"/>
    </xf>
    <xf numFmtId="2" fontId="5" fillId="34" borderId="15" xfId="0" applyNumberFormat="1" applyFont="1" applyFill="1" applyBorder="1" applyAlignment="1">
      <alignment horizontal="center" vertical="top" wrapText="1"/>
    </xf>
    <xf numFmtId="164" fontId="5" fillId="19" borderId="47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/>
    </xf>
    <xf numFmtId="0" fontId="24" fillId="34" borderId="48" xfId="0" applyFont="1" applyFill="1" applyBorder="1" applyAlignment="1">
      <alignment horizontal="center"/>
    </xf>
    <xf numFmtId="0" fontId="11" fillId="45" borderId="3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42" borderId="35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 vertical="center"/>
    </xf>
    <xf numFmtId="0" fontId="24" fillId="34" borderId="34" xfId="0" applyFont="1" applyFill="1" applyBorder="1" applyAlignment="1">
      <alignment horizontal="center"/>
    </xf>
    <xf numFmtId="0" fontId="11" fillId="43" borderId="16" xfId="0" applyFont="1" applyFill="1" applyBorder="1" applyAlignment="1">
      <alignment horizontal="center"/>
    </xf>
    <xf numFmtId="0" fontId="4" fillId="16" borderId="41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18" borderId="35" xfId="0" applyFont="1" applyFill="1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5" fillId="47" borderId="20" xfId="0" applyNumberFormat="1" applyFont="1" applyFill="1" applyBorder="1" applyAlignment="1">
      <alignment horizontal="center" vertical="center" wrapText="1"/>
    </xf>
    <xf numFmtId="164" fontId="4" fillId="37" borderId="57" xfId="0" applyNumberFormat="1" applyFont="1" applyFill="1" applyBorder="1" applyAlignment="1">
      <alignment horizontal="center"/>
    </xf>
    <xf numFmtId="0" fontId="11" fillId="45" borderId="50" xfId="0" applyFont="1" applyFill="1" applyBorder="1" applyAlignment="1">
      <alignment horizontal="center"/>
    </xf>
    <xf numFmtId="0" fontId="4" fillId="16" borderId="36" xfId="0" applyFont="1" applyFill="1" applyBorder="1" applyAlignment="1">
      <alignment horizontal="center"/>
    </xf>
    <xf numFmtId="0" fontId="17" fillId="0" borderId="36" xfId="0" applyFont="1" applyBorder="1" applyAlignment="1">
      <alignment/>
    </xf>
    <xf numFmtId="164" fontId="4" fillId="37" borderId="51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4" fillId="47" borderId="31" xfId="0" applyFont="1" applyFill="1" applyBorder="1" applyAlignment="1">
      <alignment horizontal="center"/>
    </xf>
    <xf numFmtId="0" fontId="4" fillId="47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19" borderId="31" xfId="0" applyFont="1" applyFill="1" applyBorder="1" applyAlignment="1">
      <alignment horizontal="center"/>
    </xf>
    <xf numFmtId="0" fontId="17" fillId="19" borderId="41" xfId="0" applyFont="1" applyFill="1" applyBorder="1" applyAlignment="1">
      <alignment/>
    </xf>
    <xf numFmtId="0" fontId="17" fillId="19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25" fillId="48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25" fillId="51" borderId="30" xfId="0" applyFont="1" applyFill="1" applyBorder="1" applyAlignment="1">
      <alignment horizontal="center" vertical="center"/>
    </xf>
    <xf numFmtId="0" fontId="0" fillId="51" borderId="24" xfId="0" applyFill="1" applyBorder="1" applyAlignment="1">
      <alignment horizontal="center" vertical="center"/>
    </xf>
    <xf numFmtId="0" fontId="0" fillId="51" borderId="28" xfId="0" applyFill="1" applyBorder="1" applyAlignment="1">
      <alignment horizontal="center" vertical="center"/>
    </xf>
    <xf numFmtId="0" fontId="24" fillId="52" borderId="30" xfId="0" applyFont="1" applyFill="1" applyBorder="1" applyAlignment="1">
      <alignment horizontal="center" vertical="center"/>
    </xf>
    <xf numFmtId="0" fontId="44" fillId="52" borderId="24" xfId="0" applyFont="1" applyFill="1" applyBorder="1" applyAlignment="1">
      <alignment horizontal="center" vertical="center"/>
    </xf>
    <xf numFmtId="0" fontId="44" fillId="52" borderId="28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4" fillId="47" borderId="31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15" fillId="44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44" borderId="30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37" xfId="0" applyFont="1" applyFill="1" applyBorder="1" applyAlignment="1">
      <alignment horizontal="center" vertical="center"/>
    </xf>
    <xf numFmtId="0" fontId="13" fillId="44" borderId="38" xfId="0" applyFont="1" applyFill="1" applyBorder="1" applyAlignment="1">
      <alignment horizontal="center" vertical="center"/>
    </xf>
    <xf numFmtId="0" fontId="13" fillId="44" borderId="40" xfId="0" applyFont="1" applyFill="1" applyBorder="1" applyAlignment="1">
      <alignment horizontal="center" vertical="center"/>
    </xf>
    <xf numFmtId="0" fontId="15" fillId="54" borderId="28" xfId="0" applyFont="1" applyFill="1" applyBorder="1" applyAlignment="1">
      <alignment horizontal="center" vertical="center" wrapText="1"/>
    </xf>
    <xf numFmtId="0" fontId="13" fillId="54" borderId="37" xfId="0" applyFont="1" applyFill="1" applyBorder="1" applyAlignment="1">
      <alignment horizontal="center" vertical="center"/>
    </xf>
    <xf numFmtId="0" fontId="13" fillId="54" borderId="38" xfId="0" applyFont="1" applyFill="1" applyBorder="1" applyAlignment="1">
      <alignment horizontal="center" vertical="center"/>
    </xf>
    <xf numFmtId="0" fontId="13" fillId="54" borderId="40" xfId="0" applyFont="1" applyFill="1" applyBorder="1" applyAlignment="1">
      <alignment horizontal="center" vertical="center"/>
    </xf>
    <xf numFmtId="0" fontId="13" fillId="54" borderId="30" xfId="0" applyFont="1" applyFill="1" applyBorder="1" applyAlignment="1">
      <alignment horizontal="center" vertical="center"/>
    </xf>
    <xf numFmtId="0" fontId="13" fillId="54" borderId="24" xfId="0" applyFont="1" applyFill="1" applyBorder="1" applyAlignment="1">
      <alignment horizontal="center" vertical="center"/>
    </xf>
    <xf numFmtId="0" fontId="13" fillId="54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9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theme="4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theme="5" tint="0.799979984760284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6"/>
  <sheetViews>
    <sheetView zoomScalePageLayoutView="0" workbookViewId="0" topLeftCell="A1">
      <selection activeCell="D75" sqref="D75:D76"/>
    </sheetView>
  </sheetViews>
  <sheetFormatPr defaultColWidth="9.140625" defaultRowHeight="12.75"/>
  <cols>
    <col min="1" max="1" width="7.421875" style="31" customWidth="1"/>
    <col min="2" max="2" width="26.28125" style="27" customWidth="1"/>
    <col min="3" max="3" width="9.7109375" style="443" customWidth="1"/>
    <col min="4" max="4" width="7.7109375" style="28" customWidth="1"/>
    <col min="5" max="5" width="5.8515625" style="27" customWidth="1"/>
    <col min="6" max="6" width="7.421875" style="27" customWidth="1"/>
    <col min="7" max="7" width="22.28125" style="27" customWidth="1"/>
    <col min="8" max="8" width="7.00390625" style="27" customWidth="1"/>
    <col min="9" max="16384" width="9.140625" style="27" customWidth="1"/>
  </cols>
  <sheetData>
    <row r="1" spans="1:4" ht="17.25">
      <c r="A1" s="287" t="s">
        <v>0</v>
      </c>
      <c r="B1" s="288" t="s">
        <v>35</v>
      </c>
      <c r="C1" s="440" t="s">
        <v>37</v>
      </c>
      <c r="D1" s="289" t="s">
        <v>36</v>
      </c>
    </row>
    <row r="2" spans="1:4" ht="17.25">
      <c r="A2" s="32">
        <v>1</v>
      </c>
      <c r="B2" s="30" t="s">
        <v>101</v>
      </c>
      <c r="C2" s="441"/>
      <c r="D2" s="29" t="s">
        <v>102</v>
      </c>
    </row>
    <row r="3" spans="1:4" ht="17.25">
      <c r="A3" s="32">
        <v>3</v>
      </c>
      <c r="B3" s="30" t="s">
        <v>103</v>
      </c>
      <c r="C3" s="441">
        <v>1877</v>
      </c>
      <c r="D3" s="29" t="s">
        <v>104</v>
      </c>
    </row>
    <row r="4" spans="1:4" ht="17.25">
      <c r="A4" s="32">
        <v>4</v>
      </c>
      <c r="B4" s="30" t="s">
        <v>105</v>
      </c>
      <c r="C4" s="441"/>
      <c r="D4" s="29" t="s">
        <v>106</v>
      </c>
    </row>
    <row r="5" spans="1:4" ht="17.25">
      <c r="A5" s="32">
        <v>5</v>
      </c>
      <c r="B5" s="30" t="s">
        <v>107</v>
      </c>
      <c r="C5" s="441"/>
      <c r="D5" s="29" t="s">
        <v>108</v>
      </c>
    </row>
    <row r="6" spans="1:4" ht="17.25">
      <c r="A6" s="32">
        <v>6</v>
      </c>
      <c r="B6" s="30" t="s">
        <v>109</v>
      </c>
      <c r="C6" s="441"/>
      <c r="D6" s="29" t="s">
        <v>110</v>
      </c>
    </row>
    <row r="7" spans="1:9" ht="15">
      <c r="A7" s="91">
        <v>100</v>
      </c>
      <c r="B7" s="93"/>
      <c r="C7" s="442"/>
      <c r="D7" s="91"/>
      <c r="F7" s="91"/>
      <c r="G7" s="25"/>
      <c r="H7" s="311"/>
      <c r="I7" s="8"/>
    </row>
    <row r="8" spans="1:9" ht="15">
      <c r="A8" s="91">
        <f>A7+1</f>
        <v>101</v>
      </c>
      <c r="B8" s="93" t="s">
        <v>452</v>
      </c>
      <c r="C8" s="442"/>
      <c r="D8" s="91"/>
      <c r="F8" s="91"/>
      <c r="G8" s="93"/>
      <c r="H8" s="311"/>
      <c r="I8" s="91"/>
    </row>
    <row r="9" spans="1:9" ht="15">
      <c r="A9" s="91">
        <f>A8+1</f>
        <v>102</v>
      </c>
      <c r="B9" s="93" t="s">
        <v>450</v>
      </c>
      <c r="C9" s="442"/>
      <c r="D9" s="91" t="s">
        <v>259</v>
      </c>
      <c r="F9" s="91"/>
      <c r="G9" s="93"/>
      <c r="H9" s="311"/>
      <c r="I9" s="8"/>
    </row>
    <row r="10" spans="1:9" ht="15">
      <c r="A10" s="91">
        <f>A9+1</f>
        <v>103</v>
      </c>
      <c r="B10" s="93" t="s">
        <v>455</v>
      </c>
      <c r="C10" s="442"/>
      <c r="D10" s="91"/>
      <c r="F10" s="91"/>
      <c r="G10" s="93"/>
      <c r="H10" s="311"/>
      <c r="I10" s="91"/>
    </row>
    <row r="11" spans="1:9" ht="15">
      <c r="A11" s="91">
        <f>A10+1</f>
        <v>104</v>
      </c>
      <c r="B11" s="93" t="s">
        <v>454</v>
      </c>
      <c r="C11" s="442"/>
      <c r="D11" s="91"/>
      <c r="F11" s="91"/>
      <c r="G11" s="93"/>
      <c r="H11" s="311"/>
      <c r="I11" s="8"/>
    </row>
    <row r="12" spans="1:9" ht="15">
      <c r="A12" s="91">
        <f>A11+1</f>
        <v>105</v>
      </c>
      <c r="B12" s="93" t="s">
        <v>446</v>
      </c>
      <c r="C12" s="442"/>
      <c r="D12" s="91" t="s">
        <v>259</v>
      </c>
      <c r="F12" s="91"/>
      <c r="G12" s="93"/>
      <c r="H12" s="311"/>
      <c r="I12" s="8"/>
    </row>
    <row r="13" spans="1:9" ht="15">
      <c r="A13" s="91">
        <f aca="true" t="shared" si="0" ref="A13:A76">A12+1</f>
        <v>106</v>
      </c>
      <c r="B13" s="93" t="s">
        <v>544</v>
      </c>
      <c r="C13" s="442"/>
      <c r="D13" s="91" t="s">
        <v>259</v>
      </c>
      <c r="F13" s="91"/>
      <c r="G13" s="93"/>
      <c r="H13" s="311"/>
      <c r="I13" s="91"/>
    </row>
    <row r="14" spans="1:9" ht="15">
      <c r="A14" s="91">
        <f t="shared" si="0"/>
        <v>107</v>
      </c>
      <c r="B14" s="93" t="s">
        <v>453</v>
      </c>
      <c r="C14" s="442"/>
      <c r="D14" s="91"/>
      <c r="F14" s="91"/>
      <c r="G14" s="93"/>
      <c r="H14" s="311"/>
      <c r="I14" s="8"/>
    </row>
    <row r="15" spans="1:9" ht="15">
      <c r="A15" s="91">
        <f t="shared" si="0"/>
        <v>108</v>
      </c>
      <c r="B15" s="93" t="s">
        <v>451</v>
      </c>
      <c r="C15" s="442"/>
      <c r="D15" s="91"/>
      <c r="F15" s="91"/>
      <c r="G15" s="93"/>
      <c r="H15" s="311"/>
      <c r="I15" s="8"/>
    </row>
    <row r="16" spans="1:9" ht="15">
      <c r="A16" s="91">
        <f t="shared" si="0"/>
        <v>109</v>
      </c>
      <c r="B16" s="93" t="s">
        <v>447</v>
      </c>
      <c r="C16" s="442"/>
      <c r="D16" s="91" t="s">
        <v>259</v>
      </c>
      <c r="F16" s="91"/>
      <c r="G16" s="93"/>
      <c r="H16" s="311"/>
      <c r="I16" s="8"/>
    </row>
    <row r="17" spans="1:9" ht="15">
      <c r="A17" s="91">
        <f t="shared" si="0"/>
        <v>110</v>
      </c>
      <c r="B17" s="93"/>
      <c r="C17" s="442"/>
      <c r="D17" s="312"/>
      <c r="F17" s="91"/>
      <c r="G17" s="93"/>
      <c r="H17" s="311"/>
      <c r="I17" s="8"/>
    </row>
    <row r="18" spans="1:9" ht="15">
      <c r="A18" s="91">
        <f t="shared" si="0"/>
        <v>111</v>
      </c>
      <c r="B18" s="93"/>
      <c r="C18" s="442"/>
      <c r="D18" s="91"/>
      <c r="F18" s="91"/>
      <c r="G18" s="93"/>
      <c r="H18" s="311"/>
      <c r="I18" s="91"/>
    </row>
    <row r="19" spans="1:9" ht="15">
      <c r="A19" s="91">
        <f t="shared" si="0"/>
        <v>112</v>
      </c>
      <c r="B19" s="93" t="s">
        <v>558</v>
      </c>
      <c r="C19" s="442"/>
      <c r="D19" s="91"/>
      <c r="F19" s="91"/>
      <c r="G19" s="93"/>
      <c r="H19" s="311"/>
      <c r="I19" s="91"/>
    </row>
    <row r="20" spans="1:9" ht="15">
      <c r="A20" s="91">
        <f t="shared" si="0"/>
        <v>113</v>
      </c>
      <c r="B20" s="93"/>
      <c r="C20" s="442"/>
      <c r="D20" s="91"/>
      <c r="F20" s="91"/>
      <c r="G20" s="93"/>
      <c r="H20" s="311"/>
      <c r="I20" s="91"/>
    </row>
    <row r="21" spans="1:9" ht="15">
      <c r="A21" s="91">
        <f t="shared" si="0"/>
        <v>114</v>
      </c>
      <c r="B21" s="93"/>
      <c r="C21" s="442"/>
      <c r="D21" s="91"/>
      <c r="F21" s="91"/>
      <c r="G21" s="93"/>
      <c r="H21" s="311"/>
      <c r="I21" s="91"/>
    </row>
    <row r="22" spans="1:9" ht="15">
      <c r="A22" s="91">
        <f t="shared" si="0"/>
        <v>115</v>
      </c>
      <c r="B22" s="93"/>
      <c r="C22" s="442"/>
      <c r="D22" s="91"/>
      <c r="F22" s="91"/>
      <c r="G22" s="93"/>
      <c r="H22" s="311"/>
      <c r="I22" s="91"/>
    </row>
    <row r="23" spans="1:9" ht="15">
      <c r="A23" s="91">
        <f t="shared" si="0"/>
        <v>116</v>
      </c>
      <c r="B23" s="93"/>
      <c r="C23" s="442"/>
      <c r="D23" s="91"/>
      <c r="F23" s="91"/>
      <c r="G23" s="93"/>
      <c r="H23" s="311"/>
      <c r="I23" s="91"/>
    </row>
    <row r="24" spans="1:9" ht="15">
      <c r="A24" s="91">
        <f t="shared" si="0"/>
        <v>117</v>
      </c>
      <c r="B24" s="93" t="s">
        <v>440</v>
      </c>
      <c r="C24" s="442"/>
      <c r="D24" s="91"/>
      <c r="F24" s="91"/>
      <c r="G24" s="93"/>
      <c r="H24" s="311"/>
      <c r="I24" s="91"/>
    </row>
    <row r="25" spans="1:9" ht="15">
      <c r="A25" s="91">
        <f t="shared" si="0"/>
        <v>118</v>
      </c>
      <c r="B25" s="93" t="s">
        <v>442</v>
      </c>
      <c r="C25" s="442"/>
      <c r="D25" s="91"/>
      <c r="F25" s="91"/>
      <c r="G25" s="93"/>
      <c r="H25" s="311"/>
      <c r="I25" s="91"/>
    </row>
    <row r="26" spans="1:9" ht="15">
      <c r="A26" s="91">
        <f t="shared" si="0"/>
        <v>119</v>
      </c>
      <c r="B26" s="93" t="s">
        <v>438</v>
      </c>
      <c r="C26" s="442"/>
      <c r="D26" s="91"/>
      <c r="F26" s="91"/>
      <c r="G26" s="93"/>
      <c r="H26" s="311"/>
      <c r="I26" s="91"/>
    </row>
    <row r="27" spans="1:9" ht="15">
      <c r="A27" s="91">
        <f t="shared" si="0"/>
        <v>120</v>
      </c>
      <c r="B27" s="93" t="s">
        <v>441</v>
      </c>
      <c r="C27" s="442"/>
      <c r="D27" s="91"/>
      <c r="F27" s="91"/>
      <c r="G27" s="93"/>
      <c r="H27" s="311"/>
      <c r="I27" s="91"/>
    </row>
    <row r="28" spans="1:9" ht="15">
      <c r="A28" s="91">
        <f t="shared" si="0"/>
        <v>121</v>
      </c>
      <c r="B28" s="93" t="s">
        <v>439</v>
      </c>
      <c r="C28" s="442"/>
      <c r="D28" s="91"/>
      <c r="F28" s="91"/>
      <c r="G28" s="93"/>
      <c r="H28" s="311"/>
      <c r="I28" s="91"/>
    </row>
    <row r="29" spans="1:9" ht="15">
      <c r="A29" s="91">
        <f t="shared" si="0"/>
        <v>122</v>
      </c>
      <c r="B29" s="93" t="s">
        <v>443</v>
      </c>
      <c r="C29" s="442"/>
      <c r="D29" s="91"/>
      <c r="F29" s="91"/>
      <c r="G29" s="93"/>
      <c r="H29" s="311"/>
      <c r="I29" s="91"/>
    </row>
    <row r="30" spans="1:9" ht="15">
      <c r="A30" s="91">
        <f t="shared" si="0"/>
        <v>123</v>
      </c>
      <c r="B30" s="93" t="s">
        <v>437</v>
      </c>
      <c r="C30" s="442"/>
      <c r="D30" s="91"/>
      <c r="F30" s="91"/>
      <c r="G30" s="93"/>
      <c r="H30" s="311"/>
      <c r="I30" s="91"/>
    </row>
    <row r="31" spans="1:9" ht="15">
      <c r="A31" s="91">
        <f t="shared" si="0"/>
        <v>124</v>
      </c>
      <c r="B31" s="93"/>
      <c r="C31" s="442"/>
      <c r="D31" s="91"/>
      <c r="F31" s="91"/>
      <c r="G31" s="93"/>
      <c r="H31" s="311"/>
      <c r="I31" s="91"/>
    </row>
    <row r="32" spans="1:9" ht="15">
      <c r="A32" s="91">
        <f t="shared" si="0"/>
        <v>125</v>
      </c>
      <c r="B32" s="93" t="s">
        <v>504</v>
      </c>
      <c r="C32" s="442"/>
      <c r="D32" s="91" t="s">
        <v>506</v>
      </c>
      <c r="F32" s="91"/>
      <c r="G32" s="93"/>
      <c r="H32" s="311"/>
      <c r="I32" s="91"/>
    </row>
    <row r="33" spans="1:9" ht="15">
      <c r="A33" s="91">
        <f t="shared" si="0"/>
        <v>126</v>
      </c>
      <c r="B33" s="93" t="s">
        <v>505</v>
      </c>
      <c r="C33" s="442"/>
      <c r="D33" s="91" t="s">
        <v>506</v>
      </c>
      <c r="F33" s="91"/>
      <c r="G33" s="93"/>
      <c r="H33" s="311"/>
      <c r="I33" s="91"/>
    </row>
    <row r="34" spans="1:9" ht="15">
      <c r="A34" s="91">
        <f t="shared" si="0"/>
        <v>127</v>
      </c>
      <c r="B34" s="93" t="s">
        <v>507</v>
      </c>
      <c r="C34" s="442"/>
      <c r="D34" s="91" t="s">
        <v>506</v>
      </c>
      <c r="F34" s="91"/>
      <c r="G34" s="93"/>
      <c r="H34" s="311"/>
      <c r="I34" s="91"/>
    </row>
    <row r="35" spans="1:9" ht="15">
      <c r="A35" s="91">
        <f t="shared" si="0"/>
        <v>128</v>
      </c>
      <c r="B35" s="93" t="s">
        <v>555</v>
      </c>
      <c r="C35" s="442"/>
      <c r="D35" s="91"/>
      <c r="F35" s="91"/>
      <c r="G35" s="93"/>
      <c r="H35" s="311"/>
      <c r="I35" s="91"/>
    </row>
    <row r="36" spans="1:9" ht="15">
      <c r="A36" s="91">
        <f t="shared" si="0"/>
        <v>129</v>
      </c>
      <c r="B36" s="93"/>
      <c r="C36" s="442"/>
      <c r="D36" s="91"/>
      <c r="F36" s="91"/>
      <c r="G36" s="93"/>
      <c r="H36" s="311"/>
      <c r="I36" s="91"/>
    </row>
    <row r="37" spans="1:9" ht="15">
      <c r="A37" s="91">
        <f t="shared" si="0"/>
        <v>130</v>
      </c>
      <c r="B37" s="93"/>
      <c r="C37" s="442"/>
      <c r="D37" s="91"/>
      <c r="F37" s="91"/>
      <c r="G37" s="93"/>
      <c r="H37" s="311"/>
      <c r="I37" s="91"/>
    </row>
    <row r="38" spans="1:9" ht="15">
      <c r="A38" s="91">
        <f t="shared" si="0"/>
        <v>131</v>
      </c>
      <c r="B38" s="93"/>
      <c r="C38" s="442"/>
      <c r="D38" s="91"/>
      <c r="F38" s="91"/>
      <c r="G38" s="93"/>
      <c r="H38" s="311"/>
      <c r="I38" s="91"/>
    </row>
    <row r="39" spans="1:9" ht="15">
      <c r="A39" s="91">
        <f t="shared" si="0"/>
        <v>132</v>
      </c>
      <c r="B39" s="93"/>
      <c r="C39" s="442"/>
      <c r="D39" s="91"/>
      <c r="F39" s="91"/>
      <c r="G39" s="93"/>
      <c r="H39" s="311"/>
      <c r="I39" s="91"/>
    </row>
    <row r="40" spans="1:9" ht="15">
      <c r="A40" s="91">
        <f t="shared" si="0"/>
        <v>133</v>
      </c>
      <c r="B40" s="93" t="s">
        <v>462</v>
      </c>
      <c r="C40" s="442"/>
      <c r="D40" s="91" t="s">
        <v>250</v>
      </c>
      <c r="F40" s="91"/>
      <c r="G40" s="93"/>
      <c r="H40" s="311"/>
      <c r="I40" s="91"/>
    </row>
    <row r="41" spans="1:9" ht="15">
      <c r="A41" s="91">
        <f t="shared" si="0"/>
        <v>134</v>
      </c>
      <c r="B41" s="93" t="s">
        <v>444</v>
      </c>
      <c r="C41" s="442"/>
      <c r="D41" s="91" t="s">
        <v>250</v>
      </c>
      <c r="F41" s="91"/>
      <c r="G41" s="93"/>
      <c r="H41" s="311"/>
      <c r="I41" s="91"/>
    </row>
    <row r="42" spans="1:9" ht="15">
      <c r="A42" s="91">
        <f t="shared" si="0"/>
        <v>135</v>
      </c>
      <c r="B42" s="93" t="s">
        <v>458</v>
      </c>
      <c r="C42" s="442"/>
      <c r="D42" s="91" t="s">
        <v>250</v>
      </c>
      <c r="F42" s="91"/>
      <c r="G42" s="93"/>
      <c r="H42" s="311"/>
      <c r="I42" s="91"/>
    </row>
    <row r="43" spans="1:9" ht="15">
      <c r="A43" s="91">
        <f t="shared" si="0"/>
        <v>136</v>
      </c>
      <c r="B43" s="93" t="s">
        <v>459</v>
      </c>
      <c r="C43" s="442"/>
      <c r="D43" s="91" t="s">
        <v>250</v>
      </c>
      <c r="F43" s="91"/>
      <c r="G43" s="93"/>
      <c r="H43" s="311"/>
      <c r="I43" s="91"/>
    </row>
    <row r="44" spans="1:9" ht="15">
      <c r="A44" s="91">
        <f t="shared" si="0"/>
        <v>137</v>
      </c>
      <c r="B44" s="93" t="s">
        <v>460</v>
      </c>
      <c r="C44" s="442"/>
      <c r="D44" s="91" t="s">
        <v>250</v>
      </c>
      <c r="F44" s="91"/>
      <c r="G44" s="93"/>
      <c r="H44" s="311"/>
      <c r="I44" s="91"/>
    </row>
    <row r="45" spans="1:9" ht="15">
      <c r="A45" s="91">
        <f t="shared" si="0"/>
        <v>138</v>
      </c>
      <c r="B45" s="93" t="s">
        <v>518</v>
      </c>
      <c r="C45" s="442"/>
      <c r="D45" s="91" t="s">
        <v>250</v>
      </c>
      <c r="F45" s="91"/>
      <c r="G45" s="93"/>
      <c r="H45" s="311"/>
      <c r="I45" s="91"/>
    </row>
    <row r="46" spans="1:9" ht="15">
      <c r="A46" s="91">
        <f t="shared" si="0"/>
        <v>139</v>
      </c>
      <c r="B46" s="93" t="s">
        <v>461</v>
      </c>
      <c r="C46" s="442"/>
      <c r="D46" s="91" t="s">
        <v>250</v>
      </c>
      <c r="F46" s="91"/>
      <c r="G46" s="93"/>
      <c r="H46" s="311"/>
      <c r="I46" s="91"/>
    </row>
    <row r="47" spans="1:9" ht="15">
      <c r="A47" s="91">
        <f t="shared" si="0"/>
        <v>140</v>
      </c>
      <c r="B47" s="93" t="s">
        <v>445</v>
      </c>
      <c r="C47" s="442"/>
      <c r="D47" s="91" t="s">
        <v>250</v>
      </c>
      <c r="F47" s="91"/>
      <c r="G47" s="93"/>
      <c r="H47" s="311"/>
      <c r="I47" s="91"/>
    </row>
    <row r="48" spans="1:9" ht="15">
      <c r="A48" s="91">
        <f t="shared" si="0"/>
        <v>141</v>
      </c>
      <c r="B48" s="93" t="s">
        <v>519</v>
      </c>
      <c r="C48" s="442"/>
      <c r="D48" s="91" t="s">
        <v>250</v>
      </c>
      <c r="F48" s="91"/>
      <c r="G48" s="93"/>
      <c r="H48" s="311"/>
      <c r="I48" s="91"/>
    </row>
    <row r="49" spans="1:9" ht="15">
      <c r="A49" s="91">
        <f t="shared" si="0"/>
        <v>142</v>
      </c>
      <c r="B49" s="93"/>
      <c r="C49" s="442"/>
      <c r="D49" s="91"/>
      <c r="F49" s="91"/>
      <c r="G49" s="93"/>
      <c r="H49" s="311"/>
      <c r="I49" s="91"/>
    </row>
    <row r="50" spans="1:9" ht="15">
      <c r="A50" s="91">
        <f t="shared" si="0"/>
        <v>143</v>
      </c>
      <c r="B50" s="93"/>
      <c r="C50" s="442"/>
      <c r="D50" s="91"/>
      <c r="F50" s="91"/>
      <c r="G50" s="93"/>
      <c r="H50" s="311"/>
      <c r="I50" s="91"/>
    </row>
    <row r="51" spans="1:9" ht="15">
      <c r="A51" s="91">
        <f t="shared" si="0"/>
        <v>144</v>
      </c>
      <c r="B51" s="93"/>
      <c r="C51" s="442"/>
      <c r="D51" s="91"/>
      <c r="F51" s="91"/>
      <c r="G51" s="93"/>
      <c r="H51" s="311"/>
      <c r="I51" s="91"/>
    </row>
    <row r="52" spans="1:9" ht="15">
      <c r="A52" s="91">
        <f t="shared" si="0"/>
        <v>145</v>
      </c>
      <c r="B52" s="93"/>
      <c r="C52" s="442"/>
      <c r="D52" s="91"/>
      <c r="F52" s="91"/>
      <c r="G52" s="93"/>
      <c r="H52" s="311"/>
      <c r="I52" s="91"/>
    </row>
    <row r="53" spans="1:9" ht="15">
      <c r="A53" s="91">
        <f t="shared" si="0"/>
        <v>146</v>
      </c>
      <c r="B53" s="93"/>
      <c r="C53" s="442"/>
      <c r="D53" s="91"/>
      <c r="F53" s="91"/>
      <c r="G53" s="93"/>
      <c r="H53" s="311"/>
      <c r="I53" s="91"/>
    </row>
    <row r="54" spans="1:9" ht="15">
      <c r="A54" s="91">
        <f t="shared" si="0"/>
        <v>147</v>
      </c>
      <c r="B54" s="93"/>
      <c r="C54" s="442"/>
      <c r="D54" s="91"/>
      <c r="F54" s="91"/>
      <c r="G54" s="25"/>
      <c r="H54" s="311"/>
      <c r="I54" s="8"/>
    </row>
    <row r="55" spans="1:9" ht="15">
      <c r="A55" s="91">
        <f t="shared" si="0"/>
        <v>148</v>
      </c>
      <c r="B55" s="25"/>
      <c r="C55" s="442"/>
      <c r="D55" s="8"/>
      <c r="F55" s="91"/>
      <c r="G55" s="25"/>
      <c r="H55" s="311"/>
      <c r="I55" s="8"/>
    </row>
    <row r="56" spans="1:9" ht="15">
      <c r="A56" s="91">
        <f t="shared" si="0"/>
        <v>149</v>
      </c>
      <c r="B56" s="25" t="s">
        <v>448</v>
      </c>
      <c r="C56" s="442"/>
      <c r="D56" s="8" t="s">
        <v>263</v>
      </c>
      <c r="F56" s="91"/>
      <c r="G56" s="25"/>
      <c r="H56" s="311"/>
      <c r="I56" s="8"/>
    </row>
    <row r="57" spans="1:4" ht="15">
      <c r="A57" s="91">
        <v>150</v>
      </c>
      <c r="B57" s="25" t="s">
        <v>449</v>
      </c>
      <c r="C57" s="442"/>
      <c r="D57" s="8" t="s">
        <v>263</v>
      </c>
    </row>
    <row r="58" spans="1:4" ht="15">
      <c r="A58" s="91">
        <f t="shared" si="0"/>
        <v>151</v>
      </c>
      <c r="B58" s="93" t="s">
        <v>535</v>
      </c>
      <c r="C58" s="442"/>
      <c r="D58" s="91"/>
    </row>
    <row r="59" spans="1:4" ht="15">
      <c r="A59" s="91">
        <f t="shared" si="0"/>
        <v>152</v>
      </c>
      <c r="B59" s="93" t="s">
        <v>508</v>
      </c>
      <c r="C59" s="442"/>
      <c r="D59" s="8" t="s">
        <v>263</v>
      </c>
    </row>
    <row r="60" spans="1:4" ht="15">
      <c r="A60" s="91">
        <f t="shared" si="0"/>
        <v>153</v>
      </c>
      <c r="B60" s="93" t="s">
        <v>549</v>
      </c>
      <c r="C60" s="442"/>
      <c r="D60" s="8" t="s">
        <v>263</v>
      </c>
    </row>
    <row r="61" spans="1:4" ht="15">
      <c r="A61" s="91">
        <f t="shared" si="0"/>
        <v>154</v>
      </c>
      <c r="B61" s="93" t="s">
        <v>467</v>
      </c>
      <c r="C61" s="442"/>
      <c r="D61" s="8" t="s">
        <v>263</v>
      </c>
    </row>
    <row r="62" spans="1:4" ht="15">
      <c r="A62" s="91">
        <f t="shared" si="0"/>
        <v>155</v>
      </c>
      <c r="B62" s="93" t="s">
        <v>465</v>
      </c>
      <c r="C62" s="442"/>
      <c r="D62" s="8" t="s">
        <v>263</v>
      </c>
    </row>
    <row r="63" spans="1:4" ht="15">
      <c r="A63" s="91">
        <f t="shared" si="0"/>
        <v>156</v>
      </c>
      <c r="B63" s="93" t="s">
        <v>466</v>
      </c>
      <c r="C63" s="442"/>
      <c r="D63" s="91"/>
    </row>
    <row r="64" spans="1:4" ht="15">
      <c r="A64" s="91">
        <f t="shared" si="0"/>
        <v>157</v>
      </c>
      <c r="B64" s="93" t="s">
        <v>457</v>
      </c>
      <c r="C64" s="442"/>
      <c r="D64" s="8" t="s">
        <v>263</v>
      </c>
    </row>
    <row r="65" spans="1:4" ht="15">
      <c r="A65" s="91">
        <f t="shared" si="0"/>
        <v>158</v>
      </c>
      <c r="B65" s="93" t="s">
        <v>508</v>
      </c>
      <c r="C65" s="442"/>
      <c r="D65" s="8" t="s">
        <v>263</v>
      </c>
    </row>
    <row r="66" spans="1:4" ht="15">
      <c r="A66" s="91">
        <f t="shared" si="0"/>
        <v>159</v>
      </c>
      <c r="B66" s="93" t="s">
        <v>467</v>
      </c>
      <c r="C66" s="442"/>
      <c r="D66" s="8" t="s">
        <v>263</v>
      </c>
    </row>
    <row r="67" spans="1:4" ht="15">
      <c r="A67" s="91">
        <f t="shared" si="0"/>
        <v>160</v>
      </c>
      <c r="B67" s="93" t="s">
        <v>509</v>
      </c>
      <c r="C67" s="442"/>
      <c r="D67" s="8" t="s">
        <v>263</v>
      </c>
    </row>
    <row r="68" spans="1:4" ht="15">
      <c r="A68" s="91">
        <f t="shared" si="0"/>
        <v>161</v>
      </c>
      <c r="B68" s="93"/>
      <c r="C68" s="442"/>
      <c r="D68" s="91"/>
    </row>
    <row r="69" spans="1:4" ht="15">
      <c r="A69" s="91">
        <f t="shared" si="0"/>
        <v>162</v>
      </c>
      <c r="B69" s="93" t="s">
        <v>536</v>
      </c>
      <c r="C69" s="442"/>
      <c r="D69" s="91"/>
    </row>
    <row r="70" spans="1:4" ht="15">
      <c r="A70" s="91">
        <f t="shared" si="0"/>
        <v>163</v>
      </c>
      <c r="B70" s="93"/>
      <c r="C70" s="442"/>
      <c r="D70" s="91"/>
    </row>
    <row r="71" spans="1:4" ht="15">
      <c r="A71" s="91">
        <f t="shared" si="0"/>
        <v>164</v>
      </c>
      <c r="B71" s="93"/>
      <c r="C71" s="442"/>
      <c r="D71" s="91"/>
    </row>
    <row r="72" spans="1:4" ht="15">
      <c r="A72" s="91">
        <f t="shared" si="0"/>
        <v>165</v>
      </c>
      <c r="B72" s="93" t="s">
        <v>428</v>
      </c>
      <c r="C72" s="442"/>
      <c r="D72" s="91"/>
    </row>
    <row r="73" spans="1:4" ht="15">
      <c r="A73" s="91">
        <f t="shared" si="0"/>
        <v>166</v>
      </c>
      <c r="B73" s="93" t="s">
        <v>429</v>
      </c>
      <c r="C73" s="442"/>
      <c r="D73" s="91" t="s">
        <v>255</v>
      </c>
    </row>
    <row r="74" spans="1:4" ht="15">
      <c r="A74" s="91">
        <f t="shared" si="0"/>
        <v>167</v>
      </c>
      <c r="B74" s="93" t="s">
        <v>430</v>
      </c>
      <c r="C74" s="442"/>
      <c r="D74" s="91" t="s">
        <v>255</v>
      </c>
    </row>
    <row r="75" spans="1:4" ht="15">
      <c r="A75" s="91">
        <f t="shared" si="0"/>
        <v>168</v>
      </c>
      <c r="B75" s="93" t="s">
        <v>431</v>
      </c>
      <c r="C75" s="442"/>
      <c r="D75" s="91" t="s">
        <v>255</v>
      </c>
    </row>
    <row r="76" spans="1:4" ht="15">
      <c r="A76" s="91">
        <f t="shared" si="0"/>
        <v>169</v>
      </c>
      <c r="B76" s="93" t="s">
        <v>566</v>
      </c>
      <c r="C76" s="442"/>
      <c r="D76" s="91" t="s">
        <v>255</v>
      </c>
    </row>
    <row r="77" spans="1:4" ht="15">
      <c r="A77" s="91">
        <f aca="true" t="shared" si="1" ref="A77:A106">A76+1</f>
        <v>170</v>
      </c>
      <c r="B77" s="93" t="s">
        <v>434</v>
      </c>
      <c r="C77" s="442"/>
      <c r="D77" s="91" t="s">
        <v>255</v>
      </c>
    </row>
    <row r="78" spans="1:4" ht="15">
      <c r="A78" s="91">
        <f t="shared" si="1"/>
        <v>171</v>
      </c>
      <c r="B78" s="93" t="s">
        <v>432</v>
      </c>
      <c r="C78" s="442"/>
      <c r="D78" s="91" t="s">
        <v>255</v>
      </c>
    </row>
    <row r="79" spans="1:4" ht="15">
      <c r="A79" s="91">
        <f t="shared" si="1"/>
        <v>172</v>
      </c>
      <c r="B79" s="93" t="s">
        <v>435</v>
      </c>
      <c r="C79" s="442"/>
      <c r="D79" s="91" t="s">
        <v>255</v>
      </c>
    </row>
    <row r="80" spans="1:4" ht="15">
      <c r="A80" s="91">
        <f t="shared" si="1"/>
        <v>173</v>
      </c>
      <c r="B80" s="93" t="s">
        <v>436</v>
      </c>
      <c r="C80" s="442"/>
      <c r="D80" s="91" t="s">
        <v>255</v>
      </c>
    </row>
    <row r="81" spans="1:4" ht="15">
      <c r="A81" s="91">
        <f t="shared" si="1"/>
        <v>174</v>
      </c>
      <c r="B81" s="93" t="s">
        <v>433</v>
      </c>
      <c r="C81" s="442"/>
      <c r="D81" s="91" t="s">
        <v>255</v>
      </c>
    </row>
    <row r="82" spans="1:4" ht="15">
      <c r="A82" s="91">
        <f t="shared" si="1"/>
        <v>175</v>
      </c>
      <c r="B82" s="93" t="s">
        <v>502</v>
      </c>
      <c r="C82" s="442"/>
      <c r="D82" s="91" t="s">
        <v>255</v>
      </c>
    </row>
    <row r="83" spans="1:4" ht="15">
      <c r="A83" s="91">
        <f t="shared" si="1"/>
        <v>176</v>
      </c>
      <c r="B83" s="93"/>
      <c r="C83" s="442"/>
      <c r="D83" s="91"/>
    </row>
    <row r="84" spans="1:4" ht="15">
      <c r="A84" s="91">
        <f t="shared" si="1"/>
        <v>177</v>
      </c>
      <c r="B84" s="93"/>
      <c r="C84" s="442"/>
      <c r="D84" s="91"/>
    </row>
    <row r="85" spans="1:4" ht="15">
      <c r="A85" s="91">
        <f t="shared" si="1"/>
        <v>178</v>
      </c>
      <c r="B85" s="93"/>
      <c r="C85" s="442"/>
      <c r="D85" s="91"/>
    </row>
    <row r="86" spans="1:4" ht="15">
      <c r="A86" s="91">
        <f t="shared" si="1"/>
        <v>179</v>
      </c>
      <c r="B86" s="93"/>
      <c r="C86" s="442"/>
      <c r="D86" s="91"/>
    </row>
    <row r="87" spans="1:4" ht="15">
      <c r="A87" s="91">
        <f t="shared" si="1"/>
        <v>180</v>
      </c>
      <c r="B87" s="93"/>
      <c r="C87" s="442"/>
      <c r="D87" s="91"/>
    </row>
    <row r="88" spans="1:4" ht="15">
      <c r="A88" s="91">
        <f t="shared" si="1"/>
        <v>181</v>
      </c>
      <c r="B88" s="93" t="s">
        <v>424</v>
      </c>
      <c r="C88" s="442"/>
      <c r="D88" s="91" t="s">
        <v>261</v>
      </c>
    </row>
    <row r="89" spans="1:4" ht="15">
      <c r="A89" s="91">
        <f t="shared" si="1"/>
        <v>182</v>
      </c>
      <c r="B89" s="93" t="s">
        <v>425</v>
      </c>
      <c r="C89" s="442"/>
      <c r="D89" s="91" t="s">
        <v>261</v>
      </c>
    </row>
    <row r="90" spans="1:4" ht="15">
      <c r="A90" s="91">
        <f t="shared" si="1"/>
        <v>183</v>
      </c>
      <c r="B90" s="93" t="s">
        <v>426</v>
      </c>
      <c r="C90" s="442"/>
      <c r="D90" s="91" t="s">
        <v>261</v>
      </c>
    </row>
    <row r="91" spans="1:4" ht="15">
      <c r="A91" s="91">
        <f t="shared" si="1"/>
        <v>184</v>
      </c>
      <c r="B91" s="93" t="s">
        <v>427</v>
      </c>
      <c r="C91" s="442"/>
      <c r="D91" s="91" t="s">
        <v>261</v>
      </c>
    </row>
    <row r="92" spans="1:4" ht="15">
      <c r="A92" s="91">
        <f t="shared" si="1"/>
        <v>185</v>
      </c>
      <c r="B92" s="93"/>
      <c r="C92" s="442"/>
      <c r="D92" s="91"/>
    </row>
    <row r="93" spans="1:4" ht="15">
      <c r="A93" s="91">
        <f t="shared" si="1"/>
        <v>186</v>
      </c>
      <c r="B93" s="93"/>
      <c r="C93" s="442"/>
      <c r="D93" s="91"/>
    </row>
    <row r="94" spans="1:4" ht="15">
      <c r="A94" s="91">
        <f t="shared" si="1"/>
        <v>187</v>
      </c>
      <c r="B94" s="93"/>
      <c r="C94" s="442"/>
      <c r="D94" s="91"/>
    </row>
    <row r="95" spans="1:4" ht="15">
      <c r="A95" s="91">
        <f t="shared" si="1"/>
        <v>188</v>
      </c>
      <c r="B95" s="93"/>
      <c r="C95" s="442"/>
      <c r="D95" s="91"/>
    </row>
    <row r="96" spans="1:4" ht="15">
      <c r="A96" s="91">
        <f t="shared" si="1"/>
        <v>189</v>
      </c>
      <c r="B96" s="93"/>
      <c r="C96" s="442"/>
      <c r="D96" s="91"/>
    </row>
    <row r="97" spans="1:4" ht="15">
      <c r="A97" s="91">
        <f t="shared" si="1"/>
        <v>190</v>
      </c>
      <c r="B97" s="93"/>
      <c r="C97" s="442"/>
      <c r="D97" s="91"/>
    </row>
    <row r="98" spans="1:4" ht="15">
      <c r="A98" s="91">
        <f t="shared" si="1"/>
        <v>191</v>
      </c>
      <c r="B98" s="93"/>
      <c r="C98" s="442"/>
      <c r="D98" s="91"/>
    </row>
    <row r="99" spans="1:4" ht="15">
      <c r="A99" s="91">
        <f t="shared" si="1"/>
        <v>192</v>
      </c>
      <c r="B99" s="93"/>
      <c r="C99" s="442"/>
      <c r="D99" s="91"/>
    </row>
    <row r="100" spans="1:4" ht="15">
      <c r="A100" s="91">
        <f t="shared" si="1"/>
        <v>193</v>
      </c>
      <c r="B100" s="93"/>
      <c r="C100" s="442"/>
      <c r="D100" s="91"/>
    </row>
    <row r="101" spans="1:4" ht="15">
      <c r="A101" s="91">
        <f t="shared" si="1"/>
        <v>194</v>
      </c>
      <c r="B101" s="93"/>
      <c r="C101" s="442"/>
      <c r="D101" s="91"/>
    </row>
    <row r="102" spans="1:4" ht="15">
      <c r="A102" s="91">
        <f t="shared" si="1"/>
        <v>195</v>
      </c>
      <c r="B102" s="93"/>
      <c r="C102" s="442"/>
      <c r="D102" s="91"/>
    </row>
    <row r="103" spans="1:4" ht="15">
      <c r="A103" s="91">
        <f t="shared" si="1"/>
        <v>196</v>
      </c>
      <c r="B103" s="93"/>
      <c r="C103" s="442"/>
      <c r="D103" s="91"/>
    </row>
    <row r="104" spans="1:4" ht="15">
      <c r="A104" s="91">
        <f t="shared" si="1"/>
        <v>197</v>
      </c>
      <c r="B104" s="25"/>
      <c r="C104" s="442"/>
      <c r="D104" s="8"/>
    </row>
    <row r="105" spans="1:4" ht="15">
      <c r="A105" s="91">
        <f t="shared" si="1"/>
        <v>198</v>
      </c>
      <c r="B105" s="25"/>
      <c r="C105" s="442"/>
      <c r="D105" s="8"/>
    </row>
    <row r="106" spans="1:4" ht="15">
      <c r="A106" s="91">
        <f t="shared" si="1"/>
        <v>199</v>
      </c>
      <c r="B106" s="25"/>
      <c r="C106" s="442"/>
      <c r="D106" s="8"/>
    </row>
    <row r="107" spans="1:9" ht="15">
      <c r="A107" s="91">
        <v>300</v>
      </c>
      <c r="B107" s="93"/>
      <c r="C107" s="442"/>
      <c r="D107" s="91"/>
      <c r="F107" s="91"/>
      <c r="G107" s="25"/>
      <c r="H107" s="442"/>
      <c r="I107" s="8"/>
    </row>
    <row r="108" spans="1:9" ht="15">
      <c r="A108" s="91">
        <v>301</v>
      </c>
      <c r="B108" s="93" t="s">
        <v>373</v>
      </c>
      <c r="C108" s="442"/>
      <c r="D108" s="91" t="s">
        <v>259</v>
      </c>
      <c r="F108" s="91"/>
      <c r="G108" s="93"/>
      <c r="H108" s="442"/>
      <c r="I108" s="8"/>
    </row>
    <row r="109" spans="1:9" ht="15">
      <c r="A109" s="91">
        <v>302</v>
      </c>
      <c r="B109" s="93" t="s">
        <v>374</v>
      </c>
      <c r="C109" s="442"/>
      <c r="D109" s="91" t="s">
        <v>259</v>
      </c>
      <c r="F109" s="91"/>
      <c r="G109" s="93"/>
      <c r="H109" s="442"/>
      <c r="I109" s="8"/>
    </row>
    <row r="110" spans="1:9" ht="15">
      <c r="A110" s="91">
        <f>A109+1</f>
        <v>303</v>
      </c>
      <c r="B110" s="93" t="s">
        <v>403</v>
      </c>
      <c r="C110" s="442"/>
      <c r="D110" s="91" t="s">
        <v>255</v>
      </c>
      <c r="F110" s="91"/>
      <c r="G110" s="93"/>
      <c r="H110" s="442"/>
      <c r="I110" s="8"/>
    </row>
    <row r="111" spans="1:9" ht="15">
      <c r="A111" s="91">
        <f aca="true" t="shared" si="2" ref="A111:A174">A110+1</f>
        <v>304</v>
      </c>
      <c r="B111" s="93" t="s">
        <v>375</v>
      </c>
      <c r="C111" s="442"/>
      <c r="D111" s="91" t="s">
        <v>259</v>
      </c>
      <c r="F111" s="91"/>
      <c r="G111" s="93"/>
      <c r="H111" s="442"/>
      <c r="I111" s="8"/>
    </row>
    <row r="112" spans="1:9" ht="15">
      <c r="A112" s="91">
        <f t="shared" si="2"/>
        <v>305</v>
      </c>
      <c r="B112" s="93" t="s">
        <v>376</v>
      </c>
      <c r="C112" s="442"/>
      <c r="D112" s="91" t="s">
        <v>259</v>
      </c>
      <c r="F112" s="91"/>
      <c r="G112" s="93"/>
      <c r="H112" s="442"/>
      <c r="I112" s="8"/>
    </row>
    <row r="113" spans="1:9" ht="15">
      <c r="A113" s="91">
        <f t="shared" si="2"/>
        <v>306</v>
      </c>
      <c r="B113" s="93" t="s">
        <v>371</v>
      </c>
      <c r="C113" s="442"/>
      <c r="D113" s="91" t="s">
        <v>259</v>
      </c>
      <c r="F113" s="91"/>
      <c r="G113" s="93"/>
      <c r="H113" s="442"/>
      <c r="I113" s="91"/>
    </row>
    <row r="114" spans="1:9" ht="15">
      <c r="A114" s="91">
        <f t="shared" si="2"/>
        <v>307</v>
      </c>
      <c r="B114" s="93" t="s">
        <v>377</v>
      </c>
      <c r="C114" s="442"/>
      <c r="D114" s="91" t="s">
        <v>259</v>
      </c>
      <c r="F114" s="91"/>
      <c r="G114" s="93"/>
      <c r="H114" s="442"/>
      <c r="I114" s="91"/>
    </row>
    <row r="115" spans="1:9" ht="15">
      <c r="A115" s="91">
        <f t="shared" si="2"/>
        <v>308</v>
      </c>
      <c r="B115" s="93" t="s">
        <v>379</v>
      </c>
      <c r="C115" s="442"/>
      <c r="D115" s="91" t="s">
        <v>259</v>
      </c>
      <c r="F115" s="91"/>
      <c r="G115" s="93"/>
      <c r="H115" s="442"/>
      <c r="I115" s="91"/>
    </row>
    <row r="116" spans="1:9" ht="15">
      <c r="A116" s="91">
        <f t="shared" si="2"/>
        <v>309</v>
      </c>
      <c r="B116" s="93" t="s">
        <v>380</v>
      </c>
      <c r="C116" s="442"/>
      <c r="D116" s="91" t="s">
        <v>259</v>
      </c>
      <c r="F116" s="91"/>
      <c r="G116" s="93"/>
      <c r="H116" s="442"/>
      <c r="I116" s="91"/>
    </row>
    <row r="117" spans="1:9" ht="15">
      <c r="A117" s="91">
        <f t="shared" si="2"/>
        <v>310</v>
      </c>
      <c r="B117" s="93" t="s">
        <v>378</v>
      </c>
      <c r="C117" s="442"/>
      <c r="D117" s="91" t="s">
        <v>259</v>
      </c>
      <c r="F117" s="91"/>
      <c r="G117" s="93"/>
      <c r="H117" s="442"/>
      <c r="I117" s="91"/>
    </row>
    <row r="118" spans="1:9" ht="15">
      <c r="A118" s="91">
        <f t="shared" si="2"/>
        <v>311</v>
      </c>
      <c r="B118" s="93" t="s">
        <v>394</v>
      </c>
      <c r="C118" s="442"/>
      <c r="D118" s="91" t="s">
        <v>250</v>
      </c>
      <c r="F118" s="91"/>
      <c r="G118" s="93"/>
      <c r="H118" s="442"/>
      <c r="I118" s="91"/>
    </row>
    <row r="119" spans="1:9" ht="15">
      <c r="A119" s="91">
        <f t="shared" si="2"/>
        <v>312</v>
      </c>
      <c r="B119" s="93" t="s">
        <v>384</v>
      </c>
      <c r="C119" s="442"/>
      <c r="D119" s="91" t="s">
        <v>250</v>
      </c>
      <c r="F119" s="91"/>
      <c r="G119" s="93"/>
      <c r="H119" s="442"/>
      <c r="I119" s="91"/>
    </row>
    <row r="120" spans="1:9" ht="15">
      <c r="A120" s="91">
        <f t="shared" si="2"/>
        <v>313</v>
      </c>
      <c r="B120" s="93" t="s">
        <v>389</v>
      </c>
      <c r="C120" s="442"/>
      <c r="D120" s="91" t="s">
        <v>250</v>
      </c>
      <c r="F120" s="91"/>
      <c r="G120" s="93"/>
      <c r="H120" s="442"/>
      <c r="I120" s="91"/>
    </row>
    <row r="121" spans="1:9" ht="15">
      <c r="A121" s="91">
        <f t="shared" si="2"/>
        <v>314</v>
      </c>
      <c r="B121" s="93" t="s">
        <v>388</v>
      </c>
      <c r="C121" s="442"/>
      <c r="D121" s="91" t="s">
        <v>250</v>
      </c>
      <c r="F121" s="91"/>
      <c r="G121" s="93"/>
      <c r="H121" s="442"/>
      <c r="I121" s="91"/>
    </row>
    <row r="122" spans="1:9" ht="15">
      <c r="A122" s="91">
        <f t="shared" si="2"/>
        <v>315</v>
      </c>
      <c r="B122" s="93" t="s">
        <v>383</v>
      </c>
      <c r="C122" s="442"/>
      <c r="D122" s="91" t="s">
        <v>250</v>
      </c>
      <c r="F122" s="91"/>
      <c r="G122" s="93"/>
      <c r="H122" s="442"/>
      <c r="I122" s="91"/>
    </row>
    <row r="123" spans="1:9" ht="15">
      <c r="A123" s="91">
        <f t="shared" si="2"/>
        <v>316</v>
      </c>
      <c r="B123" s="93" t="s">
        <v>387</v>
      </c>
      <c r="C123" s="442"/>
      <c r="D123" s="91" t="s">
        <v>250</v>
      </c>
      <c r="F123" s="91"/>
      <c r="G123" s="93"/>
      <c r="H123" s="442"/>
      <c r="I123" s="91"/>
    </row>
    <row r="124" spans="1:9" ht="15">
      <c r="A124" s="91">
        <f t="shared" si="2"/>
        <v>317</v>
      </c>
      <c r="B124" s="93" t="s">
        <v>392</v>
      </c>
      <c r="C124" s="442"/>
      <c r="D124" s="91" t="s">
        <v>250</v>
      </c>
      <c r="F124" s="91"/>
      <c r="G124" s="93"/>
      <c r="H124" s="442"/>
      <c r="I124" s="91"/>
    </row>
    <row r="125" spans="1:9" ht="15">
      <c r="A125" s="91">
        <f t="shared" si="2"/>
        <v>318</v>
      </c>
      <c r="B125" s="93" t="s">
        <v>382</v>
      </c>
      <c r="C125" s="442"/>
      <c r="D125" s="91" t="s">
        <v>250</v>
      </c>
      <c r="F125" s="91"/>
      <c r="G125" s="93"/>
      <c r="H125" s="442"/>
      <c r="I125" s="91"/>
    </row>
    <row r="126" spans="1:9" ht="15">
      <c r="A126" s="91">
        <f t="shared" si="2"/>
        <v>319</v>
      </c>
      <c r="B126" s="93" t="s">
        <v>393</v>
      </c>
      <c r="C126" s="442"/>
      <c r="D126" s="91" t="s">
        <v>250</v>
      </c>
      <c r="F126" s="91"/>
      <c r="G126" s="93"/>
      <c r="H126" s="442"/>
      <c r="I126" s="91"/>
    </row>
    <row r="127" spans="1:9" ht="15">
      <c r="A127" s="91">
        <f t="shared" si="2"/>
        <v>320</v>
      </c>
      <c r="B127" s="93" t="s">
        <v>404</v>
      </c>
      <c r="C127" s="442"/>
      <c r="D127" s="91" t="s">
        <v>255</v>
      </c>
      <c r="F127" s="91"/>
      <c r="G127" s="93"/>
      <c r="H127" s="442"/>
      <c r="I127" s="91"/>
    </row>
    <row r="128" spans="1:9" ht="15">
      <c r="A128" s="91">
        <f t="shared" si="2"/>
        <v>321</v>
      </c>
      <c r="B128" s="93" t="s">
        <v>390</v>
      </c>
      <c r="C128" s="442"/>
      <c r="D128" s="91" t="s">
        <v>250</v>
      </c>
      <c r="F128" s="91"/>
      <c r="G128" s="93"/>
      <c r="H128" s="442"/>
      <c r="I128" s="91"/>
    </row>
    <row r="129" spans="1:9" ht="15">
      <c r="A129" s="91">
        <f t="shared" si="2"/>
        <v>322</v>
      </c>
      <c r="B129" s="93" t="s">
        <v>395</v>
      </c>
      <c r="C129" s="442"/>
      <c r="D129" s="91" t="s">
        <v>255</v>
      </c>
      <c r="F129" s="91"/>
      <c r="G129" s="93"/>
      <c r="H129" s="442"/>
      <c r="I129" s="91"/>
    </row>
    <row r="130" spans="1:9" ht="15">
      <c r="A130" s="91">
        <f t="shared" si="2"/>
        <v>323</v>
      </c>
      <c r="B130" s="93" t="s">
        <v>396</v>
      </c>
      <c r="C130" s="442"/>
      <c r="D130" s="91" t="s">
        <v>255</v>
      </c>
      <c r="F130" s="91"/>
      <c r="G130" s="93"/>
      <c r="H130" s="442"/>
      <c r="I130" s="91"/>
    </row>
    <row r="131" spans="1:9" ht="15">
      <c r="A131" s="91">
        <f t="shared" si="2"/>
        <v>324</v>
      </c>
      <c r="B131" s="93" t="s">
        <v>397</v>
      </c>
      <c r="C131" s="442"/>
      <c r="D131" s="91" t="s">
        <v>255</v>
      </c>
      <c r="F131" s="91"/>
      <c r="G131" s="93"/>
      <c r="H131" s="442"/>
      <c r="I131" s="91"/>
    </row>
    <row r="132" spans="1:9" ht="15">
      <c r="A132" s="91">
        <f t="shared" si="2"/>
        <v>325</v>
      </c>
      <c r="B132" s="93" t="s">
        <v>399</v>
      </c>
      <c r="C132" s="442"/>
      <c r="D132" s="91" t="s">
        <v>255</v>
      </c>
      <c r="F132" s="91"/>
      <c r="G132" s="93"/>
      <c r="H132" s="442"/>
      <c r="I132" s="91"/>
    </row>
    <row r="133" spans="1:9" ht="15">
      <c r="A133" s="91">
        <f t="shared" si="2"/>
        <v>326</v>
      </c>
      <c r="B133" s="93" t="s">
        <v>503</v>
      </c>
      <c r="C133" s="442"/>
      <c r="D133" s="91" t="s">
        <v>259</v>
      </c>
      <c r="F133" s="91"/>
      <c r="G133" s="93"/>
      <c r="H133" s="442"/>
      <c r="I133" s="91"/>
    </row>
    <row r="134" spans="1:9" ht="15">
      <c r="A134" s="91">
        <f t="shared" si="2"/>
        <v>327</v>
      </c>
      <c r="B134" s="93" t="s">
        <v>517</v>
      </c>
      <c r="C134" s="442"/>
      <c r="D134" s="91" t="s">
        <v>259</v>
      </c>
      <c r="F134" s="91"/>
      <c r="G134" s="93"/>
      <c r="H134" s="442"/>
      <c r="I134" s="91"/>
    </row>
    <row r="135" spans="1:9" ht="15">
      <c r="A135" s="91">
        <f t="shared" si="2"/>
        <v>328</v>
      </c>
      <c r="B135" s="93" t="s">
        <v>401</v>
      </c>
      <c r="C135" s="442"/>
      <c r="D135" s="91" t="s">
        <v>255</v>
      </c>
      <c r="F135" s="91"/>
      <c r="G135" s="93"/>
      <c r="H135" s="442"/>
      <c r="I135" s="91"/>
    </row>
    <row r="136" spans="1:9" ht="15">
      <c r="A136" s="91">
        <f t="shared" si="2"/>
        <v>329</v>
      </c>
      <c r="B136" s="93" t="s">
        <v>402</v>
      </c>
      <c r="C136" s="442"/>
      <c r="D136" s="91" t="s">
        <v>255</v>
      </c>
      <c r="F136" s="91"/>
      <c r="G136" s="93"/>
      <c r="H136" s="442"/>
      <c r="I136" s="91"/>
    </row>
    <row r="137" spans="1:9" ht="15">
      <c r="A137" s="91">
        <f t="shared" si="2"/>
        <v>330</v>
      </c>
      <c r="B137" s="93" t="s">
        <v>398</v>
      </c>
      <c r="C137" s="442"/>
      <c r="D137" s="91" t="s">
        <v>255</v>
      </c>
      <c r="F137" s="91"/>
      <c r="G137" s="93"/>
      <c r="H137" s="442"/>
      <c r="I137" s="91"/>
    </row>
    <row r="138" spans="1:9" ht="15">
      <c r="A138" s="91">
        <f t="shared" si="2"/>
        <v>331</v>
      </c>
      <c r="B138" s="93" t="s">
        <v>372</v>
      </c>
      <c r="C138" s="442"/>
      <c r="D138" s="91" t="s">
        <v>259</v>
      </c>
      <c r="F138" s="91"/>
      <c r="G138" s="93"/>
      <c r="H138" s="442"/>
      <c r="I138" s="91"/>
    </row>
    <row r="139" spans="1:9" ht="15">
      <c r="A139" s="91">
        <f t="shared" si="2"/>
        <v>332</v>
      </c>
      <c r="B139" s="93" t="s">
        <v>400</v>
      </c>
      <c r="C139" s="442"/>
      <c r="D139" s="91" t="s">
        <v>255</v>
      </c>
      <c r="F139" s="91"/>
      <c r="G139" s="93"/>
      <c r="H139" s="442"/>
      <c r="I139" s="91"/>
    </row>
    <row r="140" spans="1:9" ht="15">
      <c r="A140" s="91">
        <f t="shared" si="2"/>
        <v>333</v>
      </c>
      <c r="B140" s="93" t="s">
        <v>381</v>
      </c>
      <c r="C140" s="442"/>
      <c r="D140" s="91" t="s">
        <v>259</v>
      </c>
      <c r="F140" s="91"/>
      <c r="G140" s="93"/>
      <c r="H140" s="442"/>
      <c r="I140" s="91"/>
    </row>
    <row r="141" spans="1:9" ht="15">
      <c r="A141" s="91">
        <f t="shared" si="2"/>
        <v>334</v>
      </c>
      <c r="B141" s="93" t="s">
        <v>391</v>
      </c>
      <c r="C141" s="442"/>
      <c r="D141" s="91" t="s">
        <v>250</v>
      </c>
      <c r="F141" s="91"/>
      <c r="G141" s="93"/>
      <c r="H141" s="442"/>
      <c r="I141" s="91"/>
    </row>
    <row r="142" spans="1:9" ht="15">
      <c r="A142" s="91">
        <f t="shared" si="2"/>
        <v>335</v>
      </c>
      <c r="B142" s="93" t="s">
        <v>496</v>
      </c>
      <c r="C142" s="442">
        <v>36963</v>
      </c>
      <c r="D142" s="91" t="s">
        <v>250</v>
      </c>
      <c r="F142" s="91"/>
      <c r="G142" s="93"/>
      <c r="H142" s="442"/>
      <c r="I142" s="91"/>
    </row>
    <row r="143" spans="1:9" ht="15">
      <c r="A143" s="91">
        <f t="shared" si="2"/>
        <v>336</v>
      </c>
      <c r="B143" s="93" t="s">
        <v>497</v>
      </c>
      <c r="C143" s="442">
        <v>37441</v>
      </c>
      <c r="D143" s="91" t="s">
        <v>250</v>
      </c>
      <c r="F143" s="91"/>
      <c r="G143" s="93"/>
      <c r="H143" s="442"/>
      <c r="I143" s="91"/>
    </row>
    <row r="144" spans="1:9" ht="15">
      <c r="A144" s="91">
        <f t="shared" si="2"/>
        <v>337</v>
      </c>
      <c r="B144" s="93" t="s">
        <v>498</v>
      </c>
      <c r="C144" s="442">
        <v>37145</v>
      </c>
      <c r="D144" s="91" t="s">
        <v>250</v>
      </c>
      <c r="F144" s="91"/>
      <c r="G144" s="93"/>
      <c r="H144" s="442"/>
      <c r="I144" s="91"/>
    </row>
    <row r="145" spans="1:9" ht="15">
      <c r="A145" s="91">
        <f t="shared" si="2"/>
        <v>338</v>
      </c>
      <c r="B145" s="93" t="s">
        <v>499</v>
      </c>
      <c r="C145" s="442">
        <v>36130</v>
      </c>
      <c r="D145" s="91" t="s">
        <v>255</v>
      </c>
      <c r="F145" s="91"/>
      <c r="G145" s="93"/>
      <c r="H145" s="442"/>
      <c r="I145" s="91"/>
    </row>
    <row r="146" spans="1:9" ht="15">
      <c r="A146" s="91">
        <f t="shared" si="2"/>
        <v>339</v>
      </c>
      <c r="B146" s="93" t="s">
        <v>500</v>
      </c>
      <c r="C146" s="442"/>
      <c r="D146" s="91" t="s">
        <v>259</v>
      </c>
      <c r="F146" s="91"/>
      <c r="G146" s="93"/>
      <c r="H146" s="442"/>
      <c r="I146" s="91"/>
    </row>
    <row r="147" spans="1:9" ht="15">
      <c r="A147" s="91">
        <v>340</v>
      </c>
      <c r="B147" s="93" t="s">
        <v>501</v>
      </c>
      <c r="C147" s="442"/>
      <c r="D147" s="91" t="s">
        <v>255</v>
      </c>
      <c r="F147" s="91"/>
      <c r="G147" s="93"/>
      <c r="H147" s="442"/>
      <c r="I147" s="91"/>
    </row>
    <row r="148" spans="1:9" ht="15">
      <c r="A148" s="91">
        <f t="shared" si="2"/>
        <v>341</v>
      </c>
      <c r="B148" s="93" t="s">
        <v>542</v>
      </c>
      <c r="C148" s="442"/>
      <c r="D148" s="91" t="s">
        <v>250</v>
      </c>
      <c r="F148" s="91"/>
      <c r="G148" s="93"/>
      <c r="H148" s="442"/>
      <c r="I148" s="91"/>
    </row>
    <row r="149" spans="1:9" ht="15">
      <c r="A149" s="91">
        <f t="shared" si="2"/>
        <v>342</v>
      </c>
      <c r="B149" s="93" t="s">
        <v>561</v>
      </c>
      <c r="C149" s="442"/>
      <c r="D149" s="91"/>
      <c r="F149" s="91"/>
      <c r="G149" s="93"/>
      <c r="H149" s="442"/>
      <c r="I149" s="91"/>
    </row>
    <row r="150" spans="1:9" ht="15">
      <c r="A150" s="91">
        <f t="shared" si="2"/>
        <v>343</v>
      </c>
      <c r="B150" s="93" t="s">
        <v>559</v>
      </c>
      <c r="C150" s="442"/>
      <c r="D150" s="91"/>
      <c r="F150" s="91"/>
      <c r="G150" s="93"/>
      <c r="H150" s="442"/>
      <c r="I150" s="91"/>
    </row>
    <row r="151" spans="1:9" ht="15">
      <c r="A151" s="91">
        <f t="shared" si="2"/>
        <v>344</v>
      </c>
      <c r="B151" s="93"/>
      <c r="C151" s="442"/>
      <c r="D151" s="91"/>
      <c r="F151" s="91"/>
      <c r="G151" s="93"/>
      <c r="H151" s="442"/>
      <c r="I151" s="91"/>
    </row>
    <row r="152" spans="1:9" ht="15">
      <c r="A152" s="91">
        <f t="shared" si="2"/>
        <v>345</v>
      </c>
      <c r="B152" s="93"/>
      <c r="C152" s="442"/>
      <c r="D152" s="91"/>
      <c r="F152" s="91"/>
      <c r="G152" s="93"/>
      <c r="H152" s="442"/>
      <c r="I152" s="91"/>
    </row>
    <row r="153" spans="1:9" ht="15">
      <c r="A153" s="91">
        <f t="shared" si="2"/>
        <v>346</v>
      </c>
      <c r="B153" s="93"/>
      <c r="C153" s="442"/>
      <c r="D153" s="91"/>
      <c r="F153" s="91"/>
      <c r="G153" s="93"/>
      <c r="H153" s="442"/>
      <c r="I153" s="91"/>
    </row>
    <row r="154" spans="1:9" ht="15">
      <c r="A154" s="91">
        <f t="shared" si="2"/>
        <v>347</v>
      </c>
      <c r="B154" s="93"/>
      <c r="C154" s="442"/>
      <c r="D154" s="91"/>
      <c r="F154" s="91"/>
      <c r="G154" s="25"/>
      <c r="H154" s="442"/>
      <c r="I154" s="8"/>
    </row>
    <row r="155" spans="1:9" ht="15">
      <c r="A155" s="91">
        <f t="shared" si="2"/>
        <v>348</v>
      </c>
      <c r="B155" s="25"/>
      <c r="C155" s="442"/>
      <c r="D155" s="8"/>
      <c r="F155" s="91"/>
      <c r="G155" s="25"/>
      <c r="H155" s="442"/>
      <c r="I155" s="8"/>
    </row>
    <row r="156" spans="1:9" ht="15">
      <c r="A156" s="91">
        <f t="shared" si="2"/>
        <v>349</v>
      </c>
      <c r="B156" s="25"/>
      <c r="C156" s="442"/>
      <c r="D156" s="8"/>
      <c r="F156" s="91"/>
      <c r="G156" s="25"/>
      <c r="H156" s="442"/>
      <c r="I156" s="8"/>
    </row>
    <row r="157" spans="1:4" ht="15">
      <c r="A157" s="91">
        <v>350</v>
      </c>
      <c r="B157" s="25" t="s">
        <v>409</v>
      </c>
      <c r="C157" s="442"/>
      <c r="D157" s="8" t="s">
        <v>266</v>
      </c>
    </row>
    <row r="158" spans="1:4" ht="15">
      <c r="A158" s="91">
        <f t="shared" si="2"/>
        <v>351</v>
      </c>
      <c r="B158" s="93" t="s">
        <v>413</v>
      </c>
      <c r="C158" s="442"/>
      <c r="D158" s="8" t="s">
        <v>266</v>
      </c>
    </row>
    <row r="159" spans="1:4" ht="15">
      <c r="A159" s="91">
        <f t="shared" si="2"/>
        <v>352</v>
      </c>
      <c r="B159" s="93" t="s">
        <v>410</v>
      </c>
      <c r="C159" s="442"/>
      <c r="D159" s="8" t="s">
        <v>266</v>
      </c>
    </row>
    <row r="160" spans="1:4" ht="15">
      <c r="A160" s="91">
        <f t="shared" si="2"/>
        <v>353</v>
      </c>
      <c r="B160" s="93" t="s">
        <v>411</v>
      </c>
      <c r="C160" s="442"/>
      <c r="D160" s="8" t="s">
        <v>266</v>
      </c>
    </row>
    <row r="161" spans="1:4" ht="15">
      <c r="A161" s="91">
        <f t="shared" si="2"/>
        <v>354</v>
      </c>
      <c r="B161" s="93" t="s">
        <v>414</v>
      </c>
      <c r="C161" s="442"/>
      <c r="D161" s="8" t="s">
        <v>266</v>
      </c>
    </row>
    <row r="162" spans="1:4" ht="15">
      <c r="A162" s="91">
        <f t="shared" si="2"/>
        <v>355</v>
      </c>
      <c r="B162" s="93" t="s">
        <v>412</v>
      </c>
      <c r="C162" s="442"/>
      <c r="D162" s="8" t="s">
        <v>266</v>
      </c>
    </row>
    <row r="163" spans="1:4" ht="15">
      <c r="A163" s="91">
        <f t="shared" si="2"/>
        <v>356</v>
      </c>
      <c r="B163" s="93" t="s">
        <v>417</v>
      </c>
      <c r="C163" s="442"/>
      <c r="D163" s="91" t="s">
        <v>263</v>
      </c>
    </row>
    <row r="164" spans="1:4" ht="15">
      <c r="A164" s="91">
        <f t="shared" si="2"/>
        <v>357</v>
      </c>
      <c r="B164" s="93" t="s">
        <v>418</v>
      </c>
      <c r="C164" s="442"/>
      <c r="D164" s="91" t="s">
        <v>263</v>
      </c>
    </row>
    <row r="165" spans="1:4" ht="15">
      <c r="A165" s="91">
        <f t="shared" si="2"/>
        <v>358</v>
      </c>
      <c r="B165" s="93" t="s">
        <v>415</v>
      </c>
      <c r="C165" s="442"/>
      <c r="D165" s="91" t="s">
        <v>263</v>
      </c>
    </row>
    <row r="166" spans="1:4" ht="15">
      <c r="A166" s="91">
        <f t="shared" si="2"/>
        <v>359</v>
      </c>
      <c r="B166" s="93" t="s">
        <v>537</v>
      </c>
      <c r="C166" s="442"/>
      <c r="D166" s="91" t="s">
        <v>263</v>
      </c>
    </row>
    <row r="167" spans="1:4" ht="15">
      <c r="A167" s="91">
        <f t="shared" si="2"/>
        <v>360</v>
      </c>
      <c r="B167" s="93" t="s">
        <v>421</v>
      </c>
      <c r="C167" s="442"/>
      <c r="D167" s="91" t="s">
        <v>263</v>
      </c>
    </row>
    <row r="168" spans="1:4" ht="15">
      <c r="A168" s="91">
        <f t="shared" si="2"/>
        <v>361</v>
      </c>
      <c r="B168" s="93" t="s">
        <v>419</v>
      </c>
      <c r="C168" s="442"/>
      <c r="D168" s="91" t="s">
        <v>263</v>
      </c>
    </row>
    <row r="169" spans="1:4" ht="15">
      <c r="A169" s="91">
        <f t="shared" si="2"/>
        <v>362</v>
      </c>
      <c r="B169" s="93" t="s">
        <v>422</v>
      </c>
      <c r="C169" s="442"/>
      <c r="D169" s="91" t="s">
        <v>263</v>
      </c>
    </row>
    <row r="170" spans="1:4" ht="15">
      <c r="A170" s="91">
        <f t="shared" si="2"/>
        <v>363</v>
      </c>
      <c r="B170" s="93" t="s">
        <v>423</v>
      </c>
      <c r="C170" s="442"/>
      <c r="D170" s="91" t="s">
        <v>263</v>
      </c>
    </row>
    <row r="171" spans="1:4" ht="15">
      <c r="A171" s="91">
        <f t="shared" si="2"/>
        <v>364</v>
      </c>
      <c r="B171" s="93" t="s">
        <v>420</v>
      </c>
      <c r="C171" s="442"/>
      <c r="D171" s="91" t="s">
        <v>263</v>
      </c>
    </row>
    <row r="172" spans="1:4" ht="15">
      <c r="A172" s="91">
        <f t="shared" si="2"/>
        <v>365</v>
      </c>
      <c r="B172" s="93" t="s">
        <v>405</v>
      </c>
      <c r="C172" s="442"/>
      <c r="D172" s="91" t="s">
        <v>261</v>
      </c>
    </row>
    <row r="173" spans="1:4" ht="15">
      <c r="A173" s="91">
        <f t="shared" si="2"/>
        <v>366</v>
      </c>
      <c r="B173" s="93" t="s">
        <v>408</v>
      </c>
      <c r="C173" s="442"/>
      <c r="D173" s="91" t="s">
        <v>261</v>
      </c>
    </row>
    <row r="174" spans="1:4" ht="15">
      <c r="A174" s="91">
        <f t="shared" si="2"/>
        <v>367</v>
      </c>
      <c r="B174" s="93" t="s">
        <v>406</v>
      </c>
      <c r="C174" s="442"/>
      <c r="D174" s="91" t="s">
        <v>261</v>
      </c>
    </row>
    <row r="175" spans="1:4" ht="15">
      <c r="A175" s="91">
        <f aca="true" t="shared" si="3" ref="A175:A206">A174+1</f>
        <v>368</v>
      </c>
      <c r="B175" s="93" t="s">
        <v>407</v>
      </c>
      <c r="C175" s="442"/>
      <c r="D175" s="91" t="s">
        <v>261</v>
      </c>
    </row>
    <row r="176" spans="1:4" ht="15">
      <c r="A176" s="91">
        <f t="shared" si="3"/>
        <v>369</v>
      </c>
      <c r="B176" s="93" t="s">
        <v>456</v>
      </c>
      <c r="C176" s="442"/>
      <c r="D176" s="91" t="s">
        <v>261</v>
      </c>
    </row>
    <row r="177" spans="1:4" ht="15">
      <c r="A177" s="91">
        <f t="shared" si="3"/>
        <v>370</v>
      </c>
      <c r="B177" s="93" t="s">
        <v>491</v>
      </c>
      <c r="C177" s="442"/>
      <c r="D177" s="91" t="s">
        <v>261</v>
      </c>
    </row>
    <row r="178" spans="1:4" ht="15">
      <c r="A178" s="91">
        <f t="shared" si="3"/>
        <v>371</v>
      </c>
      <c r="B178" s="93" t="s">
        <v>512</v>
      </c>
      <c r="C178" s="442"/>
      <c r="D178" s="91" t="s">
        <v>266</v>
      </c>
    </row>
    <row r="179" spans="1:4" ht="15">
      <c r="A179" s="91">
        <f t="shared" si="3"/>
        <v>372</v>
      </c>
      <c r="B179" s="93" t="s">
        <v>513</v>
      </c>
      <c r="C179" s="442"/>
      <c r="D179" s="91" t="s">
        <v>266</v>
      </c>
    </row>
    <row r="180" spans="1:4" ht="15">
      <c r="A180" s="91">
        <f t="shared" si="3"/>
        <v>373</v>
      </c>
      <c r="B180" s="93" t="s">
        <v>416</v>
      </c>
      <c r="C180" s="442"/>
      <c r="D180" s="91" t="s">
        <v>263</v>
      </c>
    </row>
    <row r="181" spans="1:4" ht="15">
      <c r="A181" s="91">
        <f t="shared" si="3"/>
        <v>374</v>
      </c>
      <c r="B181" s="93" t="s">
        <v>514</v>
      </c>
      <c r="C181" s="442"/>
      <c r="D181" s="91" t="s">
        <v>263</v>
      </c>
    </row>
    <row r="182" spans="1:4" ht="15">
      <c r="A182" s="91">
        <f t="shared" si="3"/>
        <v>375</v>
      </c>
      <c r="B182" s="93" t="s">
        <v>515</v>
      </c>
      <c r="C182" s="442"/>
      <c r="D182" s="91" t="s">
        <v>263</v>
      </c>
    </row>
    <row r="183" spans="1:4" ht="15">
      <c r="A183" s="91">
        <f t="shared" si="3"/>
        <v>376</v>
      </c>
      <c r="B183" s="93" t="s">
        <v>516</v>
      </c>
      <c r="C183" s="442"/>
      <c r="D183" s="91" t="s">
        <v>263</v>
      </c>
    </row>
    <row r="184" spans="1:4" ht="15">
      <c r="A184" s="91">
        <f t="shared" si="3"/>
        <v>377</v>
      </c>
      <c r="B184" s="93" t="s">
        <v>538</v>
      </c>
      <c r="C184" s="442"/>
      <c r="D184" s="91" t="s">
        <v>263</v>
      </c>
    </row>
    <row r="185" spans="1:4" ht="15">
      <c r="A185" s="91">
        <f t="shared" si="3"/>
        <v>378</v>
      </c>
      <c r="B185" s="93" t="s">
        <v>539</v>
      </c>
      <c r="C185" s="442"/>
      <c r="D185" s="91" t="s">
        <v>263</v>
      </c>
    </row>
    <row r="186" spans="1:4" ht="15">
      <c r="A186" s="91">
        <f t="shared" si="3"/>
        <v>379</v>
      </c>
      <c r="B186" s="93" t="s">
        <v>563</v>
      </c>
      <c r="C186" s="442"/>
      <c r="D186" s="91"/>
    </row>
    <row r="187" spans="1:4" ht="15">
      <c r="A187" s="91">
        <f t="shared" si="3"/>
        <v>380</v>
      </c>
      <c r="B187" s="93" t="s">
        <v>398</v>
      </c>
      <c r="C187" s="442"/>
      <c r="D187" s="91"/>
    </row>
    <row r="188" spans="1:4" ht="15">
      <c r="A188" s="91">
        <f t="shared" si="3"/>
        <v>381</v>
      </c>
      <c r="B188" s="93" t="s">
        <v>553</v>
      </c>
      <c r="C188" s="442"/>
      <c r="D188" s="91"/>
    </row>
    <row r="189" spans="1:4" ht="15">
      <c r="A189" s="91">
        <f t="shared" si="3"/>
        <v>382</v>
      </c>
      <c r="B189" s="93" t="s">
        <v>554</v>
      </c>
      <c r="C189" s="442"/>
      <c r="D189" s="91"/>
    </row>
    <row r="190" spans="1:4" ht="15">
      <c r="A190" s="91">
        <f t="shared" si="3"/>
        <v>383</v>
      </c>
      <c r="B190" s="93" t="s">
        <v>381</v>
      </c>
      <c r="C190" s="442"/>
      <c r="D190" s="91"/>
    </row>
    <row r="191" spans="1:4" ht="15">
      <c r="A191" s="91">
        <f t="shared" si="3"/>
        <v>384</v>
      </c>
      <c r="B191" s="93" t="s">
        <v>391</v>
      </c>
      <c r="C191" s="442"/>
      <c r="D191" s="91"/>
    </row>
    <row r="192" spans="1:4" ht="15">
      <c r="A192" s="91">
        <f t="shared" si="3"/>
        <v>385</v>
      </c>
      <c r="B192" s="93" t="s">
        <v>496</v>
      </c>
      <c r="C192" s="442"/>
      <c r="D192" s="91"/>
    </row>
    <row r="193" spans="1:4" ht="15">
      <c r="A193" s="91">
        <f t="shared" si="3"/>
        <v>386</v>
      </c>
      <c r="B193" s="93" t="s">
        <v>497</v>
      </c>
      <c r="C193" s="442"/>
      <c r="D193" s="91"/>
    </row>
    <row r="194" spans="1:4" ht="15">
      <c r="A194" s="91">
        <f t="shared" si="3"/>
        <v>387</v>
      </c>
      <c r="B194" s="93" t="s">
        <v>498</v>
      </c>
      <c r="C194" s="442"/>
      <c r="D194" s="91"/>
    </row>
    <row r="195" spans="1:4" ht="15">
      <c r="A195" s="91">
        <f t="shared" si="3"/>
        <v>388</v>
      </c>
      <c r="B195" s="93" t="s">
        <v>562</v>
      </c>
      <c r="C195" s="442"/>
      <c r="D195" s="91"/>
    </row>
    <row r="196" spans="1:4" ht="15">
      <c r="A196" s="91">
        <f t="shared" si="3"/>
        <v>389</v>
      </c>
      <c r="B196" s="93"/>
      <c r="C196" s="442"/>
      <c r="D196" s="91"/>
    </row>
    <row r="197" spans="1:4" ht="15">
      <c r="A197" s="91">
        <f t="shared" si="3"/>
        <v>390</v>
      </c>
      <c r="B197" s="93" t="s">
        <v>501</v>
      </c>
      <c r="C197" s="442"/>
      <c r="D197" s="91"/>
    </row>
    <row r="198" spans="1:4" ht="15">
      <c r="A198" s="91">
        <f t="shared" si="3"/>
        <v>391</v>
      </c>
      <c r="B198" s="93"/>
      <c r="C198" s="442"/>
      <c r="D198" s="91"/>
    </row>
    <row r="199" spans="1:4" ht="15">
      <c r="A199" s="91">
        <f t="shared" si="3"/>
        <v>392</v>
      </c>
      <c r="B199" s="93"/>
      <c r="C199" s="442"/>
      <c r="D199" s="91"/>
    </row>
    <row r="200" spans="1:4" ht="15">
      <c r="A200" s="91">
        <f t="shared" si="3"/>
        <v>393</v>
      </c>
      <c r="B200" s="93"/>
      <c r="C200" s="442"/>
      <c r="D200" s="91"/>
    </row>
    <row r="201" spans="1:4" ht="15">
      <c r="A201" s="91">
        <f t="shared" si="3"/>
        <v>394</v>
      </c>
      <c r="B201" s="93"/>
      <c r="C201" s="442"/>
      <c r="D201" s="91"/>
    </row>
    <row r="202" spans="1:4" ht="15">
      <c r="A202" s="91">
        <f t="shared" si="3"/>
        <v>395</v>
      </c>
      <c r="B202" s="93"/>
      <c r="C202" s="442"/>
      <c r="D202" s="91"/>
    </row>
    <row r="203" spans="1:4" ht="15">
      <c r="A203" s="91">
        <f t="shared" si="3"/>
        <v>396</v>
      </c>
      <c r="B203" s="93"/>
      <c r="C203" s="442"/>
      <c r="D203" s="91"/>
    </row>
    <row r="204" spans="1:4" ht="15">
      <c r="A204" s="91">
        <f t="shared" si="3"/>
        <v>397</v>
      </c>
      <c r="B204" s="25"/>
      <c r="C204" s="442"/>
      <c r="D204" s="8"/>
    </row>
    <row r="205" spans="1:4" ht="15">
      <c r="A205" s="91">
        <f t="shared" si="3"/>
        <v>398</v>
      </c>
      <c r="B205" s="25" t="s">
        <v>540</v>
      </c>
      <c r="C205" s="442"/>
      <c r="D205" s="8"/>
    </row>
    <row r="206" spans="1:4" ht="15">
      <c r="A206" s="91">
        <f t="shared" si="3"/>
        <v>399</v>
      </c>
      <c r="B206" s="25"/>
      <c r="C206" s="442"/>
      <c r="D206" s="8"/>
    </row>
    <row r="207" spans="1:9" ht="15">
      <c r="A207" s="91">
        <v>400</v>
      </c>
      <c r="B207" s="93"/>
      <c r="C207" s="442"/>
      <c r="D207" s="91"/>
      <c r="F207" s="91"/>
      <c r="G207" s="25"/>
      <c r="H207" s="442"/>
      <c r="I207" s="8"/>
    </row>
    <row r="208" spans="1:9" ht="15">
      <c r="A208" s="91">
        <f>A207+1</f>
        <v>401</v>
      </c>
      <c r="B208" s="93"/>
      <c r="C208" s="442"/>
      <c r="D208" s="91"/>
      <c r="F208" s="91"/>
      <c r="G208" s="93"/>
      <c r="H208" s="442"/>
      <c r="I208" s="91"/>
    </row>
    <row r="209" spans="1:9" ht="15">
      <c r="A209" s="91">
        <f>A208+1</f>
        <v>402</v>
      </c>
      <c r="B209" s="93"/>
      <c r="C209" s="442"/>
      <c r="D209" s="91"/>
      <c r="F209" s="91"/>
      <c r="G209" s="93"/>
      <c r="H209" s="442"/>
      <c r="I209" s="91"/>
    </row>
    <row r="210" spans="1:9" ht="15">
      <c r="A210" s="91">
        <f>A209+1</f>
        <v>403</v>
      </c>
      <c r="B210" s="93"/>
      <c r="C210" s="442"/>
      <c r="D210" s="91"/>
      <c r="F210" s="91"/>
      <c r="G210" s="93"/>
      <c r="H210" s="442"/>
      <c r="I210" s="91"/>
    </row>
    <row r="211" spans="1:9" ht="15">
      <c r="A211" s="91">
        <f>A210+1</f>
        <v>404</v>
      </c>
      <c r="B211" s="93"/>
      <c r="C211" s="442"/>
      <c r="D211" s="91"/>
      <c r="F211" s="91"/>
      <c r="G211" s="93"/>
      <c r="H211" s="442"/>
      <c r="I211" s="91"/>
    </row>
    <row r="212" spans="1:9" ht="15">
      <c r="A212" s="91">
        <f>A211+1</f>
        <v>405</v>
      </c>
      <c r="B212" s="93"/>
      <c r="C212" s="442"/>
      <c r="D212" s="91"/>
      <c r="F212" s="91"/>
      <c r="G212" s="93"/>
      <c r="H212" s="442"/>
      <c r="I212" s="91"/>
    </row>
    <row r="213" spans="1:9" ht="15">
      <c r="A213" s="91">
        <f aca="true" t="shared" si="4" ref="A213:A276">A212+1</f>
        <v>406</v>
      </c>
      <c r="B213" s="93"/>
      <c r="C213" s="442"/>
      <c r="D213" s="91"/>
      <c r="F213" s="91"/>
      <c r="G213" s="93"/>
      <c r="H213" s="442"/>
      <c r="I213" s="91"/>
    </row>
    <row r="214" spans="1:9" ht="15">
      <c r="A214" s="91">
        <f t="shared" si="4"/>
        <v>407</v>
      </c>
      <c r="B214" s="93"/>
      <c r="C214" s="442"/>
      <c r="D214" s="91"/>
      <c r="F214" s="91"/>
      <c r="G214" s="93"/>
      <c r="H214" s="442"/>
      <c r="I214" s="91"/>
    </row>
    <row r="215" spans="1:9" ht="15">
      <c r="A215" s="91">
        <f t="shared" si="4"/>
        <v>408</v>
      </c>
      <c r="B215" s="93"/>
      <c r="C215" s="442"/>
      <c r="D215" s="91"/>
      <c r="F215" s="91"/>
      <c r="G215" s="93"/>
      <c r="H215" s="442"/>
      <c r="I215" s="91"/>
    </row>
    <row r="216" spans="1:9" ht="15">
      <c r="A216" s="91">
        <f t="shared" si="4"/>
        <v>409</v>
      </c>
      <c r="B216" s="93"/>
      <c r="C216" s="442"/>
      <c r="D216" s="91"/>
      <c r="F216" s="91"/>
      <c r="G216" s="93"/>
      <c r="H216" s="442"/>
      <c r="I216" s="91"/>
    </row>
    <row r="217" spans="1:9" ht="15">
      <c r="A217" s="91">
        <f t="shared" si="4"/>
        <v>410</v>
      </c>
      <c r="B217" s="93"/>
      <c r="C217" s="442"/>
      <c r="D217" s="312"/>
      <c r="F217" s="91"/>
      <c r="G217" s="93"/>
      <c r="H217" s="442"/>
      <c r="I217" s="91"/>
    </row>
    <row r="218" spans="1:9" ht="15">
      <c r="A218" s="91">
        <f t="shared" si="4"/>
        <v>411</v>
      </c>
      <c r="B218" s="93"/>
      <c r="C218" s="442"/>
      <c r="D218" s="91"/>
      <c r="F218" s="91"/>
      <c r="G218" s="93"/>
      <c r="H218" s="442"/>
      <c r="I218" s="91"/>
    </row>
    <row r="219" spans="1:9" ht="15">
      <c r="A219" s="91">
        <f t="shared" si="4"/>
        <v>412</v>
      </c>
      <c r="B219" s="93"/>
      <c r="C219" s="442"/>
      <c r="D219" s="91"/>
      <c r="F219" s="91"/>
      <c r="G219" s="93"/>
      <c r="H219" s="442"/>
      <c r="I219" s="91"/>
    </row>
    <row r="220" spans="1:9" ht="15">
      <c r="A220" s="91">
        <f t="shared" si="4"/>
        <v>413</v>
      </c>
      <c r="B220" s="93"/>
      <c r="C220" s="442"/>
      <c r="D220" s="91"/>
      <c r="F220" s="91"/>
      <c r="G220" s="93"/>
      <c r="H220" s="442"/>
      <c r="I220" s="91"/>
    </row>
    <row r="221" spans="1:9" ht="15">
      <c r="A221" s="91">
        <f t="shared" si="4"/>
        <v>414</v>
      </c>
      <c r="B221" s="93"/>
      <c r="C221" s="442"/>
      <c r="D221" s="91"/>
      <c r="F221" s="91"/>
      <c r="G221" s="93"/>
      <c r="H221" s="442"/>
      <c r="I221" s="91"/>
    </row>
    <row r="222" spans="1:9" ht="15">
      <c r="A222" s="91">
        <f t="shared" si="4"/>
        <v>415</v>
      </c>
      <c r="B222" s="93"/>
      <c r="C222" s="442"/>
      <c r="D222" s="91"/>
      <c r="F222" s="91"/>
      <c r="G222" s="93"/>
      <c r="H222" s="442"/>
      <c r="I222" s="91"/>
    </row>
    <row r="223" spans="1:9" ht="15">
      <c r="A223" s="91">
        <f t="shared" si="4"/>
        <v>416</v>
      </c>
      <c r="B223" s="93"/>
      <c r="C223" s="442"/>
      <c r="D223" s="91"/>
      <c r="F223" s="91"/>
      <c r="G223" s="93"/>
      <c r="H223" s="442"/>
      <c r="I223" s="91"/>
    </row>
    <row r="224" spans="1:9" ht="15">
      <c r="A224" s="91">
        <f t="shared" si="4"/>
        <v>417</v>
      </c>
      <c r="B224" s="93"/>
      <c r="C224" s="442"/>
      <c r="D224" s="91"/>
      <c r="F224" s="91"/>
      <c r="G224" s="93"/>
      <c r="H224" s="442"/>
      <c r="I224" s="91"/>
    </row>
    <row r="225" spans="1:9" ht="15">
      <c r="A225" s="91">
        <f t="shared" si="4"/>
        <v>418</v>
      </c>
      <c r="B225" s="93"/>
      <c r="C225" s="442"/>
      <c r="D225" s="91"/>
      <c r="F225" s="91"/>
      <c r="G225" s="93"/>
      <c r="H225" s="442"/>
      <c r="I225" s="91"/>
    </row>
    <row r="226" spans="1:9" ht="15">
      <c r="A226" s="91">
        <f t="shared" si="4"/>
        <v>419</v>
      </c>
      <c r="B226" s="93"/>
      <c r="C226" s="442"/>
      <c r="D226" s="91"/>
      <c r="F226" s="91"/>
      <c r="G226" s="93"/>
      <c r="H226" s="442"/>
      <c r="I226" s="91"/>
    </row>
    <row r="227" spans="1:9" ht="15">
      <c r="A227" s="91">
        <f t="shared" si="4"/>
        <v>420</v>
      </c>
      <c r="B227" s="93"/>
      <c r="C227" s="442"/>
      <c r="D227" s="91"/>
      <c r="F227" s="91"/>
      <c r="G227" s="93"/>
      <c r="H227" s="442"/>
      <c r="I227" s="91"/>
    </row>
    <row r="228" spans="1:9" ht="15">
      <c r="A228" s="91">
        <f t="shared" si="4"/>
        <v>421</v>
      </c>
      <c r="B228" s="93"/>
      <c r="C228" s="442"/>
      <c r="D228" s="91"/>
      <c r="F228" s="91"/>
      <c r="G228" s="93"/>
      <c r="H228" s="442"/>
      <c r="I228" s="91"/>
    </row>
    <row r="229" spans="1:9" ht="15">
      <c r="A229" s="91">
        <f t="shared" si="4"/>
        <v>422</v>
      </c>
      <c r="B229" s="93"/>
      <c r="C229" s="442"/>
      <c r="D229" s="91"/>
      <c r="F229" s="91"/>
      <c r="G229" s="93"/>
      <c r="H229" s="442"/>
      <c r="I229" s="91"/>
    </row>
    <row r="230" spans="1:9" ht="15">
      <c r="A230" s="91">
        <f t="shared" si="4"/>
        <v>423</v>
      </c>
      <c r="B230" s="93"/>
      <c r="C230" s="442"/>
      <c r="D230" s="91"/>
      <c r="F230" s="91"/>
      <c r="G230" s="93"/>
      <c r="H230" s="442"/>
      <c r="I230" s="91"/>
    </row>
    <row r="231" spans="1:9" ht="15">
      <c r="A231" s="91">
        <f t="shared" si="4"/>
        <v>424</v>
      </c>
      <c r="B231" s="93"/>
      <c r="C231" s="442"/>
      <c r="D231" s="91"/>
      <c r="F231" s="91"/>
      <c r="G231" s="93"/>
      <c r="H231" s="442"/>
      <c r="I231" s="91"/>
    </row>
    <row r="232" spans="1:9" ht="15">
      <c r="A232" s="91">
        <f t="shared" si="4"/>
        <v>425</v>
      </c>
      <c r="B232" s="93"/>
      <c r="C232" s="442"/>
      <c r="D232" s="91"/>
      <c r="F232" s="91"/>
      <c r="G232" s="93"/>
      <c r="H232" s="442"/>
      <c r="I232" s="91"/>
    </row>
    <row r="233" spans="1:9" ht="15">
      <c r="A233" s="91">
        <f t="shared" si="4"/>
        <v>426</v>
      </c>
      <c r="B233" s="93"/>
      <c r="C233" s="442"/>
      <c r="D233" s="91"/>
      <c r="F233" s="91"/>
      <c r="G233" s="93"/>
      <c r="H233" s="442"/>
      <c r="I233" s="91"/>
    </row>
    <row r="234" spans="1:9" ht="15">
      <c r="A234" s="91">
        <f t="shared" si="4"/>
        <v>427</v>
      </c>
      <c r="B234" s="93"/>
      <c r="C234" s="442"/>
      <c r="D234" s="91"/>
      <c r="F234" s="91"/>
      <c r="G234" s="93"/>
      <c r="H234" s="442"/>
      <c r="I234" s="91"/>
    </row>
    <row r="235" spans="1:9" ht="15">
      <c r="A235" s="91">
        <f t="shared" si="4"/>
        <v>428</v>
      </c>
      <c r="B235" s="93"/>
      <c r="C235" s="442"/>
      <c r="D235" s="91"/>
      <c r="F235" s="91"/>
      <c r="G235" s="93"/>
      <c r="H235" s="442"/>
      <c r="I235" s="91"/>
    </row>
    <row r="236" spans="1:9" ht="15">
      <c r="A236" s="91">
        <f t="shared" si="4"/>
        <v>429</v>
      </c>
      <c r="B236" s="93"/>
      <c r="C236" s="442"/>
      <c r="D236" s="91"/>
      <c r="F236" s="91"/>
      <c r="G236" s="93"/>
      <c r="H236" s="442"/>
      <c r="I236" s="91"/>
    </row>
    <row r="237" spans="1:9" ht="15">
      <c r="A237" s="91">
        <f t="shared" si="4"/>
        <v>430</v>
      </c>
      <c r="B237" s="93" t="s">
        <v>76</v>
      </c>
      <c r="C237" s="442">
        <v>37481</v>
      </c>
      <c r="D237" s="91" t="s">
        <v>250</v>
      </c>
      <c r="F237" s="91"/>
      <c r="G237" s="93"/>
      <c r="H237" s="442"/>
      <c r="I237" s="91"/>
    </row>
    <row r="238" spans="1:9" ht="15">
      <c r="A238" s="91">
        <f t="shared" si="4"/>
        <v>431</v>
      </c>
      <c r="B238" s="93" t="s">
        <v>251</v>
      </c>
      <c r="C238" s="442">
        <v>37140</v>
      </c>
      <c r="D238" s="91" t="s">
        <v>250</v>
      </c>
      <c r="F238" s="91"/>
      <c r="G238" s="93"/>
      <c r="H238" s="442"/>
      <c r="I238" s="91"/>
    </row>
    <row r="239" spans="1:9" ht="15">
      <c r="A239" s="91">
        <f t="shared" si="4"/>
        <v>432</v>
      </c>
      <c r="B239" s="93"/>
      <c r="C239" s="442"/>
      <c r="D239" s="91"/>
      <c r="F239" s="91"/>
      <c r="G239" s="93"/>
      <c r="H239" s="442"/>
      <c r="I239" s="91"/>
    </row>
    <row r="240" spans="1:9" ht="15">
      <c r="A240" s="91">
        <f t="shared" si="4"/>
        <v>433</v>
      </c>
      <c r="B240" s="93"/>
      <c r="C240" s="442"/>
      <c r="D240" s="91"/>
      <c r="F240" s="91"/>
      <c r="G240" s="93"/>
      <c r="H240" s="442"/>
      <c r="I240" s="91"/>
    </row>
    <row r="241" spans="1:9" ht="15">
      <c r="A241" s="91">
        <f t="shared" si="4"/>
        <v>434</v>
      </c>
      <c r="B241" s="93"/>
      <c r="C241" s="442"/>
      <c r="D241" s="91"/>
      <c r="F241" s="91"/>
      <c r="G241" s="93"/>
      <c r="H241" s="442"/>
      <c r="I241" s="91"/>
    </row>
    <row r="242" spans="1:9" ht="15">
      <c r="A242" s="91">
        <f t="shared" si="4"/>
        <v>435</v>
      </c>
      <c r="B242" s="93"/>
      <c r="C242" s="442"/>
      <c r="D242" s="91"/>
      <c r="F242" s="91"/>
      <c r="G242" s="93"/>
      <c r="H242" s="442"/>
      <c r="I242" s="91"/>
    </row>
    <row r="243" spans="1:9" ht="15">
      <c r="A243" s="91">
        <f t="shared" si="4"/>
        <v>436</v>
      </c>
      <c r="B243" s="93"/>
      <c r="C243" s="442"/>
      <c r="D243" s="91"/>
      <c r="F243" s="91"/>
      <c r="G243" s="93"/>
      <c r="H243" s="442"/>
      <c r="I243" s="91"/>
    </row>
    <row r="244" spans="1:9" ht="15">
      <c r="A244" s="91">
        <f t="shared" si="4"/>
        <v>437</v>
      </c>
      <c r="B244" s="93"/>
      <c r="C244" s="442"/>
      <c r="D244" s="91"/>
      <c r="F244" s="91"/>
      <c r="G244" s="93"/>
      <c r="H244" s="442"/>
      <c r="I244" s="91"/>
    </row>
    <row r="245" spans="1:9" ht="15">
      <c r="A245" s="91">
        <f t="shared" si="4"/>
        <v>438</v>
      </c>
      <c r="B245" s="93"/>
      <c r="C245" s="442"/>
      <c r="D245" s="91"/>
      <c r="F245" s="91"/>
      <c r="G245" s="93"/>
      <c r="H245" s="442"/>
      <c r="I245" s="91"/>
    </row>
    <row r="246" spans="1:9" ht="15">
      <c r="A246" s="91">
        <f t="shared" si="4"/>
        <v>439</v>
      </c>
      <c r="B246" s="93"/>
      <c r="C246" s="442"/>
      <c r="D246" s="91"/>
      <c r="F246" s="91"/>
      <c r="G246" s="93"/>
      <c r="H246" s="442"/>
      <c r="I246" s="91"/>
    </row>
    <row r="247" spans="1:9" ht="15">
      <c r="A247" s="91">
        <f t="shared" si="4"/>
        <v>440</v>
      </c>
      <c r="B247" s="93"/>
      <c r="C247" s="442"/>
      <c r="D247" s="91"/>
      <c r="F247" s="91"/>
      <c r="G247" s="93"/>
      <c r="H247" s="442"/>
      <c r="I247" s="91"/>
    </row>
    <row r="248" spans="1:9" ht="15">
      <c r="A248" s="91">
        <f t="shared" si="4"/>
        <v>441</v>
      </c>
      <c r="B248" s="93"/>
      <c r="C248" s="442"/>
      <c r="D248" s="91"/>
      <c r="F248" s="91"/>
      <c r="G248" s="93"/>
      <c r="H248" s="442"/>
      <c r="I248" s="91"/>
    </row>
    <row r="249" spans="1:9" ht="15">
      <c r="A249" s="91">
        <f t="shared" si="4"/>
        <v>442</v>
      </c>
      <c r="B249" s="93"/>
      <c r="C249" s="442"/>
      <c r="D249" s="91"/>
      <c r="F249" s="91"/>
      <c r="G249" s="93"/>
      <c r="H249" s="442"/>
      <c r="I249" s="91"/>
    </row>
    <row r="250" spans="1:9" ht="15">
      <c r="A250" s="91">
        <f t="shared" si="4"/>
        <v>443</v>
      </c>
      <c r="B250" s="93"/>
      <c r="C250" s="442"/>
      <c r="D250" s="91"/>
      <c r="F250" s="91"/>
      <c r="G250" s="93"/>
      <c r="H250" s="442"/>
      <c r="I250" s="91"/>
    </row>
    <row r="251" spans="1:9" ht="15">
      <c r="A251" s="91">
        <f t="shared" si="4"/>
        <v>444</v>
      </c>
      <c r="B251" s="93"/>
      <c r="C251" s="442"/>
      <c r="D251" s="91"/>
      <c r="F251" s="91"/>
      <c r="G251" s="93"/>
      <c r="H251" s="442"/>
      <c r="I251" s="91"/>
    </row>
    <row r="252" spans="1:9" ht="15">
      <c r="A252" s="91">
        <f t="shared" si="4"/>
        <v>445</v>
      </c>
      <c r="B252" s="93"/>
      <c r="C252" s="442"/>
      <c r="D252" s="91"/>
      <c r="F252" s="91"/>
      <c r="G252" s="93"/>
      <c r="H252" s="442"/>
      <c r="I252" s="91"/>
    </row>
    <row r="253" spans="1:9" ht="15">
      <c r="A253" s="91">
        <f t="shared" si="4"/>
        <v>446</v>
      </c>
      <c r="B253" s="93"/>
      <c r="C253" s="442"/>
      <c r="D253" s="91"/>
      <c r="F253" s="91"/>
      <c r="G253" s="93"/>
      <c r="H253" s="442"/>
      <c r="I253" s="91"/>
    </row>
    <row r="254" spans="1:9" ht="15">
      <c r="A254" s="91">
        <f t="shared" si="4"/>
        <v>447</v>
      </c>
      <c r="B254" s="93" t="s">
        <v>252</v>
      </c>
      <c r="C254" s="442">
        <v>36973</v>
      </c>
      <c r="D254" s="91" t="s">
        <v>250</v>
      </c>
      <c r="F254" s="91"/>
      <c r="G254" s="25"/>
      <c r="H254" s="442"/>
      <c r="I254" s="8"/>
    </row>
    <row r="255" spans="1:9" ht="15">
      <c r="A255" s="91">
        <f t="shared" si="4"/>
        <v>448</v>
      </c>
      <c r="B255" s="93" t="s">
        <v>99</v>
      </c>
      <c r="C255" s="442">
        <v>36973</v>
      </c>
      <c r="D255" s="91" t="s">
        <v>250</v>
      </c>
      <c r="F255" s="91"/>
      <c r="G255" s="25"/>
      <c r="H255" s="442"/>
      <c r="I255" s="8"/>
    </row>
    <row r="256" spans="1:9" ht="15">
      <c r="A256" s="91">
        <f t="shared" si="4"/>
        <v>449</v>
      </c>
      <c r="B256" s="25"/>
      <c r="C256" s="442"/>
      <c r="D256" s="8"/>
      <c r="F256" s="91"/>
      <c r="G256" s="25"/>
      <c r="H256" s="442"/>
      <c r="I256" s="8"/>
    </row>
    <row r="257" spans="1:4" ht="15">
      <c r="A257" s="91">
        <v>450</v>
      </c>
      <c r="B257" s="25"/>
      <c r="C257" s="442"/>
      <c r="D257" s="8"/>
    </row>
    <row r="258" spans="1:4" ht="15">
      <c r="A258" s="91">
        <f t="shared" si="4"/>
        <v>451</v>
      </c>
      <c r="B258" s="93" t="s">
        <v>100</v>
      </c>
      <c r="C258" s="442">
        <v>36860</v>
      </c>
      <c r="D258" s="91" t="s">
        <v>250</v>
      </c>
    </row>
    <row r="259" spans="1:4" ht="15">
      <c r="A259" s="91">
        <f t="shared" si="4"/>
        <v>452</v>
      </c>
      <c r="B259" s="93" t="s">
        <v>80</v>
      </c>
      <c r="C259" s="442">
        <v>37011</v>
      </c>
      <c r="D259" s="91" t="s">
        <v>250</v>
      </c>
    </row>
    <row r="260" spans="1:4" ht="15">
      <c r="A260" s="91">
        <f t="shared" si="4"/>
        <v>453</v>
      </c>
      <c r="B260" s="93" t="s">
        <v>253</v>
      </c>
      <c r="C260" s="442">
        <v>36939</v>
      </c>
      <c r="D260" s="91" t="s">
        <v>250</v>
      </c>
    </row>
    <row r="261" spans="1:4" ht="15">
      <c r="A261" s="91">
        <f t="shared" si="4"/>
        <v>454</v>
      </c>
      <c r="B261" s="93" t="s">
        <v>254</v>
      </c>
      <c r="C261" s="442">
        <v>36819</v>
      </c>
      <c r="D261" s="91" t="s">
        <v>250</v>
      </c>
    </row>
    <row r="262" spans="1:4" ht="15">
      <c r="A262" s="91">
        <f t="shared" si="4"/>
        <v>455</v>
      </c>
      <c r="B262" s="93" t="s">
        <v>564</v>
      </c>
      <c r="C262" s="442"/>
      <c r="D262" s="91"/>
    </row>
    <row r="263" spans="1:4" ht="15">
      <c r="A263" s="91">
        <f t="shared" si="4"/>
        <v>456</v>
      </c>
      <c r="B263" s="93" t="s">
        <v>72</v>
      </c>
      <c r="C263" s="442">
        <v>36438</v>
      </c>
      <c r="D263" s="91" t="s">
        <v>255</v>
      </c>
    </row>
    <row r="264" spans="1:4" ht="15">
      <c r="A264" s="91">
        <f t="shared" si="4"/>
        <v>457</v>
      </c>
      <c r="B264" s="93" t="s">
        <v>256</v>
      </c>
      <c r="C264" s="442">
        <v>36612</v>
      </c>
      <c r="D264" s="91" t="s">
        <v>255</v>
      </c>
    </row>
    <row r="265" spans="1:4" ht="15">
      <c r="A265" s="91">
        <f t="shared" si="4"/>
        <v>458</v>
      </c>
      <c r="B265" s="93" t="s">
        <v>386</v>
      </c>
      <c r="C265" s="442">
        <v>36270</v>
      </c>
      <c r="D265" s="91" t="s">
        <v>255</v>
      </c>
    </row>
    <row r="266" spans="1:4" ht="15">
      <c r="A266" s="91">
        <f t="shared" si="4"/>
        <v>459</v>
      </c>
      <c r="B266" s="93" t="s">
        <v>385</v>
      </c>
      <c r="C266" s="442">
        <v>36479</v>
      </c>
      <c r="D266" s="91" t="s">
        <v>255</v>
      </c>
    </row>
    <row r="267" spans="1:4" ht="15">
      <c r="A267" s="91">
        <f t="shared" si="4"/>
        <v>460</v>
      </c>
      <c r="B267" s="93" t="s">
        <v>257</v>
      </c>
      <c r="C267" s="442"/>
      <c r="D267" s="91" t="s">
        <v>255</v>
      </c>
    </row>
    <row r="268" spans="1:4" ht="15">
      <c r="A268" s="91">
        <f t="shared" si="4"/>
        <v>461</v>
      </c>
      <c r="B268" s="93"/>
      <c r="C268" s="442"/>
      <c r="D268" s="91"/>
    </row>
    <row r="269" spans="1:4" ht="15">
      <c r="A269" s="91">
        <f t="shared" si="4"/>
        <v>462</v>
      </c>
      <c r="B269" s="93"/>
      <c r="C269" s="442"/>
      <c r="D269" s="91"/>
    </row>
    <row r="270" spans="1:4" ht="15">
      <c r="A270" s="91">
        <v>463</v>
      </c>
      <c r="B270" s="93" t="s">
        <v>487</v>
      </c>
      <c r="C270" s="442">
        <v>41593</v>
      </c>
      <c r="D270" s="91" t="s">
        <v>259</v>
      </c>
    </row>
    <row r="271" spans="1:4" ht="15">
      <c r="A271" s="91">
        <f t="shared" si="4"/>
        <v>464</v>
      </c>
      <c r="B271" s="93" t="s">
        <v>258</v>
      </c>
      <c r="C271" s="442">
        <v>38072</v>
      </c>
      <c r="D271" s="91" t="s">
        <v>259</v>
      </c>
    </row>
    <row r="272" spans="1:4" ht="15">
      <c r="A272" s="91">
        <f t="shared" si="4"/>
        <v>465</v>
      </c>
      <c r="B272" s="93" t="s">
        <v>488</v>
      </c>
      <c r="C272" s="442">
        <v>41593</v>
      </c>
      <c r="D272" s="91" t="s">
        <v>259</v>
      </c>
    </row>
    <row r="273" spans="1:4" ht="15">
      <c r="A273" s="91">
        <f t="shared" si="4"/>
        <v>466</v>
      </c>
      <c r="B273" s="93" t="s">
        <v>489</v>
      </c>
      <c r="C273" s="442">
        <v>41593</v>
      </c>
      <c r="D273" s="91" t="s">
        <v>259</v>
      </c>
    </row>
    <row r="274" spans="1:4" ht="15">
      <c r="A274" s="91">
        <f t="shared" si="4"/>
        <v>467</v>
      </c>
      <c r="B274" s="93" t="s">
        <v>490</v>
      </c>
      <c r="C274" s="442">
        <v>41593</v>
      </c>
      <c r="D274" s="91" t="s">
        <v>259</v>
      </c>
    </row>
    <row r="275" spans="1:4" ht="15">
      <c r="A275" s="91">
        <f t="shared" si="4"/>
        <v>468</v>
      </c>
      <c r="B275" s="93" t="s">
        <v>531</v>
      </c>
      <c r="C275" s="442"/>
      <c r="D275" s="91" t="s">
        <v>259</v>
      </c>
    </row>
    <row r="276" spans="1:4" ht="15">
      <c r="A276" s="91">
        <f t="shared" si="4"/>
        <v>469</v>
      </c>
      <c r="B276" s="93"/>
      <c r="C276" s="442"/>
      <c r="D276" s="91"/>
    </row>
    <row r="277" spans="1:4" ht="15">
      <c r="A277" s="91">
        <f aca="true" t="shared" si="5" ref="A277:A306">A276+1</f>
        <v>470</v>
      </c>
      <c r="B277" s="93"/>
      <c r="C277" s="442"/>
      <c r="D277" s="91"/>
    </row>
    <row r="278" spans="1:4" ht="15">
      <c r="A278" s="91">
        <f t="shared" si="5"/>
        <v>471</v>
      </c>
      <c r="B278" s="93"/>
      <c r="C278" s="442"/>
      <c r="D278" s="91"/>
    </row>
    <row r="279" spans="1:4" ht="15">
      <c r="A279" s="91">
        <f t="shared" si="5"/>
        <v>472</v>
      </c>
      <c r="B279" s="93"/>
      <c r="C279" s="442"/>
      <c r="D279" s="91"/>
    </row>
    <row r="280" spans="1:4" ht="15">
      <c r="A280" s="91">
        <f t="shared" si="5"/>
        <v>473</v>
      </c>
      <c r="B280" s="93"/>
      <c r="C280" s="442"/>
      <c r="D280" s="91"/>
    </row>
    <row r="281" spans="1:4" ht="15">
      <c r="A281" s="91">
        <f t="shared" si="5"/>
        <v>474</v>
      </c>
      <c r="B281" s="93"/>
      <c r="C281" s="442"/>
      <c r="D281" s="91"/>
    </row>
    <row r="282" spans="1:4" ht="15">
      <c r="A282" s="91">
        <f t="shared" si="5"/>
        <v>475</v>
      </c>
      <c r="B282" s="93"/>
      <c r="C282" s="442"/>
      <c r="D282" s="91"/>
    </row>
    <row r="283" spans="1:4" ht="15">
      <c r="A283" s="91">
        <f t="shared" si="5"/>
        <v>476</v>
      </c>
      <c r="B283" s="93"/>
      <c r="C283" s="442"/>
      <c r="D283" s="91"/>
    </row>
    <row r="284" spans="1:4" ht="15">
      <c r="A284" s="91">
        <f t="shared" si="5"/>
        <v>477</v>
      </c>
      <c r="B284" s="93"/>
      <c r="C284" s="442"/>
      <c r="D284" s="91"/>
    </row>
    <row r="285" spans="1:4" ht="15">
      <c r="A285" s="91">
        <f t="shared" si="5"/>
        <v>478</v>
      </c>
      <c r="B285" s="93"/>
      <c r="C285" s="442"/>
      <c r="D285" s="91"/>
    </row>
    <row r="286" spans="1:4" ht="15">
      <c r="A286" s="91">
        <f t="shared" si="5"/>
        <v>479</v>
      </c>
      <c r="B286" s="93"/>
      <c r="C286" s="442"/>
      <c r="D286" s="91"/>
    </row>
    <row r="287" spans="1:4" ht="15">
      <c r="A287" s="91">
        <f t="shared" si="5"/>
        <v>480</v>
      </c>
      <c r="B287" s="93"/>
      <c r="C287" s="442"/>
      <c r="D287" s="91"/>
    </row>
    <row r="288" spans="1:4" ht="15">
      <c r="A288" s="91">
        <f t="shared" si="5"/>
        <v>481</v>
      </c>
      <c r="B288" s="93"/>
      <c r="C288" s="442"/>
      <c r="D288" s="91"/>
    </row>
    <row r="289" spans="1:4" ht="15">
      <c r="A289" s="91">
        <f t="shared" si="5"/>
        <v>482</v>
      </c>
      <c r="B289" s="93"/>
      <c r="C289" s="442"/>
      <c r="D289" s="91"/>
    </row>
    <row r="290" spans="1:4" ht="15">
      <c r="A290" s="91">
        <f t="shared" si="5"/>
        <v>483</v>
      </c>
      <c r="B290" s="93"/>
      <c r="C290" s="442"/>
      <c r="D290" s="91"/>
    </row>
    <row r="291" spans="1:4" ht="15">
      <c r="A291" s="91">
        <f t="shared" si="5"/>
        <v>484</v>
      </c>
      <c r="B291" s="93"/>
      <c r="C291" s="442"/>
      <c r="D291" s="91"/>
    </row>
    <row r="292" spans="1:4" ht="15">
      <c r="A292" s="91">
        <f t="shared" si="5"/>
        <v>485</v>
      </c>
      <c r="B292" s="93"/>
      <c r="C292" s="442"/>
      <c r="D292" s="91"/>
    </row>
    <row r="293" spans="1:4" ht="15">
      <c r="A293" s="91">
        <f t="shared" si="5"/>
        <v>486</v>
      </c>
      <c r="B293" s="93" t="s">
        <v>260</v>
      </c>
      <c r="C293" s="442">
        <v>36409</v>
      </c>
      <c r="D293" s="91" t="s">
        <v>261</v>
      </c>
    </row>
    <row r="294" spans="1:4" ht="15">
      <c r="A294" s="91">
        <f t="shared" si="5"/>
        <v>487</v>
      </c>
      <c r="B294" s="93"/>
      <c r="C294" s="442"/>
      <c r="D294" s="91"/>
    </row>
    <row r="295" spans="1:4" ht="15">
      <c r="A295" s="91">
        <f t="shared" si="5"/>
        <v>488</v>
      </c>
      <c r="B295" s="93"/>
      <c r="C295" s="442"/>
      <c r="D295" s="91"/>
    </row>
    <row r="296" spans="1:4" ht="15">
      <c r="A296" s="91">
        <f t="shared" si="5"/>
        <v>489</v>
      </c>
      <c r="B296" s="93" t="s">
        <v>552</v>
      </c>
      <c r="C296" s="442"/>
      <c r="D296" s="91" t="s">
        <v>506</v>
      </c>
    </row>
    <row r="297" spans="1:4" ht="15">
      <c r="A297" s="91">
        <f t="shared" si="5"/>
        <v>490</v>
      </c>
      <c r="B297" s="93" t="s">
        <v>262</v>
      </c>
      <c r="C297" s="442">
        <v>36844</v>
      </c>
      <c r="D297" s="91" t="s">
        <v>263</v>
      </c>
    </row>
    <row r="298" spans="1:4" ht="15">
      <c r="A298" s="91">
        <f t="shared" si="5"/>
        <v>491</v>
      </c>
      <c r="B298" s="93" t="s">
        <v>264</v>
      </c>
      <c r="C298" s="442">
        <v>37180</v>
      </c>
      <c r="D298" s="91" t="s">
        <v>263</v>
      </c>
    </row>
    <row r="299" spans="1:4" ht="15">
      <c r="A299" s="91">
        <f t="shared" si="5"/>
        <v>492</v>
      </c>
      <c r="B299" s="93" t="s">
        <v>68</v>
      </c>
      <c r="C299" s="442">
        <v>37133</v>
      </c>
      <c r="D299" s="91" t="s">
        <v>263</v>
      </c>
    </row>
    <row r="300" spans="1:4" ht="15">
      <c r="A300" s="91">
        <f t="shared" si="5"/>
        <v>493</v>
      </c>
      <c r="B300" s="93" t="s">
        <v>71</v>
      </c>
      <c r="C300" s="442">
        <v>37366</v>
      </c>
      <c r="D300" s="91" t="s">
        <v>263</v>
      </c>
    </row>
    <row r="301" spans="1:4" ht="15">
      <c r="A301" s="91">
        <f t="shared" si="5"/>
        <v>494</v>
      </c>
      <c r="B301" s="93" t="s">
        <v>532</v>
      </c>
      <c r="C301" s="442"/>
      <c r="D301" s="91" t="s">
        <v>263</v>
      </c>
    </row>
    <row r="302" spans="1:4" ht="15">
      <c r="A302" s="91">
        <f t="shared" si="5"/>
        <v>495</v>
      </c>
      <c r="B302" s="93" t="s">
        <v>533</v>
      </c>
      <c r="C302" s="442"/>
      <c r="D302" s="91" t="s">
        <v>263</v>
      </c>
    </row>
    <row r="303" spans="1:4" ht="15">
      <c r="A303" s="91">
        <f t="shared" si="5"/>
        <v>496</v>
      </c>
      <c r="B303" s="93" t="s">
        <v>265</v>
      </c>
      <c r="C303" s="442">
        <v>38049</v>
      </c>
      <c r="D303" s="91" t="s">
        <v>266</v>
      </c>
    </row>
    <row r="304" spans="1:4" ht="15">
      <c r="A304" s="91">
        <f t="shared" si="5"/>
        <v>497</v>
      </c>
      <c r="B304" s="25" t="s">
        <v>267</v>
      </c>
      <c r="C304" s="442">
        <v>38173</v>
      </c>
      <c r="D304" s="8" t="s">
        <v>266</v>
      </c>
    </row>
    <row r="305" spans="1:4" ht="15">
      <c r="A305" s="91">
        <f t="shared" si="5"/>
        <v>498</v>
      </c>
      <c r="B305" s="25" t="s">
        <v>98</v>
      </c>
      <c r="C305" s="442">
        <v>37809</v>
      </c>
      <c r="D305" s="8" t="s">
        <v>266</v>
      </c>
    </row>
    <row r="306" spans="1:4" ht="15">
      <c r="A306" s="91">
        <f t="shared" si="5"/>
        <v>499</v>
      </c>
      <c r="B306" s="25" t="s">
        <v>268</v>
      </c>
      <c r="C306" s="442">
        <v>37548</v>
      </c>
      <c r="D306" s="8" t="s">
        <v>266</v>
      </c>
    </row>
    <row r="307" spans="1:9" ht="15">
      <c r="A307" s="91">
        <v>500</v>
      </c>
      <c r="B307" s="93"/>
      <c r="C307" s="442"/>
      <c r="D307" s="91" t="s">
        <v>269</v>
      </c>
      <c r="F307" s="8"/>
      <c r="G307" s="25"/>
      <c r="H307" s="442"/>
      <c r="I307" s="8"/>
    </row>
    <row r="308" spans="1:9" ht="15">
      <c r="A308" s="91">
        <v>501</v>
      </c>
      <c r="B308" s="93" t="s">
        <v>74</v>
      </c>
      <c r="C308" s="442"/>
      <c r="D308" s="91" t="s">
        <v>269</v>
      </c>
      <c r="F308" s="91"/>
      <c r="G308" s="93"/>
      <c r="H308" s="442"/>
      <c r="I308" s="91"/>
    </row>
    <row r="309" spans="1:9" ht="15">
      <c r="A309" s="91">
        <v>502</v>
      </c>
      <c r="B309" s="93" t="s">
        <v>270</v>
      </c>
      <c r="C309" s="442"/>
      <c r="D309" s="91" t="s">
        <v>269</v>
      </c>
      <c r="F309" s="91"/>
      <c r="G309" s="93"/>
      <c r="H309" s="442"/>
      <c r="I309" s="91"/>
    </row>
    <row r="310" spans="1:9" ht="15">
      <c r="A310" s="91">
        <v>503</v>
      </c>
      <c r="B310" s="93" t="s">
        <v>271</v>
      </c>
      <c r="C310" s="442"/>
      <c r="D310" s="91" t="s">
        <v>269</v>
      </c>
      <c r="F310" s="91"/>
      <c r="G310" s="93"/>
      <c r="H310" s="442"/>
      <c r="I310" s="91"/>
    </row>
    <row r="311" spans="1:9" ht="15">
      <c r="A311" s="91">
        <v>504</v>
      </c>
      <c r="B311" s="93" t="s">
        <v>272</v>
      </c>
      <c r="C311" s="442"/>
      <c r="D311" s="91" t="s">
        <v>269</v>
      </c>
      <c r="F311" s="91"/>
      <c r="G311" s="93"/>
      <c r="H311" s="442"/>
      <c r="I311" s="91"/>
    </row>
    <row r="312" spans="1:9" ht="15">
      <c r="A312" s="91">
        <v>505</v>
      </c>
      <c r="B312" s="93" t="s">
        <v>273</v>
      </c>
      <c r="C312" s="442"/>
      <c r="D312" s="91" t="s">
        <v>269</v>
      </c>
      <c r="F312" s="91"/>
      <c r="G312" s="93"/>
      <c r="H312" s="442"/>
      <c r="I312" s="91"/>
    </row>
    <row r="313" spans="1:9" ht="15">
      <c r="A313" s="91">
        <v>506</v>
      </c>
      <c r="B313" s="93" t="s">
        <v>274</v>
      </c>
      <c r="C313" s="442"/>
      <c r="D313" s="91" t="s">
        <v>269</v>
      </c>
      <c r="F313" s="91"/>
      <c r="G313" s="93"/>
      <c r="H313" s="442"/>
      <c r="I313" s="91"/>
    </row>
    <row r="314" spans="1:9" ht="15">
      <c r="A314" s="91">
        <v>507</v>
      </c>
      <c r="B314" s="93" t="s">
        <v>520</v>
      </c>
      <c r="C314" s="442"/>
      <c r="D314" s="91" t="s">
        <v>269</v>
      </c>
      <c r="F314" s="91"/>
      <c r="G314" s="93"/>
      <c r="H314" s="442"/>
      <c r="I314" s="91"/>
    </row>
    <row r="315" spans="1:9" ht="15">
      <c r="A315" s="91">
        <v>508</v>
      </c>
      <c r="B315" s="93" t="s">
        <v>275</v>
      </c>
      <c r="C315" s="442"/>
      <c r="D315" s="91" t="s">
        <v>269</v>
      </c>
      <c r="F315" s="91"/>
      <c r="G315" s="93"/>
      <c r="H315" s="442"/>
      <c r="I315" s="91"/>
    </row>
    <row r="316" spans="1:9" ht="15">
      <c r="A316" s="91">
        <v>509</v>
      </c>
      <c r="B316" s="93" t="s">
        <v>276</v>
      </c>
      <c r="C316" s="442"/>
      <c r="D316" s="91" t="s">
        <v>269</v>
      </c>
      <c r="F316" s="91"/>
      <c r="G316" s="93"/>
      <c r="H316" s="442"/>
      <c r="I316" s="91"/>
    </row>
    <row r="317" spans="1:9" ht="15">
      <c r="A317" s="91">
        <v>510</v>
      </c>
      <c r="B317" s="93" t="s">
        <v>277</v>
      </c>
      <c r="C317" s="442"/>
      <c r="D317" s="91" t="s">
        <v>269</v>
      </c>
      <c r="F317" s="91"/>
      <c r="G317" s="93"/>
      <c r="H317" s="442"/>
      <c r="I317" s="91"/>
    </row>
    <row r="318" spans="1:9" ht="15">
      <c r="A318" s="91">
        <v>511</v>
      </c>
      <c r="B318" s="93" t="s">
        <v>278</v>
      </c>
      <c r="C318" s="442"/>
      <c r="D318" s="91" t="s">
        <v>269</v>
      </c>
      <c r="F318" s="91"/>
      <c r="G318" s="93"/>
      <c r="H318" s="442"/>
      <c r="I318" s="91"/>
    </row>
    <row r="319" spans="1:9" ht="15">
      <c r="A319" s="91">
        <v>512</v>
      </c>
      <c r="B319" s="93" t="s">
        <v>510</v>
      </c>
      <c r="C319" s="442"/>
      <c r="D319" s="91" t="s">
        <v>259</v>
      </c>
      <c r="F319" s="91"/>
      <c r="G319" s="93"/>
      <c r="H319" s="442"/>
      <c r="I319" s="91"/>
    </row>
    <row r="320" spans="1:9" ht="15">
      <c r="A320" s="91">
        <v>513</v>
      </c>
      <c r="B320" s="93" t="s">
        <v>273</v>
      </c>
      <c r="C320" s="442"/>
      <c r="D320" s="91" t="s">
        <v>259</v>
      </c>
      <c r="F320" s="91"/>
      <c r="G320" s="93"/>
      <c r="H320" s="442"/>
      <c r="I320" s="91"/>
    </row>
    <row r="321" spans="1:9" ht="15">
      <c r="A321" s="91">
        <v>514</v>
      </c>
      <c r="B321" s="93" t="s">
        <v>543</v>
      </c>
      <c r="C321" s="442"/>
      <c r="D321" s="91" t="s">
        <v>259</v>
      </c>
      <c r="F321" s="91"/>
      <c r="G321" s="93"/>
      <c r="H321" s="442"/>
      <c r="I321" s="91"/>
    </row>
    <row r="322" spans="1:9" ht="15">
      <c r="A322" s="91">
        <v>515</v>
      </c>
      <c r="B322" s="93" t="s">
        <v>560</v>
      </c>
      <c r="C322" s="442"/>
      <c r="D322" s="91" t="s">
        <v>259</v>
      </c>
      <c r="F322" s="91"/>
      <c r="G322" s="93"/>
      <c r="H322" s="442"/>
      <c r="I322" s="91"/>
    </row>
    <row r="323" spans="1:9" ht="15">
      <c r="A323" s="91">
        <v>516</v>
      </c>
      <c r="B323" s="93"/>
      <c r="C323" s="442"/>
      <c r="D323" s="91"/>
      <c r="F323" s="91"/>
      <c r="G323" s="93"/>
      <c r="H323" s="442"/>
      <c r="I323" s="91"/>
    </row>
    <row r="324" spans="1:9" ht="15">
      <c r="A324" s="91">
        <v>517</v>
      </c>
      <c r="B324" s="93"/>
      <c r="C324" s="442"/>
      <c r="D324" s="91"/>
      <c r="F324" s="91"/>
      <c r="G324" s="93"/>
      <c r="H324" s="442"/>
      <c r="I324" s="91"/>
    </row>
    <row r="325" spans="1:9" ht="15">
      <c r="A325" s="91">
        <v>518</v>
      </c>
      <c r="B325" s="93"/>
      <c r="C325" s="442"/>
      <c r="D325" s="91"/>
      <c r="F325" s="91"/>
      <c r="G325" s="93"/>
      <c r="H325" s="442"/>
      <c r="I325" s="91"/>
    </row>
    <row r="326" spans="1:9" ht="15">
      <c r="A326" s="313">
        <v>519</v>
      </c>
      <c r="B326" s="93"/>
      <c r="C326" s="442"/>
      <c r="D326" s="91"/>
      <c r="F326" s="91"/>
      <c r="G326" s="93"/>
      <c r="H326" s="442"/>
      <c r="I326" s="91"/>
    </row>
    <row r="327" spans="1:9" ht="15">
      <c r="A327" s="91">
        <v>520</v>
      </c>
      <c r="B327" s="93"/>
      <c r="C327" s="442"/>
      <c r="D327" s="91"/>
      <c r="F327" s="91"/>
      <c r="G327" s="93"/>
      <c r="H327" s="442"/>
      <c r="I327" s="91"/>
    </row>
    <row r="328" spans="1:9" ht="15">
      <c r="A328" s="91">
        <v>521</v>
      </c>
      <c r="B328" s="93"/>
      <c r="C328" s="442"/>
      <c r="D328" s="91"/>
      <c r="F328" s="91"/>
      <c r="G328" s="93"/>
      <c r="H328" s="442"/>
      <c r="I328" s="91"/>
    </row>
    <row r="329" spans="1:9" ht="15">
      <c r="A329" s="91">
        <v>522</v>
      </c>
      <c r="B329" s="93"/>
      <c r="C329" s="442"/>
      <c r="D329" s="91"/>
      <c r="F329" s="91"/>
      <c r="G329" s="93"/>
      <c r="H329" s="442"/>
      <c r="I329" s="91"/>
    </row>
    <row r="330" spans="1:9" ht="15">
      <c r="A330" s="91">
        <v>523</v>
      </c>
      <c r="B330" s="93"/>
      <c r="C330" s="442"/>
      <c r="D330" s="91"/>
      <c r="F330" s="91"/>
      <c r="G330" s="93"/>
      <c r="H330" s="442"/>
      <c r="I330" s="91"/>
    </row>
    <row r="331" spans="1:9" ht="15">
      <c r="A331" s="91">
        <v>524</v>
      </c>
      <c r="B331" s="93"/>
      <c r="C331" s="442"/>
      <c r="D331" s="91"/>
      <c r="F331" s="91"/>
      <c r="G331" s="93"/>
      <c r="H331" s="442"/>
      <c r="I331" s="91"/>
    </row>
    <row r="332" spans="1:9" ht="15">
      <c r="A332" s="91">
        <v>525</v>
      </c>
      <c r="B332" s="93"/>
      <c r="C332" s="442"/>
      <c r="D332" s="91"/>
      <c r="F332" s="91"/>
      <c r="G332" s="93"/>
      <c r="H332" s="442"/>
      <c r="I332" s="91"/>
    </row>
    <row r="333" spans="1:9" ht="15">
      <c r="A333" s="91">
        <v>526</v>
      </c>
      <c r="B333" s="93"/>
      <c r="C333" s="442"/>
      <c r="D333" s="91"/>
      <c r="F333" s="91"/>
      <c r="G333" s="93"/>
      <c r="H333" s="442"/>
      <c r="I333" s="91"/>
    </row>
    <row r="334" spans="1:9" ht="15">
      <c r="A334" s="91">
        <v>527</v>
      </c>
      <c r="B334" s="93"/>
      <c r="C334" s="442"/>
      <c r="D334" s="91"/>
      <c r="F334" s="91"/>
      <c r="G334" s="93"/>
      <c r="H334" s="442"/>
      <c r="I334" s="91"/>
    </row>
    <row r="335" spans="1:9" ht="15">
      <c r="A335" s="91">
        <v>528</v>
      </c>
      <c r="B335" s="93"/>
      <c r="C335" s="442"/>
      <c r="D335" s="91"/>
      <c r="F335" s="91"/>
      <c r="G335" s="93"/>
      <c r="H335" s="442"/>
      <c r="I335" s="91"/>
    </row>
    <row r="336" spans="1:9" ht="15">
      <c r="A336" s="91">
        <v>529</v>
      </c>
      <c r="B336" s="93"/>
      <c r="C336" s="442"/>
      <c r="D336" s="91"/>
      <c r="F336" s="91"/>
      <c r="G336" s="93"/>
      <c r="H336" s="442"/>
      <c r="I336" s="91"/>
    </row>
    <row r="337" spans="1:9" ht="15">
      <c r="A337" s="91">
        <v>530</v>
      </c>
      <c r="B337" s="93" t="s">
        <v>279</v>
      </c>
      <c r="C337" s="442"/>
      <c r="D337" s="91" t="s">
        <v>280</v>
      </c>
      <c r="F337" s="91"/>
      <c r="G337" s="93"/>
      <c r="H337" s="442"/>
      <c r="I337" s="91"/>
    </row>
    <row r="338" spans="1:9" ht="15">
      <c r="A338" s="91">
        <v>531</v>
      </c>
      <c r="B338" s="93" t="s">
        <v>281</v>
      </c>
      <c r="C338" s="442"/>
      <c r="D338" s="91" t="s">
        <v>280</v>
      </c>
      <c r="F338" s="91"/>
      <c r="G338" s="93"/>
      <c r="H338" s="442"/>
      <c r="I338" s="91"/>
    </row>
    <row r="339" spans="1:9" ht="15">
      <c r="A339" s="91">
        <v>532</v>
      </c>
      <c r="B339" s="93" t="s">
        <v>282</v>
      </c>
      <c r="C339" s="442"/>
      <c r="D339" s="91" t="s">
        <v>280</v>
      </c>
      <c r="F339" s="91"/>
      <c r="G339" s="93"/>
      <c r="H339" s="442"/>
      <c r="I339" s="91"/>
    </row>
    <row r="340" spans="1:9" ht="15">
      <c r="A340" s="91">
        <v>533</v>
      </c>
      <c r="B340" s="93" t="s">
        <v>283</v>
      </c>
      <c r="C340" s="442"/>
      <c r="D340" s="91" t="s">
        <v>280</v>
      </c>
      <c r="F340" s="91"/>
      <c r="G340" s="93"/>
      <c r="H340" s="442"/>
      <c r="I340" s="91"/>
    </row>
    <row r="341" spans="1:9" ht="15">
      <c r="A341" s="91">
        <v>534</v>
      </c>
      <c r="B341" s="93" t="s">
        <v>284</v>
      </c>
      <c r="C341" s="442"/>
      <c r="D341" s="91" t="s">
        <v>280</v>
      </c>
      <c r="F341" s="91"/>
      <c r="G341" s="93"/>
      <c r="H341" s="442"/>
      <c r="I341" s="91"/>
    </row>
    <row r="342" spans="1:9" ht="15">
      <c r="A342" s="91">
        <v>535</v>
      </c>
      <c r="B342" s="93" t="s">
        <v>285</v>
      </c>
      <c r="C342" s="442"/>
      <c r="D342" s="91" t="s">
        <v>280</v>
      </c>
      <c r="F342" s="91"/>
      <c r="G342" s="93"/>
      <c r="H342" s="442"/>
      <c r="I342" s="91"/>
    </row>
    <row r="343" spans="1:9" ht="15">
      <c r="A343" s="91">
        <v>536</v>
      </c>
      <c r="B343" s="93"/>
      <c r="C343" s="442"/>
      <c r="D343" s="91"/>
      <c r="F343" s="91"/>
      <c r="G343" s="93"/>
      <c r="H343" s="442"/>
      <c r="I343" s="91"/>
    </row>
    <row r="344" spans="1:9" ht="15">
      <c r="A344" s="91">
        <v>537</v>
      </c>
      <c r="B344" s="93" t="s">
        <v>511</v>
      </c>
      <c r="C344" s="442"/>
      <c r="D344" s="91"/>
      <c r="F344" s="91"/>
      <c r="G344" s="93"/>
      <c r="H344" s="442"/>
      <c r="I344" s="91"/>
    </row>
    <row r="345" spans="1:9" ht="15">
      <c r="A345" s="91">
        <v>538</v>
      </c>
      <c r="B345" s="93"/>
      <c r="C345" s="442"/>
      <c r="D345" s="91"/>
      <c r="F345" s="91"/>
      <c r="G345" s="93"/>
      <c r="H345" s="442"/>
      <c r="I345" s="91"/>
    </row>
    <row r="346" spans="1:9" ht="15">
      <c r="A346" s="91">
        <v>539</v>
      </c>
      <c r="B346" s="93"/>
      <c r="C346" s="442"/>
      <c r="D346" s="91"/>
      <c r="F346" s="91"/>
      <c r="G346" s="93"/>
      <c r="H346" s="442"/>
      <c r="I346" s="91"/>
    </row>
    <row r="347" spans="1:9" ht="15">
      <c r="A347" s="91">
        <v>540</v>
      </c>
      <c r="B347" s="93"/>
      <c r="C347" s="442"/>
      <c r="D347" s="91"/>
      <c r="F347" s="91"/>
      <c r="G347" s="93"/>
      <c r="H347" s="442"/>
      <c r="I347" s="91"/>
    </row>
    <row r="348" spans="1:9" ht="15">
      <c r="A348" s="91">
        <v>541</v>
      </c>
      <c r="B348" s="93"/>
      <c r="C348" s="442"/>
      <c r="D348" s="91"/>
      <c r="F348" s="91"/>
      <c r="G348" s="93"/>
      <c r="H348" s="442"/>
      <c r="I348" s="91"/>
    </row>
    <row r="349" spans="1:9" ht="15">
      <c r="A349" s="91">
        <v>542</v>
      </c>
      <c r="B349" s="93"/>
      <c r="C349" s="442"/>
      <c r="D349" s="91"/>
      <c r="F349" s="91"/>
      <c r="G349" s="93"/>
      <c r="H349" s="442"/>
      <c r="I349" s="91"/>
    </row>
    <row r="350" spans="1:9" ht="15">
      <c r="A350" s="91">
        <v>543</v>
      </c>
      <c r="B350" s="93"/>
      <c r="C350" s="442"/>
      <c r="D350" s="91"/>
      <c r="F350" s="91"/>
      <c r="G350" s="93"/>
      <c r="H350" s="442"/>
      <c r="I350" s="91"/>
    </row>
    <row r="351" spans="1:9" ht="15">
      <c r="A351" s="91">
        <v>544</v>
      </c>
      <c r="B351" s="93"/>
      <c r="C351" s="442"/>
      <c r="D351" s="91"/>
      <c r="F351" s="91"/>
      <c r="G351" s="93"/>
      <c r="H351" s="442"/>
      <c r="I351" s="91"/>
    </row>
    <row r="352" spans="1:9" ht="15">
      <c r="A352" s="91">
        <v>545</v>
      </c>
      <c r="B352" s="93"/>
      <c r="C352" s="442"/>
      <c r="D352" s="91"/>
      <c r="F352" s="91"/>
      <c r="G352" s="93"/>
      <c r="H352" s="442"/>
      <c r="I352" s="91"/>
    </row>
    <row r="353" spans="1:9" ht="15">
      <c r="A353" s="91">
        <v>546</v>
      </c>
      <c r="B353" s="93"/>
      <c r="C353" s="442"/>
      <c r="D353" s="91"/>
      <c r="F353" s="91"/>
      <c r="G353" s="93"/>
      <c r="H353" s="442"/>
      <c r="I353" s="91"/>
    </row>
    <row r="354" spans="1:9" ht="15">
      <c r="A354" s="91">
        <v>547</v>
      </c>
      <c r="B354" s="93"/>
      <c r="C354" s="442"/>
      <c r="D354" s="91"/>
      <c r="F354" s="8"/>
      <c r="G354" s="25"/>
      <c r="H354" s="442"/>
      <c r="I354" s="8"/>
    </row>
    <row r="355" spans="1:9" ht="15">
      <c r="A355" s="8">
        <v>548</v>
      </c>
      <c r="B355" s="25"/>
      <c r="C355" s="442"/>
      <c r="D355" s="8"/>
      <c r="F355" s="8"/>
      <c r="G355" s="25"/>
      <c r="H355" s="442"/>
      <c r="I355" s="8"/>
    </row>
    <row r="356" spans="1:9" ht="15">
      <c r="A356" s="8">
        <v>549</v>
      </c>
      <c r="B356" s="25"/>
      <c r="C356" s="442"/>
      <c r="D356" s="8"/>
      <c r="F356" s="8"/>
      <c r="G356" s="25"/>
      <c r="H356" s="442"/>
      <c r="I356" s="8"/>
    </row>
    <row r="357" spans="1:4" ht="15">
      <c r="A357" s="8">
        <v>550</v>
      </c>
      <c r="B357" s="25"/>
      <c r="C357" s="442"/>
      <c r="D357" s="8"/>
    </row>
    <row r="358" spans="1:4" ht="15">
      <c r="A358" s="91">
        <v>551</v>
      </c>
      <c r="B358" s="93" t="s">
        <v>81</v>
      </c>
      <c r="C358" s="442"/>
      <c r="D358" s="91" t="s">
        <v>286</v>
      </c>
    </row>
    <row r="359" spans="1:4" ht="15">
      <c r="A359" s="91">
        <v>552</v>
      </c>
      <c r="B359" s="93" t="s">
        <v>287</v>
      </c>
      <c r="C359" s="442"/>
      <c r="D359" s="91" t="s">
        <v>286</v>
      </c>
    </row>
    <row r="360" spans="1:4" ht="15">
      <c r="A360" s="91">
        <v>553</v>
      </c>
      <c r="B360" s="93" t="s">
        <v>77</v>
      </c>
      <c r="C360" s="442"/>
      <c r="D360" s="91" t="s">
        <v>286</v>
      </c>
    </row>
    <row r="361" spans="1:4" ht="15">
      <c r="A361" s="91">
        <v>554</v>
      </c>
      <c r="B361" s="93" t="s">
        <v>288</v>
      </c>
      <c r="C361" s="442"/>
      <c r="D361" s="91" t="s">
        <v>286</v>
      </c>
    </row>
    <row r="362" spans="1:4" ht="15">
      <c r="A362" s="91">
        <v>555</v>
      </c>
      <c r="B362" s="93" t="s">
        <v>70</v>
      </c>
      <c r="C362" s="442"/>
      <c r="D362" s="91" t="s">
        <v>286</v>
      </c>
    </row>
    <row r="363" spans="1:4" ht="15">
      <c r="A363" s="91">
        <v>556</v>
      </c>
      <c r="B363" s="93" t="s">
        <v>289</v>
      </c>
      <c r="C363" s="442"/>
      <c r="D363" s="91" t="s">
        <v>286</v>
      </c>
    </row>
    <row r="364" spans="1:4" ht="15">
      <c r="A364" s="91">
        <v>557</v>
      </c>
      <c r="B364" s="93" t="s">
        <v>290</v>
      </c>
      <c r="C364" s="442"/>
      <c r="D364" s="91" t="s">
        <v>286</v>
      </c>
    </row>
    <row r="365" spans="1:4" ht="15">
      <c r="A365" s="91">
        <v>558</v>
      </c>
      <c r="B365" s="93" t="s">
        <v>291</v>
      </c>
      <c r="C365" s="442"/>
      <c r="D365" s="91" t="s">
        <v>286</v>
      </c>
    </row>
    <row r="366" spans="1:4" ht="15">
      <c r="A366" s="91">
        <v>559</v>
      </c>
      <c r="B366" s="93" t="s">
        <v>292</v>
      </c>
      <c r="C366" s="442"/>
      <c r="D366" s="91" t="s">
        <v>286</v>
      </c>
    </row>
    <row r="367" spans="1:4" ht="15">
      <c r="A367" s="91">
        <v>560</v>
      </c>
      <c r="B367" s="93" t="s">
        <v>293</v>
      </c>
      <c r="C367" s="442"/>
      <c r="D367" s="91" t="s">
        <v>286</v>
      </c>
    </row>
    <row r="368" spans="1:4" ht="15">
      <c r="A368" s="91">
        <v>561</v>
      </c>
      <c r="B368" s="93" t="s">
        <v>86</v>
      </c>
      <c r="C368" s="442"/>
      <c r="D368" s="91" t="s">
        <v>286</v>
      </c>
    </row>
    <row r="369" spans="1:4" ht="15">
      <c r="A369" s="91">
        <v>562</v>
      </c>
      <c r="B369" s="93" t="s">
        <v>541</v>
      </c>
      <c r="C369" s="442"/>
      <c r="D369" s="91" t="s">
        <v>286</v>
      </c>
    </row>
    <row r="370" spans="1:4" ht="15">
      <c r="A370" s="91">
        <v>563</v>
      </c>
      <c r="B370" s="93" t="s">
        <v>565</v>
      </c>
      <c r="C370" s="442"/>
      <c r="D370" s="91"/>
    </row>
    <row r="371" spans="1:4" ht="15">
      <c r="A371" s="91">
        <v>564</v>
      </c>
      <c r="B371" s="93"/>
      <c r="C371" s="442"/>
      <c r="D371" s="91"/>
    </row>
    <row r="372" spans="1:4" ht="15">
      <c r="A372" s="91">
        <v>565</v>
      </c>
      <c r="B372" s="93"/>
      <c r="C372" s="442"/>
      <c r="D372" s="91"/>
    </row>
    <row r="373" spans="1:4" ht="15">
      <c r="A373" s="91">
        <v>566</v>
      </c>
      <c r="B373" s="93"/>
      <c r="C373" s="442"/>
      <c r="D373" s="91"/>
    </row>
    <row r="374" spans="1:4" ht="15">
      <c r="A374" s="91">
        <v>567</v>
      </c>
      <c r="B374" s="93"/>
      <c r="C374" s="442"/>
      <c r="D374" s="91"/>
    </row>
    <row r="375" spans="1:4" ht="15">
      <c r="A375" s="91">
        <f aca="true" t="shared" si="6" ref="A375:A406">A374+1</f>
        <v>568</v>
      </c>
      <c r="B375" s="93"/>
      <c r="C375" s="442"/>
      <c r="D375" s="91"/>
    </row>
    <row r="376" spans="1:4" ht="15">
      <c r="A376" s="91">
        <f t="shared" si="6"/>
        <v>569</v>
      </c>
      <c r="B376" s="93"/>
      <c r="C376" s="442"/>
      <c r="D376" s="91"/>
    </row>
    <row r="377" spans="1:4" ht="15">
      <c r="A377" s="91">
        <f t="shared" si="6"/>
        <v>570</v>
      </c>
      <c r="B377" s="93"/>
      <c r="C377" s="442"/>
      <c r="D377" s="91"/>
    </row>
    <row r="378" spans="1:4" ht="15">
      <c r="A378" s="91">
        <f t="shared" si="6"/>
        <v>571</v>
      </c>
      <c r="B378" s="93" t="s">
        <v>69</v>
      </c>
      <c r="C378" s="442"/>
      <c r="D378" s="91" t="s">
        <v>294</v>
      </c>
    </row>
    <row r="379" spans="1:4" ht="15">
      <c r="A379" s="91">
        <f t="shared" si="6"/>
        <v>572</v>
      </c>
      <c r="B379" s="93" t="s">
        <v>75</v>
      </c>
      <c r="C379" s="442"/>
      <c r="D379" s="91" t="s">
        <v>294</v>
      </c>
    </row>
    <row r="380" spans="1:4" ht="15">
      <c r="A380" s="91">
        <f t="shared" si="6"/>
        <v>573</v>
      </c>
      <c r="B380" s="93" t="s">
        <v>295</v>
      </c>
      <c r="C380" s="442"/>
      <c r="D380" s="91" t="s">
        <v>294</v>
      </c>
    </row>
    <row r="381" spans="1:4" ht="15">
      <c r="A381" s="91">
        <f t="shared" si="6"/>
        <v>574</v>
      </c>
      <c r="B381" s="93"/>
      <c r="C381" s="442"/>
      <c r="D381" s="91"/>
    </row>
    <row r="382" spans="1:4" ht="15">
      <c r="A382" s="91">
        <f t="shared" si="6"/>
        <v>575</v>
      </c>
      <c r="B382" s="93"/>
      <c r="C382" s="442"/>
      <c r="D382" s="91"/>
    </row>
    <row r="383" spans="1:4" ht="15">
      <c r="A383" s="91">
        <f t="shared" si="6"/>
        <v>576</v>
      </c>
      <c r="B383" s="93"/>
      <c r="C383" s="442"/>
      <c r="D383" s="91"/>
    </row>
    <row r="384" spans="1:4" ht="15">
      <c r="A384" s="91">
        <f t="shared" si="6"/>
        <v>577</v>
      </c>
      <c r="B384" s="93" t="s">
        <v>69</v>
      </c>
      <c r="C384" s="442"/>
      <c r="D384" s="91" t="s">
        <v>263</v>
      </c>
    </row>
    <row r="385" spans="1:4" ht="15">
      <c r="A385" s="91">
        <f t="shared" si="6"/>
        <v>578</v>
      </c>
      <c r="B385" s="93"/>
      <c r="C385" s="442"/>
      <c r="D385" s="91"/>
    </row>
    <row r="386" spans="1:4" ht="15">
      <c r="A386" s="91">
        <f t="shared" si="6"/>
        <v>579</v>
      </c>
      <c r="B386" s="93"/>
      <c r="C386" s="442"/>
      <c r="D386" s="91"/>
    </row>
    <row r="387" spans="1:4" ht="15">
      <c r="A387" s="91">
        <f t="shared" si="6"/>
        <v>580</v>
      </c>
      <c r="B387" s="93"/>
      <c r="C387" s="442"/>
      <c r="D387" s="91"/>
    </row>
    <row r="388" spans="1:4" ht="15">
      <c r="A388" s="91">
        <f t="shared" si="6"/>
        <v>581</v>
      </c>
      <c r="B388" s="93" t="s">
        <v>82</v>
      </c>
      <c r="C388" s="442"/>
      <c r="D388" s="91" t="s">
        <v>296</v>
      </c>
    </row>
    <row r="389" spans="1:4" ht="15">
      <c r="A389" s="91">
        <f t="shared" si="6"/>
        <v>582</v>
      </c>
      <c r="B389" s="93" t="s">
        <v>73</v>
      </c>
      <c r="C389" s="442"/>
      <c r="D389" s="91" t="s">
        <v>296</v>
      </c>
    </row>
    <row r="390" spans="1:4" ht="15">
      <c r="A390" s="91">
        <f t="shared" si="6"/>
        <v>583</v>
      </c>
      <c r="B390" s="93" t="s">
        <v>79</v>
      </c>
      <c r="C390" s="442"/>
      <c r="D390" s="91" t="s">
        <v>296</v>
      </c>
    </row>
    <row r="391" spans="1:4" ht="15">
      <c r="A391" s="91">
        <f t="shared" si="6"/>
        <v>584</v>
      </c>
      <c r="B391" s="93" t="s">
        <v>297</v>
      </c>
      <c r="C391" s="442"/>
      <c r="D391" s="91" t="s">
        <v>296</v>
      </c>
    </row>
    <row r="392" spans="1:4" ht="15">
      <c r="A392" s="91">
        <f t="shared" si="6"/>
        <v>585</v>
      </c>
      <c r="B392" s="93" t="s">
        <v>274</v>
      </c>
      <c r="C392" s="442"/>
      <c r="D392" s="91" t="s">
        <v>296</v>
      </c>
    </row>
    <row r="393" spans="1:4" ht="15">
      <c r="A393" s="91">
        <f t="shared" si="6"/>
        <v>586</v>
      </c>
      <c r="B393" s="93" t="s">
        <v>298</v>
      </c>
      <c r="C393" s="442"/>
      <c r="D393" s="91" t="s">
        <v>296</v>
      </c>
    </row>
    <row r="394" spans="1:4" ht="15">
      <c r="A394" s="91">
        <f t="shared" si="6"/>
        <v>587</v>
      </c>
      <c r="B394" s="93"/>
      <c r="C394" s="442"/>
      <c r="D394" s="91"/>
    </row>
    <row r="395" spans="1:4" ht="15">
      <c r="A395" s="91">
        <f t="shared" si="6"/>
        <v>588</v>
      </c>
      <c r="B395" s="93"/>
      <c r="C395" s="442"/>
      <c r="D395" s="91"/>
    </row>
    <row r="396" spans="1:4" ht="15">
      <c r="A396" s="91">
        <f t="shared" si="6"/>
        <v>589</v>
      </c>
      <c r="B396" s="93"/>
      <c r="C396" s="442"/>
      <c r="D396" s="91"/>
    </row>
    <row r="397" spans="1:4" ht="15">
      <c r="A397" s="91">
        <f t="shared" si="6"/>
        <v>590</v>
      </c>
      <c r="B397" s="93"/>
      <c r="C397" s="442"/>
      <c r="D397" s="91"/>
    </row>
    <row r="398" spans="1:4" ht="15">
      <c r="A398" s="91">
        <f t="shared" si="6"/>
        <v>591</v>
      </c>
      <c r="B398" s="93" t="s">
        <v>299</v>
      </c>
      <c r="C398" s="442"/>
      <c r="D398" s="91" t="s">
        <v>300</v>
      </c>
    </row>
    <row r="399" spans="1:4" ht="15">
      <c r="A399" s="91">
        <f t="shared" si="6"/>
        <v>592</v>
      </c>
      <c r="B399" s="93" t="s">
        <v>301</v>
      </c>
      <c r="C399" s="442"/>
      <c r="D399" s="91" t="s">
        <v>300</v>
      </c>
    </row>
    <row r="400" spans="1:4" ht="15">
      <c r="A400" s="91">
        <f t="shared" si="6"/>
        <v>593</v>
      </c>
      <c r="B400" s="93" t="s">
        <v>78</v>
      </c>
      <c r="C400" s="442"/>
      <c r="D400" s="91" t="s">
        <v>300</v>
      </c>
    </row>
    <row r="401" spans="1:4" ht="15">
      <c r="A401" s="91">
        <f t="shared" si="6"/>
        <v>594</v>
      </c>
      <c r="B401" s="93" t="s">
        <v>302</v>
      </c>
      <c r="C401" s="442"/>
      <c r="D401" s="91" t="s">
        <v>300</v>
      </c>
    </row>
    <row r="402" spans="1:4" ht="15">
      <c r="A402" s="91">
        <f t="shared" si="6"/>
        <v>595</v>
      </c>
      <c r="B402" s="93"/>
      <c r="C402" s="442"/>
      <c r="D402" s="91"/>
    </row>
    <row r="403" spans="1:4" ht="15">
      <c r="A403" s="91">
        <f t="shared" si="6"/>
        <v>596</v>
      </c>
      <c r="B403" s="93"/>
      <c r="C403" s="442"/>
      <c r="D403" s="91"/>
    </row>
    <row r="404" spans="1:4" ht="15">
      <c r="A404" s="8">
        <f t="shared" si="6"/>
        <v>597</v>
      </c>
      <c r="B404" s="25"/>
      <c r="C404" s="442"/>
      <c r="D404" s="8"/>
    </row>
    <row r="405" spans="1:4" ht="15">
      <c r="A405" s="8">
        <f t="shared" si="6"/>
        <v>598</v>
      </c>
      <c r="B405" s="25"/>
      <c r="C405" s="442"/>
      <c r="D405" s="8"/>
    </row>
    <row r="406" spans="1:4" ht="15">
      <c r="A406" s="8">
        <f t="shared" si="6"/>
        <v>599</v>
      </c>
      <c r="B406" s="25"/>
      <c r="C406" s="442"/>
      <c r="D406" s="8"/>
    </row>
    <row r="407" spans="1:9" ht="15">
      <c r="A407" s="91">
        <v>600</v>
      </c>
      <c r="B407" s="93"/>
      <c r="C407" s="442"/>
      <c r="D407" s="91"/>
      <c r="F407" s="8"/>
      <c r="G407" s="25"/>
      <c r="H407" s="442"/>
      <c r="I407" s="8"/>
    </row>
    <row r="408" spans="1:9" ht="15">
      <c r="A408" s="91">
        <v>601</v>
      </c>
      <c r="B408" s="93" t="s">
        <v>66</v>
      </c>
      <c r="C408" s="442" t="s">
        <v>303</v>
      </c>
      <c r="D408" s="91" t="s">
        <v>294</v>
      </c>
      <c r="F408" s="91"/>
      <c r="G408" s="93"/>
      <c r="H408" s="442"/>
      <c r="I408" s="91"/>
    </row>
    <row r="409" spans="1:9" ht="15">
      <c r="A409" s="91">
        <v>602</v>
      </c>
      <c r="B409" s="93" t="s">
        <v>87</v>
      </c>
      <c r="C409" s="442" t="s">
        <v>304</v>
      </c>
      <c r="D409" s="91" t="s">
        <v>263</v>
      </c>
      <c r="F409" s="91"/>
      <c r="G409" s="93"/>
      <c r="H409" s="442"/>
      <c r="I409" s="91"/>
    </row>
    <row r="410" spans="1:9" ht="15">
      <c r="A410" s="91">
        <v>603</v>
      </c>
      <c r="B410" s="93" t="s">
        <v>88</v>
      </c>
      <c r="C410" s="442" t="s">
        <v>305</v>
      </c>
      <c r="D410" s="91" t="s">
        <v>263</v>
      </c>
      <c r="F410" s="91"/>
      <c r="G410" s="93"/>
      <c r="H410" s="442"/>
      <c r="I410" s="91"/>
    </row>
    <row r="411" spans="1:9" ht="15">
      <c r="A411" s="91">
        <v>604</v>
      </c>
      <c r="B411" s="93" t="s">
        <v>89</v>
      </c>
      <c r="C411" s="442" t="s">
        <v>306</v>
      </c>
      <c r="D411" s="91" t="s">
        <v>263</v>
      </c>
      <c r="F411" s="91"/>
      <c r="G411" s="93"/>
      <c r="H411" s="442"/>
      <c r="I411" s="91"/>
    </row>
    <row r="412" spans="1:9" ht="15">
      <c r="A412" s="91">
        <v>605</v>
      </c>
      <c r="B412" s="93" t="s">
        <v>307</v>
      </c>
      <c r="C412" s="442" t="s">
        <v>308</v>
      </c>
      <c r="D412" s="91" t="s">
        <v>263</v>
      </c>
      <c r="F412" s="91"/>
      <c r="G412" s="93"/>
      <c r="H412" s="442"/>
      <c r="I412" s="91"/>
    </row>
    <row r="413" spans="1:9" ht="15">
      <c r="A413" s="91">
        <v>606</v>
      </c>
      <c r="B413" s="93" t="s">
        <v>83</v>
      </c>
      <c r="C413" s="442" t="s">
        <v>309</v>
      </c>
      <c r="D413" s="91" t="s">
        <v>263</v>
      </c>
      <c r="F413" s="91"/>
      <c r="G413" s="93"/>
      <c r="H413" s="442"/>
      <c r="I413" s="91"/>
    </row>
    <row r="414" spans="1:9" ht="15">
      <c r="A414" s="91">
        <v>607</v>
      </c>
      <c r="B414" s="93" t="s">
        <v>310</v>
      </c>
      <c r="C414" s="442" t="s">
        <v>311</v>
      </c>
      <c r="D414" s="91" t="s">
        <v>263</v>
      </c>
      <c r="F414" s="91"/>
      <c r="G414" s="93"/>
      <c r="H414" s="442"/>
      <c r="I414" s="91"/>
    </row>
    <row r="415" spans="1:9" ht="15">
      <c r="A415" s="91">
        <v>608</v>
      </c>
      <c r="B415" s="93" t="s">
        <v>312</v>
      </c>
      <c r="C415" s="442" t="s">
        <v>313</v>
      </c>
      <c r="D415" s="91" t="s">
        <v>263</v>
      </c>
      <c r="F415" s="91"/>
      <c r="G415" s="93"/>
      <c r="H415" s="442"/>
      <c r="I415" s="91"/>
    </row>
    <row r="416" spans="1:9" ht="15">
      <c r="A416" s="91">
        <v>609</v>
      </c>
      <c r="B416" s="93" t="s">
        <v>492</v>
      </c>
      <c r="C416" s="442">
        <v>37014</v>
      </c>
      <c r="D416" s="91" t="s">
        <v>263</v>
      </c>
      <c r="F416" s="91"/>
      <c r="G416" s="93"/>
      <c r="H416" s="442"/>
      <c r="I416" s="91"/>
    </row>
    <row r="417" spans="1:9" ht="15">
      <c r="A417" s="91">
        <v>610</v>
      </c>
      <c r="B417" s="93" t="s">
        <v>534</v>
      </c>
      <c r="C417" s="442"/>
      <c r="D417" s="312"/>
      <c r="F417" s="91"/>
      <c r="G417" s="93"/>
      <c r="H417" s="442"/>
      <c r="I417" s="91"/>
    </row>
    <row r="418" spans="1:9" ht="15">
      <c r="A418" s="91">
        <v>611</v>
      </c>
      <c r="B418" s="93"/>
      <c r="C418" s="442"/>
      <c r="D418" s="91"/>
      <c r="F418" s="91"/>
      <c r="G418" s="93"/>
      <c r="H418" s="442"/>
      <c r="I418" s="91"/>
    </row>
    <row r="419" spans="1:9" ht="15">
      <c r="A419" s="91">
        <v>612</v>
      </c>
      <c r="B419" s="93"/>
      <c r="C419" s="442"/>
      <c r="D419" s="91"/>
      <c r="F419" s="91"/>
      <c r="G419" s="93"/>
      <c r="H419" s="442"/>
      <c r="I419" s="91"/>
    </row>
    <row r="420" spans="1:9" ht="15">
      <c r="A420" s="91">
        <v>613</v>
      </c>
      <c r="B420" s="93"/>
      <c r="C420" s="442"/>
      <c r="D420" s="91"/>
      <c r="F420" s="91"/>
      <c r="G420" s="93"/>
      <c r="H420" s="442"/>
      <c r="I420" s="91"/>
    </row>
    <row r="421" spans="1:9" ht="15">
      <c r="A421" s="91">
        <v>614</v>
      </c>
      <c r="B421" s="93"/>
      <c r="C421" s="442"/>
      <c r="D421" s="91"/>
      <c r="F421" s="91"/>
      <c r="G421" s="93"/>
      <c r="H421" s="442"/>
      <c r="I421" s="91"/>
    </row>
    <row r="422" spans="1:9" ht="15">
      <c r="A422" s="91">
        <v>615</v>
      </c>
      <c r="B422" s="93"/>
      <c r="C422" s="442"/>
      <c r="D422" s="91"/>
      <c r="F422" s="91"/>
      <c r="G422" s="93"/>
      <c r="H422" s="442"/>
      <c r="I422" s="91"/>
    </row>
    <row r="423" spans="1:9" ht="15">
      <c r="A423" s="91">
        <v>616</v>
      </c>
      <c r="B423" s="93"/>
      <c r="C423" s="442"/>
      <c r="D423" s="91"/>
      <c r="F423" s="91"/>
      <c r="G423" s="93"/>
      <c r="H423" s="442"/>
      <c r="I423" s="91"/>
    </row>
    <row r="424" spans="1:9" ht="15">
      <c r="A424" s="91">
        <v>617</v>
      </c>
      <c r="B424" s="93"/>
      <c r="C424" s="442"/>
      <c r="D424" s="91"/>
      <c r="F424" s="91"/>
      <c r="G424" s="93"/>
      <c r="H424" s="442"/>
      <c r="I424" s="91"/>
    </row>
    <row r="425" spans="1:9" ht="15">
      <c r="A425" s="91">
        <v>618</v>
      </c>
      <c r="B425" s="93"/>
      <c r="C425" s="442"/>
      <c r="D425" s="91"/>
      <c r="F425" s="91"/>
      <c r="G425" s="93"/>
      <c r="H425" s="442"/>
      <c r="I425" s="91"/>
    </row>
    <row r="426" spans="1:9" ht="15">
      <c r="A426" s="313">
        <v>619</v>
      </c>
      <c r="B426" s="93"/>
      <c r="C426" s="442"/>
      <c r="D426" s="91"/>
      <c r="F426" s="91"/>
      <c r="G426" s="93"/>
      <c r="H426" s="442"/>
      <c r="I426" s="91"/>
    </row>
    <row r="427" spans="1:9" ht="15">
      <c r="A427" s="91">
        <v>620</v>
      </c>
      <c r="B427" s="93" t="s">
        <v>51</v>
      </c>
      <c r="C427" s="442">
        <v>38698</v>
      </c>
      <c r="D427" s="91" t="s">
        <v>261</v>
      </c>
      <c r="F427" s="91"/>
      <c r="G427" s="93"/>
      <c r="H427" s="442"/>
      <c r="I427" s="91"/>
    </row>
    <row r="428" spans="1:9" ht="15">
      <c r="A428" s="91">
        <v>621</v>
      </c>
      <c r="B428" s="93" t="s">
        <v>52</v>
      </c>
      <c r="C428" s="442" t="s">
        <v>314</v>
      </c>
      <c r="D428" s="91" t="s">
        <v>261</v>
      </c>
      <c r="F428" s="91"/>
      <c r="G428" s="93"/>
      <c r="H428" s="442"/>
      <c r="I428" s="91"/>
    </row>
    <row r="429" spans="1:9" ht="15">
      <c r="A429" s="91">
        <v>622</v>
      </c>
      <c r="B429" s="93" t="s">
        <v>67</v>
      </c>
      <c r="C429" s="442" t="s">
        <v>315</v>
      </c>
      <c r="D429" s="91" t="s">
        <v>261</v>
      </c>
      <c r="F429" s="91"/>
      <c r="G429" s="93"/>
      <c r="H429" s="442"/>
      <c r="I429" s="91"/>
    </row>
    <row r="430" spans="1:9" ht="15">
      <c r="A430" s="91">
        <v>623</v>
      </c>
      <c r="B430" s="93" t="s">
        <v>53</v>
      </c>
      <c r="C430" s="442" t="s">
        <v>316</v>
      </c>
      <c r="D430" s="91" t="s">
        <v>261</v>
      </c>
      <c r="F430" s="91"/>
      <c r="G430" s="93"/>
      <c r="H430" s="442"/>
      <c r="I430" s="91"/>
    </row>
    <row r="431" spans="1:9" ht="15">
      <c r="A431" s="91">
        <v>624</v>
      </c>
      <c r="B431" s="93" t="s">
        <v>90</v>
      </c>
      <c r="C431" s="442"/>
      <c r="D431" s="91" t="s">
        <v>261</v>
      </c>
      <c r="F431" s="91"/>
      <c r="G431" s="93"/>
      <c r="H431" s="442"/>
      <c r="I431" s="91"/>
    </row>
    <row r="432" spans="1:9" ht="15">
      <c r="A432" s="91">
        <v>625</v>
      </c>
      <c r="B432" s="93" t="s">
        <v>64</v>
      </c>
      <c r="C432" s="442" t="s">
        <v>317</v>
      </c>
      <c r="D432" s="91" t="s">
        <v>261</v>
      </c>
      <c r="F432" s="91"/>
      <c r="G432" s="93"/>
      <c r="H432" s="442"/>
      <c r="I432" s="91"/>
    </row>
    <row r="433" spans="1:9" ht="15">
      <c r="A433" s="91">
        <v>626</v>
      </c>
      <c r="B433" s="93" t="s">
        <v>318</v>
      </c>
      <c r="C433" s="442"/>
      <c r="D433" s="91" t="s">
        <v>261</v>
      </c>
      <c r="F433" s="91"/>
      <c r="G433" s="93"/>
      <c r="H433" s="442"/>
      <c r="I433" s="91"/>
    </row>
    <row r="434" spans="1:9" ht="15">
      <c r="A434" s="91">
        <v>627</v>
      </c>
      <c r="B434" s="93" t="s">
        <v>319</v>
      </c>
      <c r="C434" s="442"/>
      <c r="D434" s="91" t="s">
        <v>261</v>
      </c>
      <c r="F434" s="91"/>
      <c r="G434" s="93"/>
      <c r="H434" s="442"/>
      <c r="I434" s="91"/>
    </row>
    <row r="435" spans="1:9" ht="15">
      <c r="A435" s="91">
        <v>628</v>
      </c>
      <c r="B435" s="93" t="s">
        <v>65</v>
      </c>
      <c r="C435" s="442" t="s">
        <v>320</v>
      </c>
      <c r="D435" s="91" t="s">
        <v>261</v>
      </c>
      <c r="F435" s="91"/>
      <c r="G435" s="93"/>
      <c r="H435" s="442"/>
      <c r="I435" s="91"/>
    </row>
    <row r="436" spans="1:9" ht="15">
      <c r="A436" s="91">
        <v>629</v>
      </c>
      <c r="B436" s="93"/>
      <c r="C436" s="442"/>
      <c r="D436" s="91"/>
      <c r="F436" s="91"/>
      <c r="G436" s="93"/>
      <c r="H436" s="442"/>
      <c r="I436" s="91"/>
    </row>
    <row r="437" spans="1:9" ht="15">
      <c r="A437" s="91">
        <v>630</v>
      </c>
      <c r="B437" s="93"/>
      <c r="C437" s="442"/>
      <c r="D437" s="91"/>
      <c r="F437" s="91"/>
      <c r="G437" s="93"/>
      <c r="H437" s="442"/>
      <c r="I437" s="91"/>
    </row>
    <row r="438" spans="1:9" ht="15">
      <c r="A438" s="91">
        <v>631</v>
      </c>
      <c r="B438" s="93"/>
      <c r="C438" s="442"/>
      <c r="D438" s="91"/>
      <c r="F438" s="91"/>
      <c r="G438" s="93"/>
      <c r="H438" s="442"/>
      <c r="I438" s="91"/>
    </row>
    <row r="439" spans="1:9" ht="15">
      <c r="A439" s="91">
        <v>632</v>
      </c>
      <c r="B439" s="93"/>
      <c r="C439" s="442"/>
      <c r="D439" s="91"/>
      <c r="F439" s="91"/>
      <c r="G439" s="93"/>
      <c r="H439" s="442"/>
      <c r="I439" s="91"/>
    </row>
    <row r="440" spans="1:9" ht="15">
      <c r="A440" s="91">
        <v>633</v>
      </c>
      <c r="B440" s="93"/>
      <c r="C440" s="442"/>
      <c r="D440" s="91"/>
      <c r="F440" s="91"/>
      <c r="G440" s="93"/>
      <c r="H440" s="442"/>
      <c r="I440" s="91"/>
    </row>
    <row r="441" spans="1:9" ht="15">
      <c r="A441" s="91">
        <v>634</v>
      </c>
      <c r="B441" s="93"/>
      <c r="C441" s="442"/>
      <c r="D441" s="91"/>
      <c r="F441" s="91"/>
      <c r="G441" s="93"/>
      <c r="H441" s="442"/>
      <c r="I441" s="91"/>
    </row>
    <row r="442" spans="1:9" ht="15">
      <c r="A442" s="91">
        <v>635</v>
      </c>
      <c r="B442" s="93"/>
      <c r="C442" s="442"/>
      <c r="D442" s="91"/>
      <c r="F442" s="91"/>
      <c r="G442" s="93"/>
      <c r="H442" s="442"/>
      <c r="I442" s="91"/>
    </row>
    <row r="443" spans="1:9" ht="15">
      <c r="A443" s="91">
        <v>636</v>
      </c>
      <c r="B443" s="93"/>
      <c r="C443" s="442"/>
      <c r="D443" s="91"/>
      <c r="F443" s="91"/>
      <c r="G443" s="93"/>
      <c r="H443" s="442"/>
      <c r="I443" s="91"/>
    </row>
    <row r="444" spans="1:9" ht="15">
      <c r="A444" s="91">
        <v>637</v>
      </c>
      <c r="B444" s="93"/>
      <c r="C444" s="442"/>
      <c r="D444" s="91"/>
      <c r="F444" s="91"/>
      <c r="G444" s="93"/>
      <c r="H444" s="442"/>
      <c r="I444" s="91"/>
    </row>
    <row r="445" spans="1:9" ht="15">
      <c r="A445" s="91">
        <v>638</v>
      </c>
      <c r="B445" s="93" t="s">
        <v>63</v>
      </c>
      <c r="C445" s="442" t="s">
        <v>321</v>
      </c>
      <c r="D445" s="91" t="s">
        <v>266</v>
      </c>
      <c r="F445" s="91"/>
      <c r="G445" s="93"/>
      <c r="H445" s="442"/>
      <c r="I445" s="91"/>
    </row>
    <row r="446" spans="1:9" ht="15">
      <c r="A446" s="91">
        <v>639</v>
      </c>
      <c r="B446" s="93" t="s">
        <v>91</v>
      </c>
      <c r="C446" s="442" t="s">
        <v>322</v>
      </c>
      <c r="D446" s="91" t="s">
        <v>266</v>
      </c>
      <c r="F446" s="91"/>
      <c r="G446" s="93"/>
      <c r="H446" s="442"/>
      <c r="I446" s="91"/>
    </row>
    <row r="447" spans="1:9" ht="15">
      <c r="A447" s="91">
        <v>640</v>
      </c>
      <c r="B447" s="93" t="s">
        <v>62</v>
      </c>
      <c r="C447" s="442" t="s">
        <v>323</v>
      </c>
      <c r="D447" s="91" t="s">
        <v>266</v>
      </c>
      <c r="F447" s="91"/>
      <c r="G447" s="93"/>
      <c r="H447" s="442"/>
      <c r="I447" s="91"/>
    </row>
    <row r="448" spans="1:9" ht="15">
      <c r="A448" s="91">
        <v>641</v>
      </c>
      <c r="B448" s="93" t="s">
        <v>324</v>
      </c>
      <c r="C448" s="442" t="s">
        <v>325</v>
      </c>
      <c r="D448" s="91" t="s">
        <v>266</v>
      </c>
      <c r="F448" s="91"/>
      <c r="G448" s="93"/>
      <c r="H448" s="442"/>
      <c r="I448" s="91"/>
    </row>
    <row r="449" spans="1:9" ht="15">
      <c r="A449" s="91">
        <v>642</v>
      </c>
      <c r="B449" s="93" t="s">
        <v>61</v>
      </c>
      <c r="C449" s="442" t="s">
        <v>326</v>
      </c>
      <c r="D449" s="91" t="s">
        <v>266</v>
      </c>
      <c r="F449" s="91"/>
      <c r="G449" s="93"/>
      <c r="H449" s="442"/>
      <c r="I449" s="91"/>
    </row>
    <row r="450" spans="1:9" ht="15">
      <c r="A450" s="91">
        <v>643</v>
      </c>
      <c r="B450" s="93" t="s">
        <v>327</v>
      </c>
      <c r="C450" s="442" t="s">
        <v>328</v>
      </c>
      <c r="D450" s="91" t="s">
        <v>266</v>
      </c>
      <c r="F450" s="91"/>
      <c r="G450" s="93"/>
      <c r="H450" s="442"/>
      <c r="I450" s="91"/>
    </row>
    <row r="451" spans="1:9" ht="15">
      <c r="A451" s="91">
        <v>644</v>
      </c>
      <c r="B451" s="93" t="s">
        <v>92</v>
      </c>
      <c r="C451" s="442" t="s">
        <v>329</v>
      </c>
      <c r="D451" s="91" t="s">
        <v>266</v>
      </c>
      <c r="F451" s="91"/>
      <c r="G451" s="93"/>
      <c r="H451" s="442"/>
      <c r="I451" s="91"/>
    </row>
    <row r="452" spans="1:9" ht="15">
      <c r="A452" s="91">
        <v>645</v>
      </c>
      <c r="B452" s="93" t="s">
        <v>330</v>
      </c>
      <c r="C452" s="442" t="s">
        <v>331</v>
      </c>
      <c r="D452" s="91" t="s">
        <v>266</v>
      </c>
      <c r="F452" s="91"/>
      <c r="G452" s="93"/>
      <c r="H452" s="442"/>
      <c r="I452" s="91"/>
    </row>
    <row r="453" spans="1:9" ht="15">
      <c r="A453" s="91">
        <v>646</v>
      </c>
      <c r="B453" s="93" t="s">
        <v>493</v>
      </c>
      <c r="C453" s="442">
        <v>37542</v>
      </c>
      <c r="D453" s="91" t="s">
        <v>266</v>
      </c>
      <c r="F453" s="91"/>
      <c r="G453" s="93"/>
      <c r="H453" s="442"/>
      <c r="I453" s="91"/>
    </row>
    <row r="454" spans="1:9" ht="15">
      <c r="A454" s="91">
        <v>647</v>
      </c>
      <c r="B454" s="93"/>
      <c r="C454" s="442"/>
      <c r="D454" s="91"/>
      <c r="F454" s="8"/>
      <c r="G454" s="25"/>
      <c r="H454" s="442"/>
      <c r="I454" s="8"/>
    </row>
    <row r="455" spans="1:9" ht="15">
      <c r="A455" s="8">
        <v>648</v>
      </c>
      <c r="B455" s="25"/>
      <c r="C455" s="442"/>
      <c r="D455" s="8"/>
      <c r="F455" s="8"/>
      <c r="G455" s="25"/>
      <c r="H455" s="442"/>
      <c r="I455" s="8"/>
    </row>
    <row r="456" spans="1:9" ht="15">
      <c r="A456" s="8">
        <v>649</v>
      </c>
      <c r="B456" s="25"/>
      <c r="C456" s="442"/>
      <c r="D456" s="8"/>
      <c r="F456" s="8"/>
      <c r="G456" s="25"/>
      <c r="H456" s="442"/>
      <c r="I456" s="8"/>
    </row>
    <row r="457" spans="1:4" ht="15">
      <c r="A457" s="8">
        <v>650</v>
      </c>
      <c r="B457" s="25"/>
      <c r="C457" s="442"/>
      <c r="D457" s="8"/>
    </row>
    <row r="458" spans="1:4" ht="15">
      <c r="A458" s="91">
        <f>A408+50</f>
        <v>651</v>
      </c>
      <c r="B458" s="93" t="s">
        <v>60</v>
      </c>
      <c r="C458" s="442" t="s">
        <v>332</v>
      </c>
      <c r="D458" s="91" t="s">
        <v>250</v>
      </c>
    </row>
    <row r="459" spans="1:4" ht="15">
      <c r="A459" s="91">
        <f>A458+1</f>
        <v>652</v>
      </c>
      <c r="B459" s="93" t="s">
        <v>94</v>
      </c>
      <c r="C459" s="442" t="s">
        <v>333</v>
      </c>
      <c r="D459" s="91" t="s">
        <v>250</v>
      </c>
    </row>
    <row r="460" spans="1:4" ht="15">
      <c r="A460" s="91">
        <f aca="true" t="shared" si="7" ref="A460:A506">A459+1</f>
        <v>653</v>
      </c>
      <c r="B460" s="93" t="s">
        <v>334</v>
      </c>
      <c r="C460" s="442" t="s">
        <v>335</v>
      </c>
      <c r="D460" s="91" t="s">
        <v>250</v>
      </c>
    </row>
    <row r="461" spans="1:4" ht="15">
      <c r="A461" s="91">
        <f t="shared" si="7"/>
        <v>654</v>
      </c>
      <c r="B461" s="93" t="s">
        <v>93</v>
      </c>
      <c r="C461" s="442" t="s">
        <v>336</v>
      </c>
      <c r="D461" s="91" t="s">
        <v>250</v>
      </c>
    </row>
    <row r="462" spans="1:4" ht="15">
      <c r="A462" s="91">
        <f t="shared" si="7"/>
        <v>655</v>
      </c>
      <c r="B462" s="93" t="s">
        <v>55</v>
      </c>
      <c r="C462" s="442" t="s">
        <v>337</v>
      </c>
      <c r="D462" s="91" t="s">
        <v>250</v>
      </c>
    </row>
    <row r="463" spans="1:4" ht="15">
      <c r="A463" s="91">
        <f t="shared" si="7"/>
        <v>656</v>
      </c>
      <c r="B463" s="93" t="s">
        <v>95</v>
      </c>
      <c r="C463" s="442" t="s">
        <v>338</v>
      </c>
      <c r="D463" s="91" t="s">
        <v>250</v>
      </c>
    </row>
    <row r="464" spans="1:4" ht="15">
      <c r="A464" s="91">
        <f t="shared" si="7"/>
        <v>657</v>
      </c>
      <c r="B464" s="93" t="s">
        <v>339</v>
      </c>
      <c r="C464" s="442" t="s">
        <v>340</v>
      </c>
      <c r="D464" s="91" t="s">
        <v>250</v>
      </c>
    </row>
    <row r="465" spans="1:4" ht="15">
      <c r="A465" s="91">
        <f t="shared" si="7"/>
        <v>658</v>
      </c>
      <c r="B465" s="93" t="s">
        <v>54</v>
      </c>
      <c r="C465" s="442" t="s">
        <v>341</v>
      </c>
      <c r="D465" s="91" t="s">
        <v>250</v>
      </c>
    </row>
    <row r="466" spans="1:4" ht="15">
      <c r="A466" s="91">
        <v>659</v>
      </c>
      <c r="B466" s="93" t="s">
        <v>342</v>
      </c>
      <c r="C466" s="442" t="s">
        <v>343</v>
      </c>
      <c r="D466" s="91" t="s">
        <v>250</v>
      </c>
    </row>
    <row r="467" spans="1:4" ht="15">
      <c r="A467" s="91">
        <f t="shared" si="7"/>
        <v>660</v>
      </c>
      <c r="B467" s="93" t="s">
        <v>494</v>
      </c>
      <c r="C467" s="442"/>
      <c r="D467" s="91" t="s">
        <v>250</v>
      </c>
    </row>
    <row r="468" spans="1:4" ht="15">
      <c r="A468" s="91">
        <f t="shared" si="7"/>
        <v>661</v>
      </c>
      <c r="B468" s="93" t="s">
        <v>495</v>
      </c>
      <c r="C468" s="442">
        <v>36789</v>
      </c>
      <c r="D468" s="91" t="s">
        <v>250</v>
      </c>
    </row>
    <row r="469" spans="1:4" ht="15">
      <c r="A469" s="91">
        <f t="shared" si="7"/>
        <v>662</v>
      </c>
      <c r="B469" s="93"/>
      <c r="C469" s="442"/>
      <c r="D469" s="91"/>
    </row>
    <row r="470" spans="1:4" ht="15">
      <c r="A470" s="91">
        <f t="shared" si="7"/>
        <v>663</v>
      </c>
      <c r="B470" s="93"/>
      <c r="C470" s="442"/>
      <c r="D470" s="91"/>
    </row>
    <row r="471" spans="1:4" ht="15">
      <c r="A471" s="91">
        <f t="shared" si="7"/>
        <v>664</v>
      </c>
      <c r="B471" s="93"/>
      <c r="C471" s="442"/>
      <c r="D471" s="91"/>
    </row>
    <row r="472" spans="1:4" ht="15">
      <c r="A472" s="91">
        <f t="shared" si="7"/>
        <v>665</v>
      </c>
      <c r="B472" s="93"/>
      <c r="C472" s="442"/>
      <c r="D472" s="91"/>
    </row>
    <row r="473" spans="1:4" ht="15">
      <c r="A473" s="91">
        <f t="shared" si="7"/>
        <v>666</v>
      </c>
      <c r="B473" s="93"/>
      <c r="C473" s="442"/>
      <c r="D473" s="91"/>
    </row>
    <row r="474" spans="1:4" ht="15">
      <c r="A474" s="91">
        <f t="shared" si="7"/>
        <v>667</v>
      </c>
      <c r="B474" s="93"/>
      <c r="C474" s="442"/>
      <c r="D474" s="91"/>
    </row>
    <row r="475" spans="1:4" ht="15">
      <c r="A475" s="91">
        <f t="shared" si="7"/>
        <v>668</v>
      </c>
      <c r="B475" s="93"/>
      <c r="C475" s="442"/>
      <c r="D475" s="91"/>
    </row>
    <row r="476" spans="1:4" ht="15">
      <c r="A476" s="91">
        <f t="shared" si="7"/>
        <v>669</v>
      </c>
      <c r="B476" s="93"/>
      <c r="C476" s="442"/>
      <c r="D476" s="91"/>
    </row>
    <row r="477" spans="1:4" ht="15">
      <c r="A477" s="91">
        <f t="shared" si="7"/>
        <v>670</v>
      </c>
      <c r="B477" s="93" t="s">
        <v>47</v>
      </c>
      <c r="C477" s="442" t="s">
        <v>344</v>
      </c>
      <c r="D477" s="91" t="s">
        <v>255</v>
      </c>
    </row>
    <row r="478" spans="1:4" ht="15">
      <c r="A478" s="91">
        <f t="shared" si="7"/>
        <v>671</v>
      </c>
      <c r="B478" s="93" t="s">
        <v>48</v>
      </c>
      <c r="C478" s="442" t="s">
        <v>345</v>
      </c>
      <c r="D478" s="91" t="s">
        <v>255</v>
      </c>
    </row>
    <row r="479" spans="1:4" ht="15">
      <c r="A479" s="91">
        <f t="shared" si="7"/>
        <v>672</v>
      </c>
      <c r="B479" s="93" t="s">
        <v>50</v>
      </c>
      <c r="C479" s="442" t="s">
        <v>346</v>
      </c>
      <c r="D479" s="91" t="s">
        <v>255</v>
      </c>
    </row>
    <row r="480" spans="1:4" ht="15">
      <c r="A480" s="91">
        <f t="shared" si="7"/>
        <v>673</v>
      </c>
      <c r="B480" s="93" t="s">
        <v>58</v>
      </c>
      <c r="C480" s="442" t="s">
        <v>347</v>
      </c>
      <c r="D480" s="91" t="s">
        <v>255</v>
      </c>
    </row>
    <row r="481" spans="1:4" ht="15">
      <c r="A481" s="91">
        <f t="shared" si="7"/>
        <v>674</v>
      </c>
      <c r="B481" s="93" t="s">
        <v>49</v>
      </c>
      <c r="C481" s="442" t="s">
        <v>348</v>
      </c>
      <c r="D481" s="91" t="s">
        <v>255</v>
      </c>
    </row>
    <row r="482" spans="1:4" ht="15">
      <c r="A482" s="91">
        <f t="shared" si="7"/>
        <v>675</v>
      </c>
      <c r="B482" s="93" t="s">
        <v>59</v>
      </c>
      <c r="C482" s="442" t="s">
        <v>349</v>
      </c>
      <c r="D482" s="91" t="s">
        <v>255</v>
      </c>
    </row>
    <row r="483" spans="1:4" ht="15">
      <c r="A483" s="91">
        <f t="shared" si="7"/>
        <v>676</v>
      </c>
      <c r="B483" s="93" t="s">
        <v>57</v>
      </c>
      <c r="C483" s="442" t="s">
        <v>350</v>
      </c>
      <c r="D483" s="91" t="s">
        <v>255</v>
      </c>
    </row>
    <row r="484" spans="1:4" ht="15">
      <c r="A484" s="91">
        <f t="shared" si="7"/>
        <v>677</v>
      </c>
      <c r="B484" s="93" t="s">
        <v>96</v>
      </c>
      <c r="C484" s="442" t="s">
        <v>351</v>
      </c>
      <c r="D484" s="91" t="s">
        <v>255</v>
      </c>
    </row>
    <row r="485" spans="1:4" ht="15">
      <c r="A485" s="91">
        <f t="shared" si="7"/>
        <v>678</v>
      </c>
      <c r="B485" s="93" t="s">
        <v>352</v>
      </c>
      <c r="C485" s="442" t="s">
        <v>353</v>
      </c>
      <c r="D485" s="91" t="s">
        <v>255</v>
      </c>
    </row>
    <row r="486" spans="1:4" ht="15">
      <c r="A486" s="91">
        <f t="shared" si="7"/>
        <v>679</v>
      </c>
      <c r="B486" s="93" t="s">
        <v>354</v>
      </c>
      <c r="C486" s="442" t="s">
        <v>355</v>
      </c>
      <c r="D486" s="91" t="s">
        <v>255</v>
      </c>
    </row>
    <row r="487" spans="1:4" ht="15">
      <c r="A487" s="91">
        <f t="shared" si="7"/>
        <v>680</v>
      </c>
      <c r="B487" s="93" t="s">
        <v>529</v>
      </c>
      <c r="C487" s="442"/>
      <c r="D487" s="91"/>
    </row>
    <row r="488" spans="1:4" ht="15">
      <c r="A488" s="91">
        <f t="shared" si="7"/>
        <v>681</v>
      </c>
      <c r="B488" s="93" t="s">
        <v>530</v>
      </c>
      <c r="C488" s="442"/>
      <c r="D488" s="91"/>
    </row>
    <row r="489" spans="1:4" ht="15">
      <c r="A489" s="91">
        <f t="shared" si="7"/>
        <v>682</v>
      </c>
      <c r="B489" s="93"/>
      <c r="C489" s="442"/>
      <c r="D489" s="91"/>
    </row>
    <row r="490" spans="1:4" ht="15">
      <c r="A490" s="91">
        <f t="shared" si="7"/>
        <v>683</v>
      </c>
      <c r="B490" s="93"/>
      <c r="C490" s="442"/>
      <c r="D490" s="91"/>
    </row>
    <row r="491" spans="1:4" ht="15">
      <c r="A491" s="91">
        <f t="shared" si="7"/>
        <v>684</v>
      </c>
      <c r="B491" s="93"/>
      <c r="C491" s="442"/>
      <c r="D491" s="91"/>
    </row>
    <row r="492" spans="1:4" ht="15">
      <c r="A492" s="91">
        <f t="shared" si="7"/>
        <v>685</v>
      </c>
      <c r="B492" s="93"/>
      <c r="C492" s="442"/>
      <c r="D492" s="91"/>
    </row>
    <row r="493" spans="1:4" ht="15">
      <c r="A493" s="91">
        <f t="shared" si="7"/>
        <v>686</v>
      </c>
      <c r="B493" s="93"/>
      <c r="C493" s="442"/>
      <c r="D493" s="91"/>
    </row>
    <row r="494" spans="1:4" ht="15">
      <c r="A494" s="91">
        <f t="shared" si="7"/>
        <v>687</v>
      </c>
      <c r="B494" s="93" t="s">
        <v>56</v>
      </c>
      <c r="C494" s="442" t="s">
        <v>356</v>
      </c>
      <c r="D494" s="91" t="s">
        <v>259</v>
      </c>
    </row>
    <row r="495" spans="1:4" ht="15">
      <c r="A495" s="91">
        <f t="shared" si="7"/>
        <v>688</v>
      </c>
      <c r="B495" s="93" t="s">
        <v>97</v>
      </c>
      <c r="C495" s="442" t="s">
        <v>357</v>
      </c>
      <c r="D495" s="91" t="s">
        <v>259</v>
      </c>
    </row>
    <row r="496" spans="1:4" ht="15">
      <c r="A496" s="91">
        <f t="shared" si="7"/>
        <v>689</v>
      </c>
      <c r="B496" s="93" t="s">
        <v>358</v>
      </c>
      <c r="C496" s="442" t="s">
        <v>359</v>
      </c>
      <c r="D496" s="91" t="s">
        <v>259</v>
      </c>
    </row>
    <row r="497" spans="1:4" ht="15">
      <c r="A497" s="91">
        <f t="shared" si="7"/>
        <v>690</v>
      </c>
      <c r="B497" s="93" t="s">
        <v>360</v>
      </c>
      <c r="C497" s="442"/>
      <c r="D497" s="91" t="s">
        <v>259</v>
      </c>
    </row>
    <row r="498" spans="1:4" ht="15">
      <c r="A498" s="91">
        <f t="shared" si="7"/>
        <v>691</v>
      </c>
      <c r="B498" s="93" t="s">
        <v>361</v>
      </c>
      <c r="C498" s="442" t="s">
        <v>362</v>
      </c>
      <c r="D498" s="91" t="s">
        <v>259</v>
      </c>
    </row>
    <row r="499" spans="1:4" ht="15">
      <c r="A499" s="91">
        <f t="shared" si="7"/>
        <v>692</v>
      </c>
      <c r="B499" s="93" t="s">
        <v>363</v>
      </c>
      <c r="C499" s="442"/>
      <c r="D499" s="91" t="s">
        <v>259</v>
      </c>
    </row>
    <row r="500" spans="1:4" ht="15">
      <c r="A500" s="91">
        <f t="shared" si="7"/>
        <v>693</v>
      </c>
      <c r="B500" s="93" t="s">
        <v>364</v>
      </c>
      <c r="C500" s="442" t="s">
        <v>365</v>
      </c>
      <c r="D500" s="91" t="s">
        <v>259</v>
      </c>
    </row>
    <row r="501" spans="1:4" ht="15">
      <c r="A501" s="91">
        <f t="shared" si="7"/>
        <v>694</v>
      </c>
      <c r="B501" s="93" t="s">
        <v>366</v>
      </c>
      <c r="C501" s="442" t="s">
        <v>367</v>
      </c>
      <c r="D501" s="91" t="s">
        <v>259</v>
      </c>
    </row>
    <row r="502" spans="1:4" ht="15">
      <c r="A502" s="91">
        <f t="shared" si="7"/>
        <v>695</v>
      </c>
      <c r="B502" s="93"/>
      <c r="C502" s="442"/>
      <c r="D502" s="91"/>
    </row>
    <row r="503" spans="1:4" ht="15">
      <c r="A503" s="91">
        <f t="shared" si="7"/>
        <v>696</v>
      </c>
      <c r="B503" s="93"/>
      <c r="C503" s="442"/>
      <c r="D503" s="91"/>
    </row>
    <row r="504" spans="1:4" ht="15">
      <c r="A504" s="8">
        <f t="shared" si="7"/>
        <v>697</v>
      </c>
      <c r="B504" s="25"/>
      <c r="C504" s="442"/>
      <c r="D504" s="8"/>
    </row>
    <row r="505" spans="1:4" ht="15">
      <c r="A505" s="8">
        <f t="shared" si="7"/>
        <v>698</v>
      </c>
      <c r="B505" s="25"/>
      <c r="C505" s="442"/>
      <c r="D505" s="8"/>
    </row>
    <row r="506" spans="1:4" ht="15">
      <c r="A506" s="8">
        <f t="shared" si="7"/>
        <v>699</v>
      </c>
      <c r="B506" s="25"/>
      <c r="C506" s="442"/>
      <c r="D506" s="8"/>
    </row>
  </sheetData>
  <sheetProtection/>
  <conditionalFormatting sqref="A1:A6 A507:A65536">
    <cfRule type="cellIs" priority="1" dxfId="2" operator="between" stopIfTrue="1">
      <formula>500</formula>
      <formula>599</formula>
    </cfRule>
    <cfRule type="cellIs" priority="2" dxfId="4" operator="between" stopIfTrue="1">
      <formula>300</formula>
      <formula>399</formula>
    </cfRule>
    <cfRule type="cellIs" priority="3" dxfId="196" operator="between" stopIfTrue="1">
      <formula>600</formula>
      <formula>699</formula>
    </cfRule>
  </conditionalFormatting>
  <conditionalFormatting sqref="D1:D6 D507:D65536">
    <cfRule type="cellIs" priority="4" dxfId="195" operator="equal" stopIfTrue="1">
      <formula>"U11"</formula>
    </cfRule>
    <cfRule type="cellIs" priority="5" dxfId="194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22">
      <selection activeCell="F15" sqref="F15"/>
    </sheetView>
  </sheetViews>
  <sheetFormatPr defaultColWidth="9.140625" defaultRowHeight="12.75"/>
  <cols>
    <col min="1" max="1" width="5.57421875" style="60" customWidth="1"/>
    <col min="2" max="2" width="21.7109375" style="3" customWidth="1"/>
    <col min="3" max="3" width="6.8515625" style="60" customWidth="1"/>
    <col min="4" max="4" width="7.00390625" style="60" customWidth="1"/>
    <col min="5" max="5" width="6.7109375" style="60" customWidth="1"/>
    <col min="6" max="7" width="7.00390625" style="60" customWidth="1"/>
    <col min="8" max="8" width="7.421875" style="60" customWidth="1"/>
    <col min="9" max="9" width="3.7109375" style="60" customWidth="1"/>
    <col min="10" max="10" width="5.57421875" style="3" customWidth="1"/>
    <col min="11" max="11" width="7.140625" style="3" customWidth="1"/>
    <col min="12" max="12" width="21.00390625" style="3" customWidth="1"/>
    <col min="13" max="15" width="4.421875" style="1" customWidth="1"/>
    <col min="16" max="16" width="4.57421875" style="1" customWidth="1"/>
    <col min="17" max="17" width="4.421875" style="1" customWidth="1"/>
    <col min="18" max="18" width="7.00390625" style="3" customWidth="1"/>
    <col min="19" max="16384" width="9.140625" style="3" customWidth="1"/>
  </cols>
  <sheetData>
    <row r="1" spans="1:18" ht="15.75">
      <c r="A1" s="43" t="s">
        <v>0</v>
      </c>
      <c r="B1" s="44" t="s">
        <v>523</v>
      </c>
      <c r="C1" s="45" t="s">
        <v>84</v>
      </c>
      <c r="D1" s="45" t="s">
        <v>1</v>
      </c>
      <c r="E1" s="45" t="s">
        <v>2</v>
      </c>
      <c r="F1" s="45" t="s">
        <v>3</v>
      </c>
      <c r="G1" s="45" t="s">
        <v>4</v>
      </c>
      <c r="H1" s="46" t="s">
        <v>11</v>
      </c>
      <c r="I1" s="3"/>
      <c r="J1" s="43" t="s">
        <v>0</v>
      </c>
      <c r="K1" s="44" t="s">
        <v>187</v>
      </c>
      <c r="L1" s="44" t="s">
        <v>545</v>
      </c>
      <c r="M1" s="550" t="s">
        <v>84</v>
      </c>
      <c r="N1" s="550" t="s">
        <v>1</v>
      </c>
      <c r="O1" s="550" t="s">
        <v>2</v>
      </c>
      <c r="P1" s="550" t="s">
        <v>3</v>
      </c>
      <c r="Q1" s="551" t="s">
        <v>4</v>
      </c>
      <c r="R1" s="76" t="s">
        <v>521</v>
      </c>
    </row>
    <row r="2" spans="1:18" ht="15.75">
      <c r="A2" s="408">
        <v>6</v>
      </c>
      <c r="B2" s="61" t="s">
        <v>522</v>
      </c>
      <c r="C2" s="71">
        <v>92.4</v>
      </c>
      <c r="D2" s="71">
        <v>92.7</v>
      </c>
      <c r="E2" s="71">
        <v>89.9</v>
      </c>
      <c r="F2" s="71">
        <v>93.1</v>
      </c>
      <c r="G2" s="19"/>
      <c r="H2" s="667">
        <f>MIN(C2:G2)</f>
        <v>89.9</v>
      </c>
      <c r="I2" s="3"/>
      <c r="J2" s="47">
        <v>102</v>
      </c>
      <c r="K2" s="496" t="s">
        <v>485</v>
      </c>
      <c r="L2" s="8" t="str">
        <f>LOOKUP(J2,Name!A$1:B1335)</f>
        <v>Patience Clarke</v>
      </c>
      <c r="M2" s="503">
        <v>7.25</v>
      </c>
      <c r="N2" s="503">
        <v>8.5</v>
      </c>
      <c r="O2" s="504"/>
      <c r="P2" s="503">
        <v>7.5</v>
      </c>
      <c r="Q2" s="505"/>
      <c r="R2" s="666">
        <f aca="true" t="shared" si="0" ref="R2:R33">MAX(M2:Q2)</f>
        <v>8.5</v>
      </c>
    </row>
    <row r="3" spans="1:18" ht="15.75">
      <c r="A3" s="139">
        <v>1</v>
      </c>
      <c r="B3" s="57" t="s">
        <v>10</v>
      </c>
      <c r="C3" s="19">
        <v>96.2</v>
      </c>
      <c r="D3" s="19">
        <v>95.1</v>
      </c>
      <c r="E3" s="19">
        <v>94.8</v>
      </c>
      <c r="F3" s="19">
        <v>98.9</v>
      </c>
      <c r="G3" s="19"/>
      <c r="H3" s="58">
        <f>MIN(C3:G3)</f>
        <v>94.8</v>
      </c>
      <c r="I3" s="3"/>
      <c r="J3" s="460">
        <v>465</v>
      </c>
      <c r="K3" s="496" t="s">
        <v>485</v>
      </c>
      <c r="L3" s="8" t="str">
        <f>LOOKUP(J3,Name!A$1:B1331)</f>
        <v>Katie Wright</v>
      </c>
      <c r="M3" s="504"/>
      <c r="N3" s="504">
        <v>6.5</v>
      </c>
      <c r="O3" s="504"/>
      <c r="P3" s="504">
        <v>7</v>
      </c>
      <c r="Q3" s="504"/>
      <c r="R3" s="79">
        <f t="shared" si="0"/>
        <v>7</v>
      </c>
    </row>
    <row r="4" spans="1:18" ht="15.75">
      <c r="A4" s="148">
        <v>3</v>
      </c>
      <c r="B4" s="57" t="s">
        <v>6</v>
      </c>
      <c r="C4" s="19">
        <v>94.5</v>
      </c>
      <c r="D4" s="19">
        <v>96.1</v>
      </c>
      <c r="E4" s="19"/>
      <c r="F4" s="19">
        <v>98.7</v>
      </c>
      <c r="G4" s="19"/>
      <c r="H4" s="58">
        <f>MIN(C4:G4)</f>
        <v>94.5</v>
      </c>
      <c r="I4" s="3"/>
      <c r="J4" s="47">
        <v>342</v>
      </c>
      <c r="K4" s="496" t="s">
        <v>485</v>
      </c>
      <c r="L4" s="8" t="str">
        <f>LOOKUP(J4,Name!A$1:B1337)</f>
        <v>Euriella Cristovao</v>
      </c>
      <c r="M4" s="504"/>
      <c r="N4" s="504"/>
      <c r="O4" s="504"/>
      <c r="P4" s="504">
        <v>6.75</v>
      </c>
      <c r="Q4" s="504"/>
      <c r="R4" s="79">
        <f t="shared" si="0"/>
        <v>6.75</v>
      </c>
    </row>
    <row r="5" spans="1:18" ht="15.75">
      <c r="A5" s="556">
        <v>4</v>
      </c>
      <c r="B5" s="57" t="s">
        <v>9</v>
      </c>
      <c r="C5" s="19"/>
      <c r="D5" s="19">
        <v>97.9</v>
      </c>
      <c r="E5" s="19">
        <v>98.3</v>
      </c>
      <c r="F5" s="19">
        <v>98.7</v>
      </c>
      <c r="G5" s="19"/>
      <c r="H5" s="58">
        <f>MIN(C5:G5)</f>
        <v>97.9</v>
      </c>
      <c r="I5" s="3"/>
      <c r="J5" s="69">
        <v>310</v>
      </c>
      <c r="K5" s="496" t="s">
        <v>485</v>
      </c>
      <c r="L5" s="8" t="str">
        <f>LOOKUP(J5,Name!A$1:B1348)</f>
        <v>Grace Rees</v>
      </c>
      <c r="M5" s="504">
        <v>6.25</v>
      </c>
      <c r="N5" s="504"/>
      <c r="O5" s="505"/>
      <c r="P5" s="504"/>
      <c r="Q5" s="504"/>
      <c r="R5" s="79">
        <f t="shared" si="0"/>
        <v>6.25</v>
      </c>
    </row>
    <row r="6" spans="1:18" ht="16.5" thickBot="1">
      <c r="A6" s="162">
        <v>5</v>
      </c>
      <c r="B6" s="62" t="s">
        <v>8</v>
      </c>
      <c r="C6" s="75">
        <v>107.3</v>
      </c>
      <c r="D6" s="75">
        <v>100.4</v>
      </c>
      <c r="E6" s="75">
        <v>102.9</v>
      </c>
      <c r="F6" s="75">
        <v>104.5</v>
      </c>
      <c r="G6" s="75"/>
      <c r="H6" s="59">
        <f>MIN(C6:G6)</f>
        <v>100.4</v>
      </c>
      <c r="I6" s="3"/>
      <c r="J6" s="47">
        <v>327</v>
      </c>
      <c r="K6" s="496" t="s">
        <v>485</v>
      </c>
      <c r="L6" s="8" t="str">
        <f>LOOKUP(J6,Name!A$1:B1338)</f>
        <v>Molly Richardson</v>
      </c>
      <c r="M6" s="504"/>
      <c r="N6" s="504"/>
      <c r="O6" s="504"/>
      <c r="P6" s="504">
        <v>6.25</v>
      </c>
      <c r="Q6" s="504"/>
      <c r="R6" s="79">
        <f t="shared" si="0"/>
        <v>6.25</v>
      </c>
    </row>
    <row r="7" spans="10:18" ht="16.5" thickBot="1">
      <c r="J7" s="69">
        <v>101</v>
      </c>
      <c r="K7" s="496" t="s">
        <v>485</v>
      </c>
      <c r="L7" s="8" t="str">
        <f>LOOKUP(J7,Name!A$1:B1346)</f>
        <v>Thea Criddle</v>
      </c>
      <c r="M7" s="504">
        <v>6</v>
      </c>
      <c r="N7" s="504">
        <v>6</v>
      </c>
      <c r="O7" s="504">
        <v>5.25</v>
      </c>
      <c r="P7" s="504">
        <v>6</v>
      </c>
      <c r="Q7" s="504"/>
      <c r="R7" s="79">
        <f t="shared" si="0"/>
        <v>6</v>
      </c>
    </row>
    <row r="8" spans="1:18" ht="16.5" thickBot="1">
      <c r="A8" s="714" t="s">
        <v>0</v>
      </c>
      <c r="B8" s="44" t="s">
        <v>40</v>
      </c>
      <c r="C8" s="45" t="s">
        <v>84</v>
      </c>
      <c r="D8" s="45" t="s">
        <v>1</v>
      </c>
      <c r="E8" s="45" t="s">
        <v>2</v>
      </c>
      <c r="F8" s="45" t="s">
        <v>3</v>
      </c>
      <c r="G8" s="45" t="s">
        <v>4</v>
      </c>
      <c r="H8" s="46" t="s">
        <v>521</v>
      </c>
      <c r="I8" s="3"/>
      <c r="J8" s="47">
        <v>507</v>
      </c>
      <c r="K8" s="496" t="s">
        <v>485</v>
      </c>
      <c r="L8" s="8" t="str">
        <f>LOOKUP(J8,Name!A$1:B1341)</f>
        <v>Lauren Bowman</v>
      </c>
      <c r="M8" s="552"/>
      <c r="N8" s="504"/>
      <c r="O8" s="503">
        <v>6</v>
      </c>
      <c r="P8" s="504"/>
      <c r="Q8" s="504"/>
      <c r="R8" s="79">
        <f t="shared" si="0"/>
        <v>6</v>
      </c>
    </row>
    <row r="9" spans="1:18" ht="15.75">
      <c r="A9" s="715">
        <v>6</v>
      </c>
      <c r="B9" s="61" t="s">
        <v>522</v>
      </c>
      <c r="C9" s="71">
        <v>29.5</v>
      </c>
      <c r="D9" s="71">
        <v>29.1</v>
      </c>
      <c r="E9" s="71">
        <v>28.1</v>
      </c>
      <c r="F9" s="19">
        <v>29.1</v>
      </c>
      <c r="G9" s="19"/>
      <c r="H9" s="667">
        <f>MIN(C9:G9)</f>
        <v>28.1</v>
      </c>
      <c r="I9" s="3"/>
      <c r="J9" s="69">
        <v>511</v>
      </c>
      <c r="K9" s="496" t="s">
        <v>485</v>
      </c>
      <c r="L9" s="8" t="str">
        <f>LOOKUP(J9,Name!A$1:B1345)</f>
        <v>Amy Kelly</v>
      </c>
      <c r="M9" s="504">
        <v>5.75</v>
      </c>
      <c r="N9" s="504">
        <v>5.5</v>
      </c>
      <c r="O9" s="504"/>
      <c r="P9" s="504"/>
      <c r="Q9" s="504"/>
      <c r="R9" s="79">
        <f t="shared" si="0"/>
        <v>5.75</v>
      </c>
    </row>
    <row r="10" spans="1:18" ht="15.75">
      <c r="A10" s="410">
        <v>5</v>
      </c>
      <c r="B10" s="57" t="s">
        <v>8</v>
      </c>
      <c r="C10" s="8">
        <v>30.1</v>
      </c>
      <c r="D10" s="19">
        <v>30.6</v>
      </c>
      <c r="E10" s="19">
        <v>28.6</v>
      </c>
      <c r="F10" s="71">
        <v>28.3</v>
      </c>
      <c r="G10" s="19"/>
      <c r="H10" s="58">
        <f>MIN(C10:G10)</f>
        <v>28.3</v>
      </c>
      <c r="I10" s="3"/>
      <c r="J10" s="47">
        <v>687</v>
      </c>
      <c r="K10" s="496" t="s">
        <v>485</v>
      </c>
      <c r="L10" s="8" t="str">
        <f>LOOKUP(J10,Name!A$1:B1342)</f>
        <v>Annabel Dalby</v>
      </c>
      <c r="M10" s="552"/>
      <c r="N10" s="504"/>
      <c r="O10" s="504">
        <v>5.75</v>
      </c>
      <c r="P10" s="504"/>
      <c r="Q10" s="504"/>
      <c r="R10" s="79">
        <f t="shared" si="0"/>
        <v>5.75</v>
      </c>
    </row>
    <row r="11" spans="1:18" ht="15.75">
      <c r="A11" s="412">
        <v>3</v>
      </c>
      <c r="B11" s="57" t="s">
        <v>6</v>
      </c>
      <c r="C11" s="19">
        <v>30.6</v>
      </c>
      <c r="D11" s="19"/>
      <c r="E11" s="19">
        <v>28.8</v>
      </c>
      <c r="F11" s="19">
        <v>31.5</v>
      </c>
      <c r="G11" s="19"/>
      <c r="H11" s="58">
        <f>MIN(C11:G11)</f>
        <v>28.8</v>
      </c>
      <c r="I11" s="3"/>
      <c r="J11" s="69">
        <v>513</v>
      </c>
      <c r="K11" s="496" t="s">
        <v>485</v>
      </c>
      <c r="L11" s="8" t="str">
        <f>LOOKUP(J11,Name!A$1:B1346)</f>
        <v>Niamh Kilgallan</v>
      </c>
      <c r="M11" s="504"/>
      <c r="N11" s="504">
        <v>5.5</v>
      </c>
      <c r="O11" s="504"/>
      <c r="P11" s="504"/>
      <c r="Q11" s="504"/>
      <c r="R11" s="79">
        <f t="shared" si="0"/>
        <v>5.5</v>
      </c>
    </row>
    <row r="12" spans="1:18" ht="15.75">
      <c r="A12" s="413">
        <v>1</v>
      </c>
      <c r="B12" s="57" t="s">
        <v>10</v>
      </c>
      <c r="C12" s="8">
        <v>31.1</v>
      </c>
      <c r="D12" s="19">
        <v>31</v>
      </c>
      <c r="E12" s="19">
        <v>30.8</v>
      </c>
      <c r="F12" s="19">
        <v>28.8</v>
      </c>
      <c r="G12" s="19"/>
      <c r="H12" s="58">
        <f>MIN(C12:G12)</f>
        <v>28.8</v>
      </c>
      <c r="I12" s="3"/>
      <c r="J12" s="69">
        <v>692</v>
      </c>
      <c r="K12" s="496" t="s">
        <v>485</v>
      </c>
      <c r="L12" s="8" t="str">
        <f>LOOKUP(J12,Name!A$1:B1347)</f>
        <v>Freya Harding</v>
      </c>
      <c r="M12" s="504">
        <v>5.5</v>
      </c>
      <c r="N12" s="504">
        <v>5.5</v>
      </c>
      <c r="O12" s="504">
        <v>5.25</v>
      </c>
      <c r="P12" s="504"/>
      <c r="Q12" s="504"/>
      <c r="R12" s="79">
        <f t="shared" si="0"/>
        <v>5.5</v>
      </c>
    </row>
    <row r="13" spans="1:18" ht="16.5" thickBot="1">
      <c r="A13" s="716">
        <v>4</v>
      </c>
      <c r="B13" s="62" t="s">
        <v>9</v>
      </c>
      <c r="C13" s="75"/>
      <c r="D13" s="75">
        <v>29.7</v>
      </c>
      <c r="E13" s="75">
        <v>30.3</v>
      </c>
      <c r="F13" s="75">
        <v>30.5</v>
      </c>
      <c r="G13" s="75"/>
      <c r="H13" s="59">
        <f>MIN(C13:G13)</f>
        <v>29.7</v>
      </c>
      <c r="I13" s="3"/>
      <c r="J13" s="69">
        <v>691</v>
      </c>
      <c r="K13" s="496" t="s">
        <v>485</v>
      </c>
      <c r="L13" s="8" t="str">
        <f>LOOKUP(J13,Name!A$1:B1349)</f>
        <v>Ania Gahan</v>
      </c>
      <c r="M13" s="504"/>
      <c r="N13" s="504"/>
      <c r="O13" s="504"/>
      <c r="P13" s="504">
        <v>5.5</v>
      </c>
      <c r="Q13" s="504"/>
      <c r="R13" s="79">
        <f t="shared" si="0"/>
        <v>5.5</v>
      </c>
    </row>
    <row r="14" spans="4:18" ht="16.5" thickBot="1">
      <c r="D14" s="26"/>
      <c r="E14" s="26"/>
      <c r="F14" s="26"/>
      <c r="G14" s="26"/>
      <c r="I14" s="3"/>
      <c r="J14" s="69">
        <v>514</v>
      </c>
      <c r="K14" s="496" t="s">
        <v>485</v>
      </c>
      <c r="L14" s="8" t="str">
        <f>LOOKUP(J14,Name!A$1:B1347)</f>
        <v>Amelia Coughlan</v>
      </c>
      <c r="M14" s="504"/>
      <c r="N14" s="504"/>
      <c r="O14" s="504"/>
      <c r="P14" s="504">
        <v>5</v>
      </c>
      <c r="Q14" s="504"/>
      <c r="R14" s="79">
        <f t="shared" si="0"/>
        <v>5</v>
      </c>
    </row>
    <row r="15" spans="1:18" ht="15.75">
      <c r="A15" s="43" t="s">
        <v>0</v>
      </c>
      <c r="B15" s="44" t="s">
        <v>41</v>
      </c>
      <c r="C15" s="45" t="s">
        <v>84</v>
      </c>
      <c r="D15" s="45" t="s">
        <v>1</v>
      </c>
      <c r="E15" s="45" t="s">
        <v>2</v>
      </c>
      <c r="F15" s="45" t="s">
        <v>3</v>
      </c>
      <c r="G15" s="74" t="s">
        <v>4</v>
      </c>
      <c r="H15" s="46" t="s">
        <v>521</v>
      </c>
      <c r="I15" s="3"/>
      <c r="J15" s="69">
        <v>693</v>
      </c>
      <c r="K15" s="496" t="s">
        <v>485</v>
      </c>
      <c r="L15" s="8" t="str">
        <f>LOOKUP(J15,Name!A$1:B1348)</f>
        <v>Charlotte Cappendell</v>
      </c>
      <c r="M15" s="504"/>
      <c r="N15" s="504"/>
      <c r="O15" s="504"/>
      <c r="P15" s="504">
        <v>5</v>
      </c>
      <c r="Q15" s="504"/>
      <c r="R15" s="79">
        <f t="shared" si="0"/>
        <v>5</v>
      </c>
    </row>
    <row r="16" spans="1:18" ht="15.75">
      <c r="A16" s="161">
        <v>5</v>
      </c>
      <c r="B16" s="57" t="s">
        <v>8</v>
      </c>
      <c r="C16" s="19">
        <v>99.2</v>
      </c>
      <c r="D16" s="71">
        <v>89.3</v>
      </c>
      <c r="E16" s="19">
        <v>98.4</v>
      </c>
      <c r="F16" s="71">
        <v>88.1</v>
      </c>
      <c r="G16" s="19"/>
      <c r="H16" s="667">
        <f>MIN(C16:G16)</f>
        <v>88.1</v>
      </c>
      <c r="I16" s="3"/>
      <c r="J16" s="460">
        <v>468</v>
      </c>
      <c r="K16" s="496" t="s">
        <v>485</v>
      </c>
      <c r="L16" s="8" t="str">
        <f>LOOKUP(J16,Name!A$1:B1333)</f>
        <v>Bethan Fulwell</v>
      </c>
      <c r="M16" s="504"/>
      <c r="N16" s="504"/>
      <c r="O16" s="504"/>
      <c r="P16" s="504">
        <v>5</v>
      </c>
      <c r="Q16" s="504"/>
      <c r="R16" s="79">
        <f t="shared" si="0"/>
        <v>5</v>
      </c>
    </row>
    <row r="17" spans="1:18" ht="16.5" thickBot="1">
      <c r="A17" s="563">
        <v>6</v>
      </c>
      <c r="B17" s="61" t="s">
        <v>522</v>
      </c>
      <c r="C17" s="71">
        <v>91</v>
      </c>
      <c r="D17" s="19">
        <v>90.5</v>
      </c>
      <c r="E17" s="71">
        <v>89.9</v>
      </c>
      <c r="F17" s="19">
        <v>88.7</v>
      </c>
      <c r="G17" s="19"/>
      <c r="H17" s="58">
        <f>MIN(C17:G17)</f>
        <v>88.7</v>
      </c>
      <c r="I17" s="3"/>
      <c r="J17" s="47">
        <v>689</v>
      </c>
      <c r="K17" s="496" t="s">
        <v>485</v>
      </c>
      <c r="L17" s="8" t="str">
        <f>LOOKUP(J17,Name!A$1:B1338)</f>
        <v>Olivia Webber</v>
      </c>
      <c r="M17" s="504">
        <v>4.75</v>
      </c>
      <c r="N17" s="504"/>
      <c r="O17" s="504"/>
      <c r="P17" s="504"/>
      <c r="Q17" s="504"/>
      <c r="R17" s="79">
        <f t="shared" si="0"/>
        <v>4.75</v>
      </c>
    </row>
    <row r="18" spans="1:18" ht="15.75">
      <c r="A18" s="139">
        <v>1</v>
      </c>
      <c r="B18" s="57" t="s">
        <v>10</v>
      </c>
      <c r="C18" s="8">
        <v>93.1</v>
      </c>
      <c r="D18" s="19">
        <v>93.5</v>
      </c>
      <c r="E18" s="19">
        <v>92</v>
      </c>
      <c r="F18" s="19">
        <v>89.7</v>
      </c>
      <c r="G18" s="19"/>
      <c r="H18" s="58">
        <f>MIN(C18:G18)</f>
        <v>89.7</v>
      </c>
      <c r="I18" s="3"/>
      <c r="J18" s="69">
        <v>694</v>
      </c>
      <c r="K18" s="496" t="s">
        <v>485</v>
      </c>
      <c r="L18" s="8" t="str">
        <f>LOOKUP(J18,Name!A$1:B1348)</f>
        <v>Sophie Storey</v>
      </c>
      <c r="M18" s="504"/>
      <c r="N18" s="504">
        <v>4.75</v>
      </c>
      <c r="O18" s="504"/>
      <c r="P18" s="504"/>
      <c r="Q18" s="504"/>
      <c r="R18" s="79">
        <f t="shared" si="0"/>
        <v>4.75</v>
      </c>
    </row>
    <row r="19" spans="1:18" ht="15.75">
      <c r="A19" s="148">
        <v>3</v>
      </c>
      <c r="B19" s="57" t="s">
        <v>6</v>
      </c>
      <c r="C19" s="19"/>
      <c r="D19" s="19">
        <v>92.8</v>
      </c>
      <c r="E19" s="19"/>
      <c r="F19" s="19">
        <v>90.1</v>
      </c>
      <c r="G19" s="19"/>
      <c r="H19" s="58">
        <f>MIN(C19:G19)</f>
        <v>90.1</v>
      </c>
      <c r="I19" s="3"/>
      <c r="J19" s="47">
        <v>512</v>
      </c>
      <c r="K19" s="496" t="s">
        <v>485</v>
      </c>
      <c r="L19" s="8" t="str">
        <f>LOOKUP(J19,Name!A$1:B1345)</f>
        <v>Mya Strachan</v>
      </c>
      <c r="M19" s="552"/>
      <c r="N19" s="504"/>
      <c r="O19" s="504">
        <v>4.5</v>
      </c>
      <c r="P19" s="504"/>
      <c r="Q19" s="504"/>
      <c r="R19" s="79">
        <f t="shared" si="0"/>
        <v>4.5</v>
      </c>
    </row>
    <row r="20" spans="1:18" ht="16.5" thickBot="1">
      <c r="A20" s="558">
        <v>4</v>
      </c>
      <c r="B20" s="62" t="s">
        <v>9</v>
      </c>
      <c r="C20" s="50"/>
      <c r="D20" s="75"/>
      <c r="E20" s="75"/>
      <c r="F20" s="75"/>
      <c r="G20" s="75"/>
      <c r="H20" s="59">
        <f>MIN(C20:G20)</f>
        <v>0</v>
      </c>
      <c r="I20" s="3"/>
      <c r="J20" s="69">
        <v>515</v>
      </c>
      <c r="K20" s="496" t="s">
        <v>485</v>
      </c>
      <c r="L20" s="8" t="str">
        <f>LOOKUP(J20,Name!A$1:B1348)</f>
        <v>Neva Bevan</v>
      </c>
      <c r="M20" s="504"/>
      <c r="N20" s="504"/>
      <c r="O20" s="504"/>
      <c r="P20" s="504">
        <v>4.25</v>
      </c>
      <c r="Q20" s="504"/>
      <c r="R20" s="79">
        <f t="shared" si="0"/>
        <v>4.25</v>
      </c>
    </row>
    <row r="21" spans="4:18" ht="16.5" thickBot="1">
      <c r="D21" s="26"/>
      <c r="E21" s="26"/>
      <c r="F21" s="26"/>
      <c r="G21" s="26"/>
      <c r="H21" s="26"/>
      <c r="J21" s="69">
        <v>106</v>
      </c>
      <c r="K21" s="496" t="s">
        <v>485</v>
      </c>
      <c r="L21" s="8" t="str">
        <f>LOOKUP(J21,Name!A$1:B1347)</f>
        <v>Alicia Tarr</v>
      </c>
      <c r="M21" s="504"/>
      <c r="N21" s="504"/>
      <c r="O21" s="504">
        <v>4.25</v>
      </c>
      <c r="P21" s="504"/>
      <c r="Q21" s="504"/>
      <c r="R21" s="79">
        <f t="shared" si="0"/>
        <v>4.25</v>
      </c>
    </row>
    <row r="22" spans="1:18" ht="15.75">
      <c r="A22" s="43" t="s">
        <v>0</v>
      </c>
      <c r="B22" s="44" t="s">
        <v>42</v>
      </c>
      <c r="C22" s="45" t="s">
        <v>84</v>
      </c>
      <c r="D22" s="45" t="s">
        <v>1</v>
      </c>
      <c r="E22" s="45" t="s">
        <v>2</v>
      </c>
      <c r="F22" s="45" t="s">
        <v>3</v>
      </c>
      <c r="G22" s="74" t="s">
        <v>4</v>
      </c>
      <c r="H22" s="46" t="s">
        <v>521</v>
      </c>
      <c r="I22" s="3"/>
      <c r="J22" s="47">
        <v>333</v>
      </c>
      <c r="K22" s="496" t="s">
        <v>485</v>
      </c>
      <c r="L22" s="8" t="str">
        <f>LOOKUP(J22,Name!A$1:B1337)</f>
        <v>Amber Threfall</v>
      </c>
      <c r="M22" s="504"/>
      <c r="N22" s="504">
        <v>4.25</v>
      </c>
      <c r="O22" s="504"/>
      <c r="P22" s="504"/>
      <c r="Q22" s="504"/>
      <c r="R22" s="79">
        <f t="shared" si="0"/>
        <v>4.25</v>
      </c>
    </row>
    <row r="23" spans="1:18" ht="15.75">
      <c r="A23" s="408" t="s">
        <v>14</v>
      </c>
      <c r="B23" s="61" t="s">
        <v>24</v>
      </c>
      <c r="C23" s="71">
        <v>58.5</v>
      </c>
      <c r="D23" s="19">
        <v>59.5</v>
      </c>
      <c r="E23" s="71">
        <v>58.7</v>
      </c>
      <c r="F23" s="19">
        <v>59.9</v>
      </c>
      <c r="G23" s="19"/>
      <c r="H23" s="667">
        <f aca="true" t="shared" si="1" ref="H23:H32">MIN(C23:G23)</f>
        <v>58.5</v>
      </c>
      <c r="I23" s="3"/>
      <c r="J23" s="460">
        <v>466</v>
      </c>
      <c r="K23" s="496" t="s">
        <v>485</v>
      </c>
      <c r="L23" s="8" t="str">
        <f>LOOKUP(J23,Name!A$1:B1332)</f>
        <v>Poppy Jones</v>
      </c>
      <c r="M23" s="504"/>
      <c r="N23" s="504">
        <v>4.25</v>
      </c>
      <c r="O23" s="504"/>
      <c r="P23" s="504"/>
      <c r="Q23" s="504"/>
      <c r="R23" s="79">
        <f t="shared" si="0"/>
        <v>4.25</v>
      </c>
    </row>
    <row r="24" spans="1:18" ht="15.75">
      <c r="A24" s="161" t="s">
        <v>15</v>
      </c>
      <c r="B24" s="57" t="s">
        <v>25</v>
      </c>
      <c r="C24" s="19">
        <v>64.3</v>
      </c>
      <c r="D24" s="71">
        <v>59</v>
      </c>
      <c r="E24" s="19">
        <v>61.3</v>
      </c>
      <c r="F24" s="71">
        <v>58.9</v>
      </c>
      <c r="G24" s="19"/>
      <c r="H24" s="58">
        <f t="shared" si="1"/>
        <v>58.9</v>
      </c>
      <c r="I24" s="3"/>
      <c r="J24" s="47">
        <v>508</v>
      </c>
      <c r="K24" s="496" t="s">
        <v>485</v>
      </c>
      <c r="L24" s="8" t="str">
        <f>LOOKUP(J24,Name!A$1:B1337)</f>
        <v>Sophie Perry</v>
      </c>
      <c r="M24" s="504">
        <v>4.25</v>
      </c>
      <c r="N24" s="504"/>
      <c r="O24" s="504"/>
      <c r="P24" s="504"/>
      <c r="Q24" s="504"/>
      <c r="R24" s="79">
        <f t="shared" si="0"/>
        <v>4.25</v>
      </c>
    </row>
    <row r="25" spans="1:18" ht="15.75">
      <c r="A25" s="139" t="s">
        <v>23</v>
      </c>
      <c r="B25" s="57" t="s">
        <v>33</v>
      </c>
      <c r="C25" s="19">
        <v>61</v>
      </c>
      <c r="D25" s="19">
        <v>60.4</v>
      </c>
      <c r="E25" s="19">
        <v>59.9</v>
      </c>
      <c r="F25" s="19">
        <v>65.5</v>
      </c>
      <c r="G25" s="19"/>
      <c r="H25" s="58">
        <f t="shared" si="1"/>
        <v>59.9</v>
      </c>
      <c r="I25" s="3"/>
      <c r="J25" s="47">
        <v>512</v>
      </c>
      <c r="K25" s="497" t="s">
        <v>140</v>
      </c>
      <c r="L25" s="548" t="str">
        <f>LOOKUP(J25,Name!A$1:B1313)</f>
        <v>Mya Strachan</v>
      </c>
      <c r="M25" s="504"/>
      <c r="N25" s="504"/>
      <c r="O25" s="504"/>
      <c r="P25" s="684">
        <v>1.84</v>
      </c>
      <c r="Q25" s="504"/>
      <c r="R25" s="718">
        <f t="shared" si="0"/>
        <v>1.84</v>
      </c>
    </row>
    <row r="26" spans="1:18" ht="15.75">
      <c r="A26" s="553" t="s">
        <v>17</v>
      </c>
      <c r="B26" s="57" t="s">
        <v>27</v>
      </c>
      <c r="C26" s="19"/>
      <c r="D26" s="19">
        <v>60</v>
      </c>
      <c r="E26" s="19">
        <v>61.1</v>
      </c>
      <c r="F26" s="19">
        <v>60.7</v>
      </c>
      <c r="G26" s="19"/>
      <c r="H26" s="58">
        <f t="shared" si="1"/>
        <v>60</v>
      </c>
      <c r="I26" s="3"/>
      <c r="J26" s="69">
        <v>104</v>
      </c>
      <c r="K26" s="497" t="s">
        <v>140</v>
      </c>
      <c r="L26" s="548" t="str">
        <f>LOOKUP(J26,Name!A$1:B1309)</f>
        <v>Mia Cooper</v>
      </c>
      <c r="M26" s="503">
        <v>1.82</v>
      </c>
      <c r="N26" s="504"/>
      <c r="O26" s="504"/>
      <c r="P26" s="504">
        <v>1.72</v>
      </c>
      <c r="Q26" s="504"/>
      <c r="R26" s="79">
        <f t="shared" si="0"/>
        <v>1.82</v>
      </c>
    </row>
    <row r="27" spans="1:18" ht="15.75">
      <c r="A27" s="139" t="s">
        <v>18</v>
      </c>
      <c r="B27" s="57" t="s">
        <v>28</v>
      </c>
      <c r="C27" s="19">
        <v>61.8</v>
      </c>
      <c r="D27" s="19">
        <v>60</v>
      </c>
      <c r="E27" s="19">
        <v>60.8</v>
      </c>
      <c r="F27" s="19">
        <v>60.4</v>
      </c>
      <c r="G27" s="19"/>
      <c r="H27" s="58">
        <f t="shared" si="1"/>
        <v>60</v>
      </c>
      <c r="I27" s="3"/>
      <c r="J27" s="47">
        <v>109</v>
      </c>
      <c r="K27" s="497" t="s">
        <v>140</v>
      </c>
      <c r="L27" s="548" t="str">
        <f>LOOKUP(J27,Name!A$1:B1305)</f>
        <v>Freya Liddington</v>
      </c>
      <c r="M27" s="504"/>
      <c r="N27" s="503">
        <v>1.75</v>
      </c>
      <c r="O27" s="504">
        <v>1.66</v>
      </c>
      <c r="P27" s="504"/>
      <c r="Q27" s="504"/>
      <c r="R27" s="79">
        <f t="shared" si="0"/>
        <v>1.75</v>
      </c>
    </row>
    <row r="28" spans="1:18" ht="15.75">
      <c r="A28" s="408" t="s">
        <v>19</v>
      </c>
      <c r="B28" s="61" t="s">
        <v>29</v>
      </c>
      <c r="C28" s="19">
        <v>62.1</v>
      </c>
      <c r="D28" s="19">
        <v>62.2</v>
      </c>
      <c r="E28" s="19">
        <v>61.2</v>
      </c>
      <c r="F28" s="19">
        <v>60.8</v>
      </c>
      <c r="G28" s="19"/>
      <c r="H28" s="58">
        <f t="shared" si="1"/>
        <v>60.8</v>
      </c>
      <c r="I28" s="3"/>
      <c r="J28" s="47">
        <v>694</v>
      </c>
      <c r="K28" s="497" t="s">
        <v>140</v>
      </c>
      <c r="L28" s="548" t="str">
        <f>LOOKUP(J28,Name!A$1:B1316)</f>
        <v>Sophie Storey</v>
      </c>
      <c r="M28" s="504">
        <v>1.74</v>
      </c>
      <c r="N28" s="504"/>
      <c r="O28" s="503">
        <v>1.73</v>
      </c>
      <c r="P28" s="504">
        <v>1.72</v>
      </c>
      <c r="Q28" s="504"/>
      <c r="R28" s="79">
        <f t="shared" si="0"/>
        <v>1.74</v>
      </c>
    </row>
    <row r="29" spans="1:18" ht="15.75">
      <c r="A29" s="148" t="s">
        <v>16</v>
      </c>
      <c r="B29" s="57" t="s">
        <v>26</v>
      </c>
      <c r="C29" s="19">
        <v>63</v>
      </c>
      <c r="D29" s="19"/>
      <c r="E29" s="19">
        <v>62.8</v>
      </c>
      <c r="F29" s="19">
        <v>62</v>
      </c>
      <c r="G29" s="19"/>
      <c r="H29" s="58">
        <f t="shared" si="1"/>
        <v>62</v>
      </c>
      <c r="I29" s="3"/>
      <c r="J29" s="696">
        <v>467</v>
      </c>
      <c r="K29" s="497" t="s">
        <v>140</v>
      </c>
      <c r="L29" s="548" t="str">
        <f>LOOKUP(J29,Name!A$1:B1314)</f>
        <v>Kodi Davey</v>
      </c>
      <c r="M29" s="504"/>
      <c r="N29" s="504">
        <v>1.65</v>
      </c>
      <c r="O29" s="504"/>
      <c r="P29" s="504">
        <v>1.73</v>
      </c>
      <c r="Q29" s="504"/>
      <c r="R29" s="79">
        <f t="shared" si="0"/>
        <v>1.73</v>
      </c>
    </row>
    <row r="30" spans="1:18" ht="15.75">
      <c r="A30" s="148" t="s">
        <v>21</v>
      </c>
      <c r="B30" s="57" t="s">
        <v>31</v>
      </c>
      <c r="C30" s="19">
        <v>62.2</v>
      </c>
      <c r="D30" s="19"/>
      <c r="E30" s="19"/>
      <c r="F30" s="19">
        <v>64.7</v>
      </c>
      <c r="G30" s="19"/>
      <c r="H30" s="58">
        <f t="shared" si="1"/>
        <v>62.2</v>
      </c>
      <c r="I30" s="3"/>
      <c r="J30" s="47">
        <v>688</v>
      </c>
      <c r="K30" s="497" t="s">
        <v>140</v>
      </c>
      <c r="L30" s="548" t="str">
        <f>LOOKUP(J30,Name!A$1:B1317)</f>
        <v>Georgia May Jones</v>
      </c>
      <c r="M30" s="504"/>
      <c r="N30" s="504">
        <v>1.7</v>
      </c>
      <c r="O30" s="504">
        <v>1.67</v>
      </c>
      <c r="P30" s="504"/>
      <c r="Q30" s="504"/>
      <c r="R30" s="79">
        <f t="shared" si="0"/>
        <v>1.7</v>
      </c>
    </row>
    <row r="31" spans="1:18" ht="15.75">
      <c r="A31" s="161" t="s">
        <v>20</v>
      </c>
      <c r="B31" s="57" t="s">
        <v>30</v>
      </c>
      <c r="C31" s="7">
        <v>65.5</v>
      </c>
      <c r="D31" s="19">
        <v>65</v>
      </c>
      <c r="E31" s="19">
        <v>66</v>
      </c>
      <c r="F31" s="19" t="s">
        <v>551</v>
      </c>
      <c r="G31" s="19"/>
      <c r="H31" s="58">
        <f t="shared" si="1"/>
        <v>65</v>
      </c>
      <c r="I31" s="3"/>
      <c r="J31" s="47">
        <v>693</v>
      </c>
      <c r="K31" s="497" t="s">
        <v>140</v>
      </c>
      <c r="L31" s="549" t="str">
        <f>LOOKUP(J31,Name!A$1:B1311)</f>
        <v>Charlotte Cappendell</v>
      </c>
      <c r="M31" s="504">
        <v>1.69</v>
      </c>
      <c r="N31" s="504">
        <v>1.63</v>
      </c>
      <c r="O31" s="504"/>
      <c r="P31" s="504"/>
      <c r="Q31" s="504"/>
      <c r="R31" s="79">
        <f t="shared" si="0"/>
        <v>1.69</v>
      </c>
    </row>
    <row r="32" spans="1:18" ht="16.5" thickBot="1">
      <c r="A32" s="554" t="s">
        <v>22</v>
      </c>
      <c r="B32" s="62" t="s">
        <v>32</v>
      </c>
      <c r="C32" s="82"/>
      <c r="D32" s="75"/>
      <c r="E32" s="75"/>
      <c r="F32" s="75"/>
      <c r="G32" s="75"/>
      <c r="H32" s="59">
        <f t="shared" si="1"/>
        <v>0</v>
      </c>
      <c r="I32" s="3"/>
      <c r="J32" s="47">
        <v>306</v>
      </c>
      <c r="K32" s="497" t="s">
        <v>140</v>
      </c>
      <c r="L32" s="548" t="str">
        <f>LOOKUP(J32,Name!A$1:B1318)</f>
        <v>Namala Sentenza</v>
      </c>
      <c r="M32" s="505"/>
      <c r="N32" s="505">
        <v>1.68</v>
      </c>
      <c r="O32" s="505"/>
      <c r="P32" s="505">
        <v>1.66</v>
      </c>
      <c r="Q32" s="505"/>
      <c r="R32" s="79">
        <f t="shared" si="0"/>
        <v>1.68</v>
      </c>
    </row>
    <row r="33" spans="4:18" ht="16.5" thickBot="1">
      <c r="D33" s="26"/>
      <c r="E33" s="26"/>
      <c r="F33" s="26"/>
      <c r="G33" s="26"/>
      <c r="H33" s="26"/>
      <c r="J33" s="47">
        <v>692</v>
      </c>
      <c r="K33" s="497" t="s">
        <v>140</v>
      </c>
      <c r="L33" s="549" t="str">
        <f>LOOKUP(J33,Name!A$1:B1310)</f>
        <v>Freya Harding</v>
      </c>
      <c r="M33" s="505"/>
      <c r="N33" s="504"/>
      <c r="O33" s="505"/>
      <c r="P33" s="504">
        <v>1.67</v>
      </c>
      <c r="Q33" s="504"/>
      <c r="R33" s="79">
        <f t="shared" si="0"/>
        <v>1.67</v>
      </c>
    </row>
    <row r="34" spans="1:18" ht="15.75">
      <c r="A34" s="43" t="s">
        <v>0</v>
      </c>
      <c r="B34" s="44" t="s">
        <v>43</v>
      </c>
      <c r="C34" s="45" t="s">
        <v>84</v>
      </c>
      <c r="D34" s="45" t="s">
        <v>1</v>
      </c>
      <c r="E34" s="45" t="s">
        <v>2</v>
      </c>
      <c r="F34" s="45" t="s">
        <v>3</v>
      </c>
      <c r="G34" s="45" t="s">
        <v>4</v>
      </c>
      <c r="H34" s="46" t="s">
        <v>521</v>
      </c>
      <c r="I34" s="3"/>
      <c r="J34" s="47">
        <v>513</v>
      </c>
      <c r="K34" s="497" t="s">
        <v>140</v>
      </c>
      <c r="L34" s="548" t="str">
        <f>LOOKUP(J34,Name!A$1:B1312)</f>
        <v>Niamh Kilgallan</v>
      </c>
      <c r="M34" s="505"/>
      <c r="N34" s="504"/>
      <c r="O34" s="504">
        <v>1.67</v>
      </c>
      <c r="P34" s="504"/>
      <c r="Q34" s="504"/>
      <c r="R34" s="79">
        <f aca="true" t="shared" si="2" ref="R34:R65">MAX(M34:Q34)</f>
        <v>1.67</v>
      </c>
    </row>
    <row r="35" spans="1:18" ht="15.75">
      <c r="A35" s="47">
        <v>501</v>
      </c>
      <c r="B35" s="8" t="str">
        <f>LOOKUP(A35,Name!A$1:B927)</f>
        <v>Sian Lewis</v>
      </c>
      <c r="C35" s="19"/>
      <c r="D35" s="24"/>
      <c r="E35" s="559">
        <v>14.5</v>
      </c>
      <c r="F35" s="559">
        <v>13.6</v>
      </c>
      <c r="G35" s="9"/>
      <c r="H35" s="48">
        <f aca="true" t="shared" si="3" ref="H35:H48">MIN(C35:G35)</f>
        <v>13.6</v>
      </c>
      <c r="I35" s="3"/>
      <c r="J35" s="696">
        <v>463</v>
      </c>
      <c r="K35" s="497" t="s">
        <v>140</v>
      </c>
      <c r="L35" s="548" t="str">
        <f>LOOKUP(J35,Name!A$1:B1316)</f>
        <v>Carrie Gordon</v>
      </c>
      <c r="M35" s="505"/>
      <c r="N35" s="504">
        <v>1.67</v>
      </c>
      <c r="O35" s="504"/>
      <c r="P35" s="504"/>
      <c r="Q35" s="504"/>
      <c r="R35" s="79">
        <f t="shared" si="2"/>
        <v>1.67</v>
      </c>
    </row>
    <row r="36" spans="1:18" ht="15.75">
      <c r="A36" s="47">
        <v>306</v>
      </c>
      <c r="B36" s="8" t="str">
        <f>LOOKUP(A36,Name!A$1:B924)</f>
        <v>Namala Sentenza</v>
      </c>
      <c r="C36" s="559">
        <v>14</v>
      </c>
      <c r="D36" s="11"/>
      <c r="E36" s="11"/>
      <c r="F36" s="24">
        <v>13.8</v>
      </c>
      <c r="G36" s="9"/>
      <c r="H36" s="48">
        <f t="shared" si="3"/>
        <v>13.8</v>
      </c>
      <c r="I36" s="3"/>
      <c r="J36" s="70">
        <v>301</v>
      </c>
      <c r="K36" s="497" t="s">
        <v>140</v>
      </c>
      <c r="L36" s="548" t="str">
        <f>LOOKUP(J36,Name!A$1:B1309)</f>
        <v>Jessica Moseley</v>
      </c>
      <c r="M36" s="505">
        <v>1.6</v>
      </c>
      <c r="N36" s="504"/>
      <c r="O36" s="504"/>
      <c r="P36" s="504">
        <v>1.65</v>
      </c>
      <c r="Q36" s="504"/>
      <c r="R36" s="79">
        <f t="shared" si="2"/>
        <v>1.65</v>
      </c>
    </row>
    <row r="37" spans="1:18" ht="15.75">
      <c r="A37" s="69">
        <v>690</v>
      </c>
      <c r="B37" s="8" t="str">
        <f>LOOKUP(A37,Name!A$1:B928)</f>
        <v>Tanith Cox</v>
      </c>
      <c r="C37" s="19"/>
      <c r="D37" s="15">
        <v>14.5</v>
      </c>
      <c r="E37" s="9"/>
      <c r="F37" s="9">
        <v>14</v>
      </c>
      <c r="G37" s="9"/>
      <c r="H37" s="48">
        <f t="shared" si="3"/>
        <v>14</v>
      </c>
      <c r="I37" s="3"/>
      <c r="J37" s="47">
        <v>108</v>
      </c>
      <c r="K37" s="497" t="s">
        <v>140</v>
      </c>
      <c r="L37" s="548" t="str">
        <f>LOOKUP(J37,Name!A$1:B1306)</f>
        <v>Millly Fidkin</v>
      </c>
      <c r="M37" s="505"/>
      <c r="N37" s="504"/>
      <c r="O37" s="504">
        <v>1.63</v>
      </c>
      <c r="P37" s="504"/>
      <c r="Q37" s="504"/>
      <c r="R37" s="79">
        <f t="shared" si="2"/>
        <v>1.63</v>
      </c>
    </row>
    <row r="38" spans="1:18" ht="15.75">
      <c r="A38" s="350">
        <v>102</v>
      </c>
      <c r="B38" s="8" t="str">
        <f>LOOKUP(A38,Name!A$1:B923)</f>
        <v>Patience Clarke</v>
      </c>
      <c r="C38" s="19">
        <v>14.2</v>
      </c>
      <c r="D38" s="24"/>
      <c r="E38" s="9"/>
      <c r="F38" s="9"/>
      <c r="G38" s="9"/>
      <c r="H38" s="48">
        <f t="shared" si="3"/>
        <v>14.2</v>
      </c>
      <c r="I38" s="3"/>
      <c r="J38" s="696">
        <v>466</v>
      </c>
      <c r="K38" s="497" t="s">
        <v>140</v>
      </c>
      <c r="L38" s="548" t="str">
        <f>LOOKUP(J38,Name!A$1:B1317)</f>
        <v>Poppy Jones</v>
      </c>
      <c r="M38" s="504"/>
      <c r="N38" s="504"/>
      <c r="O38" s="504"/>
      <c r="P38" s="504">
        <v>1.56</v>
      </c>
      <c r="Q38" s="504"/>
      <c r="R38" s="79">
        <f t="shared" si="2"/>
        <v>1.56</v>
      </c>
    </row>
    <row r="39" spans="1:18" ht="15.75">
      <c r="A39" s="350">
        <v>107</v>
      </c>
      <c r="B39" s="8" t="str">
        <f>LOOKUP(A39,Name!A$1:B931)</f>
        <v>Isabella Brooks</v>
      </c>
      <c r="C39" s="7"/>
      <c r="D39" s="713">
        <v>15</v>
      </c>
      <c r="E39" s="713"/>
      <c r="F39" s="6">
        <v>14.4</v>
      </c>
      <c r="G39" s="6"/>
      <c r="H39" s="48">
        <f t="shared" si="3"/>
        <v>14.4</v>
      </c>
      <c r="I39" s="3"/>
      <c r="J39" s="69">
        <v>105</v>
      </c>
      <c r="K39" s="497" t="s">
        <v>140</v>
      </c>
      <c r="L39" s="548" t="str">
        <f>LOOKUP(J39,Name!A$1:B1310)</f>
        <v>Caitlin Ralth</v>
      </c>
      <c r="M39" s="504"/>
      <c r="N39" s="504"/>
      <c r="O39" s="504"/>
      <c r="P39" s="504">
        <v>1.54</v>
      </c>
      <c r="Q39" s="504"/>
      <c r="R39" s="79">
        <f t="shared" si="2"/>
        <v>1.54</v>
      </c>
    </row>
    <row r="40" spans="1:18" ht="15.75">
      <c r="A40" s="69">
        <v>691</v>
      </c>
      <c r="B40" s="8" t="str">
        <f>LOOKUP(A40,Name!A$1:B929)</f>
        <v>Ania Gahan</v>
      </c>
      <c r="C40" s="19"/>
      <c r="D40" s="9"/>
      <c r="E40" s="9">
        <v>14.5</v>
      </c>
      <c r="F40" s="9"/>
      <c r="G40" s="9"/>
      <c r="H40" s="48">
        <f t="shared" si="3"/>
        <v>14.5</v>
      </c>
      <c r="I40" s="3"/>
      <c r="J40" s="696">
        <v>468</v>
      </c>
      <c r="K40" s="497" t="s">
        <v>140</v>
      </c>
      <c r="L40" s="548" t="str">
        <f>LOOKUP(J40,Name!A$1:B1315)</f>
        <v>Bethan Fulwell</v>
      </c>
      <c r="M40" s="504"/>
      <c r="N40" s="504"/>
      <c r="O40" s="504">
        <v>1.54</v>
      </c>
      <c r="P40" s="504"/>
      <c r="Q40" s="504"/>
      <c r="R40" s="79">
        <f t="shared" si="2"/>
        <v>1.54</v>
      </c>
    </row>
    <row r="41" spans="1:18" ht="15.75">
      <c r="A41" s="460">
        <v>463</v>
      </c>
      <c r="B41" s="8" t="str">
        <f>LOOKUP(A41,Name!A$1:B925)</f>
        <v>Carrie Gordon</v>
      </c>
      <c r="C41" s="19">
        <v>14.6</v>
      </c>
      <c r="D41" s="9"/>
      <c r="E41" s="9"/>
      <c r="F41" s="9"/>
      <c r="G41" s="9"/>
      <c r="H41" s="48">
        <f t="shared" si="3"/>
        <v>14.6</v>
      </c>
      <c r="I41" s="3"/>
      <c r="J41" s="47">
        <v>308</v>
      </c>
      <c r="K41" s="497" t="s">
        <v>140</v>
      </c>
      <c r="L41" s="548" t="str">
        <f>LOOKUP(J41,Name!A$1:B1310)</f>
        <v>Ashantay Cole</v>
      </c>
      <c r="M41" s="504">
        <v>1.51</v>
      </c>
      <c r="N41" s="504">
        <v>1.52</v>
      </c>
      <c r="O41" s="504"/>
      <c r="P41" s="504"/>
      <c r="Q41" s="504"/>
      <c r="R41" s="79">
        <f t="shared" si="2"/>
        <v>1.52</v>
      </c>
    </row>
    <row r="42" spans="1:18" ht="15.75">
      <c r="A42" s="350">
        <v>104</v>
      </c>
      <c r="B42" s="8" t="str">
        <f>LOOKUP(A42,Name!A$1:B930)</f>
        <v>Mia Cooper</v>
      </c>
      <c r="C42" s="7"/>
      <c r="D42" s="6"/>
      <c r="E42" s="6">
        <v>14.7</v>
      </c>
      <c r="F42" s="6"/>
      <c r="G42" s="6"/>
      <c r="H42" s="48">
        <f t="shared" si="3"/>
        <v>14.7</v>
      </c>
      <c r="I42" s="3"/>
      <c r="J42" s="47">
        <v>305</v>
      </c>
      <c r="K42" s="497" t="s">
        <v>140</v>
      </c>
      <c r="L42" s="548" t="str">
        <f>LOOKUP(J42,Name!A$1:B1317)</f>
        <v>Holly Marsden</v>
      </c>
      <c r="M42" s="504"/>
      <c r="N42" s="504"/>
      <c r="O42" s="504">
        <v>1.52</v>
      </c>
      <c r="P42" s="504"/>
      <c r="Q42" s="504"/>
      <c r="R42" s="79">
        <f t="shared" si="2"/>
        <v>1.52</v>
      </c>
    </row>
    <row r="43" spans="1:18" ht="15.75">
      <c r="A43" s="47">
        <v>513</v>
      </c>
      <c r="B43" s="8" t="str">
        <f>LOOKUP(A43,Name!A$1:B932)</f>
        <v>Niamh Kilgallan</v>
      </c>
      <c r="C43" s="9"/>
      <c r="D43" s="9">
        <v>14.7</v>
      </c>
      <c r="E43" s="9"/>
      <c r="F43" s="9"/>
      <c r="G43" s="9"/>
      <c r="H43" s="48">
        <f t="shared" si="3"/>
        <v>14.7</v>
      </c>
      <c r="I43" s="3"/>
      <c r="J43" s="350">
        <v>102</v>
      </c>
      <c r="K43" s="497" t="s">
        <v>140</v>
      </c>
      <c r="L43" s="548" t="str">
        <f>LOOKUP(J43,Name!A$1:B1308)</f>
        <v>Patience Clarke</v>
      </c>
      <c r="M43" s="504">
        <v>1.51</v>
      </c>
      <c r="N43" s="504"/>
      <c r="O43" s="504"/>
      <c r="P43" s="504"/>
      <c r="Q43" s="504"/>
      <c r="R43" s="79">
        <f t="shared" si="2"/>
        <v>1.51</v>
      </c>
    </row>
    <row r="44" spans="1:18" ht="15.75">
      <c r="A44" s="460">
        <v>467</v>
      </c>
      <c r="B44" s="8" t="str">
        <f>LOOKUP(A44,Name!A$1:B926)</f>
        <v>Kodi Davey</v>
      </c>
      <c r="C44" s="19"/>
      <c r="D44" s="9">
        <v>15.2</v>
      </c>
      <c r="E44" s="9"/>
      <c r="F44" s="9">
        <v>14.7</v>
      </c>
      <c r="G44" s="9"/>
      <c r="H44" s="48">
        <f t="shared" si="3"/>
        <v>14.7</v>
      </c>
      <c r="I44" s="3"/>
      <c r="J44" s="47">
        <v>503</v>
      </c>
      <c r="K44" s="497" t="s">
        <v>140</v>
      </c>
      <c r="L44" s="548" t="str">
        <f>LOOKUP(J44,Name!A$1:B1313)</f>
        <v>Sophie Ehlan</v>
      </c>
      <c r="M44" s="504">
        <v>1.4</v>
      </c>
      <c r="N44" s="504">
        <v>1.5</v>
      </c>
      <c r="O44" s="504"/>
      <c r="P44" s="504"/>
      <c r="Q44" s="504"/>
      <c r="R44" s="79">
        <f t="shared" si="2"/>
        <v>1.5</v>
      </c>
    </row>
    <row r="45" spans="1:18" ht="15.75">
      <c r="A45" s="47">
        <v>687</v>
      </c>
      <c r="B45" s="8" t="str">
        <f>LOOKUP(A45,Name!A$1:B926)</f>
        <v>Annabel Dalby</v>
      </c>
      <c r="C45" s="19">
        <v>14.8</v>
      </c>
      <c r="D45" s="9"/>
      <c r="E45" s="9"/>
      <c r="F45" s="9"/>
      <c r="G45" s="9"/>
      <c r="H45" s="48">
        <f t="shared" si="3"/>
        <v>14.8</v>
      </c>
      <c r="I45" s="3"/>
      <c r="J45" s="47">
        <v>514</v>
      </c>
      <c r="K45" s="497" t="s">
        <v>140</v>
      </c>
      <c r="L45" s="548" t="str">
        <f>LOOKUP(J45,Name!A$1:B1311)</f>
        <v>Amelia Coughlan</v>
      </c>
      <c r="M45" s="504"/>
      <c r="N45" s="504"/>
      <c r="O45" s="504">
        <v>1.43</v>
      </c>
      <c r="P45" s="504"/>
      <c r="Q45" s="504"/>
      <c r="R45" s="79">
        <f t="shared" si="2"/>
        <v>1.43</v>
      </c>
    </row>
    <row r="46" spans="1:18" ht="15.75">
      <c r="A46" s="47">
        <v>512</v>
      </c>
      <c r="B46" s="8" t="str">
        <f>LOOKUP(A46,Name!A$1:B931)</f>
        <v>Mya Strachan</v>
      </c>
      <c r="C46" s="9"/>
      <c r="D46" s="9"/>
      <c r="E46" s="9">
        <v>14.9</v>
      </c>
      <c r="F46" s="9"/>
      <c r="G46" s="9"/>
      <c r="H46" s="48">
        <f t="shared" si="3"/>
        <v>14.9</v>
      </c>
      <c r="I46" s="3"/>
      <c r="J46" s="47">
        <v>333</v>
      </c>
      <c r="K46" s="497" t="s">
        <v>140</v>
      </c>
      <c r="L46" s="548" t="str">
        <f>LOOKUP(J46,Name!A$1:B1311)</f>
        <v>Amber Threfall</v>
      </c>
      <c r="M46" s="504"/>
      <c r="N46" s="504"/>
      <c r="O46" s="504">
        <v>1.4</v>
      </c>
      <c r="P46" s="504"/>
      <c r="Q46" s="504"/>
      <c r="R46" s="79">
        <f t="shared" si="2"/>
        <v>1.4</v>
      </c>
    </row>
    <row r="47" spans="1:18" ht="15.75">
      <c r="A47" s="47">
        <v>326</v>
      </c>
      <c r="B47" s="8" t="str">
        <f>LOOKUP(A47,Name!A$1:B925)</f>
        <v>Isobel Ryans</v>
      </c>
      <c r="C47" s="562"/>
      <c r="D47" s="561">
        <v>15.6</v>
      </c>
      <c r="E47" s="562"/>
      <c r="F47" s="562"/>
      <c r="G47" s="561"/>
      <c r="H47" s="48">
        <f t="shared" si="3"/>
        <v>15.6</v>
      </c>
      <c r="I47" s="3"/>
      <c r="J47" s="47">
        <v>508</v>
      </c>
      <c r="K47" s="497" t="s">
        <v>140</v>
      </c>
      <c r="L47" s="548" t="str">
        <f>LOOKUP(J47,Name!A$1:B1312)</f>
        <v>Sophie Perry</v>
      </c>
      <c r="M47" s="504"/>
      <c r="N47" s="504"/>
      <c r="O47" s="504"/>
      <c r="P47" s="504">
        <v>1.32</v>
      </c>
      <c r="Q47" s="504"/>
      <c r="R47" s="79">
        <f t="shared" si="2"/>
        <v>1.32</v>
      </c>
    </row>
    <row r="48" spans="1:18" ht="16.5" thickBot="1">
      <c r="A48" s="49">
        <v>333</v>
      </c>
      <c r="B48" s="50" t="str">
        <f>LOOKUP(A48,Name!A$1:B927)</f>
        <v>Amber Threfall</v>
      </c>
      <c r="C48" s="75"/>
      <c r="D48" s="51"/>
      <c r="E48" s="51">
        <v>16.2</v>
      </c>
      <c r="F48" s="51"/>
      <c r="G48" s="51"/>
      <c r="H48" s="52">
        <f t="shared" si="3"/>
        <v>16.2</v>
      </c>
      <c r="I48" s="3"/>
      <c r="J48" s="47">
        <v>506</v>
      </c>
      <c r="K48" s="497" t="s">
        <v>140</v>
      </c>
      <c r="L48" s="548" t="str">
        <f>LOOKUP(J48,Name!A$1:B1310)</f>
        <v>Bethany Devonshire</v>
      </c>
      <c r="M48" s="504">
        <v>1.29</v>
      </c>
      <c r="N48" s="504"/>
      <c r="O48" s="504"/>
      <c r="P48" s="504"/>
      <c r="Q48" s="504"/>
      <c r="R48" s="79">
        <f t="shared" si="2"/>
        <v>1.29</v>
      </c>
    </row>
    <row r="49" spans="1:18" ht="16.5" thickBot="1">
      <c r="A49" s="35"/>
      <c r="B49" s="36"/>
      <c r="C49" s="37"/>
      <c r="D49" s="37"/>
      <c r="E49" s="37"/>
      <c r="F49" s="37"/>
      <c r="G49" s="37"/>
      <c r="H49" s="37"/>
      <c r="I49" s="3"/>
      <c r="J49" s="350">
        <v>101</v>
      </c>
      <c r="K49" s="497" t="s">
        <v>140</v>
      </c>
      <c r="L49" s="548" t="str">
        <f>LOOKUP(J49,Name!A$1:B1307)</f>
        <v>Thea Criddle</v>
      </c>
      <c r="M49" s="504"/>
      <c r="N49" s="504">
        <v>1.24</v>
      </c>
      <c r="O49" s="504"/>
      <c r="P49" s="504"/>
      <c r="Q49" s="504"/>
      <c r="R49" s="79">
        <f t="shared" si="2"/>
        <v>1.24</v>
      </c>
    </row>
    <row r="50" spans="1:18" ht="15.75">
      <c r="A50" s="43" t="s">
        <v>0</v>
      </c>
      <c r="B50" s="44" t="s">
        <v>44</v>
      </c>
      <c r="C50" s="45" t="s">
        <v>84</v>
      </c>
      <c r="D50" s="45" t="s">
        <v>1</v>
      </c>
      <c r="E50" s="45" t="s">
        <v>2</v>
      </c>
      <c r="F50" s="45" t="s">
        <v>3</v>
      </c>
      <c r="G50" s="45" t="s">
        <v>4</v>
      </c>
      <c r="H50" s="46" t="s">
        <v>11</v>
      </c>
      <c r="I50" s="3"/>
      <c r="J50" s="47">
        <v>309</v>
      </c>
      <c r="K50" s="499" t="s">
        <v>153</v>
      </c>
      <c r="L50" s="273" t="str">
        <f>LOOKUP(J50,Name!A$1:B1326)</f>
        <v>Chenee Taylor</v>
      </c>
      <c r="M50" s="504"/>
      <c r="N50" s="503">
        <v>5.5</v>
      </c>
      <c r="O50" s="503">
        <v>5.6</v>
      </c>
      <c r="P50" s="503">
        <v>5.32</v>
      </c>
      <c r="Q50" s="504"/>
      <c r="R50" s="666">
        <f t="shared" si="2"/>
        <v>5.6</v>
      </c>
    </row>
    <row r="51" spans="1:18" ht="15.75">
      <c r="A51" s="161">
        <v>5</v>
      </c>
      <c r="B51" s="57" t="s">
        <v>8</v>
      </c>
      <c r="C51" s="19">
        <v>59.1</v>
      </c>
      <c r="D51" s="71">
        <v>57.2</v>
      </c>
      <c r="E51" s="71">
        <v>58.1</v>
      </c>
      <c r="F51" s="71">
        <v>57.2</v>
      </c>
      <c r="G51" s="19"/>
      <c r="H51" s="667">
        <f>MIN(C51:G51)</f>
        <v>57.2</v>
      </c>
      <c r="J51" s="47">
        <v>103</v>
      </c>
      <c r="K51" s="499" t="s">
        <v>153</v>
      </c>
      <c r="L51" s="273" t="str">
        <f>LOOKUP(J51,Name!A$1:B1319)</f>
        <v>Lucy Corker</v>
      </c>
      <c r="M51" s="503">
        <v>5.32</v>
      </c>
      <c r="N51" s="504">
        <v>4.94</v>
      </c>
      <c r="O51" s="504"/>
      <c r="P51" s="504">
        <v>4.88</v>
      </c>
      <c r="Q51" s="504"/>
      <c r="R51" s="79">
        <f t="shared" si="2"/>
        <v>5.32</v>
      </c>
    </row>
    <row r="52" spans="1:18" ht="15.75">
      <c r="A52" s="408">
        <v>6</v>
      </c>
      <c r="B52" s="61" t="s">
        <v>7</v>
      </c>
      <c r="C52" s="19">
        <v>58.5</v>
      </c>
      <c r="D52" s="19">
        <v>57.3</v>
      </c>
      <c r="E52" s="19">
        <v>58.2</v>
      </c>
      <c r="F52" s="19">
        <v>57.2</v>
      </c>
      <c r="G52" s="19"/>
      <c r="H52" s="58">
        <f>MIN(C52:G52)</f>
        <v>57.2</v>
      </c>
      <c r="J52" s="47">
        <v>687</v>
      </c>
      <c r="K52" s="499" t="s">
        <v>153</v>
      </c>
      <c r="L52" s="273" t="str">
        <f>LOOKUP(J52,Name!A$1:B1334)</f>
        <v>Annabel Dalby</v>
      </c>
      <c r="M52" s="504"/>
      <c r="N52" s="504">
        <v>5</v>
      </c>
      <c r="O52" s="504"/>
      <c r="P52" s="504">
        <v>5.32</v>
      </c>
      <c r="Q52" s="504"/>
      <c r="R52" s="79">
        <f t="shared" si="2"/>
        <v>5.32</v>
      </c>
    </row>
    <row r="53" spans="1:18" ht="15.75">
      <c r="A53" s="139">
        <v>1</v>
      </c>
      <c r="B53" s="57" t="s">
        <v>10</v>
      </c>
      <c r="C53" s="71">
        <v>57.8</v>
      </c>
      <c r="D53" s="19">
        <v>58.4</v>
      </c>
      <c r="E53" s="19">
        <v>59.4</v>
      </c>
      <c r="F53" s="19">
        <v>58.3</v>
      </c>
      <c r="G53" s="19"/>
      <c r="H53" s="58">
        <f>MIN(C53:G53)</f>
        <v>57.8</v>
      </c>
      <c r="J53" s="47">
        <v>104</v>
      </c>
      <c r="K53" s="499" t="s">
        <v>153</v>
      </c>
      <c r="L53" s="273" t="str">
        <f>LOOKUP(J53,Name!A$1:B1322)</f>
        <v>Mia Cooper</v>
      </c>
      <c r="M53" s="504">
        <v>5</v>
      </c>
      <c r="N53" s="504">
        <v>4.96</v>
      </c>
      <c r="O53" s="504">
        <v>5.08</v>
      </c>
      <c r="P53" s="504"/>
      <c r="Q53" s="504"/>
      <c r="R53" s="79">
        <f t="shared" si="2"/>
        <v>5.08</v>
      </c>
    </row>
    <row r="54" spans="1:18" ht="16.5" thickBot="1">
      <c r="A54" s="149">
        <v>3</v>
      </c>
      <c r="B54" s="57" t="s">
        <v>6</v>
      </c>
      <c r="C54" s="19">
        <v>59.8</v>
      </c>
      <c r="D54" s="19">
        <v>59.3</v>
      </c>
      <c r="E54" s="19"/>
      <c r="F54" s="19">
        <v>57.3</v>
      </c>
      <c r="G54" s="19"/>
      <c r="H54" s="58">
        <f>MIN(C54:G54)</f>
        <v>57.3</v>
      </c>
      <c r="J54" s="47">
        <v>691</v>
      </c>
      <c r="K54" s="499" t="s">
        <v>153</v>
      </c>
      <c r="L54" s="273" t="str">
        <f>LOOKUP(J54,Name!A$1:B1329)</f>
        <v>Ania Gahan</v>
      </c>
      <c r="M54" s="504">
        <v>4.64</v>
      </c>
      <c r="N54" s="504">
        <v>4.7</v>
      </c>
      <c r="O54" s="504">
        <v>5.02</v>
      </c>
      <c r="P54" s="504">
        <v>5.02</v>
      </c>
      <c r="Q54" s="504"/>
      <c r="R54" s="79">
        <f t="shared" si="2"/>
        <v>5.02</v>
      </c>
    </row>
    <row r="55" spans="1:18" ht="16.5" thickBot="1">
      <c r="A55" s="558">
        <v>4</v>
      </c>
      <c r="B55" s="62" t="s">
        <v>9</v>
      </c>
      <c r="C55" s="75"/>
      <c r="D55" s="75"/>
      <c r="E55" s="75"/>
      <c r="F55" s="75">
        <v>59.4</v>
      </c>
      <c r="G55" s="75"/>
      <c r="H55" s="59">
        <f>MIN(C55:G55)</f>
        <v>59.4</v>
      </c>
      <c r="J55" s="47">
        <v>507</v>
      </c>
      <c r="K55" s="499" t="s">
        <v>153</v>
      </c>
      <c r="L55" s="273" t="str">
        <f>LOOKUP(J55,Name!A$1:B1329)</f>
        <v>Lauren Bowman</v>
      </c>
      <c r="M55" s="504"/>
      <c r="N55" s="504">
        <v>4.9</v>
      </c>
      <c r="O55" s="504"/>
      <c r="P55" s="504"/>
      <c r="Q55" s="504"/>
      <c r="R55" s="79">
        <f t="shared" si="2"/>
        <v>4.9</v>
      </c>
    </row>
    <row r="56" spans="10:18" ht="16.5" thickBot="1">
      <c r="J56" s="460">
        <v>463</v>
      </c>
      <c r="K56" s="499" t="s">
        <v>153</v>
      </c>
      <c r="L56" s="273" t="str">
        <f>LOOKUP(J56,Name!A$1:B1323)</f>
        <v>Carrie Gordon</v>
      </c>
      <c r="M56" s="504" t="s">
        <v>12</v>
      </c>
      <c r="N56" s="504">
        <v>4.52</v>
      </c>
      <c r="O56" s="504">
        <v>4.82</v>
      </c>
      <c r="P56" s="504">
        <v>4.82</v>
      </c>
      <c r="Q56" s="504"/>
      <c r="R56" s="79">
        <f t="shared" si="2"/>
        <v>4.82</v>
      </c>
    </row>
    <row r="57" spans="1:18" ht="15.75">
      <c r="A57" s="78" t="s">
        <v>0</v>
      </c>
      <c r="B57" s="39" t="s">
        <v>524</v>
      </c>
      <c r="C57" s="45" t="s">
        <v>84</v>
      </c>
      <c r="D57" s="45" t="s">
        <v>1</v>
      </c>
      <c r="E57" s="45" t="s">
        <v>2</v>
      </c>
      <c r="F57" s="45" t="s">
        <v>3</v>
      </c>
      <c r="G57" s="40" t="s">
        <v>4</v>
      </c>
      <c r="H57" s="80" t="s">
        <v>521</v>
      </c>
      <c r="J57" s="47">
        <v>333</v>
      </c>
      <c r="K57" s="499" t="s">
        <v>153</v>
      </c>
      <c r="L57" s="273" t="str">
        <f>LOOKUP(J57,Name!A$1:B1320)</f>
        <v>Amber Threfall</v>
      </c>
      <c r="M57" s="504">
        <v>4.76</v>
      </c>
      <c r="N57" s="504"/>
      <c r="O57" s="504">
        <v>4.72</v>
      </c>
      <c r="P57" s="504"/>
      <c r="Q57" s="504"/>
      <c r="R57" s="79">
        <f t="shared" si="2"/>
        <v>4.76</v>
      </c>
    </row>
    <row r="58" spans="1:18" ht="15.75">
      <c r="A58" s="47">
        <v>687</v>
      </c>
      <c r="B58" s="8" t="str">
        <f>LOOKUP(A58,Name!A$1:B932)</f>
        <v>Annabel Dalby</v>
      </c>
      <c r="C58" s="12">
        <v>48</v>
      </c>
      <c r="D58" s="67">
        <v>54</v>
      </c>
      <c r="E58" s="12"/>
      <c r="F58" s="12"/>
      <c r="G58" s="12"/>
      <c r="H58" s="665">
        <f aca="true" t="shared" si="4" ref="H58:H78">MAX(C58:G58)</f>
        <v>54</v>
      </c>
      <c r="J58" s="460">
        <v>468</v>
      </c>
      <c r="K58" s="499" t="s">
        <v>153</v>
      </c>
      <c r="L58" s="273" t="str">
        <f>LOOKUP(J58,Name!A$1:B1330)</f>
        <v>Bethan Fulwell</v>
      </c>
      <c r="M58" s="504"/>
      <c r="N58" s="504"/>
      <c r="O58" s="504">
        <v>4.7</v>
      </c>
      <c r="P58" s="504"/>
      <c r="Q58" s="504"/>
      <c r="R58" s="79">
        <f t="shared" si="2"/>
        <v>4.7</v>
      </c>
    </row>
    <row r="59" spans="1:18" ht="15.75">
      <c r="A59" s="47">
        <v>688</v>
      </c>
      <c r="B59" s="8" t="str">
        <f>LOOKUP(A59,Name!A$1:B936)</f>
        <v>Georgia May Jones</v>
      </c>
      <c r="C59" s="12"/>
      <c r="D59" s="12"/>
      <c r="E59" s="67">
        <v>53</v>
      </c>
      <c r="F59" s="12"/>
      <c r="G59" s="12"/>
      <c r="H59" s="77">
        <f t="shared" si="4"/>
        <v>53</v>
      </c>
      <c r="J59" s="47">
        <v>693</v>
      </c>
      <c r="K59" s="499" t="s">
        <v>153</v>
      </c>
      <c r="L59" s="528" t="str">
        <f>LOOKUP(J59,Name!A$1:B1324)</f>
        <v>Charlotte Cappendell</v>
      </c>
      <c r="M59" s="552"/>
      <c r="N59" s="504"/>
      <c r="O59" s="504">
        <v>4.66</v>
      </c>
      <c r="P59" s="504"/>
      <c r="Q59" s="504"/>
      <c r="R59" s="79">
        <f t="shared" si="2"/>
        <v>4.66</v>
      </c>
    </row>
    <row r="60" spans="1:18" ht="15.75">
      <c r="A60" s="47">
        <v>690</v>
      </c>
      <c r="B60" s="8" t="str">
        <f>LOOKUP(A60,Name!A$1:B931)</f>
        <v>Tanith Cox</v>
      </c>
      <c r="C60" s="12">
        <v>49</v>
      </c>
      <c r="D60" s="12">
        <v>49</v>
      </c>
      <c r="E60" s="12">
        <v>51</v>
      </c>
      <c r="F60" s="67">
        <v>52</v>
      </c>
      <c r="G60" s="12"/>
      <c r="H60" s="77">
        <f t="shared" si="4"/>
        <v>52</v>
      </c>
      <c r="J60" s="47">
        <v>513</v>
      </c>
      <c r="K60" s="499" t="s">
        <v>153</v>
      </c>
      <c r="L60" s="273" t="str">
        <f>LOOKUP(J60,Name!A$1:B1330)</f>
        <v>Niamh Kilgallan</v>
      </c>
      <c r="M60" s="504"/>
      <c r="N60" s="504"/>
      <c r="O60" s="504"/>
      <c r="P60" s="504">
        <v>4.64</v>
      </c>
      <c r="Q60" s="504"/>
      <c r="R60" s="79">
        <f t="shared" si="2"/>
        <v>4.64</v>
      </c>
    </row>
    <row r="61" spans="1:18" ht="15.75">
      <c r="A61" s="47">
        <v>507</v>
      </c>
      <c r="B61" s="8" t="str">
        <f>LOOKUP(A61,Name!A$1:B937)</f>
        <v>Lauren Bowman</v>
      </c>
      <c r="C61" s="12">
        <v>42</v>
      </c>
      <c r="D61" s="18">
        <v>49</v>
      </c>
      <c r="E61" s="18">
        <v>50</v>
      </c>
      <c r="F61" s="18">
        <v>51</v>
      </c>
      <c r="G61" s="18"/>
      <c r="H61" s="77">
        <f t="shared" si="4"/>
        <v>51</v>
      </c>
      <c r="J61" s="47">
        <v>690</v>
      </c>
      <c r="K61" s="499" t="s">
        <v>153</v>
      </c>
      <c r="L61" s="273" t="str">
        <f>LOOKUP(J61,Name!A$1:B1333)</f>
        <v>Tanith Cox</v>
      </c>
      <c r="M61" s="504">
        <v>4.54</v>
      </c>
      <c r="N61" s="504"/>
      <c r="O61" s="504"/>
      <c r="P61" s="504"/>
      <c r="Q61" s="504"/>
      <c r="R61" s="79">
        <f t="shared" si="2"/>
        <v>4.54</v>
      </c>
    </row>
    <row r="62" spans="1:18" ht="15.75">
      <c r="A62" s="47">
        <v>689</v>
      </c>
      <c r="B62" s="8" t="str">
        <f>LOOKUP(A62,Name!A$1:B937)</f>
        <v>Olivia Webber</v>
      </c>
      <c r="C62" s="12"/>
      <c r="D62" s="12"/>
      <c r="E62" s="12"/>
      <c r="F62" s="12">
        <v>50</v>
      </c>
      <c r="G62" s="12"/>
      <c r="H62" s="77">
        <f t="shared" si="4"/>
        <v>50</v>
      </c>
      <c r="J62" s="47">
        <v>109</v>
      </c>
      <c r="K62" s="499" t="s">
        <v>153</v>
      </c>
      <c r="L62" s="273" t="str">
        <f>LOOKUP(J62,Name!A$1:B1323)</f>
        <v>Freya Liddington</v>
      </c>
      <c r="M62" s="504"/>
      <c r="N62" s="504"/>
      <c r="O62" s="504">
        <v>4.52</v>
      </c>
      <c r="P62" s="504">
        <v>4.4</v>
      </c>
      <c r="Q62" s="504"/>
      <c r="R62" s="79">
        <f t="shared" si="2"/>
        <v>4.52</v>
      </c>
    </row>
    <row r="63" spans="1:18" ht="15.75">
      <c r="A63" s="47">
        <v>511</v>
      </c>
      <c r="B63" s="8" t="str">
        <f>LOOKUP(A63,Name!A$1:B938)</f>
        <v>Amy Kelly</v>
      </c>
      <c r="C63" s="12">
        <v>48</v>
      </c>
      <c r="D63" s="12">
        <v>46</v>
      </c>
      <c r="E63" s="12">
        <v>47</v>
      </c>
      <c r="F63" s="12">
        <v>50</v>
      </c>
      <c r="G63" s="12"/>
      <c r="H63" s="77">
        <f t="shared" si="4"/>
        <v>50</v>
      </c>
      <c r="J63" s="47">
        <v>502</v>
      </c>
      <c r="K63" s="499" t="s">
        <v>153</v>
      </c>
      <c r="L63" s="273" t="str">
        <f>LOOKUP(J63,Name!A$1:B1327)</f>
        <v>Hannah Evans</v>
      </c>
      <c r="M63" s="504"/>
      <c r="N63" s="504">
        <v>4.4</v>
      </c>
      <c r="O63" s="504"/>
      <c r="P63" s="504"/>
      <c r="Q63" s="504"/>
      <c r="R63" s="79">
        <f t="shared" si="2"/>
        <v>4.4</v>
      </c>
    </row>
    <row r="64" spans="1:18" ht="15.75">
      <c r="A64" s="460">
        <v>463</v>
      </c>
      <c r="B64" s="8" t="str">
        <f>LOOKUP(A64,Name!A$1:B939)</f>
        <v>Carrie Gordon</v>
      </c>
      <c r="C64" s="12"/>
      <c r="D64" s="12"/>
      <c r="E64" s="12">
        <v>48</v>
      </c>
      <c r="F64" s="12"/>
      <c r="G64" s="12"/>
      <c r="H64" s="77">
        <f t="shared" si="4"/>
        <v>48</v>
      </c>
      <c r="J64" s="47">
        <v>326</v>
      </c>
      <c r="K64" s="499" t="s">
        <v>153</v>
      </c>
      <c r="L64" s="273" t="str">
        <f>LOOKUP(J64,Name!A$1:B1321)</f>
        <v>Isobel Ryans</v>
      </c>
      <c r="M64" s="504"/>
      <c r="N64" s="504"/>
      <c r="O64" s="504"/>
      <c r="P64" s="504">
        <v>4.3</v>
      </c>
      <c r="Q64" s="504"/>
      <c r="R64" s="79">
        <f t="shared" si="2"/>
        <v>4.3</v>
      </c>
    </row>
    <row r="65" spans="1:18" ht="15.75">
      <c r="A65" s="47">
        <v>306</v>
      </c>
      <c r="B65" s="8" t="str">
        <f>LOOKUP(A65,Name!A$1:B936)</f>
        <v>Namala Sentenza</v>
      </c>
      <c r="C65" s="12"/>
      <c r="D65" s="12"/>
      <c r="E65" s="12"/>
      <c r="F65" s="12">
        <v>45</v>
      </c>
      <c r="G65" s="12"/>
      <c r="H65" s="77">
        <f t="shared" si="4"/>
        <v>45</v>
      </c>
      <c r="J65" s="69">
        <v>510</v>
      </c>
      <c r="K65" s="499" t="s">
        <v>153</v>
      </c>
      <c r="L65" s="273" t="str">
        <f>LOOKUP(J65,Name!A$1:B1331)</f>
        <v>Jessica Nesbitt</v>
      </c>
      <c r="M65" s="504">
        <v>4.2</v>
      </c>
      <c r="N65" s="504"/>
      <c r="O65" s="504"/>
      <c r="P65" s="504"/>
      <c r="Q65" s="504"/>
      <c r="R65" s="79">
        <f t="shared" si="2"/>
        <v>4.2</v>
      </c>
    </row>
    <row r="66" spans="1:18" ht="15.75">
      <c r="A66" s="70">
        <v>108</v>
      </c>
      <c r="B66" s="8" t="str">
        <f>LOOKUP(A66,Name!A$1:B932)</f>
        <v>Millly Fidkin</v>
      </c>
      <c r="C66" s="12"/>
      <c r="D66" s="12">
        <v>44</v>
      </c>
      <c r="E66" s="12"/>
      <c r="F66" s="12"/>
      <c r="G66" s="12"/>
      <c r="H66" s="77">
        <f t="shared" si="4"/>
        <v>44</v>
      </c>
      <c r="J66" s="47">
        <v>331</v>
      </c>
      <c r="K66" s="499" t="s">
        <v>153</v>
      </c>
      <c r="L66" s="273" t="str">
        <f>LOOKUP(J66,Name!A$1:B1321)</f>
        <v>Katrina Hall</v>
      </c>
      <c r="M66" s="504">
        <v>3.94</v>
      </c>
      <c r="N66" s="504"/>
      <c r="O66" s="504"/>
      <c r="P66" s="504"/>
      <c r="Q66" s="504"/>
      <c r="R66" s="79">
        <f aca="true" t="shared" si="5" ref="R66:R93">MAX(M66:Q66)</f>
        <v>3.94</v>
      </c>
    </row>
    <row r="67" spans="1:18" ht="15.75">
      <c r="A67" s="47">
        <v>305</v>
      </c>
      <c r="B67" s="8" t="str">
        <f>LOOKUP(A67,Name!A$1:B935)</f>
        <v>Holly Marsden</v>
      </c>
      <c r="C67" s="67">
        <v>44</v>
      </c>
      <c r="D67" s="12"/>
      <c r="E67" s="12"/>
      <c r="F67" s="12"/>
      <c r="G67" s="12"/>
      <c r="H67" s="77">
        <f t="shared" si="4"/>
        <v>44</v>
      </c>
      <c r="J67" s="47">
        <v>503</v>
      </c>
      <c r="K67" s="499" t="s">
        <v>153</v>
      </c>
      <c r="L67" s="273" t="str">
        <f>LOOKUP(J67,Name!A$1:B1328)</f>
        <v>Sophie Ehlan</v>
      </c>
      <c r="M67" s="504">
        <v>3.5</v>
      </c>
      <c r="N67" s="504"/>
      <c r="O67" s="504"/>
      <c r="P67" s="504"/>
      <c r="Q67" s="504"/>
      <c r="R67" s="79">
        <f t="shared" si="5"/>
        <v>3.5</v>
      </c>
    </row>
    <row r="68" spans="1:18" ht="15.75">
      <c r="A68" s="47">
        <v>333</v>
      </c>
      <c r="B68" s="8" t="str">
        <f>LOOKUP(A68,Name!A$1:B937)</f>
        <v>Amber Threfall</v>
      </c>
      <c r="C68" s="12"/>
      <c r="D68" s="12"/>
      <c r="E68" s="12"/>
      <c r="F68" s="12">
        <v>44</v>
      </c>
      <c r="G68" s="12"/>
      <c r="H68" s="77">
        <f t="shared" si="4"/>
        <v>44</v>
      </c>
      <c r="J68" s="47">
        <v>504</v>
      </c>
      <c r="K68" s="499" t="s">
        <v>153</v>
      </c>
      <c r="L68" s="273" t="str">
        <f>LOOKUP(J68,Name!A$1:B1329)</f>
        <v>Amy Cook</v>
      </c>
      <c r="M68" s="504"/>
      <c r="N68" s="504"/>
      <c r="O68" s="504"/>
      <c r="P68" s="504">
        <v>3.5</v>
      </c>
      <c r="Q68" s="504"/>
      <c r="R68" s="79">
        <f t="shared" si="5"/>
        <v>3.5</v>
      </c>
    </row>
    <row r="69" spans="1:18" ht="15.75">
      <c r="A69" s="47">
        <v>103</v>
      </c>
      <c r="B69" s="8" t="str">
        <f>LOOKUP(A69,Name!A$1:B941)</f>
        <v>Lucy Corker</v>
      </c>
      <c r="C69" s="12"/>
      <c r="D69" s="12"/>
      <c r="E69" s="12">
        <v>43</v>
      </c>
      <c r="F69" s="12"/>
      <c r="G69" s="12"/>
      <c r="H69" s="77">
        <f t="shared" si="4"/>
        <v>43</v>
      </c>
      <c r="J69" s="460">
        <v>464</v>
      </c>
      <c r="K69" s="499" t="s">
        <v>153</v>
      </c>
      <c r="L69" s="273" t="str">
        <f>LOOKUP(J69,Name!A$1:B1324)</f>
        <v>Milly Allen</v>
      </c>
      <c r="M69" s="504"/>
      <c r="N69" s="504"/>
      <c r="O69" s="504"/>
      <c r="P69" s="504">
        <v>3</v>
      </c>
      <c r="Q69" s="504"/>
      <c r="R69" s="79">
        <f t="shared" si="5"/>
        <v>3</v>
      </c>
    </row>
    <row r="70" spans="1:18" ht="15.75">
      <c r="A70" s="47">
        <v>102</v>
      </c>
      <c r="B70" s="8" t="str">
        <f>LOOKUP(A70,Name!A$1:B940)</f>
        <v>Patience Clarke</v>
      </c>
      <c r="C70" s="12"/>
      <c r="D70" s="12">
        <v>42</v>
      </c>
      <c r="E70" s="12"/>
      <c r="F70" s="12"/>
      <c r="G70" s="12"/>
      <c r="H70" s="77">
        <f t="shared" si="4"/>
        <v>42</v>
      </c>
      <c r="J70" s="47">
        <v>692</v>
      </c>
      <c r="K70" s="501" t="s">
        <v>143</v>
      </c>
      <c r="L70" s="514" t="str">
        <f>LOOKUP(J70,Name!A$1:B1294)</f>
        <v>Freya Harding</v>
      </c>
      <c r="M70" s="510"/>
      <c r="N70" s="510"/>
      <c r="O70" s="510">
        <v>45</v>
      </c>
      <c r="P70" s="717">
        <v>56</v>
      </c>
      <c r="Q70" s="510"/>
      <c r="R70" s="665">
        <f t="shared" si="5"/>
        <v>56</v>
      </c>
    </row>
    <row r="71" spans="1:18" ht="15.75">
      <c r="A71" s="47">
        <v>106</v>
      </c>
      <c r="B71" s="8" t="str">
        <f>LOOKUP(A71,Name!A$1:B942)</f>
        <v>Alicia Tarr</v>
      </c>
      <c r="C71" s="12"/>
      <c r="D71" s="12"/>
      <c r="E71" s="12">
        <v>42</v>
      </c>
      <c r="F71" s="12"/>
      <c r="G71" s="12"/>
      <c r="H71" s="77">
        <f t="shared" si="4"/>
        <v>42</v>
      </c>
      <c r="J71" s="69">
        <v>109</v>
      </c>
      <c r="K71" s="501" t="s">
        <v>143</v>
      </c>
      <c r="L71" s="514" t="str">
        <f>LOOKUP(J71,Name!A$1:B1292)</f>
        <v>Freya Liddington</v>
      </c>
      <c r="M71" s="557"/>
      <c r="N71" s="510">
        <v>43</v>
      </c>
      <c r="O71" s="510">
        <v>43</v>
      </c>
      <c r="P71" s="510">
        <v>51</v>
      </c>
      <c r="Q71" s="504"/>
      <c r="R71" s="77">
        <f t="shared" si="5"/>
        <v>51</v>
      </c>
    </row>
    <row r="72" spans="1:18" ht="15.75">
      <c r="A72" s="460">
        <v>466</v>
      </c>
      <c r="B72" s="8" t="str">
        <f>LOOKUP(A72,Name!A$1:B940)</f>
        <v>Poppy Jones</v>
      </c>
      <c r="C72" s="12"/>
      <c r="D72" s="12"/>
      <c r="E72" s="12"/>
      <c r="F72" s="12">
        <v>41</v>
      </c>
      <c r="G72" s="12"/>
      <c r="H72" s="77">
        <f t="shared" si="4"/>
        <v>41</v>
      </c>
      <c r="J72" s="47">
        <v>501</v>
      </c>
      <c r="K72" s="501" t="s">
        <v>143</v>
      </c>
      <c r="L72" s="514" t="str">
        <f>LOOKUP(J72,Name!A$1:B1299)</f>
        <v>Sian Lewis</v>
      </c>
      <c r="M72" s="510"/>
      <c r="N72" s="513">
        <v>44</v>
      </c>
      <c r="O72" s="510"/>
      <c r="P72" s="510">
        <v>49</v>
      </c>
      <c r="Q72" s="510"/>
      <c r="R72" s="77">
        <f t="shared" si="5"/>
        <v>49</v>
      </c>
    </row>
    <row r="73" spans="1:18" ht="15.75">
      <c r="A73" s="70">
        <v>109</v>
      </c>
      <c r="B73" s="8" t="str">
        <f>LOOKUP(A73,Name!A$1:B933)</f>
        <v>Freya Liddington</v>
      </c>
      <c r="C73" s="18">
        <v>41</v>
      </c>
      <c r="D73" s="12"/>
      <c r="E73" s="12"/>
      <c r="F73" s="12"/>
      <c r="G73" s="12"/>
      <c r="H73" s="77">
        <f t="shared" si="4"/>
        <v>41</v>
      </c>
      <c r="J73" s="696">
        <v>465</v>
      </c>
      <c r="K73" s="501" t="s">
        <v>143</v>
      </c>
      <c r="L73" s="514" t="str">
        <f>LOOKUP(J73,Name!A$1:B1293)</f>
        <v>Katie Wright</v>
      </c>
      <c r="M73" s="510"/>
      <c r="N73" s="510">
        <v>34</v>
      </c>
      <c r="O73" s="510">
        <v>43</v>
      </c>
      <c r="P73" s="510">
        <v>48</v>
      </c>
      <c r="Q73" s="510"/>
      <c r="R73" s="77">
        <f t="shared" si="5"/>
        <v>48</v>
      </c>
    </row>
    <row r="74" spans="1:18" ht="15.75">
      <c r="A74" s="47">
        <v>302</v>
      </c>
      <c r="B74" s="8" t="str">
        <f>LOOKUP(A74,Name!A$1:B934)</f>
        <v>Ana Gissen</v>
      </c>
      <c r="C74" s="18"/>
      <c r="D74" s="12">
        <v>41</v>
      </c>
      <c r="E74" s="12"/>
      <c r="F74" s="12"/>
      <c r="G74" s="12"/>
      <c r="H74" s="77">
        <f t="shared" si="4"/>
        <v>41</v>
      </c>
      <c r="J74" s="47">
        <v>309</v>
      </c>
      <c r="K74" s="501" t="s">
        <v>143</v>
      </c>
      <c r="L74" s="514" t="str">
        <f>LOOKUP(J74,Name!A$1:B1285)</f>
        <v>Chenee Taylor</v>
      </c>
      <c r="M74" s="510"/>
      <c r="N74" s="510"/>
      <c r="O74" s="513">
        <v>46</v>
      </c>
      <c r="P74" s="510"/>
      <c r="Q74" s="510"/>
      <c r="R74" s="77">
        <f t="shared" si="5"/>
        <v>46</v>
      </c>
    </row>
    <row r="75" spans="1:18" ht="15.75">
      <c r="A75" s="47">
        <v>326</v>
      </c>
      <c r="B75" s="8" t="str">
        <f>LOOKUP(A75,Name!A$1:B936)</f>
        <v>Isobel Ryans</v>
      </c>
      <c r="C75" s="12"/>
      <c r="D75" s="12">
        <v>39</v>
      </c>
      <c r="E75" s="12"/>
      <c r="F75" s="12"/>
      <c r="G75" s="12"/>
      <c r="H75" s="77">
        <f t="shared" si="4"/>
        <v>39</v>
      </c>
      <c r="J75" s="47">
        <v>108</v>
      </c>
      <c r="K75" s="501" t="s">
        <v>143</v>
      </c>
      <c r="L75" s="514" t="str">
        <f>LOOKUP(J75,Name!A$1:B1295)</f>
        <v>Millly Fidkin</v>
      </c>
      <c r="M75" s="508">
        <v>39</v>
      </c>
      <c r="N75" s="508">
        <v>42</v>
      </c>
      <c r="O75" s="508"/>
      <c r="P75" s="510">
        <v>46</v>
      </c>
      <c r="Q75" s="508"/>
      <c r="R75" s="77">
        <f t="shared" si="5"/>
        <v>46</v>
      </c>
    </row>
    <row r="76" spans="1:18" ht="15.75">
      <c r="A76" s="460">
        <v>464</v>
      </c>
      <c r="B76" s="8" t="str">
        <f>LOOKUP(A76,Name!A$1:B938)</f>
        <v>Milly Allen</v>
      </c>
      <c r="C76" s="12"/>
      <c r="D76" s="12"/>
      <c r="E76" s="12">
        <v>36</v>
      </c>
      <c r="F76" s="12">
        <v>38</v>
      </c>
      <c r="G76" s="12"/>
      <c r="H76" s="77">
        <f t="shared" si="4"/>
        <v>38</v>
      </c>
      <c r="J76" s="70">
        <v>691</v>
      </c>
      <c r="K76" s="501" t="s">
        <v>143</v>
      </c>
      <c r="L76" s="514" t="str">
        <f>LOOKUP(J76,Name!A$1:B1298)</f>
        <v>Ania Gahan</v>
      </c>
      <c r="M76" s="513">
        <v>40</v>
      </c>
      <c r="N76" s="510">
        <v>42</v>
      </c>
      <c r="O76" s="510">
        <v>42</v>
      </c>
      <c r="P76" s="510"/>
      <c r="Q76" s="510"/>
      <c r="R76" s="77">
        <f t="shared" si="5"/>
        <v>42</v>
      </c>
    </row>
    <row r="77" spans="1:18" ht="15.75">
      <c r="A77" s="47">
        <v>105</v>
      </c>
      <c r="B77" s="8" t="str">
        <f>LOOKUP(A77,Name!A$1:B940)</f>
        <v>Caitlin Ralth</v>
      </c>
      <c r="C77" s="12">
        <v>32</v>
      </c>
      <c r="D77" s="12"/>
      <c r="E77" s="12"/>
      <c r="F77" s="12">
        <v>36</v>
      </c>
      <c r="G77" s="12"/>
      <c r="H77" s="77">
        <f t="shared" si="4"/>
        <v>36</v>
      </c>
      <c r="J77" s="47">
        <v>694</v>
      </c>
      <c r="K77" s="501" t="s">
        <v>143</v>
      </c>
      <c r="L77" s="514" t="str">
        <f>LOOKUP(J77,Name!A$1:B1286)</f>
        <v>Sophie Storey</v>
      </c>
      <c r="M77" s="510">
        <v>39</v>
      </c>
      <c r="N77" s="510">
        <v>38</v>
      </c>
      <c r="O77" s="510"/>
      <c r="P77" s="510">
        <v>42</v>
      </c>
      <c r="Q77" s="510"/>
      <c r="R77" s="77">
        <f t="shared" si="5"/>
        <v>42</v>
      </c>
    </row>
    <row r="78" spans="1:18" ht="15.75">
      <c r="A78" s="460">
        <v>112</v>
      </c>
      <c r="B78" s="8" t="str">
        <f>LOOKUP(A78,Name!A$1:B939)</f>
        <v>Lottie Burgess</v>
      </c>
      <c r="C78" s="12"/>
      <c r="D78" s="12"/>
      <c r="E78" s="12"/>
      <c r="F78" s="12">
        <v>25</v>
      </c>
      <c r="G78" s="12"/>
      <c r="H78" s="77">
        <f t="shared" si="4"/>
        <v>25</v>
      </c>
      <c r="J78" s="47">
        <v>512</v>
      </c>
      <c r="K78" s="501" t="s">
        <v>143</v>
      </c>
      <c r="L78" s="514" t="str">
        <f>LOOKUP(J78,Name!A$1:B1299)</f>
        <v>Mya Strachan</v>
      </c>
      <c r="M78" s="510"/>
      <c r="N78" s="510">
        <v>41</v>
      </c>
      <c r="O78" s="510"/>
      <c r="P78" s="510"/>
      <c r="Q78" s="510"/>
      <c r="R78" s="77">
        <f t="shared" si="5"/>
        <v>41</v>
      </c>
    </row>
    <row r="79" spans="10:18" ht="15.75">
      <c r="J79" s="47">
        <v>301</v>
      </c>
      <c r="K79" s="501" t="s">
        <v>143</v>
      </c>
      <c r="L79" s="514" t="str">
        <f>LOOKUP(J79,Name!A$1:B1294)</f>
        <v>Jessica Moseley</v>
      </c>
      <c r="M79" s="510"/>
      <c r="N79" s="510"/>
      <c r="O79" s="510"/>
      <c r="P79" s="510">
        <v>37</v>
      </c>
      <c r="Q79" s="510"/>
      <c r="R79" s="77">
        <f t="shared" si="5"/>
        <v>37</v>
      </c>
    </row>
    <row r="80" spans="10:18" ht="15.75">
      <c r="J80" s="47">
        <v>304</v>
      </c>
      <c r="K80" s="501" t="s">
        <v>143</v>
      </c>
      <c r="L80" s="514" t="str">
        <f>LOOKUP(J80,Name!A$1:B1292)</f>
        <v>Sophie Pasley</v>
      </c>
      <c r="M80" s="510">
        <v>36</v>
      </c>
      <c r="N80" s="510"/>
      <c r="O80" s="510"/>
      <c r="P80" s="510"/>
      <c r="Q80" s="510"/>
      <c r="R80" s="77">
        <f t="shared" si="5"/>
        <v>36</v>
      </c>
    </row>
    <row r="81" spans="10:18" ht="15.75">
      <c r="J81" s="696">
        <v>466</v>
      </c>
      <c r="K81" s="501" t="s">
        <v>143</v>
      </c>
      <c r="L81" s="514" t="str">
        <f>LOOKUP(J81,Name!A$1:B1294)</f>
        <v>Poppy Jones</v>
      </c>
      <c r="M81" s="510"/>
      <c r="N81" s="510">
        <v>32</v>
      </c>
      <c r="O81" s="510"/>
      <c r="P81" s="510">
        <v>36</v>
      </c>
      <c r="Q81" s="510"/>
      <c r="R81" s="77">
        <f t="shared" si="5"/>
        <v>36</v>
      </c>
    </row>
    <row r="82" spans="10:18" ht="15.75">
      <c r="J82" s="47">
        <v>305</v>
      </c>
      <c r="K82" s="501" t="s">
        <v>143</v>
      </c>
      <c r="L82" s="514" t="str">
        <f>LOOKUP(J82,Name!A$1:B1297)</f>
        <v>Holly Marsden</v>
      </c>
      <c r="M82" s="510"/>
      <c r="N82" s="510"/>
      <c r="O82" s="510">
        <v>35</v>
      </c>
      <c r="P82" s="510"/>
      <c r="Q82" s="510"/>
      <c r="R82" s="77">
        <f t="shared" si="5"/>
        <v>35</v>
      </c>
    </row>
    <row r="83" spans="10:18" ht="15.75">
      <c r="J83" s="47">
        <v>509</v>
      </c>
      <c r="K83" s="501" t="s">
        <v>143</v>
      </c>
      <c r="L83" s="514" t="str">
        <f>LOOKUP(J83,Name!A$1:B1298)</f>
        <v>Charlotte Perry</v>
      </c>
      <c r="M83" s="510"/>
      <c r="N83" s="510"/>
      <c r="O83" s="510">
        <v>33</v>
      </c>
      <c r="P83" s="510">
        <v>35</v>
      </c>
      <c r="Q83" s="510"/>
      <c r="R83" s="77">
        <f t="shared" si="5"/>
        <v>35</v>
      </c>
    </row>
    <row r="84" spans="10:18" ht="15.75">
      <c r="J84" s="47">
        <v>507</v>
      </c>
      <c r="K84" s="501" t="s">
        <v>143</v>
      </c>
      <c r="L84" s="514" t="str">
        <f>LOOKUP(J84,Name!A$1:B1297)</f>
        <v>Lauren Bowman</v>
      </c>
      <c r="M84" s="510">
        <v>34</v>
      </c>
      <c r="N84" s="510"/>
      <c r="O84" s="510"/>
      <c r="P84" s="510"/>
      <c r="Q84" s="510"/>
      <c r="R84" s="77">
        <f t="shared" si="5"/>
        <v>34</v>
      </c>
    </row>
    <row r="85" spans="10:18" ht="15.75">
      <c r="J85" s="69">
        <v>103</v>
      </c>
      <c r="K85" s="501" t="s">
        <v>143</v>
      </c>
      <c r="L85" s="514" t="str">
        <f>LOOKUP(J85,Name!A$1:B1291)</f>
        <v>Lucy Corker</v>
      </c>
      <c r="M85" s="510">
        <v>33</v>
      </c>
      <c r="N85" s="510"/>
      <c r="O85" s="510"/>
      <c r="P85" s="504"/>
      <c r="Q85" s="504"/>
      <c r="R85" s="77">
        <f t="shared" si="5"/>
        <v>33</v>
      </c>
    </row>
    <row r="86" spans="10:18" ht="15.75">
      <c r="J86" s="47">
        <v>310</v>
      </c>
      <c r="K86" s="501" t="s">
        <v>143</v>
      </c>
      <c r="L86" s="514" t="str">
        <f>LOOKUP(J86,Name!A$1:B1286)</f>
        <v>Grace Rees</v>
      </c>
      <c r="M86" s="510"/>
      <c r="N86" s="510">
        <v>33</v>
      </c>
      <c r="O86" s="510"/>
      <c r="P86" s="510"/>
      <c r="Q86" s="510"/>
      <c r="R86" s="77">
        <f t="shared" si="5"/>
        <v>33</v>
      </c>
    </row>
    <row r="87" spans="10:18" ht="15.75">
      <c r="J87" s="47">
        <v>343</v>
      </c>
      <c r="K87" s="501" t="s">
        <v>143</v>
      </c>
      <c r="L87" s="514" t="str">
        <f>LOOKUP(J87,Name!A$1:B1293)</f>
        <v>K-aunna Forrest</v>
      </c>
      <c r="M87" s="510"/>
      <c r="N87" s="510"/>
      <c r="O87" s="510"/>
      <c r="P87" s="510">
        <v>32</v>
      </c>
      <c r="Q87" s="510"/>
      <c r="R87" s="77">
        <f t="shared" si="5"/>
        <v>32</v>
      </c>
    </row>
    <row r="88" spans="10:18" ht="15.75">
      <c r="J88" s="47">
        <v>326</v>
      </c>
      <c r="K88" s="501" t="s">
        <v>143</v>
      </c>
      <c r="L88" s="514" t="str">
        <f>LOOKUP(J88,Name!A$1:B1293)</f>
        <v>Isobel Ryans</v>
      </c>
      <c r="M88" s="510"/>
      <c r="N88" s="510">
        <v>32</v>
      </c>
      <c r="O88" s="510"/>
      <c r="P88" s="510"/>
      <c r="Q88" s="510"/>
      <c r="R88" s="77">
        <f t="shared" si="5"/>
        <v>32</v>
      </c>
    </row>
    <row r="89" spans="10:18" ht="15.75">
      <c r="J89" s="47">
        <v>502</v>
      </c>
      <c r="K89" s="501" t="s">
        <v>143</v>
      </c>
      <c r="L89" s="514" t="str">
        <f>LOOKUP(J89,Name!A$1:B1294)</f>
        <v>Hannah Evans</v>
      </c>
      <c r="M89" s="510">
        <v>30</v>
      </c>
      <c r="N89" s="510"/>
      <c r="O89" s="510"/>
      <c r="P89" s="510"/>
      <c r="Q89" s="510"/>
      <c r="R89" s="77">
        <f t="shared" si="5"/>
        <v>30</v>
      </c>
    </row>
    <row r="90" spans="10:18" ht="15.75">
      <c r="J90" s="47">
        <v>301</v>
      </c>
      <c r="K90" s="501" t="s">
        <v>143</v>
      </c>
      <c r="L90" s="514" t="str">
        <f>LOOKUP(J90,Name!A$1:B1296)</f>
        <v>Jessica Moseley</v>
      </c>
      <c r="M90" s="510">
        <v>28</v>
      </c>
      <c r="N90" s="510"/>
      <c r="O90" s="504"/>
      <c r="P90" s="510"/>
      <c r="Q90" s="510"/>
      <c r="R90" s="77">
        <f t="shared" si="5"/>
        <v>28</v>
      </c>
    </row>
    <row r="91" spans="10:18" ht="15.75">
      <c r="J91" s="47">
        <v>508</v>
      </c>
      <c r="K91" s="501" t="s">
        <v>143</v>
      </c>
      <c r="L91" s="514" t="str">
        <f>LOOKUP(J91,Name!A$1:B1298)</f>
        <v>Sophie Perry</v>
      </c>
      <c r="M91" s="510"/>
      <c r="N91" s="510"/>
      <c r="O91" s="510">
        <v>27</v>
      </c>
      <c r="P91" s="510"/>
      <c r="Q91" s="510"/>
      <c r="R91" s="77">
        <f t="shared" si="5"/>
        <v>27</v>
      </c>
    </row>
    <row r="92" spans="10:18" ht="15.75">
      <c r="J92" s="69">
        <v>101</v>
      </c>
      <c r="K92" s="501" t="s">
        <v>143</v>
      </c>
      <c r="L92" s="514" t="str">
        <f>LOOKUP(J92,Name!A$1:B1292)</f>
        <v>Thea Criddle</v>
      </c>
      <c r="M92" s="510"/>
      <c r="N92" s="510"/>
      <c r="O92" s="510">
        <v>26</v>
      </c>
      <c r="P92" s="504"/>
      <c r="Q92" s="504"/>
      <c r="R92" s="77">
        <f t="shared" si="5"/>
        <v>26</v>
      </c>
    </row>
    <row r="93" spans="10:18" ht="15.75">
      <c r="J93" s="555">
        <v>464</v>
      </c>
      <c r="K93" s="501" t="s">
        <v>143</v>
      </c>
      <c r="L93" s="514" t="str">
        <f>LOOKUP(J93,Name!A$1:B1292)</f>
        <v>Milly Allen</v>
      </c>
      <c r="M93" s="510"/>
      <c r="N93" s="510"/>
      <c r="O93" s="510">
        <v>26</v>
      </c>
      <c r="P93" s="510"/>
      <c r="Q93" s="510"/>
      <c r="R93" s="77">
        <f t="shared" si="5"/>
        <v>26</v>
      </c>
    </row>
  </sheetData>
  <sheetProtection/>
  <conditionalFormatting sqref="J1:K1 J85:J93 A34:A49 J2:J54 A76:A78 J75:J82">
    <cfRule type="cellIs" priority="36" dxfId="126" operator="between" stopIfTrue="1">
      <formula>500</formula>
      <formula>599</formula>
    </cfRule>
    <cfRule type="cellIs" priority="37" dxfId="125" operator="between" stopIfTrue="1">
      <formula>600</formula>
      <formula>699</formula>
    </cfRule>
    <cfRule type="cellIs" priority="38" dxfId="124" operator="between" stopIfTrue="1">
      <formula>300</formula>
      <formula>399</formula>
    </cfRule>
  </conditionalFormatting>
  <conditionalFormatting sqref="A57:A78 J55:J56 K2:K56 J57:K74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1:K1 J107:K65536 J85:J93 A57:A78 J2:J82">
    <cfRule type="cellIs" priority="29" dxfId="0" operator="between">
      <formula>99</formula>
      <formula>199.3</formula>
    </cfRule>
  </conditionalFormatting>
  <conditionalFormatting sqref="J72">
    <cfRule type="cellIs" priority="26" dxfId="126" operator="between" stopIfTrue="1">
      <formula>500</formula>
      <formula>599</formula>
    </cfRule>
    <cfRule type="cellIs" priority="27" dxfId="125" operator="between" stopIfTrue="1">
      <formula>600</formula>
      <formula>699</formula>
    </cfRule>
    <cfRule type="cellIs" priority="28" dxfId="124" operator="between" stopIfTrue="1">
      <formula>300</formula>
      <formula>399</formula>
    </cfRule>
  </conditionalFormatting>
  <conditionalFormatting sqref="J73">
    <cfRule type="cellIs" priority="23" dxfId="126" operator="between" stopIfTrue="1">
      <formula>500</formula>
      <formula>599</formula>
    </cfRule>
    <cfRule type="cellIs" priority="24" dxfId="125" operator="between" stopIfTrue="1">
      <formula>600</formula>
      <formula>699</formula>
    </cfRule>
    <cfRule type="cellIs" priority="25" dxfId="124" operator="between" stopIfTrue="1">
      <formula>300</formula>
      <formula>399</formula>
    </cfRule>
  </conditionalFormatting>
  <conditionalFormatting sqref="K75:K93">
    <cfRule type="cellIs" priority="8" dxfId="108" operator="between" stopIfTrue="1">
      <formula>300</formula>
      <formula>399</formula>
    </cfRule>
    <cfRule type="cellIs" priority="9" dxfId="107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83:J84">
    <cfRule type="cellIs" priority="5" dxfId="4" operator="between" stopIfTrue="1">
      <formula>300</formula>
      <formula>399</formula>
    </cfRule>
    <cfRule type="cellIs" priority="6" dxfId="3" operator="between" stopIfTrue="1">
      <formula>600</formula>
      <formula>699</formula>
    </cfRule>
    <cfRule type="cellIs" priority="7" dxfId="2" operator="between" stopIfTrue="1">
      <formula>500</formula>
      <formula>599</formula>
    </cfRule>
  </conditionalFormatting>
  <conditionalFormatting sqref="J83:J84">
    <cfRule type="cellIs" priority="4" dxfId="0" operator="between">
      <formula>99</formula>
      <formula>199.3</formula>
    </cfRule>
  </conditionalFormatting>
  <conditionalFormatting sqref="J83:J84">
    <cfRule type="cellIs" priority="1" dxfId="126" operator="between" stopIfTrue="1">
      <formula>500</formula>
      <formula>599</formula>
    </cfRule>
    <cfRule type="cellIs" priority="2" dxfId="125" operator="between" stopIfTrue="1">
      <formula>600</formula>
      <formula>699</formula>
    </cfRule>
    <cfRule type="cellIs" priority="3" dxfId="124" operator="between" stopIfTrue="1">
      <formula>300</formula>
      <formula>399</formula>
    </cfRule>
  </conditionalFormatting>
  <printOptions horizontalCentered="1"/>
  <pageMargins left="0.5511811023622047" right="0.5511811023622047" top="0.8267716535433072" bottom="0.7086614173228347" header="0.4330708661417323" footer="0.5118110236220472"/>
  <pageSetup fitToHeight="1" fitToWidth="1" horizontalDpi="600" verticalDpi="600" orientation="portrait" paperSize="9" scale="50" r:id="rId1"/>
  <headerFooter alignWithMargins="0">
    <oddHeader>&amp;L&amp;14Sportshall Athletics League&amp;C&amp;14Birmingham Division&amp;R&amp;16 2012 to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6">
      <selection activeCell="H95" sqref="H95"/>
    </sheetView>
  </sheetViews>
  <sheetFormatPr defaultColWidth="9.140625" defaultRowHeight="12.75"/>
  <cols>
    <col min="1" max="1" width="5.28125" style="22" customWidth="1"/>
    <col min="2" max="2" width="8.140625" style="22" customWidth="1"/>
    <col min="3" max="3" width="23.00390625" style="3" customWidth="1"/>
    <col min="4" max="7" width="5.421875" style="4" customWidth="1"/>
    <col min="8" max="9" width="5.8515625" style="4" customWidth="1"/>
    <col min="10" max="10" width="2.140625" style="3" customWidth="1"/>
    <col min="11" max="11" width="5.28125" style="3" customWidth="1"/>
    <col min="12" max="12" width="7.8515625" style="3" customWidth="1"/>
    <col min="13" max="13" width="20.57421875" style="3" customWidth="1"/>
    <col min="14" max="18" width="5.421875" style="3" customWidth="1"/>
    <col min="19" max="19" width="6.8515625" style="3" customWidth="1"/>
    <col min="20" max="16384" width="9.140625" style="3" customWidth="1"/>
  </cols>
  <sheetData>
    <row r="1" spans="1:19" ht="24.75" customHeight="1" thickBot="1">
      <c r="A1" s="394" t="s">
        <v>0</v>
      </c>
      <c r="B1" s="565" t="s">
        <v>548</v>
      </c>
      <c r="C1" s="395" t="s">
        <v>35</v>
      </c>
      <c r="D1" s="396" t="s">
        <v>84</v>
      </c>
      <c r="E1" s="396" t="s">
        <v>1</v>
      </c>
      <c r="F1" s="396" t="s">
        <v>2</v>
      </c>
      <c r="G1" s="396" t="s">
        <v>3</v>
      </c>
      <c r="H1" s="396" t="s">
        <v>4</v>
      </c>
      <c r="I1" s="617" t="s">
        <v>527</v>
      </c>
      <c r="K1" s="394" t="s">
        <v>0</v>
      </c>
      <c r="L1" s="395" t="s">
        <v>548</v>
      </c>
      <c r="M1" s="395" t="s">
        <v>477</v>
      </c>
      <c r="N1" s="396" t="s">
        <v>84</v>
      </c>
      <c r="O1" s="396" t="s">
        <v>1</v>
      </c>
      <c r="P1" s="396" t="s">
        <v>2</v>
      </c>
      <c r="Q1" s="396" t="s">
        <v>3</v>
      </c>
      <c r="R1" s="573" t="s">
        <v>4</v>
      </c>
      <c r="S1" s="573" t="s">
        <v>527</v>
      </c>
    </row>
    <row r="2" spans="1:19" ht="17.25" customHeight="1" thickBot="1">
      <c r="A2" s="68">
        <v>605</v>
      </c>
      <c r="B2" s="338" t="s">
        <v>140</v>
      </c>
      <c r="C2" s="788" t="str">
        <f>LOOKUP(A2,Name!A$1:B995)</f>
        <v>Henry Thorneywork</v>
      </c>
      <c r="D2" s="566">
        <v>2.24</v>
      </c>
      <c r="E2" s="386"/>
      <c r="F2" s="386">
        <v>2.23</v>
      </c>
      <c r="G2" s="386">
        <v>2.2</v>
      </c>
      <c r="H2" s="566">
        <v>2.44</v>
      </c>
      <c r="I2" s="829">
        <f aca="true" t="shared" si="0" ref="I2:I33">MAX(D2:H2)</f>
        <v>2.44</v>
      </c>
      <c r="K2" s="697">
        <v>495</v>
      </c>
      <c r="L2" s="385" t="s">
        <v>138</v>
      </c>
      <c r="M2" s="828" t="str">
        <f>LOOKUP(K2,Name!A$1:B758)</f>
        <v>James Andrews</v>
      </c>
      <c r="N2" s="479"/>
      <c r="O2" s="479"/>
      <c r="P2" s="546">
        <v>24.3</v>
      </c>
      <c r="Q2" s="546">
        <v>24.3</v>
      </c>
      <c r="R2" s="479"/>
      <c r="S2" s="836">
        <f aca="true" t="shared" si="1" ref="S2:S33">MIN(N2:R2)</f>
        <v>24.3</v>
      </c>
    </row>
    <row r="3" spans="1:19" ht="17.25" customHeight="1">
      <c r="A3" s="21">
        <v>571</v>
      </c>
      <c r="B3" s="338" t="s">
        <v>140</v>
      </c>
      <c r="C3" s="8" t="str">
        <f>LOOKUP(A3,Name!A$1:B996)</f>
        <v>Lewis Johnson</v>
      </c>
      <c r="D3" s="11"/>
      <c r="E3" s="11"/>
      <c r="F3" s="343">
        <v>2.33</v>
      </c>
      <c r="G3" s="343">
        <v>2.26</v>
      </c>
      <c r="H3" s="386">
        <v>2.14</v>
      </c>
      <c r="I3" s="835">
        <f t="shared" si="0"/>
        <v>2.33</v>
      </c>
      <c r="K3" s="47">
        <v>601</v>
      </c>
      <c r="L3" s="133" t="s">
        <v>138</v>
      </c>
      <c r="M3" s="571" t="str">
        <f>LOOKUP(K3,Name!A$1:B753)</f>
        <v>Tom O'Hanlon</v>
      </c>
      <c r="N3" s="545">
        <v>24.8</v>
      </c>
      <c r="O3" s="545">
        <v>25</v>
      </c>
      <c r="P3" s="484">
        <v>24.8</v>
      </c>
      <c r="Q3" s="484">
        <v>24.8</v>
      </c>
      <c r="R3" s="545">
        <v>24.4</v>
      </c>
      <c r="S3" s="576">
        <f t="shared" si="1"/>
        <v>24.4</v>
      </c>
    </row>
    <row r="4" spans="1:19" ht="17.25" customHeight="1">
      <c r="A4" s="47">
        <v>577</v>
      </c>
      <c r="B4" s="338" t="s">
        <v>140</v>
      </c>
      <c r="C4" s="8" t="str">
        <f>LOOKUP(A4,Name!A$1:B994)</f>
        <v>Lewis Johnson</v>
      </c>
      <c r="D4" s="11">
        <v>2.16</v>
      </c>
      <c r="E4" s="343">
        <v>2.19</v>
      </c>
      <c r="F4" s="11"/>
      <c r="G4" s="11"/>
      <c r="H4" s="11"/>
      <c r="I4" s="79">
        <f t="shared" si="0"/>
        <v>2.19</v>
      </c>
      <c r="K4" s="387">
        <v>363</v>
      </c>
      <c r="L4" s="133" t="s">
        <v>138</v>
      </c>
      <c r="M4" s="572" t="str">
        <f>LOOKUP(K4,Name!A$1:B756)</f>
        <v>Kiondra Lewis-Brown</v>
      </c>
      <c r="N4" s="484"/>
      <c r="O4" s="484">
        <v>25.5</v>
      </c>
      <c r="P4" s="484"/>
      <c r="Q4" s="484">
        <v>25</v>
      </c>
      <c r="R4" s="484">
        <v>25.7</v>
      </c>
      <c r="S4" s="576">
        <f t="shared" si="1"/>
        <v>25</v>
      </c>
    </row>
    <row r="5" spans="1:19" ht="17.25" customHeight="1">
      <c r="A5" s="69">
        <v>360</v>
      </c>
      <c r="B5" s="338" t="s">
        <v>140</v>
      </c>
      <c r="C5" s="8" t="str">
        <f>LOOKUP(A5,Name!A$1:B993)</f>
        <v>Carter Williamson</v>
      </c>
      <c r="D5" s="11"/>
      <c r="E5" s="11"/>
      <c r="F5" s="11">
        <v>2.16</v>
      </c>
      <c r="G5" s="11"/>
      <c r="H5" s="11"/>
      <c r="I5" s="79">
        <f t="shared" si="0"/>
        <v>2.16</v>
      </c>
      <c r="K5" s="47">
        <v>606</v>
      </c>
      <c r="L5" s="133" t="s">
        <v>138</v>
      </c>
      <c r="M5" s="571" t="str">
        <f>LOOKUP(K5,Name!A$1:B754)</f>
        <v>Max Vernon</v>
      </c>
      <c r="N5" s="487"/>
      <c r="O5" s="487"/>
      <c r="P5" s="487">
        <v>25.7</v>
      </c>
      <c r="Q5" s="484">
        <v>25.3</v>
      </c>
      <c r="R5" s="487">
        <v>25.3</v>
      </c>
      <c r="S5" s="576">
        <f t="shared" si="1"/>
        <v>25.3</v>
      </c>
    </row>
    <row r="6" spans="1:19" ht="17.25" customHeight="1">
      <c r="A6" s="397">
        <v>358</v>
      </c>
      <c r="B6" s="338" t="s">
        <v>140</v>
      </c>
      <c r="C6" s="8" t="str">
        <f>LOOKUP(A6,Name!A$1:B1006)</f>
        <v>Zach Elliott</v>
      </c>
      <c r="D6" s="11">
        <v>2.11</v>
      </c>
      <c r="E6" s="11"/>
      <c r="F6" s="11"/>
      <c r="G6" s="11"/>
      <c r="H6" s="11"/>
      <c r="I6" s="79">
        <f t="shared" si="0"/>
        <v>2.11</v>
      </c>
      <c r="K6" s="47">
        <v>149</v>
      </c>
      <c r="L6" s="133" t="s">
        <v>138</v>
      </c>
      <c r="M6" s="571" t="str">
        <f>LOOKUP(K6,Name!A$1:B751)</f>
        <v>Chase Hansle</v>
      </c>
      <c r="N6" s="484">
        <v>25.4</v>
      </c>
      <c r="O6" s="484"/>
      <c r="P6" s="484"/>
      <c r="Q6" s="484"/>
      <c r="R6" s="484">
        <v>25.4</v>
      </c>
      <c r="S6" s="576">
        <f t="shared" si="1"/>
        <v>25.4</v>
      </c>
    </row>
    <row r="7" spans="1:19" ht="17.25" customHeight="1">
      <c r="A7" s="47">
        <v>491</v>
      </c>
      <c r="B7" s="338" t="s">
        <v>140</v>
      </c>
      <c r="C7" s="8" t="str">
        <f>LOOKUP(A7,Name!A$1:B1004)</f>
        <v>Aaron Potter</v>
      </c>
      <c r="D7" s="11"/>
      <c r="E7" s="11"/>
      <c r="F7" s="11">
        <v>2.1</v>
      </c>
      <c r="G7" s="11"/>
      <c r="H7" s="11"/>
      <c r="I7" s="79">
        <f t="shared" si="0"/>
        <v>2.1</v>
      </c>
      <c r="K7" s="47">
        <v>605</v>
      </c>
      <c r="L7" s="133" t="s">
        <v>138</v>
      </c>
      <c r="M7" s="571" t="str">
        <f>LOOKUP(K7,Name!A$1:B753)</f>
        <v>Henry Thorneywork</v>
      </c>
      <c r="N7" s="487"/>
      <c r="O7" s="487">
        <v>25.4</v>
      </c>
      <c r="P7" s="487"/>
      <c r="Q7" s="484"/>
      <c r="R7" s="487"/>
      <c r="S7" s="576">
        <f t="shared" si="1"/>
        <v>25.4</v>
      </c>
    </row>
    <row r="8" spans="1:19" ht="17.25" customHeight="1">
      <c r="A8" s="69">
        <v>363</v>
      </c>
      <c r="B8" s="338" t="s">
        <v>140</v>
      </c>
      <c r="C8" s="8" t="str">
        <f>LOOKUP(A8,Name!A$1:B992)</f>
        <v>Kiondra Lewis-Brown</v>
      </c>
      <c r="D8" s="11">
        <v>1.86</v>
      </c>
      <c r="E8" s="11"/>
      <c r="F8" s="11"/>
      <c r="G8" s="11">
        <v>2.04</v>
      </c>
      <c r="H8" s="11">
        <v>1.89</v>
      </c>
      <c r="I8" s="79">
        <f t="shared" si="0"/>
        <v>2.04</v>
      </c>
      <c r="K8" s="47">
        <v>604</v>
      </c>
      <c r="L8" s="133" t="s">
        <v>138</v>
      </c>
      <c r="M8" s="571" t="str">
        <f>LOOKUP(K8,Name!A$1:B752)</f>
        <v>Deaglan O'Brien</v>
      </c>
      <c r="N8" s="487">
        <v>26.1</v>
      </c>
      <c r="O8" s="487"/>
      <c r="P8" s="487"/>
      <c r="Q8" s="484"/>
      <c r="R8" s="487"/>
      <c r="S8" s="576">
        <f t="shared" si="1"/>
        <v>26.1</v>
      </c>
    </row>
    <row r="9" spans="1:19" ht="17.25" customHeight="1">
      <c r="A9" s="47">
        <v>609</v>
      </c>
      <c r="B9" s="338" t="s">
        <v>140</v>
      </c>
      <c r="C9" s="8" t="str">
        <f>LOOKUP(A9,Name!A$1:B997)</f>
        <v>Will Edwards</v>
      </c>
      <c r="D9" s="11"/>
      <c r="E9" s="11"/>
      <c r="F9" s="11"/>
      <c r="G9" s="11">
        <v>2</v>
      </c>
      <c r="H9" s="11">
        <v>2</v>
      </c>
      <c r="I9" s="79">
        <f t="shared" si="0"/>
        <v>2</v>
      </c>
      <c r="K9" s="387">
        <v>359</v>
      </c>
      <c r="L9" s="133" t="s">
        <v>138</v>
      </c>
      <c r="M9" s="571" t="str">
        <f>LOOKUP(K9,Name!A$1:B755)</f>
        <v>Alex Ross</v>
      </c>
      <c r="N9" s="484">
        <v>26.2</v>
      </c>
      <c r="O9" s="484"/>
      <c r="P9" s="484"/>
      <c r="Q9" s="484"/>
      <c r="R9" s="484"/>
      <c r="S9" s="576">
        <f t="shared" si="1"/>
        <v>26.2</v>
      </c>
    </row>
    <row r="10" spans="1:19" ht="17.25" customHeight="1">
      <c r="A10" s="47">
        <v>361</v>
      </c>
      <c r="B10" s="338" t="s">
        <v>140</v>
      </c>
      <c r="C10" s="8" t="str">
        <f>LOOKUP(A10,Name!A$1:B1004)</f>
        <v>Jackson Williamson</v>
      </c>
      <c r="D10" s="11"/>
      <c r="E10" s="11">
        <v>1.92</v>
      </c>
      <c r="F10" s="11">
        <v>1.96</v>
      </c>
      <c r="G10" s="11"/>
      <c r="H10" s="11"/>
      <c r="I10" s="79">
        <f t="shared" si="0"/>
        <v>1.96</v>
      </c>
      <c r="K10" s="387">
        <v>358</v>
      </c>
      <c r="L10" s="133" t="s">
        <v>138</v>
      </c>
      <c r="M10" s="571" t="str">
        <f>LOOKUP(K10,Name!A$1:B761)</f>
        <v>Zach Elliott</v>
      </c>
      <c r="N10" s="484">
        <v>26.4</v>
      </c>
      <c r="O10" s="484"/>
      <c r="P10" s="484"/>
      <c r="Q10" s="487"/>
      <c r="R10" s="484"/>
      <c r="S10" s="576">
        <f t="shared" si="1"/>
        <v>26.4</v>
      </c>
    </row>
    <row r="11" spans="1:19" ht="17.25" customHeight="1">
      <c r="A11" s="47">
        <v>158</v>
      </c>
      <c r="B11" s="338" t="s">
        <v>140</v>
      </c>
      <c r="C11" s="8" t="str">
        <f>LOOKUP(A11,Name!A$1:B997)</f>
        <v>Luke O'Brien</v>
      </c>
      <c r="D11" s="11"/>
      <c r="E11" s="11">
        <v>1.85</v>
      </c>
      <c r="F11" s="11">
        <v>1.94</v>
      </c>
      <c r="G11" s="11"/>
      <c r="H11" s="11"/>
      <c r="I11" s="79">
        <f t="shared" si="0"/>
        <v>1.94</v>
      </c>
      <c r="K11" s="387">
        <v>377</v>
      </c>
      <c r="L11" s="133" t="s">
        <v>138</v>
      </c>
      <c r="M11" s="571" t="str">
        <f>LOOKUP(K11,Name!A$1:B762)</f>
        <v>Jose Duhaney</v>
      </c>
      <c r="N11" s="484"/>
      <c r="O11" s="484"/>
      <c r="P11" s="484">
        <v>26.4</v>
      </c>
      <c r="Q11" s="487"/>
      <c r="R11" s="484"/>
      <c r="S11" s="576">
        <f t="shared" si="1"/>
        <v>26.4</v>
      </c>
    </row>
    <row r="12" spans="1:19" ht="15.75">
      <c r="A12" s="69">
        <v>379</v>
      </c>
      <c r="B12" s="338" t="s">
        <v>140</v>
      </c>
      <c r="C12" s="8" t="str">
        <f>LOOKUP(A12,Name!A$1:B994)</f>
        <v>Charles Jennings</v>
      </c>
      <c r="D12" s="11"/>
      <c r="E12" s="11"/>
      <c r="F12" s="11"/>
      <c r="G12" s="11">
        <v>1.93</v>
      </c>
      <c r="H12" s="11"/>
      <c r="I12" s="79">
        <f t="shared" si="0"/>
        <v>1.93</v>
      </c>
      <c r="K12" s="387">
        <v>571</v>
      </c>
      <c r="L12" s="133" t="s">
        <v>138</v>
      </c>
      <c r="M12" s="571" t="str">
        <f>LOOKUP(K12,Name!A$1:B759)</f>
        <v>Lewis Johnson</v>
      </c>
      <c r="N12" s="484">
        <v>27</v>
      </c>
      <c r="O12" s="484">
        <v>27.7</v>
      </c>
      <c r="P12" s="484">
        <v>27.5</v>
      </c>
      <c r="Q12" s="484">
        <v>27.2</v>
      </c>
      <c r="R12" s="484">
        <v>27.4</v>
      </c>
      <c r="S12" s="576">
        <f t="shared" si="1"/>
        <v>27</v>
      </c>
    </row>
    <row r="13" spans="1:19" ht="15.75">
      <c r="A13" s="47">
        <v>495</v>
      </c>
      <c r="B13" s="338" t="s">
        <v>140</v>
      </c>
      <c r="C13" s="8" t="str">
        <f>LOOKUP(A13,Name!A$1:B994)</f>
        <v>James Andrews</v>
      </c>
      <c r="D13" s="11"/>
      <c r="E13" s="11"/>
      <c r="F13" s="11"/>
      <c r="G13" s="11">
        <v>1.91</v>
      </c>
      <c r="H13" s="11"/>
      <c r="I13" s="79">
        <f t="shared" si="0"/>
        <v>1.91</v>
      </c>
      <c r="K13" s="696">
        <v>491</v>
      </c>
      <c r="L13" s="133" t="s">
        <v>138</v>
      </c>
      <c r="M13" s="571" t="str">
        <f>LOOKUP(K13,Name!A$1:B758)</f>
        <v>Aaron Potter</v>
      </c>
      <c r="N13" s="487"/>
      <c r="O13" s="487"/>
      <c r="P13" s="487">
        <v>27.2</v>
      </c>
      <c r="Q13" s="487"/>
      <c r="R13" s="487"/>
      <c r="S13" s="576">
        <f t="shared" si="1"/>
        <v>27.2</v>
      </c>
    </row>
    <row r="14" spans="1:19" ht="15.75">
      <c r="A14" s="47">
        <v>362</v>
      </c>
      <c r="B14" s="338" t="s">
        <v>140</v>
      </c>
      <c r="C14" s="72" t="str">
        <f>LOOKUP(A14,Name!A$1:B999)</f>
        <v>Jardel Thompson-Jones</v>
      </c>
      <c r="D14" s="11"/>
      <c r="E14" s="11">
        <v>1.9</v>
      </c>
      <c r="F14" s="11"/>
      <c r="G14" s="11"/>
      <c r="H14" s="11"/>
      <c r="I14" s="79">
        <f t="shared" si="0"/>
        <v>1.9</v>
      </c>
      <c r="K14" s="47">
        <v>160</v>
      </c>
      <c r="L14" s="133" t="s">
        <v>138</v>
      </c>
      <c r="M14" s="571" t="str">
        <f>LOOKUP(K14,Name!A$1:B764)</f>
        <v>George Creed</v>
      </c>
      <c r="N14" s="484"/>
      <c r="O14" s="484">
        <v>27.5</v>
      </c>
      <c r="P14" s="484"/>
      <c r="Q14" s="484"/>
      <c r="R14" s="484"/>
      <c r="S14" s="576">
        <f t="shared" si="1"/>
        <v>27.5</v>
      </c>
    </row>
    <row r="15" spans="1:19" ht="15.75">
      <c r="A15" s="47">
        <v>493</v>
      </c>
      <c r="B15" s="338" t="s">
        <v>140</v>
      </c>
      <c r="C15" s="8" t="str">
        <f>LOOKUP(A15,Name!A$1:B993)</f>
        <v>Ben White</v>
      </c>
      <c r="D15" s="11">
        <v>1.89</v>
      </c>
      <c r="E15" s="11">
        <v>1.78</v>
      </c>
      <c r="F15" s="11"/>
      <c r="G15" s="11"/>
      <c r="H15" s="11"/>
      <c r="I15" s="79">
        <f t="shared" si="0"/>
        <v>1.89</v>
      </c>
      <c r="K15" s="387">
        <v>356</v>
      </c>
      <c r="L15" s="133" t="s">
        <v>138</v>
      </c>
      <c r="M15" s="571" t="str">
        <f>LOOKUP(K15,Name!A$1:B762)</f>
        <v>Benjamin Saunders</v>
      </c>
      <c r="N15" s="484"/>
      <c r="O15" s="484">
        <v>27.6</v>
      </c>
      <c r="P15" s="484"/>
      <c r="Q15" s="487"/>
      <c r="R15" s="484"/>
      <c r="S15" s="576">
        <f t="shared" si="1"/>
        <v>27.6</v>
      </c>
    </row>
    <row r="16" spans="1:19" ht="15.75">
      <c r="A16" s="47">
        <v>604</v>
      </c>
      <c r="B16" s="338" t="s">
        <v>140</v>
      </c>
      <c r="C16" s="8" t="str">
        <f>LOOKUP(A16,Name!A$1:B996)</f>
        <v>Deaglan O'Brien</v>
      </c>
      <c r="D16" s="11">
        <v>1.85</v>
      </c>
      <c r="E16" s="11">
        <v>1.89</v>
      </c>
      <c r="F16" s="11"/>
      <c r="G16" s="11"/>
      <c r="H16" s="11"/>
      <c r="I16" s="79">
        <f t="shared" si="0"/>
        <v>1.89</v>
      </c>
      <c r="K16" s="696">
        <v>493</v>
      </c>
      <c r="L16" s="133" t="s">
        <v>138</v>
      </c>
      <c r="M16" s="571" t="str">
        <f>LOOKUP(K16,Name!A$1:B757)</f>
        <v>Ben White</v>
      </c>
      <c r="N16" s="487">
        <v>27.6</v>
      </c>
      <c r="O16" s="487">
        <v>28</v>
      </c>
      <c r="P16" s="487"/>
      <c r="Q16" s="487"/>
      <c r="R16" s="487"/>
      <c r="S16" s="576">
        <f t="shared" si="1"/>
        <v>27.6</v>
      </c>
    </row>
    <row r="17" spans="1:19" ht="15.75">
      <c r="A17" s="47">
        <v>602</v>
      </c>
      <c r="B17" s="338" t="s">
        <v>140</v>
      </c>
      <c r="C17" s="8" t="str">
        <f>LOOKUP(A17,Name!A$1:B997)</f>
        <v>Chris Perry</v>
      </c>
      <c r="D17" s="11"/>
      <c r="E17" s="11"/>
      <c r="F17" s="11">
        <v>1.88</v>
      </c>
      <c r="G17" s="11"/>
      <c r="H17" s="11"/>
      <c r="I17" s="79">
        <f t="shared" si="0"/>
        <v>1.88</v>
      </c>
      <c r="K17" s="47">
        <v>162</v>
      </c>
      <c r="L17" s="133" t="s">
        <v>138</v>
      </c>
      <c r="M17" s="571" t="str">
        <f>LOOKUP(K17,Name!A$1:B765)</f>
        <v>Cameron Harris</v>
      </c>
      <c r="N17" s="484"/>
      <c r="O17" s="484"/>
      <c r="P17" s="484">
        <v>27.6</v>
      </c>
      <c r="Q17" s="484"/>
      <c r="R17" s="484"/>
      <c r="S17" s="576">
        <f t="shared" si="1"/>
        <v>27.6</v>
      </c>
    </row>
    <row r="18" spans="1:19" ht="15.75">
      <c r="A18" s="397">
        <v>152</v>
      </c>
      <c r="B18" s="338" t="s">
        <v>140</v>
      </c>
      <c r="C18" s="8" t="str">
        <f>LOOKUP(A18,Name!A$1:B991)</f>
        <v>Luke O'Brien</v>
      </c>
      <c r="D18" s="11">
        <v>1.83</v>
      </c>
      <c r="E18" s="11"/>
      <c r="F18" s="11"/>
      <c r="G18" s="11"/>
      <c r="H18" s="11"/>
      <c r="I18" s="79">
        <f t="shared" si="0"/>
        <v>1.83</v>
      </c>
      <c r="K18" s="47">
        <v>150</v>
      </c>
      <c r="L18" s="133" t="s">
        <v>138</v>
      </c>
      <c r="M18" s="571" t="str">
        <f>LOOKUP(K18,Name!A$1:B752)</f>
        <v>Chris Sissons</v>
      </c>
      <c r="N18" s="484"/>
      <c r="O18" s="484">
        <v>28</v>
      </c>
      <c r="P18" s="484">
        <v>27.7</v>
      </c>
      <c r="Q18" s="484"/>
      <c r="R18" s="484">
        <v>28.7</v>
      </c>
      <c r="S18" s="576">
        <f t="shared" si="1"/>
        <v>27.7</v>
      </c>
    </row>
    <row r="19" spans="1:19" ht="15.75">
      <c r="A19" s="47">
        <v>150</v>
      </c>
      <c r="B19" s="338" t="s">
        <v>140</v>
      </c>
      <c r="C19" s="8" t="str">
        <f>LOOKUP(A19,Name!A$1:B998)</f>
        <v>Chris Sissons</v>
      </c>
      <c r="D19" s="11"/>
      <c r="E19" s="11"/>
      <c r="F19" s="11"/>
      <c r="G19" s="11">
        <v>1.74</v>
      </c>
      <c r="H19" s="11"/>
      <c r="I19" s="79">
        <f t="shared" si="0"/>
        <v>1.74</v>
      </c>
      <c r="K19" s="387">
        <v>378</v>
      </c>
      <c r="L19" s="133" t="s">
        <v>138</v>
      </c>
      <c r="M19" s="571" t="str">
        <f>LOOKUP(K19,Name!A$1:B763)</f>
        <v>Jordan Ricketts</v>
      </c>
      <c r="N19" s="484"/>
      <c r="O19" s="484"/>
      <c r="P19" s="484">
        <v>27.8</v>
      </c>
      <c r="Q19" s="487"/>
      <c r="R19" s="484"/>
      <c r="S19" s="576">
        <f t="shared" si="1"/>
        <v>27.8</v>
      </c>
    </row>
    <row r="20" spans="1:19" ht="15.75">
      <c r="A20" s="47">
        <v>573</v>
      </c>
      <c r="B20" s="338" t="s">
        <v>140</v>
      </c>
      <c r="C20" s="8" t="str">
        <f>LOOKUP(A20,Name!A$1:B995)</f>
        <v>Sam Ehlan</v>
      </c>
      <c r="D20" s="11"/>
      <c r="E20" s="11">
        <v>1.69</v>
      </c>
      <c r="F20" s="11"/>
      <c r="G20" s="11"/>
      <c r="H20" s="11"/>
      <c r="I20" s="79">
        <f t="shared" si="0"/>
        <v>1.69</v>
      </c>
      <c r="K20" s="47">
        <v>156</v>
      </c>
      <c r="L20" s="133" t="s">
        <v>138</v>
      </c>
      <c r="M20" s="571" t="str">
        <f>LOOKUP(K20,Name!A$1:B763)</f>
        <v>James Ward</v>
      </c>
      <c r="N20" s="484">
        <v>29.2</v>
      </c>
      <c r="O20" s="484"/>
      <c r="P20" s="484"/>
      <c r="Q20" s="484"/>
      <c r="R20" s="484"/>
      <c r="S20" s="576">
        <f t="shared" si="1"/>
        <v>29.2</v>
      </c>
    </row>
    <row r="21" spans="1:19" ht="15.75">
      <c r="A21" s="47">
        <v>159</v>
      </c>
      <c r="B21" s="338" t="s">
        <v>140</v>
      </c>
      <c r="C21" s="8" t="str">
        <f>LOOKUP(A21,Name!A$1:B998)</f>
        <v>Joe Higgins</v>
      </c>
      <c r="D21" s="11"/>
      <c r="E21" s="11"/>
      <c r="F21" s="11">
        <v>1.66</v>
      </c>
      <c r="G21" s="11"/>
      <c r="H21" s="11"/>
      <c r="I21" s="79">
        <f t="shared" si="0"/>
        <v>1.66</v>
      </c>
      <c r="K21" s="47">
        <v>151</v>
      </c>
      <c r="L21" s="133" t="s">
        <v>138</v>
      </c>
      <c r="M21" s="571" t="str">
        <f>LOOKUP(K21,Name!A$1:B765)</f>
        <v>Nathan Case</v>
      </c>
      <c r="N21" s="484"/>
      <c r="O21" s="484"/>
      <c r="P21" s="484"/>
      <c r="Q21" s="484">
        <v>31.2</v>
      </c>
      <c r="R21" s="484"/>
      <c r="S21" s="576">
        <f t="shared" si="1"/>
        <v>31.2</v>
      </c>
    </row>
    <row r="22" spans="1:19" ht="15.75">
      <c r="A22" s="70">
        <v>607</v>
      </c>
      <c r="B22" s="338" t="s">
        <v>140</v>
      </c>
      <c r="C22" s="340" t="str">
        <f>LOOKUP(A22,Name!A$1:B996)</f>
        <v>Tom Rayson</v>
      </c>
      <c r="D22" s="16"/>
      <c r="E22" s="16">
        <v>1.62</v>
      </c>
      <c r="F22" s="16"/>
      <c r="G22" s="16"/>
      <c r="H22" s="16"/>
      <c r="I22" s="79">
        <f t="shared" si="0"/>
        <v>1.62</v>
      </c>
      <c r="K22" s="387">
        <v>573</v>
      </c>
      <c r="L22" s="133" t="s">
        <v>138</v>
      </c>
      <c r="M22" s="571" t="str">
        <f>LOOKUP(K22,Name!A$1:B760)</f>
        <v>Sam Ehlan</v>
      </c>
      <c r="N22" s="484"/>
      <c r="O22" s="484">
        <v>31.5</v>
      </c>
      <c r="P22" s="484"/>
      <c r="Q22" s="484"/>
      <c r="R22" s="484"/>
      <c r="S22" s="576">
        <f t="shared" si="1"/>
        <v>31.5</v>
      </c>
    </row>
    <row r="23" spans="1:19" ht="16.5" thickBot="1">
      <c r="A23" s="397">
        <v>155</v>
      </c>
      <c r="B23" s="338" t="s">
        <v>140</v>
      </c>
      <c r="C23" s="8" t="str">
        <f>LOOKUP(A23,Name!A$1:B992)</f>
        <v>Jamie Crothers</v>
      </c>
      <c r="D23" s="11"/>
      <c r="E23" s="11">
        <v>1.6</v>
      </c>
      <c r="F23" s="11"/>
      <c r="G23" s="11"/>
      <c r="H23" s="11"/>
      <c r="I23" s="79">
        <f t="shared" si="0"/>
        <v>1.6</v>
      </c>
      <c r="K23" s="623">
        <v>379</v>
      </c>
      <c r="L23" s="618" t="s">
        <v>568</v>
      </c>
      <c r="M23" s="619" t="str">
        <f>LOOKUP(K23,Name!A$1:B763)</f>
        <v>Charles Jennings</v>
      </c>
      <c r="N23" s="616"/>
      <c r="O23" s="616"/>
      <c r="P23" s="616"/>
      <c r="Q23" s="494">
        <v>26.7</v>
      </c>
      <c r="R23" s="616"/>
      <c r="S23" s="620">
        <f t="shared" si="1"/>
        <v>26.7</v>
      </c>
    </row>
    <row r="24" spans="1:19" ht="15.75">
      <c r="A24" s="47">
        <v>157</v>
      </c>
      <c r="B24" s="338" t="s">
        <v>140</v>
      </c>
      <c r="C24" s="8" t="str">
        <f>LOOKUP(A24,Name!A$1:B1005)</f>
        <v>Henry Sanders</v>
      </c>
      <c r="D24" s="20">
        <v>1.56</v>
      </c>
      <c r="E24" s="20"/>
      <c r="F24" s="20"/>
      <c r="G24" s="20"/>
      <c r="H24" s="20">
        <v>1.49</v>
      </c>
      <c r="I24" s="79">
        <f t="shared" si="0"/>
        <v>1.56</v>
      </c>
      <c r="K24" s="383">
        <v>601</v>
      </c>
      <c r="L24" s="577" t="s">
        <v>139</v>
      </c>
      <c r="M24" s="828" t="str">
        <f>LOOKUP(K24,Name!A$1:B768)</f>
        <v>Tom O'Hanlon</v>
      </c>
      <c r="N24" s="481">
        <v>54.3</v>
      </c>
      <c r="O24" s="481">
        <v>54.2</v>
      </c>
      <c r="P24" s="481">
        <v>53.1</v>
      </c>
      <c r="Q24" s="481">
        <v>53</v>
      </c>
      <c r="R24" s="481">
        <v>52.3</v>
      </c>
      <c r="S24" s="836">
        <f t="shared" si="1"/>
        <v>52.3</v>
      </c>
    </row>
    <row r="25" spans="1:19" ht="16.5" thickBot="1">
      <c r="A25" s="49">
        <v>490</v>
      </c>
      <c r="B25" s="398" t="s">
        <v>140</v>
      </c>
      <c r="C25" s="50" t="str">
        <f>LOOKUP(A25,Name!A$1:B1003)</f>
        <v>Tom Partridge</v>
      </c>
      <c r="D25" s="389">
        <v>1.51</v>
      </c>
      <c r="E25" s="389">
        <v>1.54</v>
      </c>
      <c r="F25" s="389"/>
      <c r="G25" s="389"/>
      <c r="H25" s="389"/>
      <c r="I25" s="390">
        <f t="shared" si="0"/>
        <v>1.54</v>
      </c>
      <c r="K25" s="47">
        <v>605</v>
      </c>
      <c r="L25" s="567" t="s">
        <v>139</v>
      </c>
      <c r="M25" s="72" t="str">
        <f>LOOKUP(K25,Name!A$1:B771)</f>
        <v>Henry Thorneywork</v>
      </c>
      <c r="N25" s="484">
        <v>55.7</v>
      </c>
      <c r="O25" s="484"/>
      <c r="P25" s="484">
        <v>54.4</v>
      </c>
      <c r="Q25" s="484">
        <v>55.8</v>
      </c>
      <c r="R25" s="484">
        <v>55.1</v>
      </c>
      <c r="S25" s="578">
        <f t="shared" si="1"/>
        <v>54.4</v>
      </c>
    </row>
    <row r="26" spans="1:19" ht="16.5" thickBot="1">
      <c r="A26" s="383">
        <v>601</v>
      </c>
      <c r="B26" s="391" t="s">
        <v>141</v>
      </c>
      <c r="C26" s="828" t="str">
        <f>LOOKUP(A26,Name!A$1:B731)</f>
        <v>Tom O'Hanlon</v>
      </c>
      <c r="D26" s="566">
        <v>8.89</v>
      </c>
      <c r="E26" s="566">
        <v>8.45</v>
      </c>
      <c r="F26" s="566">
        <v>9.62</v>
      </c>
      <c r="G26" s="566">
        <v>9.78</v>
      </c>
      <c r="H26" s="833">
        <v>10.26</v>
      </c>
      <c r="I26" s="834">
        <f t="shared" si="0"/>
        <v>10.26</v>
      </c>
      <c r="K26" s="696">
        <v>494</v>
      </c>
      <c r="L26" s="567" t="s">
        <v>139</v>
      </c>
      <c r="M26" s="8" t="str">
        <f>LOOKUP(K26,Name!A$1:B771)</f>
        <v>Sam Chance</v>
      </c>
      <c r="N26" s="484"/>
      <c r="O26" s="484"/>
      <c r="P26" s="484"/>
      <c r="Q26" s="484"/>
      <c r="R26" s="484">
        <v>54.9</v>
      </c>
      <c r="S26" s="578">
        <f t="shared" si="1"/>
        <v>54.9</v>
      </c>
    </row>
    <row r="27" spans="1:19" ht="15.75">
      <c r="A27" s="383">
        <v>494</v>
      </c>
      <c r="B27" s="391" t="s">
        <v>141</v>
      </c>
      <c r="C27" s="384" t="str">
        <f>LOOKUP(A27,Name!A$1:B722)</f>
        <v>Sam Chance</v>
      </c>
      <c r="D27" s="11"/>
      <c r="E27" s="11"/>
      <c r="F27" s="11">
        <v>9.04</v>
      </c>
      <c r="G27" s="11">
        <v>9.74</v>
      </c>
      <c r="H27" s="11">
        <v>9.7</v>
      </c>
      <c r="I27" s="79">
        <f t="shared" si="0"/>
        <v>9.74</v>
      </c>
      <c r="K27" s="47">
        <v>572</v>
      </c>
      <c r="L27" s="567" t="s">
        <v>139</v>
      </c>
      <c r="M27" s="8" t="str">
        <f>LOOKUP(K27,Name!A$1:B774)</f>
        <v>Oliver Barnard</v>
      </c>
      <c r="N27" s="484">
        <v>56.6</v>
      </c>
      <c r="O27" s="484"/>
      <c r="P27" s="484">
        <v>60.2</v>
      </c>
      <c r="Q27" s="484">
        <v>59.5</v>
      </c>
      <c r="R27" s="484">
        <v>60.8</v>
      </c>
      <c r="S27" s="578">
        <f t="shared" si="1"/>
        <v>56.6</v>
      </c>
    </row>
    <row r="28" spans="1:19" ht="15.75">
      <c r="A28" s="47">
        <v>359</v>
      </c>
      <c r="B28" s="339" t="s">
        <v>141</v>
      </c>
      <c r="C28" s="8" t="str">
        <f>LOOKUP(A28,Name!A$1:B727)</f>
        <v>Alex Ross</v>
      </c>
      <c r="D28" s="11">
        <v>6.96</v>
      </c>
      <c r="E28" s="11">
        <v>7.19</v>
      </c>
      <c r="F28" s="11"/>
      <c r="G28" s="11"/>
      <c r="H28" s="11">
        <v>7.98</v>
      </c>
      <c r="I28" s="79">
        <f t="shared" si="0"/>
        <v>7.98</v>
      </c>
      <c r="K28" s="47">
        <v>150</v>
      </c>
      <c r="L28" s="567" t="s">
        <v>139</v>
      </c>
      <c r="M28" s="8" t="str">
        <f>LOOKUP(K28,Name!A$1:B774)</f>
        <v>Chris Sissons</v>
      </c>
      <c r="N28" s="484">
        <v>57.2</v>
      </c>
      <c r="O28" s="484"/>
      <c r="P28" s="484"/>
      <c r="Q28" s="484"/>
      <c r="R28" s="484"/>
      <c r="S28" s="578">
        <f t="shared" si="1"/>
        <v>57.2</v>
      </c>
    </row>
    <row r="29" spans="1:19" ht="15.75">
      <c r="A29" s="69">
        <v>604</v>
      </c>
      <c r="B29" s="339" t="s">
        <v>141</v>
      </c>
      <c r="C29" s="8" t="str">
        <f>LOOKUP(A29,Name!A$1:B724)</f>
        <v>Deaglan O'Brien</v>
      </c>
      <c r="D29" s="11"/>
      <c r="E29" s="11"/>
      <c r="F29" s="11">
        <v>7.16</v>
      </c>
      <c r="G29" s="11">
        <v>7.32</v>
      </c>
      <c r="H29" s="11"/>
      <c r="I29" s="79">
        <f t="shared" si="0"/>
        <v>7.32</v>
      </c>
      <c r="K29" s="696">
        <v>490</v>
      </c>
      <c r="L29" s="567" t="s">
        <v>139</v>
      </c>
      <c r="M29" s="8" t="str">
        <f>LOOKUP(K29,Name!A$1:B769)</f>
        <v>Tom Partridge</v>
      </c>
      <c r="N29" s="484">
        <v>57.6</v>
      </c>
      <c r="O29" s="484">
        <v>59.7</v>
      </c>
      <c r="P29" s="484"/>
      <c r="Q29" s="484"/>
      <c r="R29" s="484"/>
      <c r="S29" s="578">
        <f t="shared" si="1"/>
        <v>57.6</v>
      </c>
    </row>
    <row r="30" spans="1:19" ht="15.75">
      <c r="A30" s="47">
        <v>602</v>
      </c>
      <c r="B30" s="339" t="s">
        <v>141</v>
      </c>
      <c r="C30" s="8" t="str">
        <f>LOOKUP(A30,Name!A$1:B732)</f>
        <v>Chris Perry</v>
      </c>
      <c r="D30" s="11"/>
      <c r="E30" s="11"/>
      <c r="F30" s="11"/>
      <c r="G30" s="11"/>
      <c r="H30" s="11">
        <v>7.08</v>
      </c>
      <c r="I30" s="79">
        <f t="shared" si="0"/>
        <v>7.08</v>
      </c>
      <c r="K30" s="387">
        <v>388</v>
      </c>
      <c r="L30" s="567" t="s">
        <v>139</v>
      </c>
      <c r="M30" s="8" t="str">
        <f>LOOKUP(K30,Name!A$1:B774)</f>
        <v>Kian York</v>
      </c>
      <c r="N30" s="484"/>
      <c r="O30" s="484"/>
      <c r="P30" s="484"/>
      <c r="Q30" s="484">
        <v>58.1</v>
      </c>
      <c r="R30" s="484"/>
      <c r="S30" s="578">
        <f t="shared" si="1"/>
        <v>58.1</v>
      </c>
    </row>
    <row r="31" spans="1:19" ht="15.75">
      <c r="A31" s="47">
        <v>361</v>
      </c>
      <c r="B31" s="339" t="s">
        <v>141</v>
      </c>
      <c r="C31" s="8" t="str">
        <f>LOOKUP(A31,Name!A$1:B732)</f>
        <v>Jackson Williamson</v>
      </c>
      <c r="D31" s="11">
        <v>6.96</v>
      </c>
      <c r="E31" s="11"/>
      <c r="F31" s="11">
        <v>6.42</v>
      </c>
      <c r="G31" s="11"/>
      <c r="H31" s="11"/>
      <c r="I31" s="79">
        <f t="shared" si="0"/>
        <v>6.96</v>
      </c>
      <c r="K31" s="387">
        <v>356</v>
      </c>
      <c r="L31" s="567" t="s">
        <v>139</v>
      </c>
      <c r="M31" s="72" t="str">
        <f>LOOKUP(K31,Name!A$1:B775)</f>
        <v>Benjamin Saunders</v>
      </c>
      <c r="N31" s="484">
        <v>59.3</v>
      </c>
      <c r="O31" s="484"/>
      <c r="P31" s="484"/>
      <c r="Q31" s="484"/>
      <c r="R31" s="484"/>
      <c r="S31" s="578">
        <f t="shared" si="1"/>
        <v>59.3</v>
      </c>
    </row>
    <row r="32" spans="1:19" ht="15.75">
      <c r="A32" s="47">
        <v>363</v>
      </c>
      <c r="B32" s="339" t="s">
        <v>141</v>
      </c>
      <c r="C32" s="8" t="str">
        <f>LOOKUP(A32,Name!A$1:B729)</f>
        <v>Kiondra Lewis-Brown</v>
      </c>
      <c r="D32" s="11"/>
      <c r="E32" s="11">
        <v>6.54</v>
      </c>
      <c r="F32" s="11"/>
      <c r="G32" s="11"/>
      <c r="H32" s="11"/>
      <c r="I32" s="79">
        <f t="shared" si="0"/>
        <v>6.54</v>
      </c>
      <c r="K32" s="583">
        <v>163</v>
      </c>
      <c r="L32" s="567" t="s">
        <v>139</v>
      </c>
      <c r="M32" s="421">
        <f>LOOKUP(K32,Name!A$1:B778)</f>
        <v>0</v>
      </c>
      <c r="N32" s="600"/>
      <c r="O32" s="600"/>
      <c r="P32" s="600"/>
      <c r="Q32" s="600"/>
      <c r="R32" s="600">
        <v>59.6</v>
      </c>
      <c r="S32" s="621">
        <f t="shared" si="1"/>
        <v>59.6</v>
      </c>
    </row>
    <row r="33" spans="1:19" ht="18" customHeight="1">
      <c r="A33" s="47">
        <v>606</v>
      </c>
      <c r="B33" s="339" t="s">
        <v>141</v>
      </c>
      <c r="C33" s="8" t="str">
        <f>LOOKUP(A33,Name!A$1:B730)</f>
        <v>Max Vernon</v>
      </c>
      <c r="D33" s="11"/>
      <c r="E33" s="11">
        <v>6.32</v>
      </c>
      <c r="F33" s="11"/>
      <c r="G33" s="11"/>
      <c r="H33" s="11"/>
      <c r="I33" s="79">
        <f t="shared" si="0"/>
        <v>6.32</v>
      </c>
      <c r="K33" s="47">
        <v>154</v>
      </c>
      <c r="L33" s="567" t="s">
        <v>139</v>
      </c>
      <c r="M33" s="8" t="str">
        <f>LOOKUP(K33,Name!A$1:B775)</f>
        <v>Joe Higgins</v>
      </c>
      <c r="N33" s="484">
        <v>61</v>
      </c>
      <c r="O33" s="484"/>
      <c r="P33" s="484">
        <v>60.6</v>
      </c>
      <c r="Q33" s="484"/>
      <c r="R33" s="484"/>
      <c r="S33" s="578">
        <f t="shared" si="1"/>
        <v>60.6</v>
      </c>
    </row>
    <row r="34" spans="1:19" ht="15.75">
      <c r="A34" s="47">
        <v>358</v>
      </c>
      <c r="B34" s="339" t="s">
        <v>141</v>
      </c>
      <c r="C34" s="8" t="str">
        <f>LOOKUP(A34,Name!A$1:B728)</f>
        <v>Zach Elliott</v>
      </c>
      <c r="D34" s="11"/>
      <c r="E34" s="11"/>
      <c r="F34" s="11"/>
      <c r="G34" s="11">
        <v>6.15</v>
      </c>
      <c r="H34" s="11"/>
      <c r="I34" s="79">
        <f aca="true" t="shared" si="2" ref="I34:I65">MAX(D34:H34)</f>
        <v>6.15</v>
      </c>
      <c r="K34" s="387">
        <v>364</v>
      </c>
      <c r="L34" s="567" t="s">
        <v>139</v>
      </c>
      <c r="M34" s="8" t="str">
        <f>LOOKUP(K34,Name!A$1:B770)</f>
        <v>Charlie Lester</v>
      </c>
      <c r="N34" s="484">
        <v>60.8</v>
      </c>
      <c r="O34" s="484"/>
      <c r="P34" s="484"/>
      <c r="Q34" s="484"/>
      <c r="R34" s="484"/>
      <c r="S34" s="578">
        <f aca="true" t="shared" si="3" ref="S34:S65">MIN(N34:R34)</f>
        <v>60.8</v>
      </c>
    </row>
    <row r="35" spans="1:19" ht="15.75">
      <c r="A35" s="69">
        <v>607</v>
      </c>
      <c r="B35" s="339" t="s">
        <v>141</v>
      </c>
      <c r="C35" s="8" t="str">
        <f>LOOKUP(A35,Name!A$1:B723)</f>
        <v>Tom Rayson</v>
      </c>
      <c r="D35" s="11">
        <v>5.65</v>
      </c>
      <c r="E35" s="11"/>
      <c r="F35" s="11"/>
      <c r="G35" s="11"/>
      <c r="H35" s="11"/>
      <c r="I35" s="79">
        <f t="shared" si="2"/>
        <v>5.65</v>
      </c>
      <c r="K35" s="696">
        <v>493</v>
      </c>
      <c r="L35" s="567" t="s">
        <v>139</v>
      </c>
      <c r="M35" s="8" t="str">
        <f>LOOKUP(K35,Name!A$1:B770)</f>
        <v>Ben White</v>
      </c>
      <c r="N35" s="484"/>
      <c r="O35" s="484"/>
      <c r="P35" s="484"/>
      <c r="Q35" s="484">
        <v>61</v>
      </c>
      <c r="R35" s="484"/>
      <c r="S35" s="578">
        <f t="shared" si="3"/>
        <v>61</v>
      </c>
    </row>
    <row r="36" spans="1:19" ht="15.75">
      <c r="A36" s="392">
        <v>572</v>
      </c>
      <c r="B36" s="339" t="s">
        <v>141</v>
      </c>
      <c r="C36" s="8" t="str">
        <f>LOOKUP(A36,Name!A$1:B726)</f>
        <v>Oliver Barnard</v>
      </c>
      <c r="D36" s="11">
        <v>4.95</v>
      </c>
      <c r="E36" s="11">
        <v>4.79</v>
      </c>
      <c r="F36" s="11">
        <v>5.35</v>
      </c>
      <c r="G36" s="11">
        <v>5.11</v>
      </c>
      <c r="H36" s="11"/>
      <c r="I36" s="79">
        <f t="shared" si="2"/>
        <v>5.35</v>
      </c>
      <c r="K36" s="387">
        <v>360</v>
      </c>
      <c r="L36" s="567" t="s">
        <v>139</v>
      </c>
      <c r="M36" s="8" t="str">
        <f>LOOKUP(K36,Name!A$1:B771)</f>
        <v>Carter Williamson</v>
      </c>
      <c r="N36" s="484"/>
      <c r="O36" s="484"/>
      <c r="P36" s="484">
        <v>61</v>
      </c>
      <c r="Q36" s="484"/>
      <c r="R36" s="484"/>
      <c r="S36" s="578">
        <f t="shared" si="3"/>
        <v>61</v>
      </c>
    </row>
    <row r="37" spans="1:19" ht="15.75">
      <c r="A37" s="47">
        <v>151</v>
      </c>
      <c r="B37" s="339" t="s">
        <v>141</v>
      </c>
      <c r="C37" s="8" t="str">
        <f>LOOKUP(A37,Name!A$1:B727)</f>
        <v>Nathan Case</v>
      </c>
      <c r="D37" s="11"/>
      <c r="E37" s="11"/>
      <c r="F37" s="11">
        <v>4.45</v>
      </c>
      <c r="G37" s="11">
        <v>4.78</v>
      </c>
      <c r="H37" s="11">
        <v>5.2</v>
      </c>
      <c r="I37" s="79">
        <f t="shared" si="2"/>
        <v>5.2</v>
      </c>
      <c r="K37" s="583">
        <v>159</v>
      </c>
      <c r="L37" s="567" t="s">
        <v>139</v>
      </c>
      <c r="M37" s="421" t="str">
        <f>LOOKUP(K37,Name!A$1:B777)</f>
        <v>Joe Higgins</v>
      </c>
      <c r="N37" s="600"/>
      <c r="O37" s="600">
        <v>61.3</v>
      </c>
      <c r="P37" s="600"/>
      <c r="Q37" s="600"/>
      <c r="R37" s="600"/>
      <c r="S37" s="621">
        <f t="shared" si="3"/>
        <v>61.3</v>
      </c>
    </row>
    <row r="38" spans="1:19" ht="15.75">
      <c r="A38" s="47">
        <v>155</v>
      </c>
      <c r="B38" s="339" t="s">
        <v>141</v>
      </c>
      <c r="C38" s="8" t="str">
        <f>LOOKUP(A38,Name!A$1:B725)</f>
        <v>Jamie Crothers</v>
      </c>
      <c r="D38" s="11">
        <v>4.56</v>
      </c>
      <c r="E38" s="11">
        <v>5.05</v>
      </c>
      <c r="F38" s="11"/>
      <c r="G38" s="11"/>
      <c r="H38" s="11"/>
      <c r="I38" s="79">
        <f t="shared" si="2"/>
        <v>5.05</v>
      </c>
      <c r="K38" s="387">
        <v>360</v>
      </c>
      <c r="L38" s="567" t="s">
        <v>139</v>
      </c>
      <c r="M38" s="8" t="str">
        <f>LOOKUP(K38,Name!A$1:B773)</f>
        <v>Carter Williamson</v>
      </c>
      <c r="N38" s="484"/>
      <c r="O38" s="484">
        <v>61.7</v>
      </c>
      <c r="P38" s="484"/>
      <c r="Q38" s="484"/>
      <c r="R38" s="484"/>
      <c r="S38" s="578">
        <f t="shared" si="3"/>
        <v>61.7</v>
      </c>
    </row>
    <row r="39" spans="1:19" ht="15.75">
      <c r="A39" s="47">
        <v>491</v>
      </c>
      <c r="B39" s="339" t="s">
        <v>141</v>
      </c>
      <c r="C39" s="8" t="str">
        <f>LOOKUP(A39,Name!A$1:B731)</f>
        <v>Aaron Potter</v>
      </c>
      <c r="D39" s="11"/>
      <c r="E39" s="11"/>
      <c r="F39" s="11">
        <v>5.01</v>
      </c>
      <c r="G39" s="11"/>
      <c r="H39" s="11"/>
      <c r="I39" s="79">
        <f t="shared" si="2"/>
        <v>5.01</v>
      </c>
      <c r="K39" s="696">
        <v>492</v>
      </c>
      <c r="L39" s="567" t="s">
        <v>139</v>
      </c>
      <c r="M39" s="8" t="str">
        <f>LOOKUP(K39,Name!A$1:B770)</f>
        <v>Brandon Bache</v>
      </c>
      <c r="N39" s="484"/>
      <c r="O39" s="484"/>
      <c r="P39" s="484"/>
      <c r="Q39" s="484">
        <v>62</v>
      </c>
      <c r="R39" s="484"/>
      <c r="S39" s="578">
        <f t="shared" si="3"/>
        <v>62</v>
      </c>
    </row>
    <row r="40" spans="1:19" s="423" customFormat="1" ht="15.75" customHeight="1">
      <c r="A40" s="47">
        <v>150</v>
      </c>
      <c r="B40" s="339" t="s">
        <v>141</v>
      </c>
      <c r="C40" s="8" t="str">
        <f>LOOKUP(A40,Name!A$1:B726)</f>
        <v>Chris Sissons</v>
      </c>
      <c r="D40" s="11"/>
      <c r="E40" s="11"/>
      <c r="F40" s="11">
        <v>4.94</v>
      </c>
      <c r="G40" s="11">
        <v>4.62</v>
      </c>
      <c r="H40" s="11"/>
      <c r="I40" s="79">
        <f t="shared" si="2"/>
        <v>4.94</v>
      </c>
      <c r="K40" s="387">
        <v>373</v>
      </c>
      <c r="L40" s="567" t="s">
        <v>139</v>
      </c>
      <c r="M40" s="8" t="str">
        <f>LOOKUP(K40,Name!A$1:B771)</f>
        <v>Alexander Oleskow</v>
      </c>
      <c r="N40" s="484"/>
      <c r="O40" s="484">
        <v>62.5</v>
      </c>
      <c r="P40" s="484">
        <v>63.8</v>
      </c>
      <c r="Q40" s="484"/>
      <c r="R40" s="484"/>
      <c r="S40" s="578">
        <f t="shared" si="3"/>
        <v>62.5</v>
      </c>
    </row>
    <row r="41" spans="1:19" ht="15.75">
      <c r="A41" s="47">
        <v>157</v>
      </c>
      <c r="B41" s="339" t="s">
        <v>141</v>
      </c>
      <c r="C41" s="8" t="str">
        <f>LOOKUP(A41,Name!A$1:B728)</f>
        <v>Henry Sanders</v>
      </c>
      <c r="D41" s="11">
        <v>4.9</v>
      </c>
      <c r="E41" s="11"/>
      <c r="F41" s="11"/>
      <c r="G41" s="11"/>
      <c r="H41" s="11">
        <v>4.7</v>
      </c>
      <c r="I41" s="79">
        <f t="shared" si="2"/>
        <v>4.9</v>
      </c>
      <c r="K41" s="47">
        <v>153</v>
      </c>
      <c r="L41" s="567" t="s">
        <v>139</v>
      </c>
      <c r="M41" s="8" t="str">
        <f>LOOKUP(K41,Name!A$1:B774)</f>
        <v>Kieran Higgins</v>
      </c>
      <c r="N41" s="484"/>
      <c r="O41" s="484"/>
      <c r="P41" s="484">
        <v>62.9</v>
      </c>
      <c r="Q41" s="484"/>
      <c r="R41" s="484"/>
      <c r="S41" s="578">
        <f t="shared" si="3"/>
        <v>62.9</v>
      </c>
    </row>
    <row r="42" spans="1:19" ht="15.75">
      <c r="A42" s="560">
        <v>376</v>
      </c>
      <c r="B42" s="339" t="s">
        <v>141</v>
      </c>
      <c r="C42" s="8" t="str">
        <f>LOOKUP(A42,Name!A$1:B730)</f>
        <v>Daniel Westley</v>
      </c>
      <c r="D42" s="20"/>
      <c r="E42" s="20"/>
      <c r="F42" s="20"/>
      <c r="G42" s="20">
        <v>4.76</v>
      </c>
      <c r="H42" s="20"/>
      <c r="I42" s="79">
        <f t="shared" si="2"/>
        <v>4.76</v>
      </c>
      <c r="K42" s="47">
        <v>157</v>
      </c>
      <c r="L42" s="567" t="s">
        <v>139</v>
      </c>
      <c r="M42" s="8" t="str">
        <f>LOOKUP(K42,Name!A$1:B776)</f>
        <v>Henry Sanders</v>
      </c>
      <c r="N42" s="484"/>
      <c r="O42" s="484">
        <v>63.7</v>
      </c>
      <c r="P42" s="484"/>
      <c r="Q42" s="484"/>
      <c r="R42" s="484"/>
      <c r="S42" s="578">
        <f t="shared" si="3"/>
        <v>63.7</v>
      </c>
    </row>
    <row r="43" spans="1:19" ht="16.5" thickBot="1">
      <c r="A43" s="49">
        <v>373</v>
      </c>
      <c r="B43" s="393" t="s">
        <v>141</v>
      </c>
      <c r="C43" s="50" t="str">
        <f>LOOKUP(A43,Name!A$1:B728)</f>
        <v>Alexander Oleskow</v>
      </c>
      <c r="D43" s="389"/>
      <c r="E43" s="389"/>
      <c r="F43" s="389">
        <v>4.59</v>
      </c>
      <c r="G43" s="389"/>
      <c r="H43" s="389"/>
      <c r="I43" s="390">
        <f t="shared" si="2"/>
        <v>4.59</v>
      </c>
      <c r="K43" s="47">
        <v>573</v>
      </c>
      <c r="L43" s="567" t="s">
        <v>139</v>
      </c>
      <c r="M43" s="8" t="str">
        <f>LOOKUP(K43,Name!A$1:B776)</f>
        <v>Sam Ehlan</v>
      </c>
      <c r="N43" s="484">
        <v>64.6</v>
      </c>
      <c r="O43" s="484"/>
      <c r="P43" s="484"/>
      <c r="Q43" s="484"/>
      <c r="R43" s="484"/>
      <c r="S43" s="578">
        <f t="shared" si="3"/>
        <v>64.6</v>
      </c>
    </row>
    <row r="44" spans="1:19" s="423" customFormat="1" ht="18" customHeight="1">
      <c r="A44" s="699">
        <v>602</v>
      </c>
      <c r="B44" s="700" t="s">
        <v>528</v>
      </c>
      <c r="C44" s="831" t="str">
        <f>LOOKUP(A44,Name!A$1:B1028)</f>
        <v>Chris Perry</v>
      </c>
      <c r="D44" s="641">
        <v>75</v>
      </c>
      <c r="E44" s="641">
        <v>77</v>
      </c>
      <c r="F44" s="641">
        <v>80</v>
      </c>
      <c r="G44" s="638">
        <v>79</v>
      </c>
      <c r="H44" s="830">
        <v>80</v>
      </c>
      <c r="I44" s="832">
        <f t="shared" si="2"/>
        <v>80</v>
      </c>
      <c r="K44" s="387">
        <v>375</v>
      </c>
      <c r="L44" s="567" t="s">
        <v>139</v>
      </c>
      <c r="M44" s="8" t="str">
        <f>LOOKUP(K44,Name!A$1:B773)</f>
        <v>Morgan Price</v>
      </c>
      <c r="N44" s="484"/>
      <c r="O44" s="484"/>
      <c r="P44" s="484"/>
      <c r="Q44" s="484"/>
      <c r="R44" s="484">
        <v>66.3</v>
      </c>
      <c r="S44" s="578">
        <f t="shared" si="3"/>
        <v>66.3</v>
      </c>
    </row>
    <row r="45" spans="1:19" ht="16.5" thickBot="1">
      <c r="A45" s="701">
        <v>610</v>
      </c>
      <c r="B45" s="584" t="s">
        <v>528</v>
      </c>
      <c r="C45" s="421" t="str">
        <f>LOOKUP(A45,Name!A$1:B1026)</f>
        <v>Sam Harris</v>
      </c>
      <c r="D45" s="424"/>
      <c r="E45" s="424"/>
      <c r="F45" s="424">
        <v>80</v>
      </c>
      <c r="G45" s="702">
        <v>80</v>
      </c>
      <c r="H45" s="424">
        <v>78</v>
      </c>
      <c r="I45" s="587">
        <f t="shared" si="2"/>
        <v>80</v>
      </c>
      <c r="K45" s="837">
        <v>376</v>
      </c>
      <c r="L45" s="579" t="s">
        <v>139</v>
      </c>
      <c r="M45" s="50" t="str">
        <f>LOOKUP(K45,Name!A$1:B772)</f>
        <v>Daniel Westley</v>
      </c>
      <c r="N45" s="490"/>
      <c r="O45" s="490"/>
      <c r="P45" s="490"/>
      <c r="Q45" s="490"/>
      <c r="R45" s="490">
        <v>69.2</v>
      </c>
      <c r="S45" s="580">
        <f t="shared" si="3"/>
        <v>69.2</v>
      </c>
    </row>
    <row r="46" spans="1:19" ht="15.75">
      <c r="A46" s="583">
        <v>572</v>
      </c>
      <c r="B46" s="584" t="s">
        <v>528</v>
      </c>
      <c r="C46" s="585" t="str">
        <f>LOOKUP(A46,Name!A$1:B1035)</f>
        <v>Oliver Barnard</v>
      </c>
      <c r="D46" s="424"/>
      <c r="E46" s="424"/>
      <c r="F46" s="424"/>
      <c r="G46" s="424"/>
      <c r="H46" s="586">
        <v>76</v>
      </c>
      <c r="I46" s="587">
        <f t="shared" si="2"/>
        <v>76</v>
      </c>
      <c r="K46" s="838">
        <v>6</v>
      </c>
      <c r="L46" s="845" t="s">
        <v>570</v>
      </c>
      <c r="M46" s="867" t="s">
        <v>7</v>
      </c>
      <c r="N46" s="624">
        <v>102.3</v>
      </c>
      <c r="O46" s="624">
        <v>103.9</v>
      </c>
      <c r="P46" s="624">
        <v>103.3</v>
      </c>
      <c r="Q46" s="624">
        <v>100.9</v>
      </c>
      <c r="R46" s="624">
        <v>99.5</v>
      </c>
      <c r="S46" s="799">
        <f t="shared" si="3"/>
        <v>99.5</v>
      </c>
    </row>
    <row r="47" spans="1:19" ht="19.5" customHeight="1">
      <c r="A47" s="583">
        <v>492</v>
      </c>
      <c r="B47" s="584" t="s">
        <v>528</v>
      </c>
      <c r="C47" s="421" t="str">
        <f>LOOKUP(A47,Name!A$1:B1036)</f>
        <v>Brandon Bache</v>
      </c>
      <c r="D47" s="424"/>
      <c r="E47" s="424"/>
      <c r="F47" s="424"/>
      <c r="G47" s="424">
        <v>75</v>
      </c>
      <c r="H47" s="424"/>
      <c r="I47" s="587">
        <f t="shared" si="2"/>
        <v>75</v>
      </c>
      <c r="K47" s="844">
        <v>3</v>
      </c>
      <c r="L47" s="847" t="s">
        <v>570</v>
      </c>
      <c r="M47" s="850" t="s">
        <v>6</v>
      </c>
      <c r="N47" s="487">
        <v>106</v>
      </c>
      <c r="O47" s="487">
        <v>114.7</v>
      </c>
      <c r="P47" s="487">
        <v>114.2</v>
      </c>
      <c r="Q47" s="487">
        <v>105.7</v>
      </c>
      <c r="R47" s="487">
        <v>102.6</v>
      </c>
      <c r="S47" s="58">
        <f t="shared" si="3"/>
        <v>102.6</v>
      </c>
    </row>
    <row r="48" spans="1:19" ht="15.75">
      <c r="A48" s="583">
        <v>491</v>
      </c>
      <c r="B48" s="584" t="s">
        <v>528</v>
      </c>
      <c r="C48" s="421" t="str">
        <f>LOOKUP(A48,Name!A$1:B1035)</f>
        <v>Aaron Potter</v>
      </c>
      <c r="D48" s="424"/>
      <c r="E48" s="424"/>
      <c r="F48" s="424">
        <v>73</v>
      </c>
      <c r="G48" s="424"/>
      <c r="H48" s="424"/>
      <c r="I48" s="587">
        <f t="shared" si="2"/>
        <v>73</v>
      </c>
      <c r="K48" s="555">
        <v>4</v>
      </c>
      <c r="L48" s="847" t="s">
        <v>570</v>
      </c>
      <c r="M48" s="93" t="s">
        <v>9</v>
      </c>
      <c r="N48" s="487"/>
      <c r="O48" s="487"/>
      <c r="P48" s="487"/>
      <c r="Q48" s="487">
        <v>107.9</v>
      </c>
      <c r="R48" s="487"/>
      <c r="S48" s="58">
        <f t="shared" si="3"/>
        <v>107.9</v>
      </c>
    </row>
    <row r="49" spans="1:19" ht="18" customHeight="1">
      <c r="A49" s="583">
        <v>149</v>
      </c>
      <c r="B49" s="584" t="s">
        <v>528</v>
      </c>
      <c r="C49" s="421" t="str">
        <f>LOOKUP(A49,Name!A$1:B1031)</f>
        <v>Chase Hansle</v>
      </c>
      <c r="D49" s="424">
        <v>72</v>
      </c>
      <c r="E49" s="424"/>
      <c r="F49" s="424"/>
      <c r="G49" s="424"/>
      <c r="H49" s="424"/>
      <c r="I49" s="587">
        <f t="shared" si="2"/>
        <v>72</v>
      </c>
      <c r="K49" s="842">
        <v>1</v>
      </c>
      <c r="L49" s="847" t="s">
        <v>570</v>
      </c>
      <c r="M49" s="852" t="s">
        <v>10</v>
      </c>
      <c r="N49" s="626">
        <v>110.2</v>
      </c>
      <c r="O49" s="626">
        <v>117.4</v>
      </c>
      <c r="P49" s="626">
        <v>117.7</v>
      </c>
      <c r="Q49" s="626"/>
      <c r="R49" s="626">
        <v>112</v>
      </c>
      <c r="S49" s="627">
        <f t="shared" si="3"/>
        <v>110.2</v>
      </c>
    </row>
    <row r="50" spans="1:19" ht="16.5" thickBot="1">
      <c r="A50" s="701">
        <v>607</v>
      </c>
      <c r="B50" s="584" t="s">
        <v>528</v>
      </c>
      <c r="C50" s="421" t="str">
        <f>LOOKUP(A50,Name!A$1:B1025)</f>
        <v>Tom Rayson</v>
      </c>
      <c r="D50" s="424">
        <v>72</v>
      </c>
      <c r="E50" s="424">
        <v>67</v>
      </c>
      <c r="F50" s="424"/>
      <c r="G50" s="424"/>
      <c r="H50" s="424"/>
      <c r="I50" s="587">
        <f t="shared" si="2"/>
        <v>72</v>
      </c>
      <c r="K50" s="858">
        <v>5</v>
      </c>
      <c r="L50" s="859" t="s">
        <v>570</v>
      </c>
      <c r="M50" s="860" t="s">
        <v>8</v>
      </c>
      <c r="N50" s="494">
        <v>115.7</v>
      </c>
      <c r="O50" s="494"/>
      <c r="P50" s="494"/>
      <c r="Q50" s="494"/>
      <c r="R50" s="494"/>
      <c r="S50" s="861">
        <f t="shared" si="3"/>
        <v>115.7</v>
      </c>
    </row>
    <row r="51" spans="1:19" s="423" customFormat="1" ht="18" customHeight="1" thickBot="1">
      <c r="A51" s="583">
        <v>376</v>
      </c>
      <c r="B51" s="584" t="s">
        <v>528</v>
      </c>
      <c r="C51" s="585" t="str">
        <f>LOOKUP(A51,Name!A$1:B1034)</f>
        <v>Daniel Westley</v>
      </c>
      <c r="D51" s="424"/>
      <c r="E51" s="424"/>
      <c r="F51" s="424">
        <v>72</v>
      </c>
      <c r="G51" s="424">
        <v>69</v>
      </c>
      <c r="H51" s="586"/>
      <c r="I51" s="587">
        <f t="shared" si="2"/>
        <v>72</v>
      </c>
      <c r="K51" s="862">
        <v>359</v>
      </c>
      <c r="L51" s="863" t="s">
        <v>119</v>
      </c>
      <c r="M51" s="866" t="str">
        <f>LOOKUP(K51,Name!A8:B741)</f>
        <v>Alex Ross</v>
      </c>
      <c r="N51" s="479"/>
      <c r="O51" s="479"/>
      <c r="P51" s="546">
        <v>92.1</v>
      </c>
      <c r="Q51" s="546">
        <v>92</v>
      </c>
      <c r="R51" s="546">
        <v>92.1</v>
      </c>
      <c r="S51" s="836">
        <f t="shared" si="3"/>
        <v>92</v>
      </c>
    </row>
    <row r="52" spans="1:19" ht="15.75">
      <c r="A52" s="583">
        <v>158</v>
      </c>
      <c r="B52" s="584" t="s">
        <v>528</v>
      </c>
      <c r="C52" s="421" t="str">
        <f>LOOKUP(A52,Name!A$1:B1027)</f>
        <v>Luke O'Brien</v>
      </c>
      <c r="D52" s="586"/>
      <c r="E52" s="586">
        <v>63</v>
      </c>
      <c r="F52" s="586">
        <v>69</v>
      </c>
      <c r="G52" s="586"/>
      <c r="H52" s="586"/>
      <c r="I52" s="587">
        <f t="shared" si="2"/>
        <v>69</v>
      </c>
      <c r="K52" s="736">
        <v>608</v>
      </c>
      <c r="L52" s="569" t="s">
        <v>119</v>
      </c>
      <c r="M52" s="570" t="str">
        <f>LOOKUP(K52,Name!A8:B741)</f>
        <v>Jacob Redden</v>
      </c>
      <c r="N52" s="487"/>
      <c r="O52" s="487"/>
      <c r="P52" s="487">
        <v>92.8</v>
      </c>
      <c r="Q52" s="484"/>
      <c r="R52" s="484">
        <v>95.3</v>
      </c>
      <c r="S52" s="574">
        <f t="shared" si="3"/>
        <v>92.8</v>
      </c>
    </row>
    <row r="53" spans="1:19" ht="15.75">
      <c r="A53" s="583">
        <v>493</v>
      </c>
      <c r="B53" s="584" t="s">
        <v>528</v>
      </c>
      <c r="C53" s="421" t="str">
        <f>LOOKUP(A53,Name!A$1:B1037)</f>
        <v>Ben White</v>
      </c>
      <c r="D53" s="424"/>
      <c r="E53" s="424"/>
      <c r="F53" s="424"/>
      <c r="G53" s="424">
        <v>68</v>
      </c>
      <c r="H53" s="424"/>
      <c r="I53" s="587">
        <f t="shared" si="2"/>
        <v>68</v>
      </c>
      <c r="K53" s="373">
        <v>158</v>
      </c>
      <c r="L53" s="569" t="s">
        <v>119</v>
      </c>
      <c r="M53" s="269" t="str">
        <f>LOOKUP(K53,Name!A1:B739)</f>
        <v>Luke O'Brien</v>
      </c>
      <c r="N53" s="545">
        <v>98.4</v>
      </c>
      <c r="O53" s="545">
        <v>98</v>
      </c>
      <c r="P53" s="484">
        <v>94.6</v>
      </c>
      <c r="Q53" s="487"/>
      <c r="R53" s="487"/>
      <c r="S53" s="574">
        <f t="shared" si="3"/>
        <v>94.6</v>
      </c>
    </row>
    <row r="54" spans="1:19" ht="15.75">
      <c r="A54" s="583">
        <v>356</v>
      </c>
      <c r="B54" s="584" t="s">
        <v>528</v>
      </c>
      <c r="C54" s="421" t="str">
        <f>LOOKUP(A54,Name!A$1:B1029)</f>
        <v>Benjamin Saunders</v>
      </c>
      <c r="D54" s="424">
        <v>68</v>
      </c>
      <c r="E54" s="424"/>
      <c r="F54" s="424"/>
      <c r="G54" s="424"/>
      <c r="H54" s="424"/>
      <c r="I54" s="587">
        <f t="shared" si="2"/>
        <v>68</v>
      </c>
      <c r="K54" s="373">
        <v>610</v>
      </c>
      <c r="L54" s="569" t="s">
        <v>119</v>
      </c>
      <c r="M54" s="570" t="str">
        <f>LOOKUP(K54,Name!A9:B742)</f>
        <v>Sam Harris</v>
      </c>
      <c r="N54" s="487"/>
      <c r="O54" s="487"/>
      <c r="P54" s="487"/>
      <c r="Q54" s="484">
        <v>96.4</v>
      </c>
      <c r="R54" s="484"/>
      <c r="S54" s="574">
        <f t="shared" si="3"/>
        <v>96.4</v>
      </c>
    </row>
    <row r="55" spans="1:19" ht="15.75">
      <c r="A55" s="583">
        <v>155</v>
      </c>
      <c r="B55" s="584" t="s">
        <v>528</v>
      </c>
      <c r="C55" s="421" t="str">
        <f>LOOKUP(A55,Name!A$1:B1035)</f>
        <v>Jamie Crothers</v>
      </c>
      <c r="D55" s="424"/>
      <c r="E55" s="424">
        <v>67</v>
      </c>
      <c r="F55" s="424"/>
      <c r="G55" s="424"/>
      <c r="H55" s="424"/>
      <c r="I55" s="587">
        <f t="shared" si="2"/>
        <v>67</v>
      </c>
      <c r="K55" s="840">
        <v>607</v>
      </c>
      <c r="L55" s="569" t="s">
        <v>119</v>
      </c>
      <c r="M55" s="269" t="str">
        <f>LOOKUP(K55,Name!A10:B743)</f>
        <v>Tom Rayson</v>
      </c>
      <c r="N55" s="484"/>
      <c r="O55" s="484">
        <v>100.7</v>
      </c>
      <c r="P55" s="484"/>
      <c r="Q55" s="484"/>
      <c r="R55" s="484"/>
      <c r="S55" s="574">
        <f t="shared" si="3"/>
        <v>100.7</v>
      </c>
    </row>
    <row r="56" spans="1:19" ht="20.25" customHeight="1" thickBot="1">
      <c r="A56" s="701">
        <v>375</v>
      </c>
      <c r="B56" s="584" t="s">
        <v>528</v>
      </c>
      <c r="C56" s="421" t="str">
        <f>LOOKUP(A56,Name!A$1:B1027)</f>
        <v>Morgan Price</v>
      </c>
      <c r="D56" s="424"/>
      <c r="E56" s="424"/>
      <c r="F56" s="424">
        <v>66</v>
      </c>
      <c r="G56" s="424"/>
      <c r="H56" s="424"/>
      <c r="I56" s="587">
        <f t="shared" si="2"/>
        <v>66</v>
      </c>
      <c r="K56" s="853">
        <v>357</v>
      </c>
      <c r="L56" s="864" t="s">
        <v>119</v>
      </c>
      <c r="M56" s="865" t="str">
        <f>LOOKUP(K56,Name!A7:B740)</f>
        <v>Akello Hodgers-Blake</v>
      </c>
      <c r="N56" s="854">
        <v>110.7</v>
      </c>
      <c r="O56" s="854"/>
      <c r="P56" s="854"/>
      <c r="Q56" s="855"/>
      <c r="R56" s="855"/>
      <c r="S56" s="856">
        <f t="shared" si="3"/>
        <v>110.7</v>
      </c>
    </row>
    <row r="57" spans="1:19" ht="15.75">
      <c r="A57" s="583">
        <v>375</v>
      </c>
      <c r="B57" s="584" t="s">
        <v>528</v>
      </c>
      <c r="C57" s="585" t="str">
        <f>LOOKUP(A57,Name!A$1:B1035)</f>
        <v>Morgan Price</v>
      </c>
      <c r="D57" s="424"/>
      <c r="E57" s="424"/>
      <c r="F57" s="424"/>
      <c r="G57" s="424">
        <v>65</v>
      </c>
      <c r="H57" s="586"/>
      <c r="I57" s="587">
        <f t="shared" si="2"/>
        <v>65</v>
      </c>
      <c r="K57" s="410">
        <v>5</v>
      </c>
      <c r="L57" s="706" t="s">
        <v>569</v>
      </c>
      <c r="M57" s="568" t="s">
        <v>8</v>
      </c>
      <c r="N57" s="493"/>
      <c r="O57" s="493"/>
      <c r="P57" s="493"/>
      <c r="Q57" s="493"/>
      <c r="R57" s="493"/>
      <c r="S57" s="857">
        <f t="shared" si="3"/>
        <v>0</v>
      </c>
    </row>
    <row r="58" spans="1:19" s="423" customFormat="1" ht="18" customHeight="1">
      <c r="A58" s="583">
        <v>573</v>
      </c>
      <c r="B58" s="584" t="s">
        <v>528</v>
      </c>
      <c r="C58" s="421" t="str">
        <f>LOOKUP(A58,Name!A$1:B1034)</f>
        <v>Sam Ehlan</v>
      </c>
      <c r="D58" s="424">
        <v>65</v>
      </c>
      <c r="E58" s="424">
        <v>58</v>
      </c>
      <c r="F58" s="424"/>
      <c r="G58" s="424"/>
      <c r="H58" s="424"/>
      <c r="I58" s="587">
        <f t="shared" si="2"/>
        <v>65</v>
      </c>
      <c r="K58" s="843">
        <v>6</v>
      </c>
      <c r="L58" s="706" t="s">
        <v>569</v>
      </c>
      <c r="M58" s="868" t="s">
        <v>7</v>
      </c>
      <c r="N58" s="482">
        <v>116.5</v>
      </c>
      <c r="O58" s="482">
        <v>116.1</v>
      </c>
      <c r="P58" s="482">
        <v>113.8</v>
      </c>
      <c r="Q58" s="482">
        <v>111.4</v>
      </c>
      <c r="R58" s="482">
        <v>105</v>
      </c>
      <c r="S58" s="712">
        <f t="shared" si="3"/>
        <v>105</v>
      </c>
    </row>
    <row r="59" spans="1:19" ht="15.75">
      <c r="A59" s="583">
        <v>152</v>
      </c>
      <c r="B59" s="584" t="s">
        <v>528</v>
      </c>
      <c r="C59" s="421" t="str">
        <f>LOOKUP(A59,Name!A$1:B1032)</f>
        <v>Luke O'Brien</v>
      </c>
      <c r="D59" s="424">
        <v>64</v>
      </c>
      <c r="E59" s="424"/>
      <c r="F59" s="424"/>
      <c r="G59" s="424"/>
      <c r="H59" s="424"/>
      <c r="I59" s="587">
        <f t="shared" si="2"/>
        <v>64</v>
      </c>
      <c r="K59" s="412">
        <v>3</v>
      </c>
      <c r="L59" s="706" t="s">
        <v>569</v>
      </c>
      <c r="M59" s="57" t="s">
        <v>6</v>
      </c>
      <c r="N59" s="487"/>
      <c r="O59" s="487">
        <v>119.8</v>
      </c>
      <c r="P59" s="487"/>
      <c r="Q59" s="487">
        <v>115.3</v>
      </c>
      <c r="R59" s="487"/>
      <c r="S59" s="58">
        <f t="shared" si="3"/>
        <v>115.3</v>
      </c>
    </row>
    <row r="60" spans="1:19" ht="15.75">
      <c r="A60" s="583">
        <v>360</v>
      </c>
      <c r="B60" s="584" t="s">
        <v>528</v>
      </c>
      <c r="C60" s="421" t="str">
        <f>LOOKUP(A60,Name!A$1:B1036)</f>
        <v>Carter Williamson</v>
      </c>
      <c r="D60" s="424"/>
      <c r="E60" s="424">
        <v>62</v>
      </c>
      <c r="F60" s="424"/>
      <c r="G60" s="424"/>
      <c r="H60" s="424"/>
      <c r="I60" s="587">
        <f t="shared" si="2"/>
        <v>62</v>
      </c>
      <c r="K60" s="698">
        <v>4</v>
      </c>
      <c r="L60" s="706" t="s">
        <v>569</v>
      </c>
      <c r="M60" s="625" t="s">
        <v>9</v>
      </c>
      <c r="N60" s="626">
        <v>117.2</v>
      </c>
      <c r="O60" s="626">
        <v>121.6</v>
      </c>
      <c r="P60" s="626"/>
      <c r="Q60" s="626"/>
      <c r="R60" s="626"/>
      <c r="S60" s="627">
        <f t="shared" si="3"/>
        <v>117.2</v>
      </c>
    </row>
    <row r="61" spans="1:19" ht="16.5" thickBot="1">
      <c r="A61" s="583">
        <v>359</v>
      </c>
      <c r="B61" s="584" t="s">
        <v>528</v>
      </c>
      <c r="C61" s="421" t="str">
        <f>LOOKUP(A61,Name!A$1:B1035)</f>
        <v>Alex Ross</v>
      </c>
      <c r="D61" s="424"/>
      <c r="E61" s="424">
        <v>60</v>
      </c>
      <c r="F61" s="424"/>
      <c r="G61" s="424"/>
      <c r="H61" s="424"/>
      <c r="I61" s="587">
        <f t="shared" si="2"/>
        <v>60</v>
      </c>
      <c r="K61" s="841">
        <v>1</v>
      </c>
      <c r="L61" s="707" t="s">
        <v>569</v>
      </c>
      <c r="M61" s="581" t="s">
        <v>10</v>
      </c>
      <c r="N61" s="488">
        <v>117.3</v>
      </c>
      <c r="O61" s="488">
        <v>129.8</v>
      </c>
      <c r="P61" s="488">
        <v>121.1</v>
      </c>
      <c r="Q61" s="488">
        <v>126.4</v>
      </c>
      <c r="R61" s="488"/>
      <c r="S61" s="59">
        <f t="shared" si="3"/>
        <v>117.3</v>
      </c>
    </row>
    <row r="62" spans="1:19" s="423" customFormat="1" ht="18.75" customHeight="1" thickBot="1">
      <c r="A62" s="630">
        <v>357</v>
      </c>
      <c r="B62" s="632" t="s">
        <v>528</v>
      </c>
      <c r="C62" s="634" t="str">
        <f>LOOKUP(A62,Name!A$1:B1033)</f>
        <v>Akello Hodgers-Blake</v>
      </c>
      <c r="D62" s="636">
        <v>54</v>
      </c>
      <c r="E62" s="636"/>
      <c r="F62" s="636"/>
      <c r="G62" s="636"/>
      <c r="H62" s="639"/>
      <c r="I62" s="640">
        <f t="shared" si="2"/>
        <v>54</v>
      </c>
      <c r="K62" s="839">
        <v>5</v>
      </c>
      <c r="L62" s="846" t="s">
        <v>571</v>
      </c>
      <c r="M62" s="568" t="s">
        <v>8</v>
      </c>
      <c r="N62" s="487"/>
      <c r="O62" s="487"/>
      <c r="P62" s="487"/>
      <c r="Q62" s="487"/>
      <c r="R62" s="487"/>
      <c r="S62" s="58">
        <f t="shared" si="3"/>
        <v>0</v>
      </c>
    </row>
    <row r="63" spans="1:19" ht="15.75" customHeight="1" thickBot="1">
      <c r="A63" s="631">
        <v>358</v>
      </c>
      <c r="B63" s="633" t="s">
        <v>143</v>
      </c>
      <c r="C63" s="826" t="str">
        <f>LOOKUP(A63,Name!A$1:B978)</f>
        <v>Zach Elliott</v>
      </c>
      <c r="D63" s="638"/>
      <c r="E63" s="638"/>
      <c r="F63" s="641">
        <v>56</v>
      </c>
      <c r="G63" s="638"/>
      <c r="H63" s="641">
        <v>59</v>
      </c>
      <c r="I63" s="827">
        <f t="shared" si="2"/>
        <v>59</v>
      </c>
      <c r="K63" s="694">
        <v>4</v>
      </c>
      <c r="L63" s="849" t="s">
        <v>571</v>
      </c>
      <c r="M63" s="57" t="s">
        <v>9</v>
      </c>
      <c r="N63" s="487"/>
      <c r="O63" s="487"/>
      <c r="P63" s="487"/>
      <c r="Q63" s="487"/>
      <c r="R63" s="487"/>
      <c r="S63" s="58">
        <f t="shared" si="3"/>
        <v>0</v>
      </c>
    </row>
    <row r="64" spans="1:19" ht="15.75">
      <c r="A64" s="383">
        <v>606</v>
      </c>
      <c r="B64" s="709" t="s">
        <v>143</v>
      </c>
      <c r="C64" s="8" t="str">
        <f>LOOKUP(A64,Name!A$1:B979)</f>
        <v>Max Vernon</v>
      </c>
      <c r="D64" s="12"/>
      <c r="E64" s="67">
        <v>52</v>
      </c>
      <c r="F64" s="12">
        <v>51</v>
      </c>
      <c r="G64" s="708">
        <v>53</v>
      </c>
      <c r="H64" s="12">
        <v>51</v>
      </c>
      <c r="I64" s="77">
        <f t="shared" si="2"/>
        <v>53</v>
      </c>
      <c r="K64" s="843">
        <v>6</v>
      </c>
      <c r="L64" s="849" t="s">
        <v>571</v>
      </c>
      <c r="M64" s="868" t="s">
        <v>7</v>
      </c>
      <c r="N64" s="487">
        <v>87.5</v>
      </c>
      <c r="O64" s="482">
        <v>84.5</v>
      </c>
      <c r="P64" s="482">
        <v>83.6</v>
      </c>
      <c r="Q64" s="482">
        <v>83.1</v>
      </c>
      <c r="R64" s="482">
        <v>85.9</v>
      </c>
      <c r="S64" s="797">
        <f t="shared" si="3"/>
        <v>83.1</v>
      </c>
    </row>
    <row r="65" spans="1:19" ht="15.75">
      <c r="A65" s="583">
        <v>494</v>
      </c>
      <c r="B65" s="628" t="s">
        <v>143</v>
      </c>
      <c r="C65" s="421" t="str">
        <f>LOOKUP(A65,Name!A$1:B979)</f>
        <v>Sam Chance</v>
      </c>
      <c r="D65" s="424"/>
      <c r="E65" s="424"/>
      <c r="F65" s="424">
        <v>50</v>
      </c>
      <c r="G65" s="424">
        <v>50</v>
      </c>
      <c r="H65" s="424">
        <v>53</v>
      </c>
      <c r="I65" s="587">
        <f t="shared" si="2"/>
        <v>53</v>
      </c>
      <c r="K65" s="412">
        <v>3</v>
      </c>
      <c r="L65" s="849" t="s">
        <v>571</v>
      </c>
      <c r="M65" s="568" t="s">
        <v>6</v>
      </c>
      <c r="N65" s="482">
        <v>86.5</v>
      </c>
      <c r="O65" s="487">
        <v>88.5</v>
      </c>
      <c r="P65" s="487">
        <v>91</v>
      </c>
      <c r="Q65" s="487">
        <v>87.8</v>
      </c>
      <c r="R65" s="487">
        <v>89.4</v>
      </c>
      <c r="S65" s="58">
        <f t="shared" si="3"/>
        <v>86.5</v>
      </c>
    </row>
    <row r="66" spans="1:19" ht="16.5" thickBot="1">
      <c r="A66" s="47">
        <v>149</v>
      </c>
      <c r="B66" s="629" t="s">
        <v>143</v>
      </c>
      <c r="C66" s="8" t="str">
        <f>LOOKUP(A66,Name!A$1:B975)</f>
        <v>Chase Hansle</v>
      </c>
      <c r="D66" s="67">
        <v>52</v>
      </c>
      <c r="E66" s="12">
        <v>50</v>
      </c>
      <c r="F66" s="12"/>
      <c r="G66" s="12"/>
      <c r="H66" s="12"/>
      <c r="I66" s="77">
        <f aca="true" t="shared" si="4" ref="I66:I97">MAX(D66:H66)</f>
        <v>52</v>
      </c>
      <c r="K66" s="841">
        <v>1</v>
      </c>
      <c r="L66" s="848" t="s">
        <v>571</v>
      </c>
      <c r="M66" s="851" t="s">
        <v>10</v>
      </c>
      <c r="N66" s="488">
        <v>88.9</v>
      </c>
      <c r="O66" s="488">
        <v>91.9</v>
      </c>
      <c r="P66" s="488">
        <v>95.4</v>
      </c>
      <c r="Q66" s="488"/>
      <c r="R66" s="488"/>
      <c r="S66" s="59">
        <f>MIN(N66:R66)</f>
        <v>88.9</v>
      </c>
    </row>
    <row r="67" spans="1:19" ht="16.5" thickBot="1">
      <c r="A67" s="583">
        <v>364</v>
      </c>
      <c r="B67" s="628" t="s">
        <v>143</v>
      </c>
      <c r="C67" s="421" t="str">
        <f>LOOKUP(A67,Name!A$1:B977)</f>
        <v>Charlie Lester</v>
      </c>
      <c r="D67" s="424">
        <v>49</v>
      </c>
      <c r="E67" s="424"/>
      <c r="F67" s="424"/>
      <c r="G67" s="424"/>
      <c r="H67" s="424"/>
      <c r="I67" s="587">
        <f t="shared" si="4"/>
        <v>49</v>
      </c>
      <c r="K67" s="383">
        <v>149</v>
      </c>
      <c r="L67" s="385" t="s">
        <v>153</v>
      </c>
      <c r="M67" s="828" t="str">
        <f>LOOKUP(K67,Name!A$1:B1010)</f>
        <v>Chase Hansle</v>
      </c>
      <c r="N67" s="566">
        <v>7.5</v>
      </c>
      <c r="O67" s="566">
        <v>7.08</v>
      </c>
      <c r="P67" s="386"/>
      <c r="Q67" s="386"/>
      <c r="R67" s="566">
        <v>7.6</v>
      </c>
      <c r="S67" s="829">
        <f aca="true" t="shared" si="5" ref="S67:S82">MAX(N67:R67)</f>
        <v>7.6</v>
      </c>
    </row>
    <row r="68" spans="1:19" ht="15.75">
      <c r="A68" s="583">
        <v>495</v>
      </c>
      <c r="B68" s="628" t="s">
        <v>143</v>
      </c>
      <c r="C68" s="421" t="str">
        <f>LOOKUP(A68,Name!A$1:B980)</f>
        <v>James Andrews</v>
      </c>
      <c r="D68" s="424"/>
      <c r="E68" s="424"/>
      <c r="F68" s="424">
        <v>49</v>
      </c>
      <c r="G68" s="424"/>
      <c r="H68" s="424"/>
      <c r="I68" s="587">
        <f t="shared" si="4"/>
        <v>49</v>
      </c>
      <c r="K68" s="70">
        <v>605</v>
      </c>
      <c r="L68" s="133" t="s">
        <v>153</v>
      </c>
      <c r="M68" s="8" t="str">
        <f>LOOKUP(K68,Name!A$1:B1014)</f>
        <v>Henry Thorneywork</v>
      </c>
      <c r="N68" s="11">
        <v>6.62</v>
      </c>
      <c r="O68" s="11">
        <v>6.62</v>
      </c>
      <c r="P68" s="566">
        <v>6.72</v>
      </c>
      <c r="Q68" s="566">
        <v>6.98</v>
      </c>
      <c r="R68" s="11">
        <v>7.32</v>
      </c>
      <c r="S68" s="79">
        <f t="shared" si="5"/>
        <v>7.32</v>
      </c>
    </row>
    <row r="69" spans="1:19" ht="15.75">
      <c r="A69" s="47">
        <v>602</v>
      </c>
      <c r="B69" s="629" t="s">
        <v>143</v>
      </c>
      <c r="C69" s="8" t="str">
        <f>LOOKUP(A69,Name!A$1:B978)</f>
        <v>Chris Perry</v>
      </c>
      <c r="D69" s="12"/>
      <c r="E69" s="12"/>
      <c r="F69" s="12">
        <v>49</v>
      </c>
      <c r="G69" s="12">
        <v>49</v>
      </c>
      <c r="H69" s="12"/>
      <c r="I69" s="77">
        <f t="shared" si="4"/>
        <v>49</v>
      </c>
      <c r="K69" s="703">
        <v>358</v>
      </c>
      <c r="L69" s="426" t="s">
        <v>153</v>
      </c>
      <c r="M69" s="421" t="str">
        <f>LOOKUP(K69,Name!A$1:B1025)</f>
        <v>Zach Elliott</v>
      </c>
      <c r="N69" s="704"/>
      <c r="O69" s="704"/>
      <c r="P69" s="427">
        <v>6.46</v>
      </c>
      <c r="Q69" s="427">
        <v>6.66</v>
      </c>
      <c r="R69" s="427">
        <v>7.04</v>
      </c>
      <c r="S69" s="582">
        <f t="shared" si="5"/>
        <v>7.04</v>
      </c>
    </row>
    <row r="70" spans="1:19" ht="15.75">
      <c r="A70" s="47">
        <v>572</v>
      </c>
      <c r="B70" s="629" t="s">
        <v>143</v>
      </c>
      <c r="C70" s="8" t="str">
        <f>LOOKUP(A70,Name!A$1:B985)</f>
        <v>Oliver Barnard</v>
      </c>
      <c r="D70" s="12"/>
      <c r="E70" s="12">
        <v>44</v>
      </c>
      <c r="F70" s="12">
        <v>49</v>
      </c>
      <c r="G70" s="12">
        <v>48</v>
      </c>
      <c r="H70" s="12"/>
      <c r="I70" s="77">
        <f t="shared" si="4"/>
        <v>49</v>
      </c>
      <c r="K70" s="47">
        <v>571</v>
      </c>
      <c r="L70" s="133" t="s">
        <v>153</v>
      </c>
      <c r="M70" s="8" t="str">
        <f>LOOKUP(K70,Name!A$1:B1013)</f>
        <v>Lewis Johnson</v>
      </c>
      <c r="N70" s="11">
        <v>6.02</v>
      </c>
      <c r="O70" s="11">
        <v>6</v>
      </c>
      <c r="P70" s="11">
        <v>6.12</v>
      </c>
      <c r="Q70" s="11">
        <v>6.54</v>
      </c>
      <c r="R70" s="11">
        <v>6.24</v>
      </c>
      <c r="S70" s="79">
        <f t="shared" si="5"/>
        <v>6.54</v>
      </c>
    </row>
    <row r="71" spans="1:19" ht="15.75">
      <c r="A71" s="583">
        <v>492</v>
      </c>
      <c r="B71" s="628" t="s">
        <v>143</v>
      </c>
      <c r="C71" s="710" t="str">
        <f>LOOKUP(A71,Name!A$1:B980)</f>
        <v>Brandon Bache</v>
      </c>
      <c r="D71" s="711"/>
      <c r="E71" s="711"/>
      <c r="F71" s="711"/>
      <c r="G71" s="711">
        <v>48</v>
      </c>
      <c r="H71" s="711"/>
      <c r="I71" s="587">
        <f t="shared" si="4"/>
        <v>48</v>
      </c>
      <c r="K71" s="583">
        <v>362</v>
      </c>
      <c r="L71" s="426" t="s">
        <v>153</v>
      </c>
      <c r="M71" s="635" t="str">
        <f>LOOKUP(K71,Name!A$1:B1012)</f>
        <v>Jardel Thompson-Jones</v>
      </c>
      <c r="N71" s="637">
        <v>6.44</v>
      </c>
      <c r="O71" s="637"/>
      <c r="P71" s="637"/>
      <c r="Q71" s="637"/>
      <c r="R71" s="637"/>
      <c r="S71" s="582">
        <f t="shared" si="5"/>
        <v>6.44</v>
      </c>
    </row>
    <row r="72" spans="1:19" ht="15.75">
      <c r="A72" s="583">
        <v>359</v>
      </c>
      <c r="B72" s="628" t="s">
        <v>143</v>
      </c>
      <c r="C72" s="421" t="str">
        <f>LOOKUP(A72,Name!A$1:B981)</f>
        <v>Alex Ross</v>
      </c>
      <c r="D72" s="424"/>
      <c r="E72" s="424"/>
      <c r="F72" s="424">
        <v>48</v>
      </c>
      <c r="G72" s="424"/>
      <c r="H72" s="424"/>
      <c r="I72" s="587">
        <f t="shared" si="4"/>
        <v>48</v>
      </c>
      <c r="K72" s="387">
        <v>356</v>
      </c>
      <c r="L72" s="426" t="s">
        <v>153</v>
      </c>
      <c r="M72" s="421" t="str">
        <f>LOOKUP(K72,Name!A$1:B1014)</f>
        <v>Benjamin Saunders</v>
      </c>
      <c r="N72" s="427"/>
      <c r="O72" s="427">
        <v>6.16</v>
      </c>
      <c r="P72" s="427"/>
      <c r="Q72" s="427"/>
      <c r="R72" s="637"/>
      <c r="S72" s="582">
        <f t="shared" si="5"/>
        <v>6.16</v>
      </c>
    </row>
    <row r="73" spans="1:19" ht="15.75">
      <c r="A73" s="47">
        <v>360</v>
      </c>
      <c r="B73" s="629" t="s">
        <v>143</v>
      </c>
      <c r="C73" s="8" t="str">
        <f>LOOKUP(A73,Name!A$1:B978)</f>
        <v>Carter Williamson</v>
      </c>
      <c r="D73" s="18">
        <v>48</v>
      </c>
      <c r="E73" s="18"/>
      <c r="F73" s="18"/>
      <c r="G73" s="18"/>
      <c r="H73" s="18"/>
      <c r="I73" s="77">
        <f t="shared" si="4"/>
        <v>48</v>
      </c>
      <c r="K73" s="703">
        <v>359</v>
      </c>
      <c r="L73" s="426" t="s">
        <v>153</v>
      </c>
      <c r="M73" s="421" t="str">
        <f>LOOKUP(K73,Name!A$1:B1026)</f>
        <v>Alex Ross</v>
      </c>
      <c r="N73" s="704"/>
      <c r="O73" s="704"/>
      <c r="P73" s="427"/>
      <c r="Q73" s="427">
        <v>6</v>
      </c>
      <c r="R73" s="427"/>
      <c r="S73" s="582">
        <f t="shared" si="5"/>
        <v>6</v>
      </c>
    </row>
    <row r="74" spans="1:19" ht="15.75">
      <c r="A74" s="47">
        <v>158</v>
      </c>
      <c r="B74" s="629" t="s">
        <v>143</v>
      </c>
      <c r="C74" s="8" t="str">
        <f>LOOKUP(A74,Name!A$1:B977)</f>
        <v>Luke O'Brien</v>
      </c>
      <c r="D74" s="12"/>
      <c r="E74" s="12"/>
      <c r="F74" s="12">
        <v>48</v>
      </c>
      <c r="G74" s="12"/>
      <c r="H74" s="12"/>
      <c r="I74" s="77">
        <f t="shared" si="4"/>
        <v>48</v>
      </c>
      <c r="K74" s="583">
        <v>493</v>
      </c>
      <c r="L74" s="426" t="s">
        <v>153</v>
      </c>
      <c r="M74" s="421" t="str">
        <f>LOOKUP(K74,Name!A$1:B1016)</f>
        <v>Ben White</v>
      </c>
      <c r="N74" s="427">
        <v>5.94</v>
      </c>
      <c r="O74" s="427">
        <v>5.22</v>
      </c>
      <c r="P74" s="427"/>
      <c r="Q74" s="427">
        <v>5.26</v>
      </c>
      <c r="R74" s="427"/>
      <c r="S74" s="582">
        <f t="shared" si="5"/>
        <v>5.94</v>
      </c>
    </row>
    <row r="75" spans="1:19" ht="15.75">
      <c r="A75" s="47">
        <v>160</v>
      </c>
      <c r="B75" s="629" t="s">
        <v>143</v>
      </c>
      <c r="C75" s="8" t="str">
        <f>LOOKUP(A75,Name!A$1:B977)</f>
        <v>George Creed</v>
      </c>
      <c r="D75" s="12"/>
      <c r="E75" s="12">
        <v>46</v>
      </c>
      <c r="F75" s="12"/>
      <c r="G75" s="12"/>
      <c r="H75" s="12"/>
      <c r="I75" s="77">
        <f t="shared" si="4"/>
        <v>46</v>
      </c>
      <c r="K75" s="47">
        <v>609</v>
      </c>
      <c r="L75" s="133" t="s">
        <v>153</v>
      </c>
      <c r="M75" s="8" t="str">
        <f>LOOKUP(K75,Name!A$1:B1016)</f>
        <v>Will Edwards</v>
      </c>
      <c r="N75" s="11"/>
      <c r="O75" s="11"/>
      <c r="P75" s="11"/>
      <c r="Q75" s="11">
        <v>5.94</v>
      </c>
      <c r="R75" s="11"/>
      <c r="S75" s="79">
        <f t="shared" si="5"/>
        <v>5.94</v>
      </c>
    </row>
    <row r="76" spans="1:19" ht="15.75">
      <c r="A76" s="583">
        <v>609</v>
      </c>
      <c r="B76" s="628" t="s">
        <v>143</v>
      </c>
      <c r="C76" s="421" t="str">
        <f>LOOKUP(A76,Name!A$1:B980)</f>
        <v>Will Edwards</v>
      </c>
      <c r="D76" s="424"/>
      <c r="E76" s="424">
        <v>46</v>
      </c>
      <c r="F76" s="424"/>
      <c r="G76" s="424"/>
      <c r="H76" s="424"/>
      <c r="I76" s="587">
        <f t="shared" si="4"/>
        <v>46</v>
      </c>
      <c r="K76" s="47">
        <v>150</v>
      </c>
      <c r="L76" s="133" t="s">
        <v>153</v>
      </c>
      <c r="M76" s="8" t="str">
        <f>LOOKUP(K76,Name!A$1:B1023)</f>
        <v>Chris Sissons</v>
      </c>
      <c r="N76" s="11">
        <v>5.9</v>
      </c>
      <c r="O76" s="11"/>
      <c r="P76" s="11">
        <v>5.87</v>
      </c>
      <c r="Q76" s="11">
        <v>5.4</v>
      </c>
      <c r="R76" s="11">
        <v>5.64</v>
      </c>
      <c r="S76" s="79">
        <f t="shared" si="5"/>
        <v>5.9</v>
      </c>
    </row>
    <row r="77" spans="1:19" ht="18.75" customHeight="1">
      <c r="A77" s="583">
        <v>356</v>
      </c>
      <c r="B77" s="628" t="s">
        <v>143</v>
      </c>
      <c r="C77" s="421" t="str">
        <f>LOOKUP(A77,Name!A$1:B979)</f>
        <v>Benjamin Saunders</v>
      </c>
      <c r="D77" s="424"/>
      <c r="E77" s="424"/>
      <c r="F77" s="424"/>
      <c r="G77" s="424">
        <v>45</v>
      </c>
      <c r="H77" s="424"/>
      <c r="I77" s="77">
        <f t="shared" si="4"/>
        <v>45</v>
      </c>
      <c r="K77" s="583">
        <v>361</v>
      </c>
      <c r="L77" s="426" t="s">
        <v>153</v>
      </c>
      <c r="M77" s="421" t="str">
        <f>LOOKUP(K77,Name!A$1:B1011)</f>
        <v>Jackson Williamson</v>
      </c>
      <c r="N77" s="427">
        <v>5.88</v>
      </c>
      <c r="O77" s="427"/>
      <c r="P77" s="427"/>
      <c r="Q77" s="427"/>
      <c r="R77" s="427"/>
      <c r="S77" s="582">
        <f t="shared" si="5"/>
        <v>5.88</v>
      </c>
    </row>
    <row r="78" spans="1:19" ht="15.75">
      <c r="A78" s="47">
        <v>490</v>
      </c>
      <c r="B78" s="629" t="s">
        <v>143</v>
      </c>
      <c r="C78" s="8" t="str">
        <f>LOOKUP(A78,Name!A$1:B983)</f>
        <v>Tom Partridge</v>
      </c>
      <c r="D78" s="12">
        <v>43</v>
      </c>
      <c r="E78" s="12">
        <v>35</v>
      </c>
      <c r="F78" s="12"/>
      <c r="G78" s="12"/>
      <c r="H78" s="12"/>
      <c r="I78" s="77">
        <f t="shared" si="4"/>
        <v>43</v>
      </c>
      <c r="K78" s="47">
        <v>602</v>
      </c>
      <c r="L78" s="133" t="s">
        <v>153</v>
      </c>
      <c r="M78" s="8" t="str">
        <f>LOOKUP(K78,Name!A$1:B1015)</f>
        <v>Chris Perry</v>
      </c>
      <c r="N78" s="11">
        <v>5.88</v>
      </c>
      <c r="O78" s="11">
        <v>5.72</v>
      </c>
      <c r="P78" s="11"/>
      <c r="Q78" s="11"/>
      <c r="R78" s="11"/>
      <c r="S78" s="79">
        <f t="shared" si="5"/>
        <v>5.88</v>
      </c>
    </row>
    <row r="79" spans="1:19" ht="18" customHeight="1">
      <c r="A79" s="47">
        <v>376</v>
      </c>
      <c r="B79" s="629" t="s">
        <v>143</v>
      </c>
      <c r="C79" s="8" t="str">
        <f>LOOKUP(A79,Name!A$1:B986)</f>
        <v>Daniel Westley</v>
      </c>
      <c r="D79" s="12"/>
      <c r="E79" s="12">
        <v>41</v>
      </c>
      <c r="F79" s="12"/>
      <c r="G79" s="12"/>
      <c r="H79" s="12">
        <v>42</v>
      </c>
      <c r="I79" s="77">
        <f t="shared" si="4"/>
        <v>42</v>
      </c>
      <c r="K79" s="47">
        <v>572</v>
      </c>
      <c r="L79" s="133" t="s">
        <v>153</v>
      </c>
      <c r="M79" s="8" t="str">
        <f>LOOKUP(K79,Name!A$1:B1022)</f>
        <v>Oliver Barnard</v>
      </c>
      <c r="N79" s="11">
        <v>5.86</v>
      </c>
      <c r="O79" s="11"/>
      <c r="P79" s="11"/>
      <c r="Q79" s="11"/>
      <c r="R79" s="11"/>
      <c r="S79" s="79">
        <f t="shared" si="5"/>
        <v>5.86</v>
      </c>
    </row>
    <row r="80" spans="1:19" ht="15.75">
      <c r="A80" s="47">
        <v>162</v>
      </c>
      <c r="B80" s="629" t="s">
        <v>143</v>
      </c>
      <c r="C80" s="8" t="str">
        <f>LOOKUP(A80,Name!A$1:B978)</f>
        <v>Cameron Harris</v>
      </c>
      <c r="D80" s="12"/>
      <c r="E80" s="12"/>
      <c r="F80" s="12">
        <v>39</v>
      </c>
      <c r="G80" s="12"/>
      <c r="H80" s="12"/>
      <c r="I80" s="77">
        <f t="shared" si="4"/>
        <v>39</v>
      </c>
      <c r="K80" s="47">
        <v>610</v>
      </c>
      <c r="L80" s="133" t="s">
        <v>153</v>
      </c>
      <c r="M80" s="8" t="str">
        <f>LOOKUP(K80,Name!A$1:B1025)</f>
        <v>Sam Harris</v>
      </c>
      <c r="N80" s="11"/>
      <c r="O80" s="11"/>
      <c r="P80" s="11">
        <v>5.72</v>
      </c>
      <c r="Q80" s="11"/>
      <c r="R80" s="11">
        <v>5.38</v>
      </c>
      <c r="S80" s="79">
        <f t="shared" si="5"/>
        <v>5.72</v>
      </c>
    </row>
    <row r="81" spans="1:19" ht="15.75">
      <c r="A81" s="583">
        <v>383</v>
      </c>
      <c r="B81" s="628" t="s">
        <v>143</v>
      </c>
      <c r="C81" s="421" t="str">
        <f>LOOKUP(A81,Name!A$1:B982)</f>
        <v>Amber Threfall</v>
      </c>
      <c r="D81" s="424"/>
      <c r="E81" s="424"/>
      <c r="F81" s="424">
        <v>37</v>
      </c>
      <c r="G81" s="424"/>
      <c r="H81" s="424"/>
      <c r="I81" s="587">
        <f t="shared" si="4"/>
        <v>37</v>
      </c>
      <c r="K81" s="387">
        <v>375</v>
      </c>
      <c r="L81" s="133" t="s">
        <v>153</v>
      </c>
      <c r="M81" s="8" t="str">
        <f>LOOKUP(K81,Name!A$1:B1015)</f>
        <v>Morgan Price</v>
      </c>
      <c r="N81" s="11"/>
      <c r="O81" s="11">
        <v>4.8</v>
      </c>
      <c r="P81" s="11">
        <v>5</v>
      </c>
      <c r="Q81" s="11"/>
      <c r="R81" s="11">
        <v>4.62</v>
      </c>
      <c r="S81" s="79">
        <f t="shared" si="5"/>
        <v>5</v>
      </c>
    </row>
    <row r="82" spans="1:19" ht="16.5" thickBot="1">
      <c r="A82" s="47">
        <v>573</v>
      </c>
      <c r="B82" s="629" t="s">
        <v>143</v>
      </c>
      <c r="C82" s="8" t="str">
        <f>LOOKUP(A82,Name!A$1:B984)</f>
        <v>Sam Ehlan</v>
      </c>
      <c r="D82" s="12">
        <v>37</v>
      </c>
      <c r="E82" s="12"/>
      <c r="F82" s="12"/>
      <c r="G82" s="12"/>
      <c r="H82" s="12"/>
      <c r="I82" s="77">
        <f t="shared" si="4"/>
        <v>37</v>
      </c>
      <c r="K82" s="49">
        <v>151</v>
      </c>
      <c r="L82" s="388" t="s">
        <v>153</v>
      </c>
      <c r="M82" s="50" t="str">
        <f>LOOKUP(K82,Name!A$1:B1024)</f>
        <v>Nathan Case</v>
      </c>
      <c r="N82" s="389"/>
      <c r="O82" s="389"/>
      <c r="P82" s="389">
        <v>4.98</v>
      </c>
      <c r="Q82" s="389"/>
      <c r="R82" s="389"/>
      <c r="S82" s="390">
        <f t="shared" si="5"/>
        <v>4.98</v>
      </c>
    </row>
    <row r="83" spans="1:19" ht="17.25" customHeight="1" thickBot="1">
      <c r="A83" s="630">
        <v>157</v>
      </c>
      <c r="B83" s="628" t="s">
        <v>143</v>
      </c>
      <c r="C83" s="421" t="str">
        <f>LOOKUP(A83,Name!A$1:B976)</f>
        <v>Henry Sanders</v>
      </c>
      <c r="D83" s="869">
        <v>34</v>
      </c>
      <c r="E83" s="869"/>
      <c r="F83" s="869"/>
      <c r="G83" s="869"/>
      <c r="H83" s="869"/>
      <c r="I83" s="587">
        <f t="shared" si="4"/>
        <v>34</v>
      </c>
      <c r="K83" s="382" t="s">
        <v>0</v>
      </c>
      <c r="L83" s="382" t="s">
        <v>474</v>
      </c>
      <c r="M83" s="382" t="s">
        <v>35</v>
      </c>
      <c r="N83" s="341" t="s">
        <v>84</v>
      </c>
      <c r="O83" s="341" t="s">
        <v>1</v>
      </c>
      <c r="P83" s="341" t="s">
        <v>2</v>
      </c>
      <c r="Q83" s="341" t="s">
        <v>3</v>
      </c>
      <c r="R83" s="342" t="s">
        <v>4</v>
      </c>
      <c r="S83" s="518" t="s">
        <v>527</v>
      </c>
    </row>
    <row r="84" spans="1:9" ht="16.5" thickBot="1">
      <c r="A84" s="49">
        <v>375</v>
      </c>
      <c r="B84" s="629" t="s">
        <v>143</v>
      </c>
      <c r="C84" s="8" t="str">
        <f>LOOKUP(A84,Name!A$1:B985)</f>
        <v>Morgan Price</v>
      </c>
      <c r="D84" s="403"/>
      <c r="E84" s="403">
        <v>34</v>
      </c>
      <c r="F84" s="403"/>
      <c r="G84" s="403"/>
      <c r="H84" s="403"/>
      <c r="I84" s="81">
        <f t="shared" si="4"/>
        <v>34</v>
      </c>
    </row>
  </sheetData>
  <sheetProtection/>
  <conditionalFormatting sqref="A71:A84 A86:B65536 K83:L83 A1:B43 K1:L66">
    <cfRule type="cellIs" priority="7" dxfId="4" operator="between" stopIfTrue="1">
      <formula>300</formula>
      <formula>399</formula>
    </cfRule>
    <cfRule type="cellIs" priority="8" dxfId="3" operator="between" stopIfTrue="1">
      <formula>600</formula>
      <formula>699</formula>
    </cfRule>
    <cfRule type="cellIs" priority="9" dxfId="2" operator="between" stopIfTrue="1">
      <formula>500</formula>
      <formula>599</formula>
    </cfRule>
  </conditionalFormatting>
  <conditionalFormatting sqref="B71:B84 K67:L82 A44:B70">
    <cfRule type="cellIs" priority="10" dxfId="108" operator="between" stopIfTrue="1">
      <formula>300</formula>
      <formula>399</formula>
    </cfRule>
    <cfRule type="cellIs" priority="11" dxfId="107" operator="between" stopIfTrue="1">
      <formula>600</formula>
      <formula>699</formula>
    </cfRule>
    <cfRule type="cellIs" priority="12" dxfId="2" operator="between" stopIfTrue="1">
      <formula>500</formula>
      <formula>599</formula>
    </cfRule>
  </conditionalFormatting>
  <conditionalFormatting sqref="A86:A65536 K67:K83 A1:A84">
    <cfRule type="cellIs" priority="5" dxfId="95" operator="between">
      <formula>99</formula>
      <formula>199.5</formula>
    </cfRule>
    <cfRule type="cellIs" priority="6" dxfId="116" operator="between">
      <formula>400</formula>
      <formula>499.5</formula>
    </cfRule>
  </conditionalFormatting>
  <conditionalFormatting sqref="K1:K66">
    <cfRule type="cellIs" priority="1" dxfId="115" operator="between">
      <formula>99</formula>
      <formula>199</formula>
    </cfRule>
  </conditionalFormatting>
  <printOptions horizontalCentered="1"/>
  <pageMargins left="0.7480314960629921" right="0.7480314960629921" top="0.8661417322834646" bottom="0.7874015748031497" header="0.5118110236220472" footer="0.5118110236220472"/>
  <pageSetup fitToHeight="1" fitToWidth="1" horizontalDpi="300" verticalDpi="300" orientation="portrait" paperSize="9" scale="54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zoomScalePageLayoutView="0" workbookViewId="0" topLeftCell="A49">
      <selection activeCell="I31" sqref="I31"/>
    </sheetView>
  </sheetViews>
  <sheetFormatPr defaultColWidth="9.140625" defaultRowHeight="12.75"/>
  <cols>
    <col min="1" max="1" width="5.28125" style="22" customWidth="1"/>
    <col min="2" max="2" width="6.28125" style="22" customWidth="1"/>
    <col min="3" max="3" width="22.8515625" style="721" customWidth="1"/>
    <col min="4" max="8" width="5.57421875" style="26" customWidth="1"/>
    <col min="9" max="9" width="5.8515625" style="26" customWidth="1"/>
    <col min="10" max="10" width="2.7109375" style="3" customWidth="1"/>
    <col min="11" max="11" width="5.28125" style="3" customWidth="1"/>
    <col min="12" max="12" width="6.8515625" style="3" customWidth="1"/>
    <col min="13" max="13" width="21.57421875" style="3" customWidth="1"/>
    <col min="14" max="18" width="5.7109375" style="3" customWidth="1"/>
    <col min="19" max="19" width="6.57421875" style="3" customWidth="1"/>
    <col min="20" max="16384" width="9.140625" style="3" customWidth="1"/>
  </cols>
  <sheetData>
    <row r="1" spans="1:19" ht="24" customHeight="1">
      <c r="A1" s="38" t="s">
        <v>0</v>
      </c>
      <c r="B1" s="39" t="s">
        <v>213</v>
      </c>
      <c r="C1" s="39" t="s">
        <v>574</v>
      </c>
      <c r="D1" s="45" t="s">
        <v>84</v>
      </c>
      <c r="E1" s="45" t="s">
        <v>1</v>
      </c>
      <c r="F1" s="45" t="s">
        <v>2</v>
      </c>
      <c r="G1" s="45" t="s">
        <v>3</v>
      </c>
      <c r="H1" s="45" t="s">
        <v>4</v>
      </c>
      <c r="I1" s="610" t="s">
        <v>521</v>
      </c>
      <c r="K1" s="38" t="s">
        <v>0</v>
      </c>
      <c r="L1" s="612" t="s">
        <v>213</v>
      </c>
      <c r="M1" s="39" t="s">
        <v>547</v>
      </c>
      <c r="N1" s="45" t="s">
        <v>84</v>
      </c>
      <c r="O1" s="45" t="s">
        <v>1</v>
      </c>
      <c r="P1" s="45" t="s">
        <v>2</v>
      </c>
      <c r="Q1" s="45" t="s">
        <v>3</v>
      </c>
      <c r="R1" s="45" t="s">
        <v>4</v>
      </c>
      <c r="S1" s="40" t="s">
        <v>521</v>
      </c>
    </row>
    <row r="2" spans="1:19" s="10" customFormat="1" ht="16.5" customHeight="1">
      <c r="A2" s="21">
        <v>318</v>
      </c>
      <c r="B2" s="133" t="s">
        <v>138</v>
      </c>
      <c r="C2" s="822" t="str">
        <f>LOOKUP(A2,Name!A$1:B1749)</f>
        <v>Lauren Walker</v>
      </c>
      <c r="D2" s="601">
        <v>26.5</v>
      </c>
      <c r="E2" s="476"/>
      <c r="F2" s="476"/>
      <c r="G2" s="476"/>
      <c r="H2" s="733">
        <v>25.7</v>
      </c>
      <c r="I2" s="789">
        <f aca="true" t="shared" si="0" ref="I2:I33">MIN(D2:H2)</f>
        <v>25.7</v>
      </c>
      <c r="K2" s="21">
        <v>431</v>
      </c>
      <c r="L2" s="338" t="s">
        <v>140</v>
      </c>
      <c r="M2" s="755" t="str">
        <f>LOOKUP(K2,Name!A$1:B1986)</f>
        <v>Iris Oliarynk</v>
      </c>
      <c r="N2" s="593"/>
      <c r="O2" s="593"/>
      <c r="P2" s="595">
        <v>2.1</v>
      </c>
      <c r="Q2" s="595">
        <v>2.19</v>
      </c>
      <c r="R2" s="595">
        <v>2.22</v>
      </c>
      <c r="S2" s="345">
        <f aca="true" t="shared" si="1" ref="S2:S33">MAX(N2:R2)</f>
        <v>2.22</v>
      </c>
    </row>
    <row r="3" spans="1:19" ht="16.5" customHeight="1">
      <c r="A3" s="21">
        <v>398</v>
      </c>
      <c r="B3" s="133" t="s">
        <v>138</v>
      </c>
      <c r="C3" s="719" t="str">
        <f>LOOKUP(A3,Name!A$1:B1750)</f>
        <v>Jayda Regis</v>
      </c>
      <c r="D3" s="476"/>
      <c r="E3" s="476"/>
      <c r="F3" s="601">
        <v>26.6</v>
      </c>
      <c r="G3" s="733">
        <v>26.2</v>
      </c>
      <c r="H3" s="825">
        <v>26.4</v>
      </c>
      <c r="I3" s="15">
        <f t="shared" si="0"/>
        <v>26.2</v>
      </c>
      <c r="K3" s="21">
        <v>318</v>
      </c>
      <c r="L3" s="338" t="s">
        <v>140</v>
      </c>
      <c r="M3" s="8" t="str">
        <f>LOOKUP(K3,Name!A$1:B1995)</f>
        <v>Lauren Walker</v>
      </c>
      <c r="N3" s="593"/>
      <c r="O3" s="593"/>
      <c r="P3" s="593"/>
      <c r="Q3" s="593">
        <v>2.05</v>
      </c>
      <c r="R3" s="593">
        <v>2.18</v>
      </c>
      <c r="S3" s="13">
        <f t="shared" si="1"/>
        <v>2.18</v>
      </c>
    </row>
    <row r="4" spans="1:19" ht="16.5" customHeight="1">
      <c r="A4" s="21">
        <v>431</v>
      </c>
      <c r="B4" s="133" t="s">
        <v>138</v>
      </c>
      <c r="C4" s="719" t="str">
        <f>LOOKUP(A4,Name!A$1:B1752)</f>
        <v>Iris Oliarynk</v>
      </c>
      <c r="D4" s="477">
        <v>27.4</v>
      </c>
      <c r="E4" s="601">
        <v>27.1</v>
      </c>
      <c r="F4" s="477">
        <v>27.2</v>
      </c>
      <c r="G4" s="476">
        <v>27</v>
      </c>
      <c r="H4" s="477">
        <v>26.8</v>
      </c>
      <c r="I4" s="15">
        <f t="shared" si="0"/>
        <v>26.8</v>
      </c>
      <c r="K4" s="21">
        <v>654</v>
      </c>
      <c r="L4" s="338" t="s">
        <v>140</v>
      </c>
      <c r="M4" s="8" t="str">
        <f>LOOKUP(K4,Name!A$1:B1987)</f>
        <v>Sarah Russell</v>
      </c>
      <c r="N4" s="593">
        <v>2.17</v>
      </c>
      <c r="O4" s="595">
        <v>2.05</v>
      </c>
      <c r="P4" s="593"/>
      <c r="Q4" s="593">
        <v>1.93</v>
      </c>
      <c r="R4" s="593">
        <v>1.98</v>
      </c>
      <c r="S4" s="753">
        <f t="shared" si="1"/>
        <v>2.17</v>
      </c>
    </row>
    <row r="5" spans="1:19" ht="16.5" customHeight="1">
      <c r="A5" s="21">
        <v>319</v>
      </c>
      <c r="B5" s="133" t="s">
        <v>138</v>
      </c>
      <c r="C5" s="719" t="str">
        <f>LOOKUP(A5,Name!A$1:B1750)</f>
        <v>Atiyah Skeete</v>
      </c>
      <c r="D5" s="476"/>
      <c r="E5" s="476"/>
      <c r="F5" s="476">
        <v>26.9</v>
      </c>
      <c r="G5" s="476"/>
      <c r="H5" s="476"/>
      <c r="I5" s="15">
        <f t="shared" si="0"/>
        <v>26.9</v>
      </c>
      <c r="K5" s="21">
        <v>453</v>
      </c>
      <c r="L5" s="338" t="s">
        <v>140</v>
      </c>
      <c r="M5" s="8" t="str">
        <f>LOOKUP(K5,Name!A$1:B1985)</f>
        <v>Kimberley Thomas</v>
      </c>
      <c r="N5" s="595">
        <v>2.02</v>
      </c>
      <c r="O5" s="593">
        <v>2.01</v>
      </c>
      <c r="P5" s="593">
        <v>1.96</v>
      </c>
      <c r="Q5" s="593"/>
      <c r="R5" s="593">
        <v>2.06</v>
      </c>
      <c r="S5" s="13">
        <f t="shared" si="1"/>
        <v>2.06</v>
      </c>
    </row>
    <row r="6" spans="1:19" ht="16.5" customHeight="1">
      <c r="A6" s="420">
        <v>135</v>
      </c>
      <c r="B6" s="133" t="s">
        <v>138</v>
      </c>
      <c r="C6" s="720" t="str">
        <f>LOOKUP(A6,Name!A$1:B1759)</f>
        <v>Jasmine Skipp</v>
      </c>
      <c r="D6" s="602">
        <v>27.2</v>
      </c>
      <c r="E6" s="602"/>
      <c r="F6" s="602"/>
      <c r="G6" s="602"/>
      <c r="H6" s="602"/>
      <c r="I6" s="422">
        <f t="shared" si="0"/>
        <v>27.2</v>
      </c>
      <c r="K6" s="21">
        <v>136</v>
      </c>
      <c r="L6" s="338" t="s">
        <v>140</v>
      </c>
      <c r="M6" s="8" t="str">
        <f>LOOKUP(K6,Name!A$1:B1995)</f>
        <v>Elley Criddle</v>
      </c>
      <c r="N6" s="593"/>
      <c r="O6" s="593">
        <v>2.02</v>
      </c>
      <c r="P6" s="593">
        <v>1.93</v>
      </c>
      <c r="Q6" s="593">
        <v>2.04</v>
      </c>
      <c r="R6" s="593">
        <v>1.93</v>
      </c>
      <c r="S6" s="13">
        <f t="shared" si="1"/>
        <v>2.04</v>
      </c>
    </row>
    <row r="7" spans="1:19" ht="16.5" customHeight="1">
      <c r="A7" s="21">
        <v>660</v>
      </c>
      <c r="B7" s="133" t="s">
        <v>138</v>
      </c>
      <c r="C7" s="719" t="str">
        <f>LOOKUP(A7,Name!A$1:B1753)</f>
        <v>Tea Tullah</v>
      </c>
      <c r="D7" s="476"/>
      <c r="E7" s="476">
        <v>27.2</v>
      </c>
      <c r="F7" s="476"/>
      <c r="G7" s="476">
        <v>27.4</v>
      </c>
      <c r="H7" s="476"/>
      <c r="I7" s="15">
        <f t="shared" si="0"/>
        <v>27.2</v>
      </c>
      <c r="K7" s="21">
        <v>319</v>
      </c>
      <c r="L7" s="338" t="s">
        <v>140</v>
      </c>
      <c r="M7" s="8" t="str">
        <f>LOOKUP(K7,Name!A$1:B1995)</f>
        <v>Atiyah Skeete</v>
      </c>
      <c r="N7" s="593"/>
      <c r="O7" s="593"/>
      <c r="P7" s="593">
        <v>1.94</v>
      </c>
      <c r="Q7" s="593">
        <v>1.82</v>
      </c>
      <c r="R7" s="593">
        <v>1.78</v>
      </c>
      <c r="S7" s="13">
        <f t="shared" si="1"/>
        <v>1.94</v>
      </c>
    </row>
    <row r="8" spans="1:19" ht="16.5" customHeight="1">
      <c r="A8" s="21">
        <v>654</v>
      </c>
      <c r="B8" s="133" t="s">
        <v>138</v>
      </c>
      <c r="C8" s="719" t="str">
        <f>LOOKUP(A8,Name!A$1:B1750)</f>
        <v>Sarah Russell</v>
      </c>
      <c r="D8" s="477">
        <v>27.3</v>
      </c>
      <c r="E8" s="477"/>
      <c r="F8" s="477"/>
      <c r="G8" s="476"/>
      <c r="H8" s="477"/>
      <c r="I8" s="15">
        <f t="shared" si="0"/>
        <v>27.3</v>
      </c>
      <c r="K8" s="21">
        <v>661</v>
      </c>
      <c r="L8" s="338" t="s">
        <v>140</v>
      </c>
      <c r="M8" s="8" t="str">
        <f>LOOKUP(K8,Name!A$1:B1988)</f>
        <v>Bennath Chillingworth</v>
      </c>
      <c r="N8" s="593"/>
      <c r="O8" s="593"/>
      <c r="P8" s="593">
        <v>1.88</v>
      </c>
      <c r="Q8" s="593"/>
      <c r="R8" s="593"/>
      <c r="S8" s="13">
        <f t="shared" si="1"/>
        <v>1.88</v>
      </c>
    </row>
    <row r="9" spans="1:19" ht="16.5" customHeight="1">
      <c r="A9" s="21">
        <v>314</v>
      </c>
      <c r="B9" s="133" t="s">
        <v>138</v>
      </c>
      <c r="C9" s="719" t="str">
        <f>LOOKUP(A9,Name!A$1:B1763)</f>
        <v>Chelsey Marsden</v>
      </c>
      <c r="D9" s="476"/>
      <c r="E9" s="476"/>
      <c r="F9" s="476"/>
      <c r="G9" s="476">
        <v>27.3</v>
      </c>
      <c r="H9" s="476"/>
      <c r="I9" s="15">
        <f t="shared" si="0"/>
        <v>27.3</v>
      </c>
      <c r="K9" s="21">
        <v>317</v>
      </c>
      <c r="L9" s="338" t="s">
        <v>140</v>
      </c>
      <c r="M9" s="8" t="str">
        <f>LOOKUP(K9,Name!A$1:B1994)</f>
        <v>Ellisia Watterson</v>
      </c>
      <c r="N9" s="593">
        <v>1.86</v>
      </c>
      <c r="O9" s="593"/>
      <c r="P9" s="593"/>
      <c r="Q9" s="593"/>
      <c r="R9" s="593"/>
      <c r="S9" s="13">
        <f t="shared" si="1"/>
        <v>1.86</v>
      </c>
    </row>
    <row r="10" spans="1:19" ht="16.5" customHeight="1">
      <c r="A10" s="21">
        <v>558</v>
      </c>
      <c r="B10" s="133" t="s">
        <v>138</v>
      </c>
      <c r="C10" s="719" t="str">
        <f>LOOKUP(A10,Name!A$1:B1756)</f>
        <v>Emily Findlater</v>
      </c>
      <c r="D10" s="477">
        <v>27.5</v>
      </c>
      <c r="E10" s="477">
        <v>27.4</v>
      </c>
      <c r="F10" s="477"/>
      <c r="G10" s="476">
        <v>28.2</v>
      </c>
      <c r="H10" s="477"/>
      <c r="I10" s="15">
        <f t="shared" si="0"/>
        <v>27.4</v>
      </c>
      <c r="K10" s="21">
        <v>561</v>
      </c>
      <c r="L10" s="338" t="s">
        <v>140</v>
      </c>
      <c r="M10" s="8" t="str">
        <f>LOOKUP(K10,Name!A$1:B1994)</f>
        <v>Taryn Hogan</v>
      </c>
      <c r="N10" s="593"/>
      <c r="O10" s="593"/>
      <c r="P10" s="593">
        <v>1.85</v>
      </c>
      <c r="Q10" s="593"/>
      <c r="R10" s="593"/>
      <c r="S10" s="13">
        <f t="shared" si="1"/>
        <v>1.85</v>
      </c>
    </row>
    <row r="11" spans="1:19" s="423" customFormat="1" ht="16.5" customHeight="1">
      <c r="A11" s="21">
        <v>661</v>
      </c>
      <c r="B11" s="133" t="s">
        <v>138</v>
      </c>
      <c r="C11" s="719" t="str">
        <f>LOOKUP(A11,Name!A$1:B1754)</f>
        <v>Bennath Chillingworth</v>
      </c>
      <c r="D11" s="476"/>
      <c r="E11" s="476">
        <v>27.6</v>
      </c>
      <c r="F11" s="476">
        <v>27.5</v>
      </c>
      <c r="G11" s="476"/>
      <c r="H11" s="476">
        <v>27.7</v>
      </c>
      <c r="I11" s="15">
        <f t="shared" si="0"/>
        <v>27.5</v>
      </c>
      <c r="K11" s="21">
        <v>335</v>
      </c>
      <c r="L11" s="338" t="s">
        <v>140</v>
      </c>
      <c r="M11" s="8" t="str">
        <f>LOOKUP(K11,Name!A$1:B1996)</f>
        <v>Donatella Silva</v>
      </c>
      <c r="N11" s="593"/>
      <c r="O11" s="593">
        <v>1.85</v>
      </c>
      <c r="P11" s="593"/>
      <c r="Q11" s="593"/>
      <c r="R11" s="593"/>
      <c r="S11" s="13">
        <f t="shared" si="1"/>
        <v>1.85</v>
      </c>
    </row>
    <row r="12" spans="1:19" ht="16.5" customHeight="1">
      <c r="A12" s="21">
        <v>313</v>
      </c>
      <c r="B12" s="133" t="s">
        <v>138</v>
      </c>
      <c r="C12" s="719" t="str">
        <f>LOOKUP(A12,Name!A$1:B1762)</f>
        <v>Lemeyah Isaac</v>
      </c>
      <c r="D12" s="476"/>
      <c r="E12" s="476">
        <v>27.5</v>
      </c>
      <c r="F12" s="476"/>
      <c r="G12" s="476"/>
      <c r="H12" s="476"/>
      <c r="I12" s="15">
        <f t="shared" si="0"/>
        <v>27.5</v>
      </c>
      <c r="K12" s="21">
        <v>657</v>
      </c>
      <c r="L12" s="338" t="s">
        <v>140</v>
      </c>
      <c r="M12" s="8" t="str">
        <f>LOOKUP(K12,Name!A$1:B1991)</f>
        <v>Ellen Crockett</v>
      </c>
      <c r="N12" s="593">
        <v>1.84</v>
      </c>
      <c r="O12" s="593">
        <v>1.74</v>
      </c>
      <c r="P12" s="593">
        <v>1.75</v>
      </c>
      <c r="Q12" s="593"/>
      <c r="R12" s="593">
        <v>1.78</v>
      </c>
      <c r="S12" s="13">
        <f t="shared" si="1"/>
        <v>1.84</v>
      </c>
    </row>
    <row r="13" spans="1:19" ht="16.5" customHeight="1">
      <c r="A13" s="420">
        <v>136</v>
      </c>
      <c r="B13" s="133" t="s">
        <v>138</v>
      </c>
      <c r="C13" s="720" t="str">
        <f>LOOKUP(A13,Name!A$1:B1760)</f>
        <v>Elley Criddle</v>
      </c>
      <c r="D13" s="602"/>
      <c r="E13" s="602">
        <v>27.6</v>
      </c>
      <c r="F13" s="602"/>
      <c r="G13" s="602"/>
      <c r="H13" s="602"/>
      <c r="I13" s="422">
        <f t="shared" si="0"/>
        <v>27.6</v>
      </c>
      <c r="K13" s="21">
        <v>660</v>
      </c>
      <c r="L13" s="338" t="s">
        <v>140</v>
      </c>
      <c r="M13" s="8" t="str">
        <f>LOOKUP(K13,Name!A$1:B1989)</f>
        <v>Tea Tullah</v>
      </c>
      <c r="N13" s="593"/>
      <c r="O13" s="593"/>
      <c r="P13" s="593"/>
      <c r="Q13" s="593">
        <v>1.81</v>
      </c>
      <c r="R13" s="593"/>
      <c r="S13" s="13">
        <f t="shared" si="1"/>
        <v>1.81</v>
      </c>
    </row>
    <row r="14" spans="1:19" ht="15.75">
      <c r="A14" s="21">
        <v>102</v>
      </c>
      <c r="B14" s="133" t="s">
        <v>138</v>
      </c>
      <c r="C14" s="719" t="str">
        <f>LOOKUP(A14,Name!A$1:B1761)</f>
        <v>Patience Clarke</v>
      </c>
      <c r="D14" s="477"/>
      <c r="E14" s="477"/>
      <c r="F14" s="477">
        <v>27.6</v>
      </c>
      <c r="G14" s="477"/>
      <c r="H14" s="477"/>
      <c r="I14" s="15">
        <f t="shared" si="0"/>
        <v>27.6</v>
      </c>
      <c r="K14" s="21">
        <v>334</v>
      </c>
      <c r="L14" s="338" t="s">
        <v>140</v>
      </c>
      <c r="M14" s="8" t="str">
        <f>LOOKUP(K14,Name!A$1:B1989)</f>
        <v>Elizabeth Hennessy</v>
      </c>
      <c r="N14" s="593">
        <v>1.8</v>
      </c>
      <c r="O14" s="593"/>
      <c r="P14" s="593"/>
      <c r="Q14" s="593"/>
      <c r="R14" s="593"/>
      <c r="S14" s="13">
        <f t="shared" si="1"/>
        <v>1.8</v>
      </c>
    </row>
    <row r="15" spans="1:19" ht="16.5" customHeight="1">
      <c r="A15" s="21">
        <v>653</v>
      </c>
      <c r="B15" s="133" t="s">
        <v>138</v>
      </c>
      <c r="C15" s="719" t="str">
        <f>LOOKUP(A15,Name!A$1:B1754)</f>
        <v>Georgia Harding</v>
      </c>
      <c r="D15" s="476">
        <v>27.7</v>
      </c>
      <c r="E15" s="476"/>
      <c r="F15" s="476"/>
      <c r="G15" s="477"/>
      <c r="H15" s="476"/>
      <c r="I15" s="15">
        <f t="shared" si="0"/>
        <v>27.7</v>
      </c>
      <c r="K15" s="21">
        <v>558</v>
      </c>
      <c r="L15" s="338" t="s">
        <v>140</v>
      </c>
      <c r="M15" s="8" t="str">
        <f>LOOKUP(K15,Name!A$1:B1993)</f>
        <v>Emily Findlater</v>
      </c>
      <c r="N15" s="593">
        <v>1.74</v>
      </c>
      <c r="O15" s="593">
        <v>1.56</v>
      </c>
      <c r="P15" s="593">
        <v>1.55</v>
      </c>
      <c r="Q15" s="593">
        <v>1.6</v>
      </c>
      <c r="R15" s="593"/>
      <c r="S15" s="13">
        <f t="shared" si="1"/>
        <v>1.74</v>
      </c>
    </row>
    <row r="16" spans="1:19" ht="16.5" customHeight="1">
      <c r="A16" s="21">
        <v>652</v>
      </c>
      <c r="B16" s="133" t="s">
        <v>138</v>
      </c>
      <c r="C16" s="719" t="str">
        <f>LOOKUP(A16,Name!A$1:B1755)</f>
        <v>Mia Sukkersudha</v>
      </c>
      <c r="D16" s="476"/>
      <c r="E16" s="476"/>
      <c r="F16" s="476">
        <v>27.7</v>
      </c>
      <c r="G16" s="477"/>
      <c r="H16" s="476"/>
      <c r="I16" s="15">
        <f t="shared" si="0"/>
        <v>27.7</v>
      </c>
      <c r="K16" s="21">
        <v>552</v>
      </c>
      <c r="L16" s="338" t="s">
        <v>140</v>
      </c>
      <c r="M16" s="8" t="str">
        <f>LOOKUP(K16,Name!A$1:B1988)</f>
        <v>Olivia Wooley</v>
      </c>
      <c r="N16" s="593">
        <v>1.72</v>
      </c>
      <c r="O16" s="593"/>
      <c r="P16" s="593"/>
      <c r="Q16" s="593"/>
      <c r="R16" s="593">
        <v>1.68</v>
      </c>
      <c r="S16" s="13">
        <f t="shared" si="1"/>
        <v>1.72</v>
      </c>
    </row>
    <row r="17" spans="1:19" ht="16.5" customHeight="1">
      <c r="A17" s="21">
        <v>553</v>
      </c>
      <c r="B17" s="133" t="s">
        <v>138</v>
      </c>
      <c r="C17" s="719" t="str">
        <f>LOOKUP(A17,Name!A$1:B1755)</f>
        <v>Lucy Wheeler</v>
      </c>
      <c r="D17" s="476">
        <v>27.8</v>
      </c>
      <c r="E17" s="476"/>
      <c r="F17" s="476"/>
      <c r="G17" s="477">
        <v>29.8</v>
      </c>
      <c r="H17" s="477">
        <v>28</v>
      </c>
      <c r="I17" s="15">
        <f t="shared" si="0"/>
        <v>27.8</v>
      </c>
      <c r="K17" s="21">
        <v>134</v>
      </c>
      <c r="L17" s="338" t="s">
        <v>140</v>
      </c>
      <c r="M17" s="8" t="str">
        <f>LOOKUP(K17,Name!A$1:B1997)</f>
        <v>Alexandra Burn</v>
      </c>
      <c r="N17" s="593">
        <v>1.68</v>
      </c>
      <c r="O17" s="593"/>
      <c r="P17" s="593">
        <v>1.6</v>
      </c>
      <c r="Q17" s="593"/>
      <c r="R17" s="593"/>
      <c r="S17" s="13">
        <f t="shared" si="1"/>
        <v>1.68</v>
      </c>
    </row>
    <row r="18" spans="1:19" ht="16.5" customHeight="1">
      <c r="A18" s="21">
        <v>651</v>
      </c>
      <c r="B18" s="133" t="s">
        <v>138</v>
      </c>
      <c r="C18" s="719" t="str">
        <f>LOOKUP(A18,Name!A$1:B1756)</f>
        <v>Katie Lund</v>
      </c>
      <c r="D18" s="476"/>
      <c r="E18" s="476"/>
      <c r="F18" s="476"/>
      <c r="G18" s="477">
        <v>28.2</v>
      </c>
      <c r="H18" s="476"/>
      <c r="I18" s="15">
        <f t="shared" si="0"/>
        <v>28.2</v>
      </c>
      <c r="K18" s="21">
        <v>138</v>
      </c>
      <c r="L18" s="338" t="s">
        <v>140</v>
      </c>
      <c r="M18" s="8" t="str">
        <f>LOOKUP(K18,Name!A$1:B1986)</f>
        <v>Alice Nolan</v>
      </c>
      <c r="N18" s="593"/>
      <c r="O18" s="593">
        <v>1.66</v>
      </c>
      <c r="P18" s="593"/>
      <c r="Q18" s="593"/>
      <c r="R18" s="593"/>
      <c r="S18" s="13">
        <f t="shared" si="1"/>
        <v>1.66</v>
      </c>
    </row>
    <row r="19" spans="1:19" ht="16.5" customHeight="1">
      <c r="A19" s="21">
        <v>311</v>
      </c>
      <c r="B19" s="133" t="s">
        <v>138</v>
      </c>
      <c r="C19" s="719" t="str">
        <f>LOOKUP(A19,Name!A$1:B1761)</f>
        <v>Charis Okirie</v>
      </c>
      <c r="D19" s="476"/>
      <c r="E19" s="476">
        <v>28.3</v>
      </c>
      <c r="F19" s="476"/>
      <c r="G19" s="476"/>
      <c r="H19" s="476"/>
      <c r="I19" s="15">
        <f t="shared" si="0"/>
        <v>28.3</v>
      </c>
      <c r="K19" s="420">
        <v>559</v>
      </c>
      <c r="L19" s="604" t="s">
        <v>140</v>
      </c>
      <c r="M19" s="421" t="str">
        <f>LOOKUP(K19,Name!A$1:B1992)</f>
        <v>Charlotte Bush</v>
      </c>
      <c r="N19" s="605"/>
      <c r="O19" s="605">
        <v>1.63</v>
      </c>
      <c r="P19" s="605"/>
      <c r="Q19" s="605">
        <v>1.66</v>
      </c>
      <c r="R19" s="605"/>
      <c r="S19" s="606">
        <f t="shared" si="1"/>
        <v>1.66</v>
      </c>
    </row>
    <row r="20" spans="1:19" ht="16.5" customHeight="1">
      <c r="A20" s="21">
        <v>561</v>
      </c>
      <c r="B20" s="133" t="s">
        <v>138</v>
      </c>
      <c r="C20" s="719" t="str">
        <f>LOOKUP(A20,Name!A$1:B1756)</f>
        <v>Taryn Hogan</v>
      </c>
      <c r="D20" s="476"/>
      <c r="E20" s="476"/>
      <c r="F20" s="476">
        <v>28.6</v>
      </c>
      <c r="G20" s="477"/>
      <c r="H20" s="477"/>
      <c r="I20" s="15">
        <f t="shared" si="0"/>
        <v>28.6</v>
      </c>
      <c r="K20" s="21">
        <v>321</v>
      </c>
      <c r="L20" s="338" t="s">
        <v>140</v>
      </c>
      <c r="M20" s="8" t="str">
        <f>LOOKUP(K20,Name!A$1:B1995)</f>
        <v>Scarlett Ross</v>
      </c>
      <c r="N20" s="593"/>
      <c r="O20" s="593"/>
      <c r="P20" s="593">
        <v>1.64</v>
      </c>
      <c r="Q20" s="593"/>
      <c r="R20" s="593"/>
      <c r="S20" s="13">
        <f t="shared" si="1"/>
        <v>1.64</v>
      </c>
    </row>
    <row r="21" spans="1:19" ht="16.5" customHeight="1">
      <c r="A21" s="21">
        <v>139</v>
      </c>
      <c r="B21" s="133" t="s">
        <v>138</v>
      </c>
      <c r="C21" s="719" t="str">
        <f>LOOKUP(A21,Name!A$1:B1760)</f>
        <v>Connie Wooton</v>
      </c>
      <c r="D21" s="477">
        <v>28.6</v>
      </c>
      <c r="E21" s="477"/>
      <c r="F21" s="477"/>
      <c r="G21" s="477"/>
      <c r="H21" s="477"/>
      <c r="I21" s="15">
        <f t="shared" si="0"/>
        <v>28.6</v>
      </c>
      <c r="K21" s="21">
        <v>452</v>
      </c>
      <c r="L21" s="338" t="s">
        <v>140</v>
      </c>
      <c r="M21" s="8" t="str">
        <f>LOOKUP(K21,Name!A$1:B1998)</f>
        <v>Alice Scott</v>
      </c>
      <c r="N21" s="593"/>
      <c r="O21" s="593">
        <v>1.62</v>
      </c>
      <c r="P21" s="593"/>
      <c r="Q21" s="593"/>
      <c r="R21" s="593"/>
      <c r="S21" s="13">
        <f t="shared" si="1"/>
        <v>1.62</v>
      </c>
    </row>
    <row r="22" spans="1:19" ht="16.5" customHeight="1">
      <c r="A22" s="21">
        <v>452</v>
      </c>
      <c r="B22" s="133" t="s">
        <v>138</v>
      </c>
      <c r="C22" s="719" t="str">
        <f>LOOKUP(A22,Name!A$1:B1751)</f>
        <v>Alice Scott</v>
      </c>
      <c r="D22" s="476"/>
      <c r="E22" s="476"/>
      <c r="F22" s="476"/>
      <c r="G22" s="476">
        <v>28.7</v>
      </c>
      <c r="H22" s="476">
        <v>28.8</v>
      </c>
      <c r="I22" s="15">
        <f t="shared" si="0"/>
        <v>28.7</v>
      </c>
      <c r="K22" s="33">
        <v>321</v>
      </c>
      <c r="L22" s="338" t="s">
        <v>140</v>
      </c>
      <c r="M22" s="8" t="str">
        <f>LOOKUP(K22,Name!A$1:B2001)</f>
        <v>Scarlett Ross</v>
      </c>
      <c r="N22" s="593"/>
      <c r="O22" s="593">
        <v>1.6</v>
      </c>
      <c r="P22" s="593"/>
      <c r="Q22" s="593"/>
      <c r="R22" s="593"/>
      <c r="S22" s="13">
        <f t="shared" si="1"/>
        <v>1.6</v>
      </c>
    </row>
    <row r="23" spans="1:19" ht="16.5" customHeight="1">
      <c r="A23" s="21">
        <v>134</v>
      </c>
      <c r="B23" s="133" t="s">
        <v>138</v>
      </c>
      <c r="C23" s="719" t="str">
        <f>LOOKUP(A23,Name!A$1:B1763)</f>
        <v>Alexandra Burn</v>
      </c>
      <c r="D23" s="476"/>
      <c r="E23" s="476">
        <v>28.9</v>
      </c>
      <c r="F23" s="476">
        <v>29.5</v>
      </c>
      <c r="G23" s="476">
        <v>29.2</v>
      </c>
      <c r="H23" s="476"/>
      <c r="I23" s="15">
        <f t="shared" si="0"/>
        <v>28.9</v>
      </c>
      <c r="K23" s="68">
        <v>140</v>
      </c>
      <c r="L23" s="338" t="s">
        <v>140</v>
      </c>
      <c r="M23" s="8" t="str">
        <f>LOOKUP(K23,Name!A$1:B1990)</f>
        <v>Ella Smith</v>
      </c>
      <c r="N23" s="593">
        <v>1.58</v>
      </c>
      <c r="O23" s="593"/>
      <c r="P23" s="593"/>
      <c r="Q23" s="593"/>
      <c r="R23" s="593"/>
      <c r="S23" s="13">
        <f t="shared" si="1"/>
        <v>1.58</v>
      </c>
    </row>
    <row r="24" spans="1:19" ht="15.75">
      <c r="A24" s="21">
        <v>555</v>
      </c>
      <c r="B24" s="133" t="s">
        <v>138</v>
      </c>
      <c r="C24" s="719" t="str">
        <f>LOOKUP(A24,Name!A$1:B1756)</f>
        <v>Lauren Swindell</v>
      </c>
      <c r="D24" s="476"/>
      <c r="E24" s="476"/>
      <c r="F24" s="476">
        <v>29</v>
      </c>
      <c r="G24" s="477"/>
      <c r="H24" s="477"/>
      <c r="I24" s="15">
        <f t="shared" si="0"/>
        <v>29</v>
      </c>
      <c r="K24" s="21">
        <v>133</v>
      </c>
      <c r="L24" s="338" t="s">
        <v>140</v>
      </c>
      <c r="M24" s="8" t="str">
        <f>LOOKUP(K24,Name!A$1:B1996)</f>
        <v>Beth Darrock</v>
      </c>
      <c r="N24" s="593"/>
      <c r="O24" s="593"/>
      <c r="P24" s="593"/>
      <c r="Q24" s="593">
        <v>1.26</v>
      </c>
      <c r="R24" s="593"/>
      <c r="S24" s="13">
        <f t="shared" si="1"/>
        <v>1.26</v>
      </c>
    </row>
    <row r="25" spans="1:19" ht="15.75">
      <c r="A25" s="21">
        <v>315</v>
      </c>
      <c r="B25" s="133" t="s">
        <v>138</v>
      </c>
      <c r="C25" s="719" t="str">
        <f>LOOKUP(A25,Name!A$1:B1757)</f>
        <v>Beth George</v>
      </c>
      <c r="D25" s="476">
        <v>29.5</v>
      </c>
      <c r="E25" s="476"/>
      <c r="F25" s="476"/>
      <c r="G25" s="476"/>
      <c r="H25" s="476"/>
      <c r="I25" s="15">
        <f t="shared" si="0"/>
        <v>29.5</v>
      </c>
      <c r="K25" s="8">
        <v>398</v>
      </c>
      <c r="L25" s="613" t="s">
        <v>141</v>
      </c>
      <c r="M25" s="788" t="str">
        <f>LOOKUP(K25,Name!A$1:B1728)</f>
        <v>Jayda Regis</v>
      </c>
      <c r="N25" s="11"/>
      <c r="O25" s="11"/>
      <c r="P25" s="11">
        <v>6.36</v>
      </c>
      <c r="Q25" s="11">
        <v>8.18</v>
      </c>
      <c r="R25" s="816">
        <v>9.51</v>
      </c>
      <c r="S25" s="818">
        <f t="shared" si="1"/>
        <v>9.51</v>
      </c>
    </row>
    <row r="26" spans="1:19" ht="15.75">
      <c r="A26" s="420">
        <v>141</v>
      </c>
      <c r="B26" s="133" t="s">
        <v>138</v>
      </c>
      <c r="C26" s="720" t="str">
        <f>LOOKUP(A26,Name!A$1:B1760)</f>
        <v>Maddy Underwood</v>
      </c>
      <c r="D26" s="602"/>
      <c r="E26" s="602"/>
      <c r="F26" s="602"/>
      <c r="G26" s="602">
        <v>29.9</v>
      </c>
      <c r="H26" s="602"/>
      <c r="I26" s="422">
        <f t="shared" si="0"/>
        <v>29.9</v>
      </c>
      <c r="K26" s="8">
        <v>313</v>
      </c>
      <c r="L26" s="613" t="s">
        <v>141</v>
      </c>
      <c r="M26" s="8" t="str">
        <f>LOOKUP(K26,Name!A$1:B1727)</f>
        <v>Lemeyah Isaac</v>
      </c>
      <c r="N26" s="20">
        <v>8.12</v>
      </c>
      <c r="O26" s="20"/>
      <c r="P26" s="20">
        <v>7.23</v>
      </c>
      <c r="Q26" s="11">
        <v>8.02</v>
      </c>
      <c r="R26" s="11">
        <v>8.52</v>
      </c>
      <c r="S26" s="13">
        <f t="shared" si="1"/>
        <v>8.52</v>
      </c>
    </row>
    <row r="27" spans="1:19" ht="15.75">
      <c r="A27" s="420">
        <v>133</v>
      </c>
      <c r="B27" s="133" t="s">
        <v>138</v>
      </c>
      <c r="C27" s="720" t="str">
        <f>LOOKUP(A27,Name!A$1:B1758)</f>
        <v>Beth Darrock</v>
      </c>
      <c r="D27" s="476"/>
      <c r="E27" s="476"/>
      <c r="F27" s="476"/>
      <c r="G27" s="476"/>
      <c r="H27" s="476">
        <v>33.3</v>
      </c>
      <c r="I27" s="15">
        <f t="shared" si="0"/>
        <v>33.3</v>
      </c>
      <c r="K27" s="8">
        <v>431</v>
      </c>
      <c r="L27" s="339" t="s">
        <v>141</v>
      </c>
      <c r="M27" s="8" t="str">
        <f>LOOKUP(K27,Name!A$1:B1728)</f>
        <v>Iris Oliarynk</v>
      </c>
      <c r="N27" s="343">
        <v>7.93</v>
      </c>
      <c r="O27" s="343">
        <v>8.02</v>
      </c>
      <c r="P27" s="343">
        <v>8.51</v>
      </c>
      <c r="Q27" s="343">
        <v>8.42</v>
      </c>
      <c r="R27" s="11"/>
      <c r="S27" s="13">
        <f t="shared" si="1"/>
        <v>8.51</v>
      </c>
    </row>
    <row r="28" spans="1:19" ht="15.75">
      <c r="A28" s="420">
        <v>137</v>
      </c>
      <c r="B28" s="133" t="s">
        <v>568</v>
      </c>
      <c r="C28" s="720" t="str">
        <f>LOOKUP(A28,Name!A$1:B1761)</f>
        <v>Amelia Small</v>
      </c>
      <c r="D28" s="602"/>
      <c r="E28" s="602"/>
      <c r="F28" s="602"/>
      <c r="G28" s="602"/>
      <c r="H28" s="602">
        <v>27.3</v>
      </c>
      <c r="I28" s="422">
        <f t="shared" si="0"/>
        <v>27.3</v>
      </c>
      <c r="K28" s="8">
        <v>553</v>
      </c>
      <c r="L28" s="339" t="s">
        <v>141</v>
      </c>
      <c r="M28" s="8" t="str">
        <f>LOOKUP(K28,Name!A$1:B1732)</f>
        <v>Lucy Wheeler</v>
      </c>
      <c r="N28" s="11">
        <v>6.45</v>
      </c>
      <c r="O28" s="11">
        <v>6.19</v>
      </c>
      <c r="P28" s="11">
        <v>6.03</v>
      </c>
      <c r="Q28" s="11">
        <v>5.83</v>
      </c>
      <c r="R28" s="11">
        <v>6.74</v>
      </c>
      <c r="S28" s="13">
        <f t="shared" si="1"/>
        <v>6.74</v>
      </c>
    </row>
    <row r="29" spans="1:19" ht="15.75">
      <c r="A29" s="21">
        <v>655</v>
      </c>
      <c r="B29" s="133" t="s">
        <v>568</v>
      </c>
      <c r="C29" s="719" t="str">
        <f>LOOKUP(A29,Name!A$1:B1751)</f>
        <v>Alyssa Morrison</v>
      </c>
      <c r="D29" s="477"/>
      <c r="E29" s="477"/>
      <c r="F29" s="477"/>
      <c r="G29" s="476"/>
      <c r="H29" s="477">
        <v>27.4</v>
      </c>
      <c r="I29" s="15">
        <f t="shared" si="0"/>
        <v>27.4</v>
      </c>
      <c r="K29" s="8">
        <v>455</v>
      </c>
      <c r="L29" s="339" t="s">
        <v>141</v>
      </c>
      <c r="M29" s="8" t="str">
        <f>LOOKUP(K29,Name!A$1:B1731)</f>
        <v>Abi Dale</v>
      </c>
      <c r="N29" s="754"/>
      <c r="O29" s="754"/>
      <c r="P29" s="754"/>
      <c r="Q29" s="11">
        <v>6.63</v>
      </c>
      <c r="R29" s="11"/>
      <c r="S29" s="13">
        <f t="shared" si="1"/>
        <v>6.63</v>
      </c>
    </row>
    <row r="30" spans="1:19" ht="15.75">
      <c r="A30" s="21">
        <v>563</v>
      </c>
      <c r="B30" s="133" t="s">
        <v>568</v>
      </c>
      <c r="C30" s="719" t="str">
        <f>LOOKUP(A30,Name!A$1:B1757)</f>
        <v>Megan Ellison</v>
      </c>
      <c r="D30" s="476"/>
      <c r="E30" s="476"/>
      <c r="F30" s="476"/>
      <c r="G30" s="477"/>
      <c r="H30" s="477">
        <v>28.3</v>
      </c>
      <c r="I30" s="15">
        <f t="shared" si="0"/>
        <v>28.3</v>
      </c>
      <c r="K30" s="8">
        <v>551</v>
      </c>
      <c r="L30" s="339" t="s">
        <v>141</v>
      </c>
      <c r="M30" s="8" t="str">
        <f>LOOKUP(K30,Name!A$1:B1731)</f>
        <v>Emily Rumbold</v>
      </c>
      <c r="N30" s="11">
        <v>6.44</v>
      </c>
      <c r="O30" s="11"/>
      <c r="P30" s="11"/>
      <c r="Q30" s="11"/>
      <c r="R30" s="11"/>
      <c r="S30" s="13">
        <f t="shared" si="1"/>
        <v>6.44</v>
      </c>
    </row>
    <row r="31" spans="1:19" ht="15.75">
      <c r="A31" s="21">
        <v>341</v>
      </c>
      <c r="B31" s="567" t="s">
        <v>139</v>
      </c>
      <c r="C31" s="822" t="str">
        <f>LOOKUP(A31,Name!A$1:B1773)</f>
        <v>Abigail Hazel</v>
      </c>
      <c r="D31" s="476"/>
      <c r="E31" s="476"/>
      <c r="F31" s="476"/>
      <c r="G31" s="476">
        <v>57.6</v>
      </c>
      <c r="H31" s="611">
        <v>56.1</v>
      </c>
      <c r="I31" s="789">
        <f t="shared" si="0"/>
        <v>56.1</v>
      </c>
      <c r="K31" s="8">
        <v>318</v>
      </c>
      <c r="L31" s="339" t="s">
        <v>141</v>
      </c>
      <c r="M31" s="8" t="str">
        <f>LOOKUP(K31,Name!A$1:B1726)</f>
        <v>Lauren Walker</v>
      </c>
      <c r="N31" s="11"/>
      <c r="O31" s="11">
        <v>6.32</v>
      </c>
      <c r="P31" s="11"/>
      <c r="Q31" s="11"/>
      <c r="R31" s="11"/>
      <c r="S31" s="13">
        <f t="shared" si="1"/>
        <v>6.32</v>
      </c>
    </row>
    <row r="32" spans="1:19" ht="15.75">
      <c r="A32" s="21">
        <v>556</v>
      </c>
      <c r="B32" s="567" t="s">
        <v>139</v>
      </c>
      <c r="C32" s="719" t="str">
        <f>LOOKUP(A32,Name!A$1:B1774)</f>
        <v>Rachel West</v>
      </c>
      <c r="D32" s="476">
        <v>60.8</v>
      </c>
      <c r="E32" s="603">
        <v>60.4</v>
      </c>
      <c r="F32" s="611">
        <v>57.4</v>
      </c>
      <c r="G32" s="611">
        <v>57.2</v>
      </c>
      <c r="H32" s="476">
        <v>57.3</v>
      </c>
      <c r="I32" s="422">
        <f t="shared" si="0"/>
        <v>57.2</v>
      </c>
      <c r="K32" s="8">
        <v>653</v>
      </c>
      <c r="L32" s="339" t="s">
        <v>141</v>
      </c>
      <c r="M32" s="8" t="str">
        <f>LOOKUP(K32,Name!A$1:B1731)</f>
        <v>Georgia Harding</v>
      </c>
      <c r="N32" s="11"/>
      <c r="O32" s="11">
        <v>4.65</v>
      </c>
      <c r="P32" s="11"/>
      <c r="Q32" s="11"/>
      <c r="R32" s="11">
        <v>6.11</v>
      </c>
      <c r="S32" s="13">
        <f t="shared" si="1"/>
        <v>6.11</v>
      </c>
    </row>
    <row r="33" spans="1:19" ht="15.75">
      <c r="A33" s="21">
        <v>660</v>
      </c>
      <c r="B33" s="567" t="s">
        <v>139</v>
      </c>
      <c r="C33" s="719" t="str">
        <f>LOOKUP(A33,Name!A$1:B1774)</f>
        <v>Tea Tullah</v>
      </c>
      <c r="D33" s="476"/>
      <c r="E33" s="601">
        <v>58.3</v>
      </c>
      <c r="F33" s="476"/>
      <c r="G33" s="476">
        <v>57.5</v>
      </c>
      <c r="H33" s="476">
        <v>58</v>
      </c>
      <c r="I33" s="15">
        <f t="shared" si="0"/>
        <v>57.5</v>
      </c>
      <c r="K33" s="8">
        <v>102</v>
      </c>
      <c r="L33" s="339" t="s">
        <v>141</v>
      </c>
      <c r="M33" s="8" t="str">
        <f>LOOKUP(K33,Name!A$1:B1730)</f>
        <v>Patience Clarke</v>
      </c>
      <c r="N33" s="11"/>
      <c r="O33" s="11"/>
      <c r="P33" s="11">
        <v>6.03</v>
      </c>
      <c r="Q33" s="11"/>
      <c r="R33" s="11">
        <v>6.08</v>
      </c>
      <c r="S33" s="13">
        <f t="shared" si="1"/>
        <v>6.08</v>
      </c>
    </row>
    <row r="34" spans="1:19" ht="15.75">
      <c r="A34" s="21">
        <v>453</v>
      </c>
      <c r="B34" s="567" t="s">
        <v>139</v>
      </c>
      <c r="C34" s="719" t="str">
        <f>LOOKUP(A34,Name!A$1:B1770)</f>
        <v>Kimberley Thomas</v>
      </c>
      <c r="D34" s="476">
        <v>59.6</v>
      </c>
      <c r="E34" s="476">
        <v>59.5</v>
      </c>
      <c r="F34" s="476">
        <v>58.3</v>
      </c>
      <c r="G34" s="476"/>
      <c r="H34" s="476">
        <v>57.8</v>
      </c>
      <c r="I34" s="15">
        <f aca="true" t="shared" si="2" ref="I34:I65">MIN(D34:H34)</f>
        <v>57.8</v>
      </c>
      <c r="K34" s="8">
        <v>561</v>
      </c>
      <c r="L34" s="339" t="s">
        <v>141</v>
      </c>
      <c r="M34" s="8" t="str">
        <f>LOOKUP(K34,Name!A$1:B1732)</f>
        <v>Taryn Hogan</v>
      </c>
      <c r="N34" s="11"/>
      <c r="O34" s="11"/>
      <c r="P34" s="11"/>
      <c r="Q34" s="11"/>
      <c r="R34" s="11">
        <v>6.05</v>
      </c>
      <c r="S34" s="13">
        <f aca="true" t="shared" si="3" ref="S34:S65">MAX(N34:R34)</f>
        <v>6.05</v>
      </c>
    </row>
    <row r="35" spans="1:19" ht="15.75">
      <c r="A35" s="21">
        <v>655</v>
      </c>
      <c r="B35" s="567" t="s">
        <v>139</v>
      </c>
      <c r="C35" s="719" t="str">
        <f>LOOKUP(A35,Name!A$1:B1766)</f>
        <v>Alyssa Morrison</v>
      </c>
      <c r="D35" s="476"/>
      <c r="E35" s="476"/>
      <c r="F35" s="476">
        <v>58.6</v>
      </c>
      <c r="G35" s="476"/>
      <c r="H35" s="476"/>
      <c r="I35" s="15">
        <f t="shared" si="2"/>
        <v>58.6</v>
      </c>
      <c r="K35" s="8">
        <v>139</v>
      </c>
      <c r="L35" s="339" t="s">
        <v>141</v>
      </c>
      <c r="M35" s="8" t="str">
        <f>LOOKUP(K35,Name!A$1:B1729)</f>
        <v>Connie Wooton</v>
      </c>
      <c r="N35" s="11"/>
      <c r="O35" s="11">
        <v>5.887</v>
      </c>
      <c r="P35" s="11"/>
      <c r="Q35" s="11"/>
      <c r="R35" s="11"/>
      <c r="S35" s="13">
        <f t="shared" si="3"/>
        <v>5.887</v>
      </c>
    </row>
    <row r="36" spans="1:19" ht="15.75">
      <c r="A36" s="21">
        <v>658</v>
      </c>
      <c r="B36" s="567" t="s">
        <v>139</v>
      </c>
      <c r="C36" s="719" t="str">
        <f>LOOKUP(A36,Name!A$1:B1765)</f>
        <v>Mary Takwoingi</v>
      </c>
      <c r="D36" s="476">
        <v>59.5</v>
      </c>
      <c r="E36" s="476"/>
      <c r="F36" s="476">
        <v>58.8</v>
      </c>
      <c r="G36" s="476">
        <v>61.1</v>
      </c>
      <c r="H36" s="476"/>
      <c r="I36" s="15">
        <f t="shared" si="2"/>
        <v>58.8</v>
      </c>
      <c r="K36" s="8">
        <v>654</v>
      </c>
      <c r="L36" s="339" t="s">
        <v>141</v>
      </c>
      <c r="M36" s="8" t="str">
        <f>LOOKUP(K36,Name!A$1:B1733)</f>
        <v>Sarah Russell</v>
      </c>
      <c r="N36" s="11"/>
      <c r="O36" s="11">
        <v>5.77</v>
      </c>
      <c r="P36" s="11"/>
      <c r="Q36" s="11">
        <v>4.98</v>
      </c>
      <c r="R36" s="11"/>
      <c r="S36" s="13">
        <f t="shared" si="3"/>
        <v>5.77</v>
      </c>
    </row>
    <row r="37" spans="1:19" ht="15.75">
      <c r="A37" s="21">
        <v>316</v>
      </c>
      <c r="B37" s="567" t="s">
        <v>139</v>
      </c>
      <c r="C37" s="719" t="str">
        <f>LOOKUP(A37,Name!A$1:B1770)</f>
        <v>Caitlin McMorrow</v>
      </c>
      <c r="D37" s="476"/>
      <c r="E37" s="476">
        <v>60.4</v>
      </c>
      <c r="F37" s="476">
        <v>58.8</v>
      </c>
      <c r="G37" s="476">
        <v>60.5</v>
      </c>
      <c r="H37" s="476"/>
      <c r="I37" s="15">
        <f t="shared" si="2"/>
        <v>58.8</v>
      </c>
      <c r="K37" s="8">
        <v>655</v>
      </c>
      <c r="L37" s="339" t="s">
        <v>141</v>
      </c>
      <c r="M37" s="8" t="str">
        <f>LOOKUP(K37,Name!A$1:B1734)</f>
        <v>Alyssa Morrison</v>
      </c>
      <c r="N37" s="11">
        <v>5.45</v>
      </c>
      <c r="O37" s="11"/>
      <c r="P37" s="11">
        <v>5.53</v>
      </c>
      <c r="Q37" s="11">
        <v>5.72</v>
      </c>
      <c r="R37" s="11"/>
      <c r="S37" s="13">
        <f t="shared" si="3"/>
        <v>5.72</v>
      </c>
    </row>
    <row r="38" spans="1:19" ht="15.75">
      <c r="A38" s="21">
        <v>135</v>
      </c>
      <c r="B38" s="567" t="s">
        <v>139</v>
      </c>
      <c r="C38" s="719" t="str">
        <f>LOOKUP(A38,Name!A$1:B1772)</f>
        <v>Jasmine Skipp</v>
      </c>
      <c r="D38" s="476"/>
      <c r="E38" s="476"/>
      <c r="F38" s="476"/>
      <c r="G38" s="476">
        <v>59.2</v>
      </c>
      <c r="H38" s="476"/>
      <c r="I38" s="15">
        <f t="shared" si="2"/>
        <v>59.2</v>
      </c>
      <c r="K38" s="8">
        <v>319</v>
      </c>
      <c r="L38" s="339" t="s">
        <v>141</v>
      </c>
      <c r="M38" s="8" t="str">
        <f>LOOKUP(K38,Name!A$1:B1728)</f>
        <v>Atiyah Skeete</v>
      </c>
      <c r="N38" s="11"/>
      <c r="O38" s="11">
        <v>5.43</v>
      </c>
      <c r="P38" s="11"/>
      <c r="Q38" s="11"/>
      <c r="R38" s="11"/>
      <c r="S38" s="13">
        <f t="shared" si="3"/>
        <v>5.43</v>
      </c>
    </row>
    <row r="39" spans="1:19" ht="18.75" customHeight="1">
      <c r="A39" s="21">
        <v>557</v>
      </c>
      <c r="B39" s="567" t="s">
        <v>139</v>
      </c>
      <c r="C39" s="719" t="str">
        <f>LOOKUP(A39,Name!A$1:B1766)</f>
        <v>Ellie Turner</v>
      </c>
      <c r="D39" s="601">
        <v>59.3</v>
      </c>
      <c r="E39" s="476">
        <v>60.9</v>
      </c>
      <c r="F39" s="476"/>
      <c r="G39" s="476"/>
      <c r="H39" s="476"/>
      <c r="I39" s="15">
        <f t="shared" si="2"/>
        <v>59.3</v>
      </c>
      <c r="K39" s="8">
        <v>321</v>
      </c>
      <c r="L39" s="339" t="s">
        <v>141</v>
      </c>
      <c r="M39" s="8" t="str">
        <f>LOOKUP(K39,Name!A$1:B1728)</f>
        <v>Scarlett Ross</v>
      </c>
      <c r="N39" s="11">
        <v>5.23</v>
      </c>
      <c r="O39" s="11"/>
      <c r="P39" s="11"/>
      <c r="Q39" s="11"/>
      <c r="R39" s="11"/>
      <c r="S39" s="13">
        <f t="shared" si="3"/>
        <v>5.23</v>
      </c>
    </row>
    <row r="40" spans="1:19" ht="15.75">
      <c r="A40" s="21">
        <v>311</v>
      </c>
      <c r="B40" s="567" t="s">
        <v>139</v>
      </c>
      <c r="C40" s="719" t="str">
        <f>LOOKUP(A40,Name!A$1:B1772)</f>
        <v>Charis Okirie</v>
      </c>
      <c r="D40" s="476">
        <v>59.8</v>
      </c>
      <c r="E40" s="476"/>
      <c r="F40" s="476"/>
      <c r="G40" s="476"/>
      <c r="H40" s="476"/>
      <c r="I40" s="15">
        <f t="shared" si="2"/>
        <v>59.8</v>
      </c>
      <c r="K40" s="8">
        <v>657</v>
      </c>
      <c r="L40" s="339" t="s">
        <v>141</v>
      </c>
      <c r="M40" s="8" t="str">
        <f>LOOKUP(K40,Name!A$1:B1735)</f>
        <v>Ellen Crockett</v>
      </c>
      <c r="N40" s="11"/>
      <c r="O40" s="11"/>
      <c r="P40" s="11">
        <v>4.56</v>
      </c>
      <c r="Q40" s="11"/>
      <c r="R40" s="11">
        <v>4.99</v>
      </c>
      <c r="S40" s="13">
        <f t="shared" si="3"/>
        <v>4.99</v>
      </c>
    </row>
    <row r="41" spans="1:19" ht="15.75">
      <c r="A41" s="21">
        <v>385</v>
      </c>
      <c r="B41" s="567" t="s">
        <v>139</v>
      </c>
      <c r="C41" s="719" t="str">
        <f>LOOKUP(A41,Name!A$1:B1776)</f>
        <v>Donatella Silva</v>
      </c>
      <c r="D41" s="476"/>
      <c r="E41" s="476"/>
      <c r="F41" s="476">
        <v>60.1</v>
      </c>
      <c r="G41" s="476"/>
      <c r="H41" s="476"/>
      <c r="I41" s="15">
        <f t="shared" si="2"/>
        <v>60.1</v>
      </c>
      <c r="K41" s="8">
        <v>136</v>
      </c>
      <c r="L41" s="339" t="s">
        <v>141</v>
      </c>
      <c r="M41" s="8" t="str">
        <f>LOOKUP(K41,Name!A$1:B1725)</f>
        <v>Elley Criddle</v>
      </c>
      <c r="N41" s="11">
        <v>4.98</v>
      </c>
      <c r="O41" s="11"/>
      <c r="P41" s="11"/>
      <c r="Q41" s="11">
        <v>4.95</v>
      </c>
      <c r="R41" s="11"/>
      <c r="S41" s="13">
        <f t="shared" si="3"/>
        <v>4.98</v>
      </c>
    </row>
    <row r="42" spans="1:19" ht="15.75">
      <c r="A42" s="21">
        <v>661</v>
      </c>
      <c r="B42" s="567" t="s">
        <v>139</v>
      </c>
      <c r="C42" s="719" t="str">
        <f>LOOKUP(A42,Name!A$1:B1773)</f>
        <v>Bennath Chillingworth</v>
      </c>
      <c r="D42" s="476"/>
      <c r="E42" s="476">
        <v>60.5</v>
      </c>
      <c r="F42" s="476"/>
      <c r="G42" s="476"/>
      <c r="H42" s="476"/>
      <c r="I42" s="15">
        <f t="shared" si="2"/>
        <v>60.5</v>
      </c>
      <c r="K42" s="8">
        <v>562</v>
      </c>
      <c r="L42" s="339" t="s">
        <v>141</v>
      </c>
      <c r="M42" s="8" t="str">
        <f>LOOKUP(K42,Name!A$1:B1733)</f>
        <v>Maisie Coughlan</v>
      </c>
      <c r="N42" s="11"/>
      <c r="O42" s="11"/>
      <c r="P42" s="11">
        <v>4.73</v>
      </c>
      <c r="Q42" s="11">
        <v>4.67</v>
      </c>
      <c r="R42" s="11"/>
      <c r="S42" s="13">
        <f t="shared" si="3"/>
        <v>4.73</v>
      </c>
    </row>
    <row r="43" spans="1:19" ht="15.75">
      <c r="A43" s="21">
        <v>659</v>
      </c>
      <c r="B43" s="567" t="s">
        <v>139</v>
      </c>
      <c r="C43" s="719" t="str">
        <f>LOOKUP(A43,Name!A$1:B1768)</f>
        <v>Nieve Dale</v>
      </c>
      <c r="D43" s="476">
        <v>61</v>
      </c>
      <c r="E43" s="476"/>
      <c r="F43" s="476"/>
      <c r="G43" s="476"/>
      <c r="H43" s="476">
        <v>60.7</v>
      </c>
      <c r="I43" s="15">
        <f t="shared" si="2"/>
        <v>60.7</v>
      </c>
      <c r="K43" s="8">
        <v>556</v>
      </c>
      <c r="L43" s="339" t="s">
        <v>141</v>
      </c>
      <c r="M43" s="8" t="str">
        <f>LOOKUP(K43,Name!A$1:B1734)</f>
        <v>Rachel West</v>
      </c>
      <c r="N43" s="11"/>
      <c r="O43" s="11">
        <v>4.61</v>
      </c>
      <c r="P43" s="11"/>
      <c r="Q43" s="11"/>
      <c r="R43" s="11"/>
      <c r="S43" s="13">
        <f t="shared" si="3"/>
        <v>4.61</v>
      </c>
    </row>
    <row r="44" spans="1:19" ht="15.75">
      <c r="A44" s="21">
        <v>134</v>
      </c>
      <c r="B44" s="567" t="s">
        <v>139</v>
      </c>
      <c r="C44" s="719" t="str">
        <f>LOOKUP(A44,Name!A$1:B1771)</f>
        <v>Alexandra Burn</v>
      </c>
      <c r="D44" s="476">
        <v>61.4</v>
      </c>
      <c r="E44" s="476"/>
      <c r="F44" s="476">
        <v>61.5</v>
      </c>
      <c r="G44" s="476"/>
      <c r="H44" s="476"/>
      <c r="I44" s="15">
        <f t="shared" si="2"/>
        <v>61.4</v>
      </c>
      <c r="K44" s="8">
        <v>447</v>
      </c>
      <c r="L44" s="339" t="s">
        <v>141</v>
      </c>
      <c r="M44" s="8" t="str">
        <f>LOOKUP(K44,Name!A$1:B1729)</f>
        <v>Oliver Taylor</v>
      </c>
      <c r="N44" s="11">
        <v>4.32</v>
      </c>
      <c r="O44" s="11">
        <v>4.34</v>
      </c>
      <c r="P44" s="11"/>
      <c r="Q44" s="11"/>
      <c r="R44" s="11"/>
      <c r="S44" s="13">
        <f t="shared" si="3"/>
        <v>4.34</v>
      </c>
    </row>
    <row r="45" spans="1:19" ht="15.75">
      <c r="A45" s="21">
        <v>138</v>
      </c>
      <c r="B45" s="567" t="s">
        <v>139</v>
      </c>
      <c r="C45" s="719" t="str">
        <f>LOOKUP(A45,Name!A$1:B1776)</f>
        <v>Alice Nolan</v>
      </c>
      <c r="D45" s="476"/>
      <c r="E45" s="476">
        <v>62</v>
      </c>
      <c r="F45" s="476"/>
      <c r="G45" s="476"/>
      <c r="H45" s="476"/>
      <c r="I45" s="15">
        <f t="shared" si="2"/>
        <v>62</v>
      </c>
      <c r="K45" s="8">
        <v>659</v>
      </c>
      <c r="L45" s="339" t="s">
        <v>141</v>
      </c>
      <c r="M45" s="8" t="str">
        <f>LOOKUP(K45,Name!A$1:B1733)</f>
        <v>Nieve Dale</v>
      </c>
      <c r="N45" s="11">
        <v>4.22</v>
      </c>
      <c r="O45" s="11"/>
      <c r="P45" s="11"/>
      <c r="Q45" s="11"/>
      <c r="R45" s="11"/>
      <c r="S45" s="13">
        <f t="shared" si="3"/>
        <v>4.22</v>
      </c>
    </row>
    <row r="46" spans="1:19" ht="17.25" customHeight="1">
      <c r="A46" s="21">
        <v>337</v>
      </c>
      <c r="B46" s="567" t="s">
        <v>139</v>
      </c>
      <c r="C46" s="719" t="str">
        <f>LOOKUP(A46,Name!A$1:B1775)</f>
        <v>India Hillback</v>
      </c>
      <c r="D46" s="476"/>
      <c r="E46" s="476">
        <v>62.1</v>
      </c>
      <c r="F46" s="476"/>
      <c r="G46" s="476"/>
      <c r="H46" s="476"/>
      <c r="I46" s="15">
        <f t="shared" si="2"/>
        <v>62.1</v>
      </c>
      <c r="K46" s="8">
        <v>133</v>
      </c>
      <c r="L46" s="339" t="s">
        <v>141</v>
      </c>
      <c r="M46" s="8" t="str">
        <f>LOOKUP(K46,Name!A$1:B1726)</f>
        <v>Beth Darrock</v>
      </c>
      <c r="N46" s="11"/>
      <c r="O46" s="11"/>
      <c r="P46" s="11"/>
      <c r="Q46" s="11">
        <v>4.2</v>
      </c>
      <c r="R46" s="11">
        <v>3.77</v>
      </c>
      <c r="S46" s="13">
        <f t="shared" si="3"/>
        <v>4.2</v>
      </c>
    </row>
    <row r="47" spans="1:19" ht="18" customHeight="1">
      <c r="A47" s="21">
        <v>560</v>
      </c>
      <c r="B47" s="567" t="s">
        <v>139</v>
      </c>
      <c r="C47" s="719" t="str">
        <f>LOOKUP(A47,Name!A$1:B1768)</f>
        <v>Erin Bush</v>
      </c>
      <c r="D47" s="476"/>
      <c r="E47" s="603"/>
      <c r="F47" s="603">
        <v>62.5</v>
      </c>
      <c r="G47" s="476"/>
      <c r="H47" s="476"/>
      <c r="I47" s="15">
        <f t="shared" si="2"/>
        <v>62.5</v>
      </c>
      <c r="K47" s="8">
        <v>141</v>
      </c>
      <c r="L47" s="339" t="s">
        <v>141</v>
      </c>
      <c r="M47" s="8" t="str">
        <f>LOOKUP(K47,Name!A$1:B1730)</f>
        <v>Maddy Underwood</v>
      </c>
      <c r="N47" s="11"/>
      <c r="O47" s="11">
        <v>4.15</v>
      </c>
      <c r="P47" s="11"/>
      <c r="Q47" s="11"/>
      <c r="R47" s="11"/>
      <c r="S47" s="13">
        <f t="shared" si="3"/>
        <v>4.15</v>
      </c>
    </row>
    <row r="48" spans="1:19" ht="16.5" thickBot="1">
      <c r="A48" s="21">
        <v>552</v>
      </c>
      <c r="B48" s="567" t="s">
        <v>139</v>
      </c>
      <c r="C48" s="719" t="str">
        <f>LOOKUP(A48,Name!A$1:B1767)</f>
        <v>Olivia Wooley</v>
      </c>
      <c r="D48" s="476"/>
      <c r="E48" s="476"/>
      <c r="F48" s="476"/>
      <c r="G48" s="476">
        <v>63.9</v>
      </c>
      <c r="H48" s="476">
        <v>63.8</v>
      </c>
      <c r="I48" s="15">
        <f t="shared" si="2"/>
        <v>63.8</v>
      </c>
      <c r="K48" s="8">
        <v>137</v>
      </c>
      <c r="L48" s="339" t="s">
        <v>141</v>
      </c>
      <c r="M48" s="8" t="str">
        <f>LOOKUP(K48,Name!A$1:B1724)</f>
        <v>Amelia Small</v>
      </c>
      <c r="N48" s="11">
        <v>0</v>
      </c>
      <c r="O48" s="11"/>
      <c r="P48" s="11"/>
      <c r="Q48" s="11"/>
      <c r="R48" s="11"/>
      <c r="S48" s="13">
        <f t="shared" si="3"/>
        <v>0</v>
      </c>
    </row>
    <row r="49" spans="1:19" ht="16.5" thickBot="1">
      <c r="A49" s="21">
        <v>141</v>
      </c>
      <c r="B49" s="567" t="s">
        <v>139</v>
      </c>
      <c r="C49" s="719" t="str">
        <f>LOOKUP(A49,Name!A$1:B1769)</f>
        <v>Maddy Underwood</v>
      </c>
      <c r="D49" s="476"/>
      <c r="E49" s="476">
        <v>64.7</v>
      </c>
      <c r="F49" s="476"/>
      <c r="G49" s="476">
        <v>66</v>
      </c>
      <c r="H49" s="476"/>
      <c r="I49" s="15">
        <f t="shared" si="2"/>
        <v>64.7</v>
      </c>
      <c r="K49" s="21">
        <v>560</v>
      </c>
      <c r="L49" s="608" t="s">
        <v>528</v>
      </c>
      <c r="M49" s="788" t="str">
        <f>LOOKUP(K49,Name!A$1:B2028)</f>
        <v>Erin Bush</v>
      </c>
      <c r="N49" s="67">
        <v>81</v>
      </c>
      <c r="O49" s="67">
        <v>77</v>
      </c>
      <c r="P49" s="12">
        <v>81</v>
      </c>
      <c r="Q49" s="67">
        <v>84</v>
      </c>
      <c r="R49" s="67">
        <v>86</v>
      </c>
      <c r="S49" s="817">
        <f t="shared" si="3"/>
        <v>86</v>
      </c>
    </row>
    <row r="50" spans="1:19" ht="16.5" thickBot="1">
      <c r="A50" s="21">
        <v>133</v>
      </c>
      <c r="B50" s="567" t="s">
        <v>139</v>
      </c>
      <c r="C50" s="719" t="str">
        <f>LOOKUP(A50,Name!A$1:B1770)</f>
        <v>Beth Darrock</v>
      </c>
      <c r="D50" s="476"/>
      <c r="E50" s="476"/>
      <c r="F50" s="476">
        <v>73.3</v>
      </c>
      <c r="G50" s="476"/>
      <c r="H50" s="476"/>
      <c r="I50" s="15">
        <f t="shared" si="2"/>
        <v>73.3</v>
      </c>
      <c r="K50" s="21">
        <v>555</v>
      </c>
      <c r="L50" s="608" t="s">
        <v>528</v>
      </c>
      <c r="M50" s="8" t="str">
        <f>LOOKUP(K50,Name!A$1:B2029)</f>
        <v>Lauren Swindell</v>
      </c>
      <c r="N50" s="12">
        <v>77</v>
      </c>
      <c r="O50" s="12">
        <v>76</v>
      </c>
      <c r="P50" s="67">
        <v>82</v>
      </c>
      <c r="Q50" s="67">
        <v>84</v>
      </c>
      <c r="R50" s="18">
        <v>83</v>
      </c>
      <c r="S50" s="14">
        <f t="shared" si="3"/>
        <v>84</v>
      </c>
    </row>
    <row r="51" spans="1:19" ht="16.5" thickBot="1">
      <c r="A51" s="735">
        <v>3</v>
      </c>
      <c r="B51" s="741" t="s">
        <v>570</v>
      </c>
      <c r="C51" s="757" t="s">
        <v>6</v>
      </c>
      <c r="D51" s="482">
        <v>107.9</v>
      </c>
      <c r="E51" s="482">
        <v>107.3</v>
      </c>
      <c r="F51" s="482">
        <v>107.5</v>
      </c>
      <c r="G51" s="482">
        <v>105</v>
      </c>
      <c r="H51" s="482">
        <v>103.5</v>
      </c>
      <c r="I51" s="749">
        <f t="shared" si="2"/>
        <v>103.5</v>
      </c>
      <c r="K51" s="21">
        <v>656</v>
      </c>
      <c r="L51" s="608" t="s">
        <v>528</v>
      </c>
      <c r="M51" s="8" t="str">
        <f>LOOKUP(K51,Name!A$1:B2026)</f>
        <v>Grace Dowse</v>
      </c>
      <c r="N51" s="12"/>
      <c r="O51" s="12"/>
      <c r="P51" s="12">
        <v>80</v>
      </c>
      <c r="Q51" s="12">
        <v>80</v>
      </c>
      <c r="R51" s="12">
        <v>84</v>
      </c>
      <c r="S51" s="14">
        <f t="shared" si="3"/>
        <v>84</v>
      </c>
    </row>
    <row r="52" spans="1:19" ht="16.5" thickBot="1">
      <c r="A52" s="737">
        <v>6</v>
      </c>
      <c r="B52" s="741" t="s">
        <v>570</v>
      </c>
      <c r="C52" s="743" t="s">
        <v>7</v>
      </c>
      <c r="D52" s="487">
        <v>111.7</v>
      </c>
      <c r="E52" s="487">
        <v>111.1</v>
      </c>
      <c r="F52" s="487">
        <v>109.3</v>
      </c>
      <c r="G52" s="487">
        <v>109.6</v>
      </c>
      <c r="H52" s="487">
        <v>109.3</v>
      </c>
      <c r="I52" s="751">
        <f t="shared" si="2"/>
        <v>109.3</v>
      </c>
      <c r="K52" s="21">
        <v>651</v>
      </c>
      <c r="L52" s="608" t="s">
        <v>528</v>
      </c>
      <c r="M52" s="8" t="str">
        <f>LOOKUP(K52,Name!A$1:B2030)</f>
        <v>Katie Lund</v>
      </c>
      <c r="N52" s="12">
        <v>80</v>
      </c>
      <c r="O52" s="12">
        <v>65</v>
      </c>
      <c r="P52" s="12"/>
      <c r="Q52" s="12"/>
      <c r="R52" s="12">
        <v>83</v>
      </c>
      <c r="S52" s="14">
        <f t="shared" si="3"/>
        <v>83</v>
      </c>
    </row>
    <row r="53" spans="1:19" ht="18.75" customHeight="1" thickBot="1">
      <c r="A53" s="738">
        <v>5</v>
      </c>
      <c r="B53" s="741" t="s">
        <v>570</v>
      </c>
      <c r="C53" s="742" t="s">
        <v>8</v>
      </c>
      <c r="D53" s="487">
        <v>110.4</v>
      </c>
      <c r="E53" s="487">
        <v>112.4</v>
      </c>
      <c r="F53" s="487">
        <v>109.5</v>
      </c>
      <c r="G53" s="487">
        <v>113.4</v>
      </c>
      <c r="H53" s="487">
        <v>109.5</v>
      </c>
      <c r="I53" s="751">
        <f t="shared" si="2"/>
        <v>109.5</v>
      </c>
      <c r="K53" s="21">
        <v>659</v>
      </c>
      <c r="L53" s="608" t="s">
        <v>528</v>
      </c>
      <c r="M53" s="8" t="str">
        <f>LOOKUP(K53,Name!A$1:B2039)</f>
        <v>Nieve Dale</v>
      </c>
      <c r="N53" s="12"/>
      <c r="O53" s="12"/>
      <c r="P53" s="12"/>
      <c r="Q53" s="12">
        <v>78</v>
      </c>
      <c r="R53" s="12"/>
      <c r="S53" s="14">
        <f t="shared" si="3"/>
        <v>78</v>
      </c>
    </row>
    <row r="54" spans="1:19" ht="18.75" customHeight="1" thickBot="1">
      <c r="A54" s="740">
        <v>1</v>
      </c>
      <c r="B54" s="741" t="s">
        <v>570</v>
      </c>
      <c r="C54" s="742" t="s">
        <v>10</v>
      </c>
      <c r="D54" s="494">
        <v>117.1</v>
      </c>
      <c r="E54" s="494">
        <v>118.8</v>
      </c>
      <c r="F54" s="494">
        <v>122.8</v>
      </c>
      <c r="G54" s="494">
        <v>124.3</v>
      </c>
      <c r="H54" s="494">
        <v>118.2</v>
      </c>
      <c r="I54" s="751">
        <f t="shared" si="2"/>
        <v>117.1</v>
      </c>
      <c r="K54" s="420">
        <v>452</v>
      </c>
      <c r="L54" s="614" t="s">
        <v>528</v>
      </c>
      <c r="M54" s="421" t="str">
        <f>LOOKUP(K54,Name!A$1:B2031)</f>
        <v>Alice Scott</v>
      </c>
      <c r="N54" s="424"/>
      <c r="O54" s="424">
        <v>75</v>
      </c>
      <c r="P54" s="424"/>
      <c r="Q54" s="424">
        <v>74</v>
      </c>
      <c r="R54" s="424">
        <v>78</v>
      </c>
      <c r="S54" s="425">
        <f t="shared" si="3"/>
        <v>78</v>
      </c>
    </row>
    <row r="55" spans="1:19" ht="16.5" thickBot="1">
      <c r="A55" s="760">
        <v>4</v>
      </c>
      <c r="B55" s="741" t="s">
        <v>570</v>
      </c>
      <c r="C55" s="761" t="s">
        <v>9</v>
      </c>
      <c r="D55" s="494"/>
      <c r="E55" s="494">
        <v>119.3</v>
      </c>
      <c r="F55" s="494"/>
      <c r="G55" s="494"/>
      <c r="H55" s="494"/>
      <c r="I55" s="762">
        <f t="shared" si="2"/>
        <v>119.3</v>
      </c>
      <c r="K55" s="21">
        <v>135</v>
      </c>
      <c r="L55" s="608" t="s">
        <v>528</v>
      </c>
      <c r="M55" s="8" t="str">
        <f>LOOKUP(K55,Name!A$1:B2031)</f>
        <v>Jasmine Skipp</v>
      </c>
      <c r="N55" s="12">
        <v>74</v>
      </c>
      <c r="O55" s="12"/>
      <c r="P55" s="12"/>
      <c r="Q55" s="12">
        <v>77</v>
      </c>
      <c r="R55" s="12"/>
      <c r="S55" s="14">
        <f t="shared" si="3"/>
        <v>77</v>
      </c>
    </row>
    <row r="56" spans="1:19" ht="16.5" thickBot="1">
      <c r="A56" s="736">
        <v>559</v>
      </c>
      <c r="B56" s="705" t="s">
        <v>119</v>
      </c>
      <c r="C56" s="758" t="str">
        <f>LOOKUP(A56,Name!A$1:B739)</f>
        <v>Charlotte Bush</v>
      </c>
      <c r="D56" s="747">
        <v>92.7</v>
      </c>
      <c r="E56" s="747">
        <v>93.1</v>
      </c>
      <c r="F56" s="747">
        <v>92.9</v>
      </c>
      <c r="G56" s="747">
        <v>92.6</v>
      </c>
      <c r="H56" s="747">
        <v>90.9</v>
      </c>
      <c r="I56" s="575">
        <f t="shared" si="2"/>
        <v>90.9</v>
      </c>
      <c r="K56" s="21">
        <v>657</v>
      </c>
      <c r="L56" s="608" t="s">
        <v>528</v>
      </c>
      <c r="M56" s="8" t="str">
        <f>LOOKUP(K56,Name!A$1:B2038)</f>
        <v>Ellen Crockett</v>
      </c>
      <c r="N56" s="12">
        <v>73</v>
      </c>
      <c r="O56" s="12">
        <v>70</v>
      </c>
      <c r="P56" s="12">
        <v>72</v>
      </c>
      <c r="Q56" s="12"/>
      <c r="R56" s="12"/>
      <c r="S56" s="14">
        <f t="shared" si="3"/>
        <v>73</v>
      </c>
    </row>
    <row r="57" spans="1:19" ht="16.5" thickBot="1">
      <c r="A57" s="373">
        <v>656</v>
      </c>
      <c r="B57" s="706" t="s">
        <v>119</v>
      </c>
      <c r="C57" s="744" t="str">
        <f>LOOKUP(A57,Name!A$1:B740)</f>
        <v>Grace Dowse</v>
      </c>
      <c r="D57" s="476">
        <v>93.7</v>
      </c>
      <c r="E57" s="476"/>
      <c r="F57" s="476">
        <v>94.7</v>
      </c>
      <c r="G57" s="476">
        <v>93.8</v>
      </c>
      <c r="H57" s="476">
        <v>91.6</v>
      </c>
      <c r="I57" s="48">
        <f t="shared" si="2"/>
        <v>91.6</v>
      </c>
      <c r="K57" s="21">
        <v>337</v>
      </c>
      <c r="L57" s="608" t="s">
        <v>528</v>
      </c>
      <c r="M57" s="8" t="str">
        <f>LOOKUP(K57,Name!A$1:B2028)</f>
        <v>India Hillback</v>
      </c>
      <c r="N57" s="18"/>
      <c r="O57" s="18"/>
      <c r="P57" s="18">
        <v>64</v>
      </c>
      <c r="Q57" s="18">
        <v>67</v>
      </c>
      <c r="R57" s="18">
        <v>72</v>
      </c>
      <c r="S57" s="14">
        <f t="shared" si="3"/>
        <v>72</v>
      </c>
    </row>
    <row r="58" spans="1:19" ht="16.5" thickBot="1">
      <c r="A58" s="373">
        <v>314</v>
      </c>
      <c r="B58" s="706" t="s">
        <v>119</v>
      </c>
      <c r="C58" s="744" t="str">
        <f>LOOKUP(A58,Name!A$1:B744)</f>
        <v>Chelsey Marsden</v>
      </c>
      <c r="D58" s="476">
        <v>95.7</v>
      </c>
      <c r="E58" s="476"/>
      <c r="F58" s="484">
        <v>101.8</v>
      </c>
      <c r="G58" s="476"/>
      <c r="H58" s="476"/>
      <c r="I58" s="48">
        <f t="shared" si="2"/>
        <v>95.7</v>
      </c>
      <c r="K58" s="21">
        <v>341</v>
      </c>
      <c r="L58" s="608" t="s">
        <v>528</v>
      </c>
      <c r="M58" s="8" t="str">
        <f>LOOKUP(K58,Name!A$1:B2028)</f>
        <v>Abigail Hazel</v>
      </c>
      <c r="N58" s="18"/>
      <c r="O58" s="18"/>
      <c r="P58" s="18">
        <v>65</v>
      </c>
      <c r="Q58" s="18">
        <v>69</v>
      </c>
      <c r="R58" s="18">
        <v>69</v>
      </c>
      <c r="S58" s="14">
        <f t="shared" si="3"/>
        <v>69</v>
      </c>
    </row>
    <row r="59" spans="1:19" ht="16.5" thickBot="1">
      <c r="A59" s="373">
        <v>335</v>
      </c>
      <c r="B59" s="706" t="s">
        <v>119</v>
      </c>
      <c r="C59" s="744" t="str">
        <f>LOOKUP(A59,Name!A$1:B745)</f>
        <v>Donatella Silva</v>
      </c>
      <c r="D59" s="476"/>
      <c r="E59" s="476"/>
      <c r="F59" s="484"/>
      <c r="G59" s="476">
        <v>97</v>
      </c>
      <c r="H59" s="476"/>
      <c r="I59" s="48">
        <f t="shared" si="2"/>
        <v>97</v>
      </c>
      <c r="K59" s="21">
        <v>448</v>
      </c>
      <c r="L59" s="608" t="s">
        <v>528</v>
      </c>
      <c r="M59" s="8" t="str">
        <f>LOOKUP(K59,Name!A$1:B2029)</f>
        <v>Grace Taylor</v>
      </c>
      <c r="N59" s="12">
        <v>66</v>
      </c>
      <c r="O59" s="12">
        <v>68</v>
      </c>
      <c r="P59" s="12"/>
      <c r="Q59" s="12"/>
      <c r="R59" s="12"/>
      <c r="S59" s="14">
        <f t="shared" si="3"/>
        <v>68</v>
      </c>
    </row>
    <row r="60" spans="1:19" ht="16.5" thickBot="1">
      <c r="A60" s="739">
        <v>659</v>
      </c>
      <c r="B60" s="707" t="s">
        <v>119</v>
      </c>
      <c r="C60" s="745" t="str">
        <f>LOOKUP(A60,Name!A$1:B745)</f>
        <v>Nieve Dale</v>
      </c>
      <c r="D60" s="748"/>
      <c r="E60" s="748">
        <v>98.4</v>
      </c>
      <c r="F60" s="748"/>
      <c r="G60" s="748"/>
      <c r="H60" s="748"/>
      <c r="I60" s="52">
        <f t="shared" si="2"/>
        <v>98.4</v>
      </c>
      <c r="K60" s="21">
        <v>134</v>
      </c>
      <c r="L60" s="608" t="s">
        <v>528</v>
      </c>
      <c r="M60" s="8" t="str">
        <f>LOOKUP(K60,Name!A$1:B2034)</f>
        <v>Alexandra Burn</v>
      </c>
      <c r="N60" s="12"/>
      <c r="O60" s="12">
        <v>68</v>
      </c>
      <c r="P60" s="12"/>
      <c r="Q60" s="12"/>
      <c r="R60" s="12"/>
      <c r="S60" s="14">
        <f t="shared" si="3"/>
        <v>68</v>
      </c>
    </row>
    <row r="61" spans="1:19" ht="17.25" customHeight="1" thickBot="1">
      <c r="A61" s="134">
        <v>1</v>
      </c>
      <c r="B61" s="730" t="s">
        <v>572</v>
      </c>
      <c r="C61" s="726" t="s">
        <v>10</v>
      </c>
      <c r="D61" s="479"/>
      <c r="E61" s="479"/>
      <c r="F61" s="479"/>
      <c r="G61" s="479"/>
      <c r="H61" s="479"/>
      <c r="I61" s="752">
        <f t="shared" si="2"/>
        <v>0</v>
      </c>
      <c r="K61" s="21">
        <v>453</v>
      </c>
      <c r="L61" s="608" t="s">
        <v>528</v>
      </c>
      <c r="M61" s="8" t="str">
        <f>LOOKUP(K61,Name!A$1:B2025)</f>
        <v>Kimberley Thomas</v>
      </c>
      <c r="N61" s="12">
        <v>67</v>
      </c>
      <c r="O61" s="12"/>
      <c r="P61" s="12"/>
      <c r="Q61" s="12"/>
      <c r="R61" s="12"/>
      <c r="S61" s="14">
        <f t="shared" si="3"/>
        <v>67</v>
      </c>
    </row>
    <row r="62" spans="1:19" ht="16.5" thickBot="1">
      <c r="A62" s="556">
        <v>4</v>
      </c>
      <c r="B62" s="731" t="s">
        <v>572</v>
      </c>
      <c r="C62" s="722" t="s">
        <v>9</v>
      </c>
      <c r="D62" s="487"/>
      <c r="E62" s="487"/>
      <c r="F62" s="487"/>
      <c r="G62" s="487"/>
      <c r="H62" s="487"/>
      <c r="I62" s="589">
        <f t="shared" si="2"/>
        <v>0</v>
      </c>
      <c r="K62" s="21">
        <v>141</v>
      </c>
      <c r="L62" s="608" t="s">
        <v>528</v>
      </c>
      <c r="M62" s="8" t="str">
        <f>LOOKUP(K62,Name!A$1:B2032)</f>
        <v>Maddy Underwood</v>
      </c>
      <c r="N62" s="12"/>
      <c r="O62" s="12"/>
      <c r="P62" s="12"/>
      <c r="Q62" s="12">
        <v>66</v>
      </c>
      <c r="R62" s="12"/>
      <c r="S62" s="14">
        <f t="shared" si="3"/>
        <v>66</v>
      </c>
    </row>
    <row r="63" spans="1:19" ht="16.5" thickBot="1">
      <c r="A63" s="161">
        <v>5</v>
      </c>
      <c r="B63" s="731" t="s">
        <v>572</v>
      </c>
      <c r="C63" s="759" t="s">
        <v>8</v>
      </c>
      <c r="D63" s="482">
        <v>118.8</v>
      </c>
      <c r="E63" s="482">
        <v>118.4</v>
      </c>
      <c r="F63" s="482">
        <v>115.4</v>
      </c>
      <c r="G63" s="482">
        <v>116.6</v>
      </c>
      <c r="H63" s="482">
        <v>114</v>
      </c>
      <c r="I63" s="664">
        <f t="shared" si="2"/>
        <v>114</v>
      </c>
      <c r="K63" s="21">
        <v>316</v>
      </c>
      <c r="L63" s="608" t="s">
        <v>528</v>
      </c>
      <c r="M63" s="8" t="str">
        <f>LOOKUP(K63,Name!A$1:B2037)</f>
        <v>Caitlin McMorrow</v>
      </c>
      <c r="N63" s="12"/>
      <c r="O63" s="12">
        <v>65</v>
      </c>
      <c r="P63" s="12"/>
      <c r="Q63" s="12"/>
      <c r="R63" s="12"/>
      <c r="S63" s="14">
        <f t="shared" si="3"/>
        <v>65</v>
      </c>
    </row>
    <row r="64" spans="1:19" ht="16.5" thickBot="1">
      <c r="A64" s="408">
        <v>6</v>
      </c>
      <c r="B64" s="731" t="s">
        <v>572</v>
      </c>
      <c r="C64" s="724" t="s">
        <v>7</v>
      </c>
      <c r="D64" s="487">
        <v>119.9</v>
      </c>
      <c r="E64" s="487">
        <v>119.5</v>
      </c>
      <c r="F64" s="487">
        <v>125.2</v>
      </c>
      <c r="G64" s="487">
        <v>119.2</v>
      </c>
      <c r="H64" s="487">
        <v>120.2</v>
      </c>
      <c r="I64" s="588">
        <f t="shared" si="2"/>
        <v>119.2</v>
      </c>
      <c r="K64" s="21">
        <v>319</v>
      </c>
      <c r="L64" s="608" t="s">
        <v>528</v>
      </c>
      <c r="M64" s="8" t="str">
        <f>LOOKUP(K64,Name!A$1:B2032)</f>
        <v>Atiyah Skeete</v>
      </c>
      <c r="N64" s="12">
        <v>64</v>
      </c>
      <c r="O64" s="12"/>
      <c r="P64" s="12"/>
      <c r="Q64" s="12"/>
      <c r="R64" s="12"/>
      <c r="S64" s="14">
        <f t="shared" si="3"/>
        <v>64</v>
      </c>
    </row>
    <row r="65" spans="1:19" ht="16.5" thickBot="1">
      <c r="A65" s="149">
        <v>3</v>
      </c>
      <c r="B65" s="732" t="s">
        <v>572</v>
      </c>
      <c r="C65" s="725" t="s">
        <v>6</v>
      </c>
      <c r="D65" s="488"/>
      <c r="E65" s="488">
        <v>126.4</v>
      </c>
      <c r="F65" s="488">
        <v>125.4</v>
      </c>
      <c r="G65" s="488"/>
      <c r="H65" s="488"/>
      <c r="I65" s="590">
        <f t="shared" si="2"/>
        <v>125.4</v>
      </c>
      <c r="K65" s="21">
        <v>138</v>
      </c>
      <c r="L65" s="608" t="s">
        <v>528</v>
      </c>
      <c r="M65" s="8" t="str">
        <f>LOOKUP(K65,Name!A$1:B2030)</f>
        <v>Alice Nolan</v>
      </c>
      <c r="N65" s="12"/>
      <c r="O65" s="12">
        <v>64</v>
      </c>
      <c r="P65" s="12"/>
      <c r="Q65" s="12"/>
      <c r="R65" s="12"/>
      <c r="S65" s="14">
        <f t="shared" si="3"/>
        <v>64</v>
      </c>
    </row>
    <row r="66" spans="1:19" ht="16.5" thickBot="1">
      <c r="A66" s="408">
        <v>6</v>
      </c>
      <c r="B66" s="727" t="s">
        <v>573</v>
      </c>
      <c r="C66" s="759" t="s">
        <v>7</v>
      </c>
      <c r="D66" s="746">
        <v>87.6</v>
      </c>
      <c r="E66" s="746">
        <v>88.8</v>
      </c>
      <c r="F66" s="746">
        <v>87.5</v>
      </c>
      <c r="G66" s="746">
        <v>88.7</v>
      </c>
      <c r="H66" s="746">
        <v>85.7</v>
      </c>
      <c r="I66" s="750">
        <f>MIN(D66:H66)</f>
        <v>85.7</v>
      </c>
      <c r="K66" s="420">
        <v>455</v>
      </c>
      <c r="L66" s="614" t="s">
        <v>528</v>
      </c>
      <c r="M66" s="421" t="str">
        <f>LOOKUP(K66,Name!A$1:B2032)</f>
        <v>Abi Dale</v>
      </c>
      <c r="N66" s="424"/>
      <c r="O66" s="424"/>
      <c r="P66" s="424"/>
      <c r="Q66" s="424">
        <v>60</v>
      </c>
      <c r="R66" s="424"/>
      <c r="S66" s="425">
        <f aca="true" t="shared" si="4" ref="S66:S97">MAX(N66:R66)</f>
        <v>60</v>
      </c>
    </row>
    <row r="67" spans="1:19" ht="16.5" thickBot="1">
      <c r="A67" s="556">
        <v>4</v>
      </c>
      <c r="B67" s="728" t="s">
        <v>573</v>
      </c>
      <c r="C67" s="722" t="s">
        <v>9</v>
      </c>
      <c r="D67" s="477">
        <v>91.5</v>
      </c>
      <c r="E67" s="477">
        <v>90.8</v>
      </c>
      <c r="F67" s="477"/>
      <c r="G67" s="477"/>
      <c r="H67" s="477">
        <v>87.9</v>
      </c>
      <c r="I67" s="598">
        <f>MIN(D67:H67)</f>
        <v>87.9</v>
      </c>
      <c r="K67" s="21">
        <v>136</v>
      </c>
      <c r="L67" s="608" t="s">
        <v>528</v>
      </c>
      <c r="M67" s="8" t="str">
        <f>LOOKUP(K67,Name!A$1:B2032)</f>
        <v>Elley Criddle</v>
      </c>
      <c r="N67" s="12"/>
      <c r="O67" s="12"/>
      <c r="P67" s="12">
        <v>60</v>
      </c>
      <c r="Q67" s="12"/>
      <c r="R67" s="12"/>
      <c r="S67" s="14">
        <f t="shared" si="4"/>
        <v>60</v>
      </c>
    </row>
    <row r="68" spans="1:19" ht="15.75">
      <c r="A68" s="161">
        <v>5</v>
      </c>
      <c r="B68" s="728" t="s">
        <v>573</v>
      </c>
      <c r="C68" s="722" t="s">
        <v>8</v>
      </c>
      <c r="D68" s="477">
        <v>89.6</v>
      </c>
      <c r="E68" s="477"/>
      <c r="F68" s="477">
        <v>89.7</v>
      </c>
      <c r="G68" s="477">
        <v>90.2</v>
      </c>
      <c r="H68" s="477">
        <v>88.7</v>
      </c>
      <c r="I68" s="598">
        <f>MIN(D68:H68)</f>
        <v>88.7</v>
      </c>
      <c r="K68" s="21">
        <v>334</v>
      </c>
      <c r="L68" s="608" t="s">
        <v>528</v>
      </c>
      <c r="M68" s="8" t="str">
        <f>LOOKUP(K68,Name!A$1:B2027)</f>
        <v>Elizabeth Hennessy</v>
      </c>
      <c r="N68" s="18">
        <v>58</v>
      </c>
      <c r="O68" s="18"/>
      <c r="P68" s="18"/>
      <c r="Q68" s="18"/>
      <c r="R68" s="18"/>
      <c r="S68" s="14">
        <f t="shared" si="4"/>
        <v>58</v>
      </c>
    </row>
    <row r="69" spans="1:19" ht="15.75">
      <c r="A69" s="148">
        <v>3</v>
      </c>
      <c r="B69" s="728" t="s">
        <v>573</v>
      </c>
      <c r="C69" s="722" t="s">
        <v>6</v>
      </c>
      <c r="D69" s="477">
        <v>93.1</v>
      </c>
      <c r="E69" s="477">
        <v>92.1</v>
      </c>
      <c r="F69" s="477">
        <v>92.2</v>
      </c>
      <c r="G69" s="477">
        <v>90</v>
      </c>
      <c r="H69" s="477">
        <v>91.4</v>
      </c>
      <c r="I69" s="598">
        <f>MIN(D69:H69)</f>
        <v>90</v>
      </c>
      <c r="K69" s="21">
        <v>317</v>
      </c>
      <c r="L69" s="594" t="s">
        <v>528</v>
      </c>
      <c r="M69" s="8" t="str">
        <f>LOOKUP(K69,Name!A$1:B2033)</f>
        <v>Ellisia Watterson</v>
      </c>
      <c r="N69" s="12"/>
      <c r="O69" s="12">
        <v>52</v>
      </c>
      <c r="P69" s="12"/>
      <c r="Q69" s="12"/>
      <c r="R69" s="23"/>
      <c r="S69" s="14">
        <f t="shared" si="4"/>
        <v>52</v>
      </c>
    </row>
    <row r="70" spans="1:19" ht="16.5" thickBot="1">
      <c r="A70" s="142">
        <v>1</v>
      </c>
      <c r="B70" s="729" t="s">
        <v>573</v>
      </c>
      <c r="C70" s="723" t="s">
        <v>10</v>
      </c>
      <c r="D70" s="478">
        <v>95.3</v>
      </c>
      <c r="E70" s="478">
        <v>92.2</v>
      </c>
      <c r="F70" s="478">
        <v>98.1</v>
      </c>
      <c r="G70" s="478">
        <v>91.3</v>
      </c>
      <c r="H70" s="478">
        <v>93.9</v>
      </c>
      <c r="I70" s="599">
        <f>MIN(D70:H70)</f>
        <v>91.3</v>
      </c>
      <c r="K70" s="420">
        <v>133</v>
      </c>
      <c r="L70" s="615" t="s">
        <v>528</v>
      </c>
      <c r="M70" s="421" t="str">
        <f>LOOKUP(K70,Name!A$1:B2032)</f>
        <v>Beth Darrock</v>
      </c>
      <c r="N70" s="424">
        <v>49</v>
      </c>
      <c r="O70" s="424"/>
      <c r="P70" s="424">
        <v>48</v>
      </c>
      <c r="Q70" s="424"/>
      <c r="R70" s="424"/>
      <c r="S70" s="425">
        <f t="shared" si="4"/>
        <v>49</v>
      </c>
    </row>
    <row r="71" spans="11:19" ht="15.75">
      <c r="K71" s="21">
        <v>431</v>
      </c>
      <c r="L71" s="133" t="s">
        <v>153</v>
      </c>
      <c r="M71" s="756" t="str">
        <f>LOOKUP(K71,Name!A$1:B1013)</f>
        <v>Iris Oliarynk</v>
      </c>
      <c r="N71" s="343">
        <v>6.62</v>
      </c>
      <c r="O71" s="343">
        <v>6.62</v>
      </c>
      <c r="P71" s="343">
        <v>6.8</v>
      </c>
      <c r="Q71" s="343">
        <v>6.88</v>
      </c>
      <c r="R71" s="343">
        <v>6.86</v>
      </c>
      <c r="S71" s="345">
        <f t="shared" si="4"/>
        <v>6.88</v>
      </c>
    </row>
    <row r="72" spans="1:19" ht="15.75">
      <c r="A72" s="21">
        <v>557</v>
      </c>
      <c r="B72" s="495" t="s">
        <v>143</v>
      </c>
      <c r="C72" s="822" t="str">
        <f>LOOKUP(A72,Name!A$1:B976)</f>
        <v>Ellie Turner</v>
      </c>
      <c r="D72" s="819">
        <v>48</v>
      </c>
      <c r="E72" s="820">
        <v>49</v>
      </c>
      <c r="F72" s="609">
        <v>51</v>
      </c>
      <c r="G72" s="819"/>
      <c r="H72" s="823">
        <v>52</v>
      </c>
      <c r="I72" s="817">
        <f aca="true" t="shared" si="5" ref="I72:I101">MAX(D72:H72)</f>
        <v>52</v>
      </c>
      <c r="K72" s="34">
        <v>398</v>
      </c>
      <c r="L72" s="133" t="s">
        <v>153</v>
      </c>
      <c r="M72" s="571" t="str">
        <f>LOOKUP(K72,Name!A$1:B1025)</f>
        <v>Jayda Regis</v>
      </c>
      <c r="N72" s="17"/>
      <c r="O72" s="17"/>
      <c r="P72" s="11"/>
      <c r="Q72" s="11">
        <v>6.86</v>
      </c>
      <c r="R72" s="11">
        <v>6.72</v>
      </c>
      <c r="S72" s="13">
        <f t="shared" si="4"/>
        <v>6.86</v>
      </c>
    </row>
    <row r="73" spans="1:19" ht="15.75">
      <c r="A73" s="21">
        <v>453</v>
      </c>
      <c r="B73" s="495" t="s">
        <v>143</v>
      </c>
      <c r="C73" s="719" t="str">
        <f>LOOKUP(A73,Name!A$1:B970)</f>
        <v>Kimberley Thomas</v>
      </c>
      <c r="D73" s="591"/>
      <c r="E73" s="591"/>
      <c r="F73" s="591">
        <v>49</v>
      </c>
      <c r="G73" s="591"/>
      <c r="H73" s="824">
        <v>52</v>
      </c>
      <c r="I73" s="14">
        <f t="shared" si="5"/>
        <v>52</v>
      </c>
      <c r="K73" s="420">
        <v>313</v>
      </c>
      <c r="L73" s="426" t="s">
        <v>153</v>
      </c>
      <c r="M73" s="607" t="str">
        <f>LOOKUP(K73,Name!A$1:B1018)</f>
        <v>Lemeyah Isaac</v>
      </c>
      <c r="N73" s="427">
        <v>6.52</v>
      </c>
      <c r="O73" s="427">
        <v>6.32</v>
      </c>
      <c r="P73" s="427">
        <v>6.68</v>
      </c>
      <c r="Q73" s="427">
        <v>6.32</v>
      </c>
      <c r="R73" s="427">
        <v>6.32</v>
      </c>
      <c r="S73" s="606">
        <f t="shared" si="4"/>
        <v>6.68</v>
      </c>
    </row>
    <row r="74" spans="1:19" ht="15.75">
      <c r="A74" s="420">
        <v>655</v>
      </c>
      <c r="B74" s="495" t="s">
        <v>143</v>
      </c>
      <c r="C74" s="719" t="str">
        <f>LOOKUP(A74,Name!A$1:B971)</f>
        <v>Alyssa Morrison</v>
      </c>
      <c r="D74" s="596">
        <v>51</v>
      </c>
      <c r="E74" s="821"/>
      <c r="F74" s="596">
        <v>51.1</v>
      </c>
      <c r="G74" s="821">
        <v>48</v>
      </c>
      <c r="H74" s="821">
        <v>48</v>
      </c>
      <c r="I74" s="14">
        <f t="shared" si="5"/>
        <v>51.1</v>
      </c>
      <c r="K74" s="21">
        <v>654</v>
      </c>
      <c r="L74" s="133" t="s">
        <v>153</v>
      </c>
      <c r="M74" s="571" t="str">
        <f>LOOKUP(K74,Name!A$1:B1026)</f>
        <v>Sarah Russell</v>
      </c>
      <c r="N74" s="17">
        <v>6.14</v>
      </c>
      <c r="O74" s="17">
        <v>6.06</v>
      </c>
      <c r="P74" s="11"/>
      <c r="Q74" s="11">
        <v>6.26</v>
      </c>
      <c r="R74" s="11">
        <v>6.12</v>
      </c>
      <c r="S74" s="13">
        <f t="shared" si="4"/>
        <v>6.26</v>
      </c>
    </row>
    <row r="75" spans="1:19" ht="15.75">
      <c r="A75" s="21">
        <v>136</v>
      </c>
      <c r="B75" s="495" t="s">
        <v>143</v>
      </c>
      <c r="C75" s="719" t="str">
        <f>LOOKUP(A75,Name!A$1:B978)</f>
        <v>Elley Criddle</v>
      </c>
      <c r="D75" s="591"/>
      <c r="E75" s="597">
        <v>49</v>
      </c>
      <c r="F75" s="591"/>
      <c r="G75" s="597">
        <v>50</v>
      </c>
      <c r="H75" s="591"/>
      <c r="I75" s="14">
        <f t="shared" si="5"/>
        <v>50</v>
      </c>
      <c r="K75" s="21">
        <v>557</v>
      </c>
      <c r="L75" s="133" t="s">
        <v>153</v>
      </c>
      <c r="M75" s="571" t="str">
        <f>LOOKUP(K75,Name!A$1:B1017)</f>
        <v>Ellie Turner</v>
      </c>
      <c r="N75" s="11">
        <v>6.04</v>
      </c>
      <c r="O75" s="11"/>
      <c r="P75" s="11"/>
      <c r="Q75" s="11"/>
      <c r="R75" s="11">
        <v>6.24</v>
      </c>
      <c r="S75" s="13">
        <f t="shared" si="4"/>
        <v>6.24</v>
      </c>
    </row>
    <row r="76" spans="1:19" ht="15.75">
      <c r="A76" s="21">
        <v>661</v>
      </c>
      <c r="B76" s="495" t="s">
        <v>143</v>
      </c>
      <c r="C76" s="719" t="str">
        <f>LOOKUP(A76,Name!A$1:B975)</f>
        <v>Bennath Chillingworth</v>
      </c>
      <c r="D76" s="591"/>
      <c r="E76" s="591"/>
      <c r="F76" s="591"/>
      <c r="G76" s="591">
        <v>47</v>
      </c>
      <c r="H76" s="591"/>
      <c r="I76" s="14">
        <f t="shared" si="5"/>
        <v>47</v>
      </c>
      <c r="K76" s="21">
        <v>651</v>
      </c>
      <c r="L76" s="133" t="s">
        <v>153</v>
      </c>
      <c r="M76" s="571" t="str">
        <f>LOOKUP(K76,Name!A$1:B1016)</f>
        <v>Katie Lund</v>
      </c>
      <c r="N76" s="11">
        <v>6.04</v>
      </c>
      <c r="O76" s="11">
        <v>6.12</v>
      </c>
      <c r="P76" s="11">
        <v>6</v>
      </c>
      <c r="Q76" s="11">
        <v>6</v>
      </c>
      <c r="R76" s="11"/>
      <c r="S76" s="13">
        <f t="shared" si="4"/>
        <v>6.12</v>
      </c>
    </row>
    <row r="77" spans="1:19" ht="15.75">
      <c r="A77" s="21">
        <v>553</v>
      </c>
      <c r="B77" s="495" t="s">
        <v>143</v>
      </c>
      <c r="C77" s="719" t="str">
        <f>LOOKUP(A77,Name!A$1:B978)</f>
        <v>Lucy Wheeler</v>
      </c>
      <c r="D77" s="591"/>
      <c r="E77" s="591"/>
      <c r="F77" s="591"/>
      <c r="G77" s="591">
        <v>47</v>
      </c>
      <c r="H77" s="591"/>
      <c r="I77" s="14">
        <f t="shared" si="5"/>
        <v>47</v>
      </c>
      <c r="K77" s="21">
        <v>136</v>
      </c>
      <c r="L77" s="133" t="s">
        <v>153</v>
      </c>
      <c r="M77" s="571" t="str">
        <f>LOOKUP(K77,Name!A$1:B1019)</f>
        <v>Elley Criddle</v>
      </c>
      <c r="N77" s="11">
        <v>5.96</v>
      </c>
      <c r="O77" s="11"/>
      <c r="P77" s="11">
        <v>6.06</v>
      </c>
      <c r="Q77" s="11"/>
      <c r="R77" s="11"/>
      <c r="S77" s="13">
        <f t="shared" si="4"/>
        <v>6.06</v>
      </c>
    </row>
    <row r="78" spans="1:19" ht="15.75">
      <c r="A78" s="21">
        <v>660</v>
      </c>
      <c r="B78" s="495" t="s">
        <v>143</v>
      </c>
      <c r="C78" s="719" t="str">
        <f>LOOKUP(A78,Name!A$1:B974)</f>
        <v>Tea Tullah</v>
      </c>
      <c r="D78" s="591"/>
      <c r="E78" s="591"/>
      <c r="F78" s="591"/>
      <c r="G78" s="591"/>
      <c r="H78" s="591">
        <v>46</v>
      </c>
      <c r="I78" s="14">
        <f t="shared" si="5"/>
        <v>46</v>
      </c>
      <c r="K78" s="21">
        <v>141</v>
      </c>
      <c r="L78" s="133" t="s">
        <v>153</v>
      </c>
      <c r="M78" s="571" t="str">
        <f>LOOKUP(K78,Name!A$1:B1012)</f>
        <v>Maddy Underwood</v>
      </c>
      <c r="N78" s="11"/>
      <c r="O78" s="11">
        <v>5.7</v>
      </c>
      <c r="P78" s="11"/>
      <c r="Q78" s="11">
        <v>5.5</v>
      </c>
      <c r="R78" s="11"/>
      <c r="S78" s="13">
        <f t="shared" si="4"/>
        <v>5.7</v>
      </c>
    </row>
    <row r="79" spans="1:19" ht="15.75">
      <c r="A79" s="21">
        <v>314</v>
      </c>
      <c r="B79" s="495" t="s">
        <v>143</v>
      </c>
      <c r="C79" s="719" t="str">
        <f>LOOKUP(A79,Name!A$1:B978)</f>
        <v>Chelsey Marsden</v>
      </c>
      <c r="D79" s="591"/>
      <c r="E79" s="591"/>
      <c r="F79" s="591"/>
      <c r="G79" s="591"/>
      <c r="H79" s="591">
        <v>45</v>
      </c>
      <c r="I79" s="14">
        <f t="shared" si="5"/>
        <v>45</v>
      </c>
      <c r="K79" s="34">
        <v>314</v>
      </c>
      <c r="L79" s="133" t="s">
        <v>153</v>
      </c>
      <c r="M79" s="571" t="str">
        <f>LOOKUP(K79,Name!A$1:B1024)</f>
        <v>Chelsey Marsden</v>
      </c>
      <c r="N79" s="17">
        <v>5.54</v>
      </c>
      <c r="O79" s="17"/>
      <c r="P79" s="11">
        <v>5.4</v>
      </c>
      <c r="Q79" s="11"/>
      <c r="R79" s="11"/>
      <c r="S79" s="13">
        <f t="shared" si="4"/>
        <v>5.54</v>
      </c>
    </row>
    <row r="80" spans="1:19" ht="15.75">
      <c r="A80" s="21">
        <v>561</v>
      </c>
      <c r="B80" s="495" t="s">
        <v>143</v>
      </c>
      <c r="C80" s="719" t="str">
        <f>LOOKUP(A80,Name!A$1:B968)</f>
        <v>Taryn Hogan</v>
      </c>
      <c r="D80" s="591">
        <v>44</v>
      </c>
      <c r="E80" s="591"/>
      <c r="F80" s="591"/>
      <c r="G80" s="591"/>
      <c r="H80" s="591"/>
      <c r="I80" s="14">
        <f t="shared" si="5"/>
        <v>44</v>
      </c>
      <c r="K80" s="21">
        <v>453</v>
      </c>
      <c r="L80" s="133" t="s">
        <v>153</v>
      </c>
      <c r="M80" s="571" t="str">
        <f>LOOKUP(K80,Name!A$1:B1014)</f>
        <v>Kimberley Thomas</v>
      </c>
      <c r="N80" s="11"/>
      <c r="O80" s="11"/>
      <c r="P80" s="11">
        <v>5.4</v>
      </c>
      <c r="Q80" s="11"/>
      <c r="R80" s="11"/>
      <c r="S80" s="13">
        <f t="shared" si="4"/>
        <v>5.4</v>
      </c>
    </row>
    <row r="81" spans="1:19" ht="15.75">
      <c r="A81" s="21">
        <v>653</v>
      </c>
      <c r="B81" s="495" t="s">
        <v>143</v>
      </c>
      <c r="C81" s="719" t="str">
        <f>LOOKUP(A81,Name!A$1:B974)</f>
        <v>Georgia Harding</v>
      </c>
      <c r="D81" s="591"/>
      <c r="E81" s="591">
        <v>44</v>
      </c>
      <c r="F81" s="591">
        <v>41</v>
      </c>
      <c r="G81" s="591"/>
      <c r="H81" s="591"/>
      <c r="I81" s="14">
        <f t="shared" si="5"/>
        <v>44</v>
      </c>
      <c r="K81" s="21">
        <v>658</v>
      </c>
      <c r="L81" s="133" t="s">
        <v>153</v>
      </c>
      <c r="M81" s="571" t="str">
        <f>LOOKUP(K81,Name!A$1:B1027)</f>
        <v>Mary Takwoingi</v>
      </c>
      <c r="N81" s="17"/>
      <c r="O81" s="17"/>
      <c r="P81" s="11">
        <v>5.4</v>
      </c>
      <c r="Q81" s="11"/>
      <c r="R81" s="11"/>
      <c r="S81" s="13">
        <f t="shared" si="4"/>
        <v>5.4</v>
      </c>
    </row>
    <row r="82" spans="1:19" ht="15.75">
      <c r="A82" s="21">
        <v>135</v>
      </c>
      <c r="B82" s="495" t="s">
        <v>143</v>
      </c>
      <c r="C82" s="719" t="str">
        <f>LOOKUP(A82,Name!A$1:B978)</f>
        <v>Jasmine Skipp</v>
      </c>
      <c r="D82" s="591"/>
      <c r="E82" s="591"/>
      <c r="F82" s="591"/>
      <c r="G82" s="591">
        <v>43</v>
      </c>
      <c r="H82" s="591"/>
      <c r="I82" s="14">
        <f t="shared" si="5"/>
        <v>43</v>
      </c>
      <c r="K82" s="21">
        <v>661</v>
      </c>
      <c r="L82" s="133" t="s">
        <v>153</v>
      </c>
      <c r="M82" s="571" t="str">
        <f>LOOKUP(K82,Name!A$1:B1028)</f>
        <v>Bennath Chillingworth</v>
      </c>
      <c r="N82" s="17"/>
      <c r="O82" s="17"/>
      <c r="P82" s="11"/>
      <c r="Q82" s="11"/>
      <c r="R82" s="11">
        <v>5.32</v>
      </c>
      <c r="S82" s="13">
        <f t="shared" si="4"/>
        <v>5.32</v>
      </c>
    </row>
    <row r="83" spans="1:19" ht="15.75">
      <c r="A83" s="21">
        <v>385</v>
      </c>
      <c r="B83" s="495" t="s">
        <v>143</v>
      </c>
      <c r="C83" s="719" t="str">
        <f>LOOKUP(A83,Name!A$1:B978)</f>
        <v>Donatella Silva</v>
      </c>
      <c r="D83" s="591"/>
      <c r="E83" s="591"/>
      <c r="F83" s="591">
        <v>42</v>
      </c>
      <c r="G83" s="591"/>
      <c r="H83" s="591"/>
      <c r="I83" s="14">
        <f t="shared" si="5"/>
        <v>42</v>
      </c>
      <c r="K83" s="21">
        <v>452</v>
      </c>
      <c r="L83" s="133" t="s">
        <v>153</v>
      </c>
      <c r="M83" s="571" t="str">
        <f>LOOKUP(K83,Name!A$1:B1015)</f>
        <v>Alice Scott</v>
      </c>
      <c r="N83" s="11"/>
      <c r="O83" s="11"/>
      <c r="P83" s="11"/>
      <c r="Q83" s="11">
        <v>4</v>
      </c>
      <c r="R83" s="11">
        <v>5.22</v>
      </c>
      <c r="S83" s="13">
        <f t="shared" si="4"/>
        <v>5.22</v>
      </c>
    </row>
    <row r="84" spans="1:19" ht="15.75">
      <c r="A84" s="21">
        <v>658</v>
      </c>
      <c r="B84" s="495" t="s">
        <v>143</v>
      </c>
      <c r="C84" s="719" t="str">
        <f>LOOKUP(A84,Name!A$1:B977)</f>
        <v>Mary Takwoingi</v>
      </c>
      <c r="D84" s="592">
        <v>42</v>
      </c>
      <c r="E84" s="592"/>
      <c r="F84" s="592"/>
      <c r="G84" s="592"/>
      <c r="H84" s="592"/>
      <c r="I84" s="14">
        <f t="shared" si="5"/>
        <v>42</v>
      </c>
      <c r="K84" s="21">
        <v>134</v>
      </c>
      <c r="L84" s="133" t="s">
        <v>153</v>
      </c>
      <c r="M84" s="571" t="str">
        <f>LOOKUP(K84,Name!A$1:B1011)</f>
        <v>Alexandra Burn</v>
      </c>
      <c r="N84" s="17"/>
      <c r="O84" s="17">
        <v>5.2</v>
      </c>
      <c r="P84" s="11">
        <v>4.88</v>
      </c>
      <c r="Q84" s="11">
        <v>5.08</v>
      </c>
      <c r="R84" s="11"/>
      <c r="S84" s="13">
        <f t="shared" si="4"/>
        <v>5.2</v>
      </c>
    </row>
    <row r="85" spans="1:19" ht="15.75">
      <c r="A85" s="21">
        <v>335</v>
      </c>
      <c r="B85" s="495" t="s">
        <v>143</v>
      </c>
      <c r="C85" s="719" t="str">
        <f>LOOKUP(A85,Name!A$1:B973)</f>
        <v>Donatella Silva</v>
      </c>
      <c r="D85" s="591"/>
      <c r="E85" s="591"/>
      <c r="F85" s="591"/>
      <c r="G85" s="591">
        <v>42</v>
      </c>
      <c r="H85" s="591"/>
      <c r="I85" s="14">
        <f t="shared" si="5"/>
        <v>42</v>
      </c>
      <c r="K85" s="420">
        <v>555</v>
      </c>
      <c r="L85" s="426" t="s">
        <v>153</v>
      </c>
      <c r="M85" s="607" t="str">
        <f>LOOKUP(K85,Name!A$1:B1025)</f>
        <v>Lauren Swindell</v>
      </c>
      <c r="N85" s="427"/>
      <c r="O85" s="427">
        <v>5.16</v>
      </c>
      <c r="P85" s="427"/>
      <c r="Q85" s="427"/>
      <c r="R85" s="427"/>
      <c r="S85" s="606">
        <f t="shared" si="4"/>
        <v>5.16</v>
      </c>
    </row>
    <row r="86" spans="1:19" ht="15.75">
      <c r="A86" s="21">
        <v>455</v>
      </c>
      <c r="B86" s="495" t="s">
        <v>143</v>
      </c>
      <c r="C86" s="719" t="str">
        <f>LOOKUP(A86,Name!A$1:B968)</f>
        <v>Abi Dale</v>
      </c>
      <c r="D86" s="591"/>
      <c r="E86" s="591"/>
      <c r="F86" s="591"/>
      <c r="G86" s="591">
        <v>41</v>
      </c>
      <c r="H86" s="591"/>
      <c r="I86" s="14">
        <f t="shared" si="5"/>
        <v>41</v>
      </c>
      <c r="K86" s="21">
        <v>139</v>
      </c>
      <c r="L86" s="133" t="s">
        <v>153</v>
      </c>
      <c r="M86" s="571" t="str">
        <f>LOOKUP(K86,Name!A$1:B1018)</f>
        <v>Connie Wooton</v>
      </c>
      <c r="N86" s="11">
        <v>5.12</v>
      </c>
      <c r="O86" s="11"/>
      <c r="P86" s="11"/>
      <c r="Q86" s="11"/>
      <c r="R86" s="11"/>
      <c r="S86" s="13">
        <f t="shared" si="4"/>
        <v>5.12</v>
      </c>
    </row>
    <row r="87" spans="1:19" ht="15.75">
      <c r="A87" s="21">
        <v>563</v>
      </c>
      <c r="B87" s="495" t="s">
        <v>143</v>
      </c>
      <c r="C87" s="719" t="str">
        <f>LOOKUP(A87,Name!A$1:B979)</f>
        <v>Megan Ellison</v>
      </c>
      <c r="D87" s="591"/>
      <c r="E87" s="591"/>
      <c r="F87" s="591"/>
      <c r="G87" s="591">
        <v>41</v>
      </c>
      <c r="H87" s="591">
        <v>40</v>
      </c>
      <c r="I87" s="14">
        <f t="shared" si="5"/>
        <v>41</v>
      </c>
      <c r="K87" s="21">
        <v>553</v>
      </c>
      <c r="L87" s="133" t="s">
        <v>153</v>
      </c>
      <c r="M87" s="571" t="str">
        <f>LOOKUP(K87,Name!A$1:B1015)</f>
        <v>Lucy Wheeler</v>
      </c>
      <c r="N87" s="11"/>
      <c r="O87" s="11">
        <v>5.12</v>
      </c>
      <c r="P87" s="11"/>
      <c r="Q87" s="11"/>
      <c r="R87" s="11"/>
      <c r="S87" s="13">
        <f t="shared" si="4"/>
        <v>5.12</v>
      </c>
    </row>
    <row r="88" spans="1:19" ht="15.75">
      <c r="A88" s="21">
        <v>452</v>
      </c>
      <c r="B88" s="495" t="s">
        <v>143</v>
      </c>
      <c r="C88" s="719" t="str">
        <f>LOOKUP(A88,Name!A$1:B969)</f>
        <v>Alice Scott</v>
      </c>
      <c r="D88" s="591"/>
      <c r="E88" s="591"/>
      <c r="F88" s="591"/>
      <c r="G88" s="591">
        <v>39</v>
      </c>
      <c r="H88" s="591"/>
      <c r="I88" s="14">
        <f t="shared" si="5"/>
        <v>39</v>
      </c>
      <c r="K88" s="21">
        <v>561</v>
      </c>
      <c r="L88" s="133" t="s">
        <v>153</v>
      </c>
      <c r="M88" s="571" t="str">
        <f>LOOKUP(K88,Name!A$1:B1016)</f>
        <v>Taryn Hogan</v>
      </c>
      <c r="N88" s="11"/>
      <c r="O88" s="11"/>
      <c r="P88" s="11"/>
      <c r="Q88" s="11">
        <v>5</v>
      </c>
      <c r="R88" s="11"/>
      <c r="S88" s="13">
        <f t="shared" si="4"/>
        <v>5</v>
      </c>
    </row>
    <row r="89" spans="1:19" ht="15.75">
      <c r="A89" s="21">
        <v>102</v>
      </c>
      <c r="B89" s="495" t="s">
        <v>143</v>
      </c>
      <c r="C89" s="719" t="str">
        <f>LOOKUP(A89,Name!A$1:B977)</f>
        <v>Patience Clarke</v>
      </c>
      <c r="D89" s="591"/>
      <c r="E89" s="591"/>
      <c r="F89" s="591">
        <v>39</v>
      </c>
      <c r="G89" s="591"/>
      <c r="H89" s="591"/>
      <c r="I89" s="14">
        <f t="shared" si="5"/>
        <v>39</v>
      </c>
      <c r="K89" s="21">
        <v>562</v>
      </c>
      <c r="L89" s="133" t="s">
        <v>153</v>
      </c>
      <c r="M89" s="571" t="str">
        <f>LOOKUP(K89,Name!A$1:B1015)</f>
        <v>Maisie Coughlan</v>
      </c>
      <c r="N89" s="17"/>
      <c r="O89" s="17"/>
      <c r="P89" s="11">
        <v>4.54</v>
      </c>
      <c r="Q89" s="11"/>
      <c r="R89" s="11">
        <v>5</v>
      </c>
      <c r="S89" s="13">
        <f t="shared" si="4"/>
        <v>5</v>
      </c>
    </row>
    <row r="90" spans="1:19" ht="15.75">
      <c r="A90" s="21">
        <v>337</v>
      </c>
      <c r="B90" s="495" t="s">
        <v>143</v>
      </c>
      <c r="C90" s="719" t="str">
        <f>LOOKUP(A90,Name!A$1:B977)</f>
        <v>India Hillback</v>
      </c>
      <c r="D90" s="591"/>
      <c r="E90" s="591">
        <v>39</v>
      </c>
      <c r="F90" s="591"/>
      <c r="G90" s="591"/>
      <c r="H90" s="591"/>
      <c r="I90" s="14">
        <f t="shared" si="5"/>
        <v>39</v>
      </c>
      <c r="K90" s="21">
        <v>552</v>
      </c>
      <c r="L90" s="133" t="s">
        <v>153</v>
      </c>
      <c r="M90" s="571" t="str">
        <f>LOOKUP(K90,Name!A$1:B1014)</f>
        <v>Olivia Wooley</v>
      </c>
      <c r="N90" s="17">
        <v>4.86</v>
      </c>
      <c r="O90" s="17"/>
      <c r="P90" s="11">
        <v>4.5</v>
      </c>
      <c r="Q90" s="11">
        <v>4.82</v>
      </c>
      <c r="R90" s="11"/>
      <c r="S90" s="13">
        <f t="shared" si="4"/>
        <v>4.86</v>
      </c>
    </row>
    <row r="91" spans="1:19" ht="15.75">
      <c r="A91" s="21">
        <v>552</v>
      </c>
      <c r="B91" s="495" t="s">
        <v>143</v>
      </c>
      <c r="C91" s="719" t="str">
        <f>LOOKUP(A91,Name!A$1:B977)</f>
        <v>Olivia Wooley</v>
      </c>
      <c r="D91" s="591"/>
      <c r="E91" s="591"/>
      <c r="F91" s="591">
        <v>38</v>
      </c>
      <c r="G91" s="591"/>
      <c r="H91" s="591"/>
      <c r="I91" s="14">
        <f t="shared" si="5"/>
        <v>38</v>
      </c>
      <c r="K91" s="21">
        <v>311</v>
      </c>
      <c r="L91" s="133" t="s">
        <v>153</v>
      </c>
      <c r="M91" s="571" t="str">
        <f>LOOKUP(K91,Name!A$1:B1017)</f>
        <v>Charis Okirie</v>
      </c>
      <c r="N91" s="11"/>
      <c r="O91" s="11">
        <v>4.8</v>
      </c>
      <c r="P91" s="11"/>
      <c r="Q91" s="11"/>
      <c r="R91" s="11"/>
      <c r="S91" s="13">
        <f t="shared" si="4"/>
        <v>4.8</v>
      </c>
    </row>
    <row r="92" spans="1:9" ht="15.75">
      <c r="A92" s="21">
        <v>336</v>
      </c>
      <c r="B92" s="495" t="s">
        <v>143</v>
      </c>
      <c r="C92" s="719" t="str">
        <f>LOOKUP(A92,Name!A$1:B972)</f>
        <v>Amy Taylor</v>
      </c>
      <c r="D92" s="591"/>
      <c r="E92" s="591">
        <v>38</v>
      </c>
      <c r="F92" s="591">
        <v>38</v>
      </c>
      <c r="G92" s="591">
        <v>38</v>
      </c>
      <c r="H92" s="591"/>
      <c r="I92" s="14">
        <f t="shared" si="5"/>
        <v>38</v>
      </c>
    </row>
    <row r="93" spans="1:9" ht="15.75">
      <c r="A93" s="21">
        <v>560</v>
      </c>
      <c r="B93" s="495" t="s">
        <v>143</v>
      </c>
      <c r="C93" s="719" t="str">
        <f>LOOKUP(A93,Name!A$1:B977)</f>
        <v>Erin Bush</v>
      </c>
      <c r="D93" s="591"/>
      <c r="E93" s="591">
        <v>37</v>
      </c>
      <c r="F93" s="591"/>
      <c r="G93" s="591"/>
      <c r="H93" s="591"/>
      <c r="I93" s="14">
        <f t="shared" si="5"/>
        <v>37</v>
      </c>
    </row>
    <row r="94" spans="1:9" ht="15.75">
      <c r="A94" s="21">
        <v>139</v>
      </c>
      <c r="B94" s="495" t="s">
        <v>143</v>
      </c>
      <c r="C94" s="719" t="str">
        <f>LOOKUP(A94,Name!A$1:B976)</f>
        <v>Connie Wooton</v>
      </c>
      <c r="D94" s="591"/>
      <c r="E94" s="591">
        <v>36</v>
      </c>
      <c r="F94" s="591"/>
      <c r="G94" s="591"/>
      <c r="H94" s="591"/>
      <c r="I94" s="14">
        <f t="shared" si="5"/>
        <v>36</v>
      </c>
    </row>
    <row r="95" spans="1:9" ht="15.75">
      <c r="A95" s="21">
        <v>140</v>
      </c>
      <c r="B95" s="495" t="s">
        <v>143</v>
      </c>
      <c r="C95" s="719" t="str">
        <f>LOOKUP(A95,Name!A$1:B975)</f>
        <v>Ella Smith</v>
      </c>
      <c r="D95" s="591">
        <v>35</v>
      </c>
      <c r="E95" s="591"/>
      <c r="F95" s="591"/>
      <c r="G95" s="591"/>
      <c r="H95" s="591"/>
      <c r="I95" s="14">
        <f t="shared" si="5"/>
        <v>35</v>
      </c>
    </row>
    <row r="96" spans="1:9" ht="15.75">
      <c r="A96" s="21">
        <v>321</v>
      </c>
      <c r="B96" s="495" t="s">
        <v>143</v>
      </c>
      <c r="C96" s="719" t="str">
        <f>LOOKUP(A96,Name!A$1:B977)</f>
        <v>Scarlett Ross</v>
      </c>
      <c r="D96" s="591">
        <v>34</v>
      </c>
      <c r="E96" s="591"/>
      <c r="F96" s="591"/>
      <c r="G96" s="591"/>
      <c r="H96" s="591">
        <v>34</v>
      </c>
      <c r="I96" s="14">
        <f t="shared" si="5"/>
        <v>34</v>
      </c>
    </row>
    <row r="97" spans="1:9" ht="15.75">
      <c r="A97" s="21">
        <v>137</v>
      </c>
      <c r="B97" s="495" t="s">
        <v>143</v>
      </c>
      <c r="C97" s="719" t="str">
        <f>LOOKUP(A97,Name!A$1:B970)</f>
        <v>Amelia Small</v>
      </c>
      <c r="D97" s="591">
        <v>28</v>
      </c>
      <c r="E97" s="591"/>
      <c r="F97" s="591"/>
      <c r="G97" s="591"/>
      <c r="H97" s="591">
        <v>34</v>
      </c>
      <c r="I97" s="14">
        <f t="shared" si="5"/>
        <v>34</v>
      </c>
    </row>
    <row r="98" spans="1:9" ht="15.75">
      <c r="A98" s="21">
        <v>316</v>
      </c>
      <c r="B98" s="495" t="s">
        <v>143</v>
      </c>
      <c r="C98" s="719" t="str">
        <f>LOOKUP(A98,Name!A$1:B977)</f>
        <v>Caitlin McMorrow</v>
      </c>
      <c r="D98" s="591">
        <v>33</v>
      </c>
      <c r="E98" s="591"/>
      <c r="F98" s="591"/>
      <c r="G98" s="591"/>
      <c r="H98" s="591"/>
      <c r="I98" s="14">
        <f t="shared" si="5"/>
        <v>33</v>
      </c>
    </row>
    <row r="99" spans="1:9" ht="15.75">
      <c r="A99" s="21">
        <v>447</v>
      </c>
      <c r="B99" s="495" t="s">
        <v>143</v>
      </c>
      <c r="C99" s="719" t="str">
        <f>LOOKUP(A99,Name!A$1:B973)</f>
        <v>Oliver Taylor</v>
      </c>
      <c r="D99" s="591">
        <v>31</v>
      </c>
      <c r="E99" s="591">
        <v>27</v>
      </c>
      <c r="F99" s="591"/>
      <c r="G99" s="591"/>
      <c r="H99" s="591"/>
      <c r="I99" s="14">
        <f t="shared" si="5"/>
        <v>31</v>
      </c>
    </row>
    <row r="100" spans="1:9" ht="15.75">
      <c r="A100" s="21">
        <v>448</v>
      </c>
      <c r="B100" s="495" t="s">
        <v>143</v>
      </c>
      <c r="C100" s="719" t="str">
        <f>LOOKUP(A100,Name!A$1:B969)</f>
        <v>Grace Taylor</v>
      </c>
      <c r="D100" s="591">
        <v>28</v>
      </c>
      <c r="E100" s="591">
        <v>30</v>
      </c>
      <c r="F100" s="591"/>
      <c r="G100" s="591"/>
      <c r="H100" s="591"/>
      <c r="I100" s="14">
        <f t="shared" si="5"/>
        <v>30</v>
      </c>
    </row>
    <row r="101" spans="1:9" ht="15.75">
      <c r="A101" s="21">
        <v>133</v>
      </c>
      <c r="B101" s="495" t="s">
        <v>143</v>
      </c>
      <c r="C101" s="719" t="str">
        <f>LOOKUP(A101,Name!A$1:B977)</f>
        <v>Beth Darrock</v>
      </c>
      <c r="D101" s="591"/>
      <c r="E101" s="591"/>
      <c r="F101" s="591">
        <v>29</v>
      </c>
      <c r="G101" s="591"/>
      <c r="H101" s="591">
        <v>29</v>
      </c>
      <c r="I101" s="14">
        <f t="shared" si="5"/>
        <v>29</v>
      </c>
    </row>
  </sheetData>
  <sheetProtection/>
  <conditionalFormatting sqref="A1:B1 A102:B65536 A56:B71 A2:A55">
    <cfRule type="cellIs" priority="28" dxfId="1" operator="between">
      <formula>399.3</formula>
      <formula>499.6</formula>
    </cfRule>
    <cfRule type="cellIs" priority="29" dxfId="0" operator="between">
      <formula>99</formula>
      <formula>199.3</formula>
    </cfRule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K1:L1 K2:K26 K27:L48 A72:B101 B6:B55">
    <cfRule type="cellIs" priority="32" dxfId="4" operator="between" stopIfTrue="1">
      <formula>300</formula>
      <formula>399</formula>
    </cfRule>
    <cfRule type="cellIs" priority="33" dxfId="3" operator="between" stopIfTrue="1">
      <formula>600</formula>
      <formula>699</formula>
    </cfRule>
    <cfRule type="cellIs" priority="34" dxfId="2" operator="between" stopIfTrue="1">
      <formula>500</formula>
      <formula>599</formula>
    </cfRule>
  </conditionalFormatting>
  <conditionalFormatting sqref="L2:L26 K49:L91">
    <cfRule type="cellIs" priority="35" dxfId="108" operator="between" stopIfTrue="1">
      <formula>300</formula>
      <formula>399</formula>
    </cfRule>
    <cfRule type="cellIs" priority="36" dxfId="107" operator="between" stopIfTrue="1">
      <formula>600</formula>
      <formula>699</formula>
    </cfRule>
    <cfRule type="cellIs" priority="37" dxfId="2" operator="between" stopIfTrue="1">
      <formula>500</formula>
      <formula>599</formula>
    </cfRule>
  </conditionalFormatting>
  <conditionalFormatting sqref="K1:L1 K113:L65536 K2:K91 A72:A101">
    <cfRule type="cellIs" priority="30" dxfId="1" operator="between">
      <formula>399.8</formula>
      <formula>499.3</formula>
    </cfRule>
    <cfRule type="cellIs" priority="31" dxfId="0" operator="between">
      <formula>99</formula>
      <formula>199.5</formula>
    </cfRule>
  </conditionalFormatting>
  <conditionalFormatting sqref="B2">
    <cfRule type="cellIs" priority="10" dxfId="4" operator="between" stopIfTrue="1">
      <formula>300</formula>
      <formula>399</formula>
    </cfRule>
    <cfRule type="cellIs" priority="11" dxfId="3" operator="between" stopIfTrue="1">
      <formula>600</formula>
      <formula>699</formula>
    </cfRule>
    <cfRule type="cellIs" priority="12" dxfId="2" operator="between" stopIfTrue="1">
      <formula>500</formula>
      <formula>599</formula>
    </cfRule>
  </conditionalFormatting>
  <conditionalFormatting sqref="B3:B5">
    <cfRule type="cellIs" priority="7" dxfId="4" operator="between" stopIfTrue="1">
      <formula>300</formula>
      <formula>399</formula>
    </cfRule>
    <cfRule type="cellIs" priority="8" dxfId="3" operator="between" stopIfTrue="1">
      <formula>600</formula>
      <formula>699</formula>
    </cfRule>
    <cfRule type="cellIs" priority="9" dxfId="2" operator="between" stopIfTrue="1">
      <formula>500</formula>
      <formula>599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portrait" paperSize="9" scale="47" r:id="rId1"/>
  <headerFooter alignWithMargins="0">
    <oddHeader>&amp;L&amp;14Sportshall Athletics League&amp;C&amp;14BIrmingham Division&amp;R&amp;16 2013 to 2014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zoomScalePageLayoutView="0" workbookViewId="0" topLeftCell="A1">
      <selection activeCell="H48" sqref="H47:H48"/>
    </sheetView>
  </sheetViews>
  <sheetFormatPr defaultColWidth="9.140625" defaultRowHeight="12.75"/>
  <cols>
    <col min="1" max="1" width="5.57421875" style="346" customWidth="1"/>
    <col min="2" max="2" width="23.57421875" style="2" customWidth="1"/>
    <col min="3" max="3" width="5.7109375" style="0" customWidth="1"/>
    <col min="4" max="7" width="5.7109375" style="2" customWidth="1"/>
    <col min="8" max="9" width="7.00390625" style="2" customWidth="1"/>
    <col min="10" max="10" width="4.8515625" style="438" customWidth="1"/>
    <col min="11" max="11" width="5.7109375" style="2" customWidth="1"/>
    <col min="12" max="12" width="23.57421875" style="0" customWidth="1"/>
    <col min="13" max="17" width="5.8515625" style="0" customWidth="1"/>
    <col min="18" max="18" width="6.421875" style="0" customWidth="1"/>
    <col min="19" max="19" width="7.28125" style="0" customWidth="1"/>
  </cols>
  <sheetData>
    <row r="1" spans="1:19" s="1" customFormat="1" ht="31.5">
      <c r="A1" s="431" t="s">
        <v>0</v>
      </c>
      <c r="B1" s="432" t="s">
        <v>525</v>
      </c>
      <c r="C1" s="433" t="s">
        <v>84</v>
      </c>
      <c r="D1" s="433" t="s">
        <v>1</v>
      </c>
      <c r="E1" s="433" t="s">
        <v>2</v>
      </c>
      <c r="F1" s="433" t="s">
        <v>3</v>
      </c>
      <c r="G1" s="433" t="s">
        <v>4</v>
      </c>
      <c r="H1" s="435" t="s">
        <v>11</v>
      </c>
      <c r="I1" s="435"/>
      <c r="J1" s="564"/>
      <c r="K1" s="42" t="s">
        <v>0</v>
      </c>
      <c r="L1" s="42" t="s">
        <v>526</v>
      </c>
      <c r="M1" s="55" t="s">
        <v>84</v>
      </c>
      <c r="N1" s="55" t="s">
        <v>1</v>
      </c>
      <c r="O1" s="55" t="s">
        <v>2</v>
      </c>
      <c r="P1" s="55" t="s">
        <v>3</v>
      </c>
      <c r="Q1" s="55" t="s">
        <v>4</v>
      </c>
      <c r="R1" s="434" t="s">
        <v>11</v>
      </c>
      <c r="S1" s="764"/>
    </row>
    <row r="2" spans="1:19" ht="15.75">
      <c r="A2" s="21">
        <v>581</v>
      </c>
      <c r="B2" s="681" t="str">
        <f>LOOKUP(A2,Name!A$1:B747)</f>
        <v>Isabelle Neville</v>
      </c>
      <c r="C2" s="403">
        <v>112</v>
      </c>
      <c r="D2" s="403">
        <v>112</v>
      </c>
      <c r="E2" s="402">
        <v>116</v>
      </c>
      <c r="F2" s="679">
        <v>116</v>
      </c>
      <c r="G2" s="403">
        <v>114</v>
      </c>
      <c r="H2" s="680">
        <f>SUM(C2:G2)</f>
        <v>570</v>
      </c>
      <c r="I2" s="763"/>
      <c r="J2" s="438">
        <v>1</v>
      </c>
      <c r="K2" s="437">
        <v>621</v>
      </c>
      <c r="L2" s="269" t="str">
        <f>LOOKUP(K2,Name!A$1:B1759)</f>
        <v>Martin Williams</v>
      </c>
      <c r="M2" s="402">
        <v>114</v>
      </c>
      <c r="N2" s="402">
        <v>113</v>
      </c>
      <c r="O2" s="402">
        <v>116</v>
      </c>
      <c r="P2" s="679">
        <v>116</v>
      </c>
      <c r="Q2" s="403">
        <v>113</v>
      </c>
      <c r="R2" s="663">
        <f>SUM(M2:Q2)</f>
        <v>572</v>
      </c>
      <c r="S2" s="403"/>
    </row>
    <row r="3" spans="1:19" ht="15.75">
      <c r="A3" s="21">
        <v>457</v>
      </c>
      <c r="B3" s="682" t="str">
        <f>LOOKUP(A3,Name!A$1:B750)</f>
        <v>Josie Olyarynk</v>
      </c>
      <c r="C3" s="402">
        <v>116</v>
      </c>
      <c r="D3" s="402">
        <v>113</v>
      </c>
      <c r="E3" s="403">
        <v>114</v>
      </c>
      <c r="F3" s="403">
        <v>110</v>
      </c>
      <c r="G3" s="679">
        <v>116</v>
      </c>
      <c r="H3" s="683">
        <f>SUM(C3:G3)</f>
        <v>569</v>
      </c>
      <c r="I3" s="763"/>
      <c r="J3" s="438">
        <v>2</v>
      </c>
      <c r="K3" s="437">
        <v>620</v>
      </c>
      <c r="L3" s="8" t="str">
        <f>LOOKUP(K3,Name!A$1:B1757)</f>
        <v>Charlie Hadley</v>
      </c>
      <c r="M3" s="403">
        <v>110</v>
      </c>
      <c r="N3" s="403">
        <v>106</v>
      </c>
      <c r="O3" s="403">
        <v>112</v>
      </c>
      <c r="P3" s="403">
        <v>108</v>
      </c>
      <c r="Q3" s="403">
        <v>110</v>
      </c>
      <c r="R3" s="402">
        <f>SUM(M3:Q3)</f>
        <v>546</v>
      </c>
      <c r="S3" s="403"/>
    </row>
    <row r="4" spans="1:19" ht="15.75">
      <c r="A4" s="21">
        <v>673</v>
      </c>
      <c r="B4" s="8" t="str">
        <f>LOOKUP(A4,Name!A$1:B755)</f>
        <v>Anya Bates</v>
      </c>
      <c r="C4" s="403">
        <v>115</v>
      </c>
      <c r="D4" s="403">
        <v>112</v>
      </c>
      <c r="E4" s="403">
        <v>103</v>
      </c>
      <c r="F4" s="403">
        <v>108</v>
      </c>
      <c r="G4" s="403">
        <v>114</v>
      </c>
      <c r="H4" s="436">
        <f>SUM(C4:G4)</f>
        <v>552</v>
      </c>
      <c r="I4" s="763"/>
      <c r="J4" s="438">
        <v>3</v>
      </c>
      <c r="K4" s="437">
        <v>622</v>
      </c>
      <c r="L4" s="8" t="str">
        <f>LOOKUP(K4,Name!A$1:B1760)</f>
        <v>Will Hitchcock</v>
      </c>
      <c r="M4" s="403">
        <v>108</v>
      </c>
      <c r="N4" s="403">
        <v>102</v>
      </c>
      <c r="O4" s="403">
        <v>102</v>
      </c>
      <c r="P4" s="403">
        <v>106</v>
      </c>
      <c r="Q4" s="403">
        <v>100</v>
      </c>
      <c r="R4" s="402">
        <f>SUM(M4:Q4)</f>
        <v>518</v>
      </c>
      <c r="S4" s="403"/>
    </row>
    <row r="5" spans="1:19" ht="15.75">
      <c r="A5" s="21">
        <v>671</v>
      </c>
      <c r="B5" s="8" t="str">
        <f>LOOKUP(A5,Name!A$1:B753)</f>
        <v>Fiona Foulkes</v>
      </c>
      <c r="C5" s="403">
        <v>112</v>
      </c>
      <c r="D5" s="403">
        <v>109</v>
      </c>
      <c r="E5" s="403">
        <v>106</v>
      </c>
      <c r="F5" s="403">
        <v>104</v>
      </c>
      <c r="G5" s="403">
        <v>109</v>
      </c>
      <c r="H5" s="436">
        <f>SUM(C5:G5)</f>
        <v>540</v>
      </c>
      <c r="I5" s="763"/>
      <c r="J5" s="438">
        <v>4</v>
      </c>
      <c r="K5" s="437">
        <v>592</v>
      </c>
      <c r="L5" s="8" t="str">
        <f>LOOKUP(K5,Name!A$1:B1753)</f>
        <v>Luke James</v>
      </c>
      <c r="M5" s="403">
        <v>110</v>
      </c>
      <c r="N5" s="403">
        <v>111</v>
      </c>
      <c r="O5" s="403">
        <v>112</v>
      </c>
      <c r="P5" s="403">
        <v>72</v>
      </c>
      <c r="Q5" s="403">
        <v>108</v>
      </c>
      <c r="R5" s="402">
        <f>SUM(M5:Q5)</f>
        <v>513</v>
      </c>
      <c r="S5" s="403"/>
    </row>
    <row r="6" spans="1:19" ht="15.75">
      <c r="A6" s="21">
        <v>320</v>
      </c>
      <c r="B6" s="8" t="str">
        <f>LOOKUP(A6,Name!A$1:B749)</f>
        <v>Kia Stewart Morrison</v>
      </c>
      <c r="C6" s="403">
        <v>108</v>
      </c>
      <c r="D6" s="403">
        <v>106</v>
      </c>
      <c r="E6" s="403">
        <v>97</v>
      </c>
      <c r="F6" s="403">
        <v>106</v>
      </c>
      <c r="G6" s="403">
        <v>110</v>
      </c>
      <c r="H6" s="436">
        <f>SUM(C6:G6)</f>
        <v>527</v>
      </c>
      <c r="I6" s="763"/>
      <c r="J6" s="438">
        <v>5</v>
      </c>
      <c r="K6" s="437">
        <v>591</v>
      </c>
      <c r="L6" s="8" t="str">
        <f>LOOKUP(K6,Name!A$1:B1758)</f>
        <v>Kai Evans</v>
      </c>
      <c r="M6" s="403">
        <v>95</v>
      </c>
      <c r="N6" s="403">
        <v>106</v>
      </c>
      <c r="O6" s="403">
        <v>106</v>
      </c>
      <c r="P6" s="403">
        <v>104</v>
      </c>
      <c r="Q6" s="403">
        <v>100</v>
      </c>
      <c r="R6" s="402">
        <f>SUM(M6:Q6)</f>
        <v>511</v>
      </c>
      <c r="S6" s="403"/>
    </row>
    <row r="7" spans="1:19" ht="15.75">
      <c r="A7" s="21">
        <v>670</v>
      </c>
      <c r="B7" s="8" t="str">
        <f>LOOKUP(A7,Name!A$1:B752)</f>
        <v>Emily Belcher</v>
      </c>
      <c r="C7" s="403">
        <v>103</v>
      </c>
      <c r="D7" s="403">
        <v>102</v>
      </c>
      <c r="E7" s="403">
        <v>102</v>
      </c>
      <c r="F7" s="403">
        <v>102</v>
      </c>
      <c r="G7" s="403">
        <v>101</v>
      </c>
      <c r="H7" s="436">
        <f>SUM(C7:G7)</f>
        <v>510</v>
      </c>
      <c r="I7" s="763"/>
      <c r="J7" s="438">
        <v>6</v>
      </c>
      <c r="K7" s="437">
        <v>627</v>
      </c>
      <c r="L7" s="8" t="str">
        <f>LOOKUP(K7,Name!A$1:B1761)</f>
        <v>Elliot Jones</v>
      </c>
      <c r="M7" s="403">
        <v>81</v>
      </c>
      <c r="N7" s="403">
        <v>102</v>
      </c>
      <c r="O7" s="403">
        <v>102</v>
      </c>
      <c r="P7" s="403">
        <v>94</v>
      </c>
      <c r="Q7" s="403">
        <v>103</v>
      </c>
      <c r="R7" s="402">
        <f>SUM(M7:Q7)</f>
        <v>482</v>
      </c>
      <c r="S7" s="403"/>
    </row>
    <row r="8" spans="1:19" ht="15.75">
      <c r="A8" s="21">
        <v>456</v>
      </c>
      <c r="B8" s="8" t="str">
        <f>LOOKUP(A8,Name!A$1:B754)</f>
        <v>Molly Jenks</v>
      </c>
      <c r="C8" s="403">
        <v>82</v>
      </c>
      <c r="D8" s="403">
        <v>104</v>
      </c>
      <c r="E8" s="403">
        <v>101</v>
      </c>
      <c r="F8" s="403">
        <v>97</v>
      </c>
      <c r="G8" s="403">
        <v>100</v>
      </c>
      <c r="H8" s="436">
        <f>SUM(C8:G8)</f>
        <v>484</v>
      </c>
      <c r="I8" s="763"/>
      <c r="J8" s="438">
        <f>J7+1</f>
        <v>7</v>
      </c>
      <c r="K8" s="437">
        <v>625</v>
      </c>
      <c r="L8" s="8" t="str">
        <f>LOOKUP(K8,Name!A$1:B1765)</f>
        <v>Will Tanner</v>
      </c>
      <c r="M8" s="403">
        <v>88</v>
      </c>
      <c r="N8" s="403">
        <v>92</v>
      </c>
      <c r="O8" s="403">
        <v>106</v>
      </c>
      <c r="P8" s="403">
        <v>92</v>
      </c>
      <c r="Q8" s="403">
        <v>98</v>
      </c>
      <c r="R8" s="402">
        <f>SUM(M8:Q8)</f>
        <v>476</v>
      </c>
      <c r="S8" s="403"/>
    </row>
    <row r="9" spans="1:19" ht="15.75">
      <c r="A9" s="21">
        <v>165</v>
      </c>
      <c r="B9" s="8" t="str">
        <f>LOOKUP(A9,Name!A$1:B739)</f>
        <v>Mollie Darrock</v>
      </c>
      <c r="C9" s="403">
        <v>106</v>
      </c>
      <c r="D9" s="403">
        <v>108</v>
      </c>
      <c r="E9" s="403">
        <v>104</v>
      </c>
      <c r="F9" s="404">
        <v>105</v>
      </c>
      <c r="G9" s="404">
        <v>36</v>
      </c>
      <c r="H9" s="436">
        <f>SUM(C9:G9)</f>
        <v>459</v>
      </c>
      <c r="I9" s="763"/>
      <c r="J9" s="438">
        <f aca="true" t="shared" si="0" ref="J9:J43">J8+1</f>
        <v>8</v>
      </c>
      <c r="K9" s="437">
        <v>624</v>
      </c>
      <c r="L9" s="8" t="str">
        <f>LOOKUP(K9,Name!A$1:B1754)</f>
        <v>Coel Taylor</v>
      </c>
      <c r="M9" s="404">
        <v>94</v>
      </c>
      <c r="N9" s="404">
        <v>86</v>
      </c>
      <c r="O9" s="404">
        <v>100</v>
      </c>
      <c r="P9" s="404">
        <v>86</v>
      </c>
      <c r="Q9" s="404">
        <v>94</v>
      </c>
      <c r="R9" s="402">
        <f>SUM(M9:Q9)</f>
        <v>460</v>
      </c>
      <c r="S9" s="403"/>
    </row>
    <row r="10" spans="1:19" s="1" customFormat="1" ht="15.75">
      <c r="A10" s="21">
        <v>322</v>
      </c>
      <c r="B10" s="8" t="str">
        <f>LOOKUP(A10,Name!A$1:B742)</f>
        <v>Melissa Morris</v>
      </c>
      <c r="C10" s="403">
        <v>80</v>
      </c>
      <c r="D10" s="403">
        <v>98</v>
      </c>
      <c r="E10" s="403">
        <v>87</v>
      </c>
      <c r="F10" s="403">
        <v>92</v>
      </c>
      <c r="G10" s="403">
        <v>92</v>
      </c>
      <c r="H10" s="436">
        <f>SUM(C10:G10)</f>
        <v>449</v>
      </c>
      <c r="I10" s="763"/>
      <c r="J10" s="438">
        <f t="shared" si="0"/>
        <v>9</v>
      </c>
      <c r="K10" s="437">
        <v>366</v>
      </c>
      <c r="L10" s="72" t="str">
        <f>LOOKUP(K10,Name!A$1:B1746)</f>
        <v>Tyrell Williamson-Greene</v>
      </c>
      <c r="M10" s="403">
        <v>108</v>
      </c>
      <c r="N10" s="403">
        <v>108</v>
      </c>
      <c r="O10" s="403"/>
      <c r="P10" s="403">
        <v>114</v>
      </c>
      <c r="Q10" s="403">
        <v>114</v>
      </c>
      <c r="R10" s="402">
        <f>SUM(M10:Q10)</f>
        <v>444</v>
      </c>
      <c r="S10" s="403"/>
    </row>
    <row r="11" spans="1:19" ht="15.75">
      <c r="A11" s="21">
        <v>674</v>
      </c>
      <c r="B11" s="8" t="str">
        <f>LOOKUP(A11,Name!A$1:B756)</f>
        <v>Maisie Franklin</v>
      </c>
      <c r="C11" s="403">
        <v>83</v>
      </c>
      <c r="D11" s="403">
        <v>84</v>
      </c>
      <c r="E11" s="403">
        <v>96</v>
      </c>
      <c r="F11" s="403">
        <v>88</v>
      </c>
      <c r="G11" s="403">
        <v>92</v>
      </c>
      <c r="H11" s="436">
        <f>SUM(C11:G11)</f>
        <v>443</v>
      </c>
      <c r="I11" s="763"/>
      <c r="J11" s="438">
        <f t="shared" si="0"/>
        <v>10</v>
      </c>
      <c r="K11" s="437">
        <v>594</v>
      </c>
      <c r="L11" s="8" t="str">
        <f>LOOKUP(K11,Name!A$1:B1755)</f>
        <v>Elliot Rowe</v>
      </c>
      <c r="M11" s="403">
        <v>86</v>
      </c>
      <c r="N11" s="403">
        <v>96</v>
      </c>
      <c r="O11" s="403">
        <v>100</v>
      </c>
      <c r="P11" s="403">
        <v>96</v>
      </c>
      <c r="Q11" s="403"/>
      <c r="R11" s="402">
        <f>SUM(M11:Q11)</f>
        <v>378</v>
      </c>
      <c r="S11" s="403"/>
    </row>
    <row r="12" spans="1:19" ht="15.75">
      <c r="A12" s="21">
        <v>677</v>
      </c>
      <c r="B12" s="8" t="str">
        <f>LOOKUP(A12,Name!A$1:B754)</f>
        <v>Libby Dale</v>
      </c>
      <c r="C12" s="403">
        <v>83</v>
      </c>
      <c r="D12" s="403">
        <v>50</v>
      </c>
      <c r="E12" s="403">
        <v>89</v>
      </c>
      <c r="F12" s="403">
        <v>74</v>
      </c>
      <c r="G12" s="403">
        <v>90</v>
      </c>
      <c r="H12" s="436">
        <f>SUM(C12:G12)</f>
        <v>386</v>
      </c>
      <c r="I12" s="763"/>
      <c r="J12" s="438">
        <f t="shared" si="0"/>
        <v>11</v>
      </c>
      <c r="K12" s="437">
        <v>486</v>
      </c>
      <c r="L12" s="8" t="str">
        <f>LOOKUP(K12,Name!A$1:B1755)</f>
        <v>Lee Wright</v>
      </c>
      <c r="M12" s="404"/>
      <c r="N12" s="404">
        <v>76</v>
      </c>
      <c r="O12" s="404">
        <v>110</v>
      </c>
      <c r="P12" s="404">
        <v>70</v>
      </c>
      <c r="Q12" s="404">
        <v>106</v>
      </c>
      <c r="R12" s="402">
        <f>SUM(M12:Q12)</f>
        <v>362</v>
      </c>
      <c r="S12" s="403"/>
    </row>
    <row r="13" spans="1:19" ht="15.75">
      <c r="A13" s="21">
        <v>582</v>
      </c>
      <c r="B13" s="8" t="str">
        <f>LOOKUP(A13,Name!A$1:B748)</f>
        <v>Charlotte Barnard</v>
      </c>
      <c r="C13" s="403">
        <v>88</v>
      </c>
      <c r="D13" s="403">
        <v>85</v>
      </c>
      <c r="E13" s="403">
        <v>78</v>
      </c>
      <c r="F13" s="403">
        <v>60</v>
      </c>
      <c r="G13" s="403">
        <v>59</v>
      </c>
      <c r="H13" s="436">
        <f>SUM(C13:G13)</f>
        <v>370</v>
      </c>
      <c r="I13" s="763"/>
      <c r="J13" s="438">
        <f t="shared" si="0"/>
        <v>12</v>
      </c>
      <c r="K13" s="437">
        <v>365</v>
      </c>
      <c r="L13" s="8" t="str">
        <f>LOOKUP(K13,Name!A$1:B1747)</f>
        <v>Zak Mansell</v>
      </c>
      <c r="M13" s="404">
        <v>98</v>
      </c>
      <c r="N13" s="404">
        <v>85</v>
      </c>
      <c r="O13" s="404">
        <v>90</v>
      </c>
      <c r="P13" s="403">
        <v>60</v>
      </c>
      <c r="Q13" s="404"/>
      <c r="R13" s="402">
        <f>SUM(M13:Q13)</f>
        <v>333</v>
      </c>
      <c r="S13" s="403"/>
    </row>
    <row r="14" spans="1:19" ht="15.75">
      <c r="A14" s="21">
        <v>330</v>
      </c>
      <c r="B14" s="8" t="str">
        <f>LOOKUP(A14,Name!A$1:B752)</f>
        <v>Olivia Ward</v>
      </c>
      <c r="C14" s="403">
        <v>68</v>
      </c>
      <c r="D14" s="403">
        <v>70</v>
      </c>
      <c r="E14" s="403">
        <v>67</v>
      </c>
      <c r="F14" s="403">
        <v>73</v>
      </c>
      <c r="G14" s="403">
        <v>78</v>
      </c>
      <c r="H14" s="436">
        <f>SUM(C14:G14)</f>
        <v>356</v>
      </c>
      <c r="I14" s="763"/>
      <c r="J14" s="438">
        <f t="shared" si="0"/>
        <v>13</v>
      </c>
      <c r="K14" s="437">
        <v>593</v>
      </c>
      <c r="L14" s="8" t="str">
        <f>LOOKUP(K14,Name!A$1:B1749)</f>
        <v>Daniel James</v>
      </c>
      <c r="M14" s="404">
        <v>92</v>
      </c>
      <c r="N14" s="404">
        <v>64</v>
      </c>
      <c r="O14" s="404"/>
      <c r="P14" s="403">
        <v>74</v>
      </c>
      <c r="Q14" s="404">
        <v>94</v>
      </c>
      <c r="R14" s="402">
        <f>SUM(M14:Q14)</f>
        <v>324</v>
      </c>
      <c r="S14" s="403"/>
    </row>
    <row r="15" spans="1:19" ht="15.75">
      <c r="A15" s="21">
        <v>460</v>
      </c>
      <c r="B15" s="8" t="str">
        <f>LOOKUP(A15,Name!A$1:B745)</f>
        <v>Chloe Chapman</v>
      </c>
      <c r="C15" s="403">
        <v>70</v>
      </c>
      <c r="D15" s="403">
        <v>71</v>
      </c>
      <c r="E15" s="403">
        <v>79</v>
      </c>
      <c r="F15" s="403">
        <v>45</v>
      </c>
      <c r="G15" s="403">
        <v>83</v>
      </c>
      <c r="H15" s="436">
        <f>SUM(C15:G15)</f>
        <v>348</v>
      </c>
      <c r="I15" s="763"/>
      <c r="J15" s="438">
        <f t="shared" si="0"/>
        <v>14</v>
      </c>
      <c r="K15" s="437">
        <v>369</v>
      </c>
      <c r="L15" s="400" t="str">
        <f>LOOKUP(K15,Name!A$1:B1764)</f>
        <v>Kaie Chambers-Brown</v>
      </c>
      <c r="M15" s="403"/>
      <c r="N15" s="403">
        <v>88</v>
      </c>
      <c r="O15" s="403"/>
      <c r="P15" s="679">
        <v>116</v>
      </c>
      <c r="Q15" s="679">
        <v>118</v>
      </c>
      <c r="R15" s="402">
        <f>SUM(M15:Q15)</f>
        <v>322</v>
      </c>
      <c r="S15" s="403"/>
    </row>
    <row r="16" spans="1:19" ht="15.75">
      <c r="A16" s="21">
        <v>166</v>
      </c>
      <c r="B16" s="8" t="str">
        <f>LOOKUP(A16,Name!A$1:B753)</f>
        <v>Rachel Iliffe</v>
      </c>
      <c r="C16" s="403">
        <v>77</v>
      </c>
      <c r="D16" s="403">
        <v>67</v>
      </c>
      <c r="E16" s="403">
        <v>77</v>
      </c>
      <c r="F16" s="403">
        <v>60</v>
      </c>
      <c r="G16" s="403">
        <v>62</v>
      </c>
      <c r="H16" s="436">
        <f>SUM(C16:G16)</f>
        <v>343</v>
      </c>
      <c r="I16" s="763"/>
      <c r="J16" s="438">
        <f t="shared" si="0"/>
        <v>15</v>
      </c>
      <c r="K16" s="437">
        <v>367</v>
      </c>
      <c r="L16" s="8" t="str">
        <f>LOOKUP(K16,Name!A$1:B1763)</f>
        <v>James Johnson</v>
      </c>
      <c r="M16" s="403"/>
      <c r="N16" s="403">
        <v>88</v>
      </c>
      <c r="O16" s="403">
        <v>96</v>
      </c>
      <c r="P16" s="403">
        <v>94</v>
      </c>
      <c r="Q16" s="403"/>
      <c r="R16" s="402">
        <f>SUM(M16:Q16)</f>
        <v>278</v>
      </c>
      <c r="S16" s="403"/>
    </row>
    <row r="17" spans="1:19" ht="15.75">
      <c r="A17" s="21">
        <v>583</v>
      </c>
      <c r="B17" s="8" t="str">
        <f>LOOKUP(A17,Name!A$1:B749)</f>
        <v>Alice Mellor</v>
      </c>
      <c r="C17" s="403">
        <v>65</v>
      </c>
      <c r="D17" s="403">
        <v>68</v>
      </c>
      <c r="E17" s="403">
        <v>76</v>
      </c>
      <c r="F17" s="403">
        <v>60</v>
      </c>
      <c r="G17" s="403">
        <v>70</v>
      </c>
      <c r="H17" s="436">
        <f>SUM(C17:G17)</f>
        <v>339</v>
      </c>
      <c r="I17" s="763"/>
      <c r="J17" s="438">
        <f t="shared" si="0"/>
        <v>16</v>
      </c>
      <c r="K17" s="437">
        <v>182</v>
      </c>
      <c r="L17" s="8" t="str">
        <f>LOOKUP(K17,Name!A$1:B1750)</f>
        <v>Ethan Brough</v>
      </c>
      <c r="M17" s="403">
        <v>65</v>
      </c>
      <c r="N17" s="403">
        <v>80</v>
      </c>
      <c r="O17" s="403"/>
      <c r="P17" s="404">
        <v>88</v>
      </c>
      <c r="Q17" s="403"/>
      <c r="R17" s="402">
        <f>SUM(M17:Q17)</f>
        <v>233</v>
      </c>
      <c r="S17" s="403"/>
    </row>
    <row r="18" spans="1:19" ht="15.75">
      <c r="A18" s="21">
        <v>675</v>
      </c>
      <c r="B18" s="8" t="str">
        <f>LOOKUP(A18,Name!A$1:B758)</f>
        <v>Ella Stirling</v>
      </c>
      <c r="C18" s="403">
        <v>70</v>
      </c>
      <c r="D18" s="403">
        <v>71</v>
      </c>
      <c r="E18" s="403"/>
      <c r="F18" s="403">
        <v>81</v>
      </c>
      <c r="G18" s="403">
        <v>82</v>
      </c>
      <c r="H18" s="436">
        <f>SUM(C18:G18)</f>
        <v>304</v>
      </c>
      <c r="I18" s="763"/>
      <c r="J18" s="438">
        <f t="shared" si="0"/>
        <v>17</v>
      </c>
      <c r="K18" s="437">
        <v>626</v>
      </c>
      <c r="L18" s="8" t="str">
        <f>LOOKUP(K18,Name!A$1:B1759)</f>
        <v>Callum Martin</v>
      </c>
      <c r="M18" s="403">
        <v>86</v>
      </c>
      <c r="N18" s="403">
        <v>100</v>
      </c>
      <c r="O18" s="403"/>
      <c r="P18" s="403"/>
      <c r="Q18" s="403"/>
      <c r="R18" s="402">
        <f>SUM(M18:Q18)</f>
        <v>186</v>
      </c>
      <c r="S18" s="403"/>
    </row>
    <row r="19" spans="1:19" ht="15.75">
      <c r="A19" s="21">
        <v>340</v>
      </c>
      <c r="B19" s="8" t="str">
        <f>LOOKUP(A19,Name!A$1:B760)</f>
        <v>Nichole Birmingham</v>
      </c>
      <c r="C19" s="403"/>
      <c r="D19" s="403">
        <v>92</v>
      </c>
      <c r="E19" s="403">
        <v>102</v>
      </c>
      <c r="F19" s="403">
        <v>86</v>
      </c>
      <c r="G19" s="403"/>
      <c r="H19" s="436">
        <f>SUM(C19:G19)</f>
        <v>280</v>
      </c>
      <c r="I19" s="763"/>
      <c r="J19" s="438">
        <f t="shared" si="0"/>
        <v>18</v>
      </c>
      <c r="K19" s="437">
        <v>181</v>
      </c>
      <c r="L19" s="8" t="str">
        <f>LOOKUP(K19,Name!A$1:B1751)</f>
        <v>Ben Ashton</v>
      </c>
      <c r="M19" s="403">
        <v>77</v>
      </c>
      <c r="N19" s="403">
        <v>74</v>
      </c>
      <c r="O19" s="403"/>
      <c r="P19" s="404"/>
      <c r="Q19" s="404"/>
      <c r="R19" s="402">
        <f>SUM(M19:Q19)</f>
        <v>151</v>
      </c>
      <c r="S19" s="403"/>
    </row>
    <row r="20" spans="1:19" ht="15.75">
      <c r="A20" s="21">
        <v>171</v>
      </c>
      <c r="B20" s="8" t="str">
        <f>LOOKUP(A20,Name!A$1:B744)</f>
        <v>Hannah Smith</v>
      </c>
      <c r="C20" s="403">
        <v>48</v>
      </c>
      <c r="D20" s="403">
        <v>54</v>
      </c>
      <c r="E20" s="403">
        <v>58</v>
      </c>
      <c r="F20" s="403">
        <v>57</v>
      </c>
      <c r="G20" s="403">
        <v>62</v>
      </c>
      <c r="H20" s="436">
        <f>SUM(C20:G20)</f>
        <v>279</v>
      </c>
      <c r="I20" s="763"/>
      <c r="J20" s="438">
        <f t="shared" si="0"/>
        <v>19</v>
      </c>
      <c r="K20" s="437">
        <v>628</v>
      </c>
      <c r="L20" s="8" t="str">
        <f>LOOKUP(K20,Name!A$1:B1762)</f>
        <v>James Price</v>
      </c>
      <c r="M20" s="403"/>
      <c r="N20" s="403">
        <v>93</v>
      </c>
      <c r="O20" s="403"/>
      <c r="P20" s="403"/>
      <c r="Q20" s="403"/>
      <c r="R20" s="402">
        <f>SUM(M20:Q20)</f>
        <v>93</v>
      </c>
      <c r="S20" s="403"/>
    </row>
    <row r="21" spans="1:19" ht="15.75">
      <c r="A21" s="21">
        <v>676</v>
      </c>
      <c r="B21" s="8" t="str">
        <f>LOOKUP(A21,Name!A$1:B757)</f>
        <v>Keavie Preston</v>
      </c>
      <c r="C21" s="403">
        <v>85</v>
      </c>
      <c r="D21" s="403">
        <v>82</v>
      </c>
      <c r="E21" s="403"/>
      <c r="F21" s="403"/>
      <c r="G21" s="403">
        <v>83</v>
      </c>
      <c r="H21" s="436">
        <f>SUM(C21:G21)</f>
        <v>250</v>
      </c>
      <c r="I21" s="763"/>
      <c r="J21" s="438">
        <f t="shared" si="0"/>
        <v>20</v>
      </c>
      <c r="K21" s="437">
        <v>370</v>
      </c>
      <c r="L21" s="8" t="str">
        <f>LOOKUP(K21,Name!A$1:B1752)</f>
        <v>Ryan Morris</v>
      </c>
      <c r="M21" s="404"/>
      <c r="N21" s="404">
        <v>80</v>
      </c>
      <c r="O21" s="404"/>
      <c r="P21" s="404"/>
      <c r="Q21" s="404"/>
      <c r="R21" s="402">
        <f>SUM(M21:Q21)</f>
        <v>80</v>
      </c>
      <c r="S21" s="403"/>
    </row>
    <row r="22" spans="1:19" ht="15.75">
      <c r="A22" s="21">
        <v>168</v>
      </c>
      <c r="B22" s="8" t="str">
        <f>LOOKUP(A22,Name!A$1:B761)</f>
        <v>Eleanor Williams</v>
      </c>
      <c r="C22" s="403">
        <v>22</v>
      </c>
      <c r="D22" s="403">
        <v>53</v>
      </c>
      <c r="E22" s="403">
        <v>63</v>
      </c>
      <c r="F22" s="403">
        <v>40</v>
      </c>
      <c r="G22" s="403">
        <v>65</v>
      </c>
      <c r="H22" s="436">
        <f>SUM(C22:G22)</f>
        <v>243</v>
      </c>
      <c r="I22" s="763"/>
      <c r="J22" s="438">
        <f t="shared" si="0"/>
        <v>21</v>
      </c>
      <c r="K22" s="437">
        <v>183</v>
      </c>
      <c r="L22" s="8" t="str">
        <f>LOOKUP(K22,Name!A$1:B1745)</f>
        <v>Luke Reilly</v>
      </c>
      <c r="M22" s="403"/>
      <c r="N22" s="403">
        <v>58</v>
      </c>
      <c r="O22" s="403"/>
      <c r="P22" s="403"/>
      <c r="Q22" s="403"/>
      <c r="R22" s="402">
        <f>SUM(M22:Q22)</f>
        <v>58</v>
      </c>
      <c r="S22" s="403"/>
    </row>
    <row r="23" spans="1:19" s="3" customFormat="1" ht="15.75">
      <c r="A23" s="21">
        <v>672</v>
      </c>
      <c r="B23" s="8" t="str">
        <f>LOOKUP(A23,Name!A$1:B759)</f>
        <v>Louisa Webber</v>
      </c>
      <c r="C23" s="403">
        <v>69</v>
      </c>
      <c r="D23" s="403">
        <v>68</v>
      </c>
      <c r="E23" s="403"/>
      <c r="F23" s="403">
        <v>68</v>
      </c>
      <c r="G23" s="403"/>
      <c r="H23" s="436">
        <f>SUM(C23:G23)</f>
        <v>205</v>
      </c>
      <c r="I23" s="763"/>
      <c r="J23" s="438">
        <f t="shared" si="0"/>
        <v>22</v>
      </c>
      <c r="K23" s="437">
        <v>368</v>
      </c>
      <c r="L23" s="8" t="str">
        <f>LOOKUP(K23,Name!A$1:B1748)</f>
        <v>Asher Johnson</v>
      </c>
      <c r="M23" s="403"/>
      <c r="N23" s="403">
        <v>34</v>
      </c>
      <c r="O23" s="403"/>
      <c r="P23" s="403"/>
      <c r="Q23" s="403"/>
      <c r="R23" s="402">
        <f>SUM(M23:Q23)</f>
        <v>34</v>
      </c>
      <c r="S23" s="403"/>
    </row>
    <row r="24" spans="1:19" s="3" customFormat="1" ht="15.75">
      <c r="A24" s="21">
        <v>459</v>
      </c>
      <c r="B24" s="8" t="str">
        <f>LOOKUP(A24,Name!A$1:B767)</f>
        <v>Lauryn Elliott</v>
      </c>
      <c r="C24" s="403">
        <v>69</v>
      </c>
      <c r="D24" s="403"/>
      <c r="E24" s="403">
        <v>60</v>
      </c>
      <c r="F24" s="403">
        <v>42</v>
      </c>
      <c r="G24" s="403"/>
      <c r="H24" s="436">
        <f>SUM(C24:G24)</f>
        <v>171</v>
      </c>
      <c r="I24" s="763"/>
      <c r="J24" s="438">
        <f t="shared" si="0"/>
        <v>23</v>
      </c>
      <c r="K24" s="437"/>
      <c r="L24" s="8" t="e">
        <f>LOOKUP(K24,Name!A$1:B1766)</f>
        <v>#N/A</v>
      </c>
      <c r="M24" s="403"/>
      <c r="N24" s="403"/>
      <c r="O24" s="403"/>
      <c r="P24" s="403"/>
      <c r="Q24" s="403"/>
      <c r="R24" s="402">
        <f>SUM(M24:Q24)</f>
        <v>0</v>
      </c>
      <c r="S24" s="403"/>
    </row>
    <row r="25" spans="1:19" s="3" customFormat="1" ht="15.75">
      <c r="A25" s="21">
        <v>167</v>
      </c>
      <c r="B25" s="8" t="str">
        <f>LOOKUP(A25,Name!A$1:B740)</f>
        <v>Georgina Case</v>
      </c>
      <c r="C25" s="403">
        <v>29</v>
      </c>
      <c r="D25" s="403">
        <v>0</v>
      </c>
      <c r="E25" s="403">
        <v>54</v>
      </c>
      <c r="F25" s="403">
        <v>35</v>
      </c>
      <c r="G25" s="403">
        <v>47</v>
      </c>
      <c r="H25" s="436">
        <f>SUM(C25:G25)</f>
        <v>165</v>
      </c>
      <c r="I25" s="763"/>
      <c r="J25" s="438">
        <f t="shared" si="0"/>
        <v>24</v>
      </c>
      <c r="K25" s="437"/>
      <c r="L25" s="8" t="e">
        <f>LOOKUP(K25,Name!A$1:B1767)</f>
        <v>#N/A</v>
      </c>
      <c r="M25" s="403"/>
      <c r="N25" s="403"/>
      <c r="O25" s="403"/>
      <c r="P25" s="403"/>
      <c r="Q25" s="403"/>
      <c r="R25" s="402">
        <f>SUM(M25:Q25)</f>
        <v>0</v>
      </c>
      <c r="S25" s="403"/>
    </row>
    <row r="26" spans="1:19" s="3" customFormat="1" ht="15.75">
      <c r="A26" s="21">
        <v>170</v>
      </c>
      <c r="B26" s="400" t="str">
        <f>LOOKUP(A26,Name!A$1:B753)</f>
        <v>Lucy Wood</v>
      </c>
      <c r="C26" s="403">
        <v>38</v>
      </c>
      <c r="D26" s="403">
        <v>58</v>
      </c>
      <c r="E26" s="403"/>
      <c r="F26" s="403"/>
      <c r="G26" s="403">
        <v>66</v>
      </c>
      <c r="H26" s="436">
        <f>SUM(C26:G26)</f>
        <v>162</v>
      </c>
      <c r="I26" s="763"/>
      <c r="J26" s="438">
        <f t="shared" si="0"/>
        <v>25</v>
      </c>
      <c r="K26" s="437"/>
      <c r="L26" s="8" t="e">
        <f>LOOKUP(K26,Name!A$1:B1768)</f>
        <v>#N/A</v>
      </c>
      <c r="M26" s="403"/>
      <c r="N26" s="403"/>
      <c r="O26" s="403"/>
      <c r="P26" s="403"/>
      <c r="Q26" s="403"/>
      <c r="R26" s="402">
        <f>SUM(M26:Q26)</f>
        <v>0</v>
      </c>
      <c r="S26" s="403"/>
    </row>
    <row r="27" spans="1:10" s="3" customFormat="1" ht="15.75">
      <c r="A27" s="21">
        <v>681</v>
      </c>
      <c r="B27" s="8" t="str">
        <f>LOOKUP(A27,Name!A$1:B772)</f>
        <v>Lauren Colwell</v>
      </c>
      <c r="C27" s="403"/>
      <c r="D27" s="403"/>
      <c r="E27" s="403">
        <v>65</v>
      </c>
      <c r="F27" s="403">
        <v>69</v>
      </c>
      <c r="G27" s="403"/>
      <c r="H27" s="436">
        <f>SUM(C27:G27)</f>
        <v>134</v>
      </c>
      <c r="I27" s="763"/>
      <c r="J27" s="438">
        <f t="shared" si="0"/>
        <v>26</v>
      </c>
    </row>
    <row r="28" spans="1:10" s="3" customFormat="1" ht="15.75">
      <c r="A28" s="21">
        <v>585</v>
      </c>
      <c r="B28" s="8" t="str">
        <f>LOOKUP(A28,Name!A$1:B750)</f>
        <v>Bethany Devonshire</v>
      </c>
      <c r="C28" s="403">
        <v>32</v>
      </c>
      <c r="D28" s="403">
        <v>43</v>
      </c>
      <c r="E28" s="403">
        <v>56</v>
      </c>
      <c r="F28" s="403"/>
      <c r="G28" s="403"/>
      <c r="H28" s="436">
        <f>SUM(C28:G28)</f>
        <v>131</v>
      </c>
      <c r="I28" s="763"/>
      <c r="J28" s="438">
        <f t="shared" si="0"/>
        <v>27</v>
      </c>
    </row>
    <row r="29" spans="1:10" s="3" customFormat="1" ht="15.75">
      <c r="A29" s="21">
        <v>680</v>
      </c>
      <c r="B29" s="8" t="str">
        <f>LOOKUP(A29,Name!A$1:B771)</f>
        <v>Charlotte Lock</v>
      </c>
      <c r="C29" s="403"/>
      <c r="D29" s="403"/>
      <c r="E29" s="403">
        <v>58</v>
      </c>
      <c r="F29" s="403">
        <v>73</v>
      </c>
      <c r="G29" s="403"/>
      <c r="H29" s="436">
        <f>SUM(C29:G29)</f>
        <v>131</v>
      </c>
      <c r="I29" s="763"/>
      <c r="J29" s="438">
        <f t="shared" si="0"/>
        <v>28</v>
      </c>
    </row>
    <row r="30" spans="1:10" s="3" customFormat="1" ht="15.75">
      <c r="A30" s="21">
        <v>173</v>
      </c>
      <c r="B30" s="8" t="str">
        <f>LOOKUP(A30,Name!A$1:B743)</f>
        <v>Alice Bonner</v>
      </c>
      <c r="C30" s="403">
        <v>31</v>
      </c>
      <c r="D30" s="403">
        <v>54</v>
      </c>
      <c r="E30" s="403"/>
      <c r="F30" s="403"/>
      <c r="G30" s="403">
        <v>46</v>
      </c>
      <c r="H30" s="436">
        <f>SUM(C30:G30)</f>
        <v>131</v>
      </c>
      <c r="I30" s="763"/>
      <c r="J30" s="438">
        <f t="shared" si="0"/>
        <v>29</v>
      </c>
    </row>
    <row r="31" spans="1:10" s="3" customFormat="1" ht="15.75">
      <c r="A31" s="21">
        <v>328</v>
      </c>
      <c r="B31" s="8" t="str">
        <f>LOOKUP(A31,Name!A$1:B746)</f>
        <v>Eloise Evans</v>
      </c>
      <c r="C31" s="403">
        <v>32</v>
      </c>
      <c r="D31" s="403">
        <v>58</v>
      </c>
      <c r="E31" s="403"/>
      <c r="F31" s="403">
        <v>40</v>
      </c>
      <c r="G31" s="403"/>
      <c r="H31" s="436">
        <f>SUM(C31:G31)</f>
        <v>130</v>
      </c>
      <c r="I31" s="763"/>
      <c r="J31" s="438">
        <f t="shared" si="0"/>
        <v>30</v>
      </c>
    </row>
    <row r="32" spans="1:10" s="3" customFormat="1" ht="15.75">
      <c r="A32" s="21">
        <v>586</v>
      </c>
      <c r="B32" s="8" t="str">
        <f>LOOKUP(A32,Name!A$1:B751)</f>
        <v>Charlotte Cornbill</v>
      </c>
      <c r="C32" s="403">
        <v>26</v>
      </c>
      <c r="D32" s="403">
        <v>38</v>
      </c>
      <c r="E32" s="403"/>
      <c r="F32" s="403"/>
      <c r="G32" s="403">
        <v>61</v>
      </c>
      <c r="H32" s="436">
        <f>SUM(C32:G32)</f>
        <v>125</v>
      </c>
      <c r="I32" s="763"/>
      <c r="J32" s="438">
        <f t="shared" si="0"/>
        <v>31</v>
      </c>
    </row>
    <row r="33" spans="1:10" s="3" customFormat="1" ht="15.75">
      <c r="A33" s="21">
        <v>329</v>
      </c>
      <c r="B33" s="8" t="str">
        <f>LOOKUP(A33,Name!A$1:B751)</f>
        <v>Harriet Woodward</v>
      </c>
      <c r="C33" s="403">
        <v>63</v>
      </c>
      <c r="D33" s="403">
        <v>49</v>
      </c>
      <c r="E33" s="403"/>
      <c r="F33" s="403"/>
      <c r="G33" s="403"/>
      <c r="H33" s="436">
        <f>SUM(C33:G33)</f>
        <v>112</v>
      </c>
      <c r="I33" s="763"/>
      <c r="J33" s="438">
        <f t="shared" si="0"/>
        <v>32</v>
      </c>
    </row>
    <row r="34" spans="1:10" s="3" customFormat="1" ht="15.75">
      <c r="A34" s="21">
        <v>332</v>
      </c>
      <c r="B34" s="8" t="str">
        <f>LOOKUP(A34,Name!A$1:B766)</f>
        <v>Donchae Blake</v>
      </c>
      <c r="C34" s="403">
        <v>93</v>
      </c>
      <c r="D34" s="403"/>
      <c r="E34" s="403"/>
      <c r="F34" s="403"/>
      <c r="G34" s="403"/>
      <c r="H34" s="436">
        <f>SUM(C34:G34)</f>
        <v>93</v>
      </c>
      <c r="I34" s="763"/>
      <c r="J34" s="438">
        <f t="shared" si="0"/>
        <v>33</v>
      </c>
    </row>
    <row r="35" spans="1:10" s="3" customFormat="1" ht="15.75">
      <c r="A35" s="21">
        <v>169</v>
      </c>
      <c r="B35" s="8" t="str">
        <f>LOOKUP(A35,Name!A$1:B770)</f>
        <v>Chrissie Prince</v>
      </c>
      <c r="C35" s="403"/>
      <c r="D35" s="403"/>
      <c r="E35" s="403"/>
      <c r="F35" s="403">
        <v>77</v>
      </c>
      <c r="G35" s="403"/>
      <c r="H35" s="436">
        <f>SUM(C35:G35)</f>
        <v>77</v>
      </c>
      <c r="I35" s="763"/>
      <c r="J35" s="438">
        <f t="shared" si="0"/>
        <v>34</v>
      </c>
    </row>
    <row r="36" spans="1:10" s="3" customFormat="1" ht="15.75">
      <c r="A36" s="21">
        <v>303</v>
      </c>
      <c r="B36" s="8" t="str">
        <f>LOOKUP(A36,Name!A$1:B765)</f>
        <v>Lauren Francis May</v>
      </c>
      <c r="C36" s="403">
        <v>76</v>
      </c>
      <c r="D36" s="403"/>
      <c r="E36" s="403"/>
      <c r="F36" s="403"/>
      <c r="G36" s="403"/>
      <c r="H36" s="436">
        <f>SUM(C36:G36)</f>
        <v>76</v>
      </c>
      <c r="I36" s="763"/>
      <c r="J36" s="438">
        <f t="shared" si="0"/>
        <v>35</v>
      </c>
    </row>
    <row r="37" spans="1:10" s="3" customFormat="1" ht="15.75">
      <c r="A37" s="21">
        <v>338</v>
      </c>
      <c r="B37" s="8" t="str">
        <f>LOOKUP(A37,Name!A$1:B749)</f>
        <v>Kayleigh Murray</v>
      </c>
      <c r="C37" s="403"/>
      <c r="D37" s="403">
        <v>72</v>
      </c>
      <c r="E37" s="403"/>
      <c r="F37" s="403"/>
      <c r="G37" s="403"/>
      <c r="H37" s="436">
        <f>SUM(C37:G37)</f>
        <v>72</v>
      </c>
      <c r="I37" s="763"/>
      <c r="J37" s="438">
        <f t="shared" si="0"/>
        <v>36</v>
      </c>
    </row>
    <row r="38" spans="1:11" ht="15.75">
      <c r="A38" s="21">
        <v>679</v>
      </c>
      <c r="B38" s="72" t="str">
        <f>LOOKUP(A38,Name!A$1:B770)</f>
        <v>Tania Jansen van Rensburg</v>
      </c>
      <c r="C38" s="403"/>
      <c r="D38" s="403"/>
      <c r="E38" s="403">
        <v>70</v>
      </c>
      <c r="F38" s="403"/>
      <c r="G38" s="403"/>
      <c r="H38" s="436">
        <f>SUM(C38:G38)</f>
        <v>70</v>
      </c>
      <c r="I38" s="763"/>
      <c r="J38" s="438">
        <f t="shared" si="0"/>
        <v>37</v>
      </c>
      <c r="K38"/>
    </row>
    <row r="39" spans="1:11" ht="15.75">
      <c r="A39" s="21">
        <v>175</v>
      </c>
      <c r="B39" s="8" t="str">
        <f>LOOKUP(A39,Name!A$1:B762)</f>
        <v>Georgina Stewart</v>
      </c>
      <c r="C39" s="403"/>
      <c r="D39" s="403">
        <v>51</v>
      </c>
      <c r="E39" s="403"/>
      <c r="F39" s="403"/>
      <c r="G39" s="403"/>
      <c r="H39" s="436">
        <f>SUM(C39:G39)</f>
        <v>51</v>
      </c>
      <c r="I39" s="763"/>
      <c r="J39" s="438">
        <f t="shared" si="0"/>
        <v>38</v>
      </c>
      <c r="K39"/>
    </row>
    <row r="40" spans="1:10" ht="15.75">
      <c r="A40" s="21">
        <v>174</v>
      </c>
      <c r="B40" s="8" t="str">
        <f>LOOKUP(A40,Name!A$1:B763)</f>
        <v>Sam Hamadou</v>
      </c>
      <c r="C40" s="403">
        <v>34</v>
      </c>
      <c r="D40" s="403"/>
      <c r="E40" s="403"/>
      <c r="F40" s="403"/>
      <c r="G40" s="403"/>
      <c r="H40" s="436">
        <f>SUM(C40:G40)</f>
        <v>34</v>
      </c>
      <c r="I40" s="763"/>
      <c r="J40" s="438">
        <f t="shared" si="0"/>
        <v>39</v>
      </c>
    </row>
    <row r="41" spans="1:10" ht="15.75">
      <c r="A41" s="21">
        <v>584</v>
      </c>
      <c r="B41" s="8" t="str">
        <f>LOOKUP(A41,Name!A$1:B769)</f>
        <v>Ella Turner</v>
      </c>
      <c r="C41" s="403">
        <v>29</v>
      </c>
      <c r="D41" s="403"/>
      <c r="E41" s="403"/>
      <c r="F41" s="403"/>
      <c r="G41" s="403"/>
      <c r="H41" s="436">
        <f>SUM(C41:G41)</f>
        <v>29</v>
      </c>
      <c r="I41" s="763"/>
      <c r="J41" s="438">
        <f t="shared" si="0"/>
        <v>40</v>
      </c>
    </row>
    <row r="42" spans="1:10" ht="15.75">
      <c r="A42" s="21">
        <v>172</v>
      </c>
      <c r="B42" s="8" t="str">
        <f>LOOKUP(A42,Name!A$1:B764)</f>
        <v>Beth Duffy</v>
      </c>
      <c r="C42" s="403">
        <v>12</v>
      </c>
      <c r="D42" s="403"/>
      <c r="E42" s="403"/>
      <c r="F42" s="403"/>
      <c r="G42" s="403"/>
      <c r="H42" s="436">
        <f>SUM(C42:G42)</f>
        <v>12</v>
      </c>
      <c r="I42" s="763"/>
      <c r="J42" s="438">
        <f t="shared" si="0"/>
        <v>41</v>
      </c>
    </row>
    <row r="43" spans="1:10" ht="15.75">
      <c r="A43" s="21">
        <v>458</v>
      </c>
      <c r="B43" s="8" t="str">
        <f>LOOKUP(A43,Name!A$1:B768)</f>
        <v>Sarah Shakespeare</v>
      </c>
      <c r="C43" s="403">
        <v>0</v>
      </c>
      <c r="D43" s="403"/>
      <c r="E43" s="403"/>
      <c r="F43" s="403"/>
      <c r="G43" s="403"/>
      <c r="H43" s="436">
        <f>SUM(C43:G43)</f>
        <v>0</v>
      </c>
      <c r="I43" s="763"/>
      <c r="J43" s="438">
        <f t="shared" si="0"/>
        <v>42</v>
      </c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spans="4:10" ht="12.75">
      <c r="D53" s="2" t="s">
        <v>12</v>
      </c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</sheetData>
  <sheetProtection/>
  <conditionalFormatting sqref="A44:A65536">
    <cfRule type="cellIs" priority="13" dxfId="97" operator="between">
      <formula>600</formula>
      <formula>700</formula>
    </cfRule>
    <cfRule type="cellIs" priority="14" dxfId="96" operator="between">
      <formula>299</formula>
      <formula>399</formula>
    </cfRule>
    <cfRule type="cellIs" priority="15" dxfId="95" operator="between">
      <formula>99</formula>
      <formula>200</formula>
    </cfRule>
    <cfRule type="cellIs" priority="16" dxfId="116" operator="between">
      <formula>400</formula>
      <formula>499</formula>
    </cfRule>
  </conditionalFormatting>
  <conditionalFormatting sqref="K1:K11 A1:A11 A13:A16 K13:K26">
    <cfRule type="cellIs" priority="9" dxfId="4" operator="between" stopIfTrue="1">
      <formula>300</formula>
      <formula>399</formula>
    </cfRule>
    <cfRule type="cellIs" priority="10" dxfId="3" operator="between" stopIfTrue="1">
      <formula>600</formula>
      <formula>699</formula>
    </cfRule>
    <cfRule type="cellIs" priority="11" dxfId="2" operator="between" stopIfTrue="1">
      <formula>500</formula>
      <formula>599</formula>
    </cfRule>
  </conditionalFormatting>
  <conditionalFormatting sqref="K12 A12">
    <cfRule type="cellIs" priority="6" dxfId="4" operator="between" stopIfTrue="1">
      <formula>300</formula>
      <formula>399</formula>
    </cfRule>
    <cfRule type="cellIs" priority="7" dxfId="3" operator="between" stopIfTrue="1">
      <formula>600</formula>
      <formula>699</formula>
    </cfRule>
    <cfRule type="cellIs" priority="8" dxfId="2" operator="between" stopIfTrue="1">
      <formula>500</formula>
      <formula>599</formula>
    </cfRule>
  </conditionalFormatting>
  <conditionalFormatting sqref="K17:K26 A17:A43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K1:K26 A1:A43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PageLayoutView="0" workbookViewId="0" topLeftCell="A70">
      <selection activeCell="Q2" sqref="Q2"/>
    </sheetView>
  </sheetViews>
  <sheetFormatPr defaultColWidth="9.140625" defaultRowHeight="12.75"/>
  <cols>
    <col min="1" max="1" width="6.421875" style="22" customWidth="1"/>
    <col min="2" max="2" width="20.8515625" style="3" customWidth="1"/>
    <col min="3" max="3" width="7.00390625" style="26" bestFit="1" customWidth="1"/>
    <col min="4" max="4" width="7.140625" style="26" customWidth="1"/>
    <col min="5" max="7" width="6.57421875" style="26" customWidth="1"/>
    <col min="8" max="8" width="7.00390625" style="26" bestFit="1" customWidth="1"/>
    <col min="9" max="9" width="3.57421875" style="3" customWidth="1"/>
    <col min="10" max="10" width="5.57421875" style="3" customWidth="1"/>
    <col min="11" max="11" width="20.57421875" style="3" customWidth="1"/>
    <col min="12" max="16" width="6.7109375" style="60" customWidth="1"/>
    <col min="17" max="17" width="7.00390625" style="3" customWidth="1"/>
    <col min="18" max="16384" width="9.140625" style="3" customWidth="1"/>
  </cols>
  <sheetData>
    <row r="1" spans="1:17" ht="31.5">
      <c r="A1" s="277" t="s">
        <v>0</v>
      </c>
      <c r="B1" s="278" t="s">
        <v>235</v>
      </c>
      <c r="C1" s="267" t="s">
        <v>84</v>
      </c>
      <c r="D1" s="267" t="s">
        <v>1</v>
      </c>
      <c r="E1" s="267" t="s">
        <v>2</v>
      </c>
      <c r="F1" s="267" t="s">
        <v>3</v>
      </c>
      <c r="G1" s="267" t="s">
        <v>4</v>
      </c>
      <c r="H1" s="279" t="s">
        <v>5</v>
      </c>
      <c r="J1" s="277" t="s">
        <v>0</v>
      </c>
      <c r="K1" s="278" t="s">
        <v>236</v>
      </c>
      <c r="L1" s="267" t="s">
        <v>84</v>
      </c>
      <c r="M1" s="267" t="s">
        <v>1</v>
      </c>
      <c r="N1" s="267" t="s">
        <v>2</v>
      </c>
      <c r="O1" s="267" t="s">
        <v>3</v>
      </c>
      <c r="P1" s="267" t="s">
        <v>4</v>
      </c>
      <c r="Q1" s="279" t="s">
        <v>5</v>
      </c>
    </row>
    <row r="2" spans="1:17" s="10" customFormat="1" ht="16.5" customHeight="1">
      <c r="A2" s="21">
        <v>457</v>
      </c>
      <c r="B2" s="788" t="str">
        <f>LOOKUP(A2,Name!A$1:B740)</f>
        <v>Josie Olyarynk</v>
      </c>
      <c r="C2" s="9">
        <v>25.4</v>
      </c>
      <c r="D2" s="9">
        <v>25.7</v>
      </c>
      <c r="E2" s="9">
        <v>25.2</v>
      </c>
      <c r="F2" s="399">
        <v>24.7</v>
      </c>
      <c r="G2" s="789">
        <v>24.8</v>
      </c>
      <c r="H2" s="734">
        <f aca="true" t="shared" si="0" ref="H2:H30">MIN(C2:G2)</f>
        <v>24.7</v>
      </c>
      <c r="J2" s="21">
        <v>581</v>
      </c>
      <c r="K2" s="788" t="str">
        <f>LOOKUP(J2,Name!A$1:B1750)</f>
        <v>Isabelle Neville</v>
      </c>
      <c r="L2" s="399">
        <v>53.4</v>
      </c>
      <c r="M2" s="399">
        <v>54.3</v>
      </c>
      <c r="N2" s="399">
        <v>54.3</v>
      </c>
      <c r="O2" s="399">
        <v>54</v>
      </c>
      <c r="P2" s="399">
        <v>53.8</v>
      </c>
      <c r="Q2" s="789">
        <f aca="true" t="shared" si="1" ref="Q2:Q21">MIN(L2:P2)</f>
        <v>53.4</v>
      </c>
    </row>
    <row r="3" spans="1:17" ht="16.5" customHeight="1">
      <c r="A3" s="21">
        <v>320</v>
      </c>
      <c r="B3" s="400" t="str">
        <f>LOOKUP(A3,Name!A$1:B753)</f>
        <v>Kia Stewart Morrison</v>
      </c>
      <c r="C3" s="9"/>
      <c r="D3" s="9">
        <v>25.6</v>
      </c>
      <c r="E3" s="9">
        <v>25.9</v>
      </c>
      <c r="F3" s="9">
        <v>25.2</v>
      </c>
      <c r="G3" s="399">
        <v>24.7</v>
      </c>
      <c r="H3" s="15">
        <f t="shared" si="0"/>
        <v>24.7</v>
      </c>
      <c r="J3" s="21">
        <v>673</v>
      </c>
      <c r="K3" s="8" t="str">
        <f>LOOKUP(J3,Name!A$1:B1751)</f>
        <v>Anya Bates</v>
      </c>
      <c r="L3" s="9">
        <v>54.4</v>
      </c>
      <c r="M3" s="9">
        <v>55.8</v>
      </c>
      <c r="N3" s="9"/>
      <c r="O3" s="19">
        <v>56.4</v>
      </c>
      <c r="P3" s="19">
        <v>54.9</v>
      </c>
      <c r="Q3" s="15">
        <f t="shared" si="1"/>
        <v>54.4</v>
      </c>
    </row>
    <row r="4" spans="1:17" ht="16.5" customHeight="1">
      <c r="A4" s="21">
        <v>670</v>
      </c>
      <c r="B4" s="8" t="str">
        <f>LOOKUP(A4,Name!A$1:B753)</f>
        <v>Emily Belcher</v>
      </c>
      <c r="C4" s="9"/>
      <c r="D4" s="399">
        <v>25.3</v>
      </c>
      <c r="E4" s="399">
        <v>25</v>
      </c>
      <c r="F4" s="9">
        <v>24.9</v>
      </c>
      <c r="G4" s="9">
        <v>25.2</v>
      </c>
      <c r="H4" s="15">
        <f t="shared" si="0"/>
        <v>24.9</v>
      </c>
      <c r="J4" s="21">
        <v>670</v>
      </c>
      <c r="K4" s="8" t="str">
        <f>LOOKUP(J4,Name!A$1:B1745)</f>
        <v>Emily Belcher</v>
      </c>
      <c r="L4" s="9">
        <v>55.3</v>
      </c>
      <c r="M4" s="9"/>
      <c r="N4" s="9"/>
      <c r="O4" s="9"/>
      <c r="P4" s="9"/>
      <c r="Q4" s="15">
        <f t="shared" si="1"/>
        <v>55.3</v>
      </c>
    </row>
    <row r="5" spans="1:17" ht="16.5" customHeight="1">
      <c r="A5" s="21">
        <v>671</v>
      </c>
      <c r="B5" s="8" t="str">
        <f>LOOKUP(A5,Name!A$1:B739)</f>
        <v>Fiona Foulkes</v>
      </c>
      <c r="C5" s="399">
        <v>25.2</v>
      </c>
      <c r="D5" s="9">
        <v>25.7</v>
      </c>
      <c r="E5" s="9">
        <v>25.1</v>
      </c>
      <c r="F5" s="19">
        <v>25.4</v>
      </c>
      <c r="G5" s="19">
        <v>25.2</v>
      </c>
      <c r="H5" s="15">
        <f t="shared" si="0"/>
        <v>25.1</v>
      </c>
      <c r="J5" s="21">
        <v>460</v>
      </c>
      <c r="K5" s="8" t="str">
        <f>LOOKUP(J5,Name!A$1:B1746)</f>
        <v>Chloe Chapman</v>
      </c>
      <c r="L5" s="9">
        <v>56.3</v>
      </c>
      <c r="M5" s="9">
        <v>56.8</v>
      </c>
      <c r="N5" s="9">
        <v>57.8</v>
      </c>
      <c r="O5" s="9">
        <v>64.8</v>
      </c>
      <c r="P5" s="9">
        <v>56.5</v>
      </c>
      <c r="Q5" s="15">
        <f t="shared" si="1"/>
        <v>56.3</v>
      </c>
    </row>
    <row r="6" spans="1:17" ht="16.5" customHeight="1">
      <c r="A6" s="21">
        <v>456</v>
      </c>
      <c r="B6" s="8" t="str">
        <f>LOOKUP(A6,Name!A$1:B743)</f>
        <v>Molly Jenks</v>
      </c>
      <c r="C6" s="9">
        <v>26.3</v>
      </c>
      <c r="D6" s="9">
        <v>26.2</v>
      </c>
      <c r="E6" s="9">
        <v>25.9</v>
      </c>
      <c r="F6" s="9">
        <v>25.7</v>
      </c>
      <c r="G6" s="9">
        <v>25.7</v>
      </c>
      <c r="H6" s="15">
        <f t="shared" si="0"/>
        <v>25.7</v>
      </c>
      <c r="J6" s="21">
        <v>165</v>
      </c>
      <c r="K6" s="8" t="str">
        <f>LOOKUP(J6,Name!A$1:B1747)</f>
        <v>Mollie Darrock</v>
      </c>
      <c r="L6" s="19">
        <v>56.9</v>
      </c>
      <c r="M6" s="19">
        <v>56.6</v>
      </c>
      <c r="N6" s="19"/>
      <c r="O6" s="9"/>
      <c r="P6" s="19"/>
      <c r="Q6" s="15">
        <f t="shared" si="1"/>
        <v>56.6</v>
      </c>
    </row>
    <row r="7" spans="1:17" ht="16.5" customHeight="1">
      <c r="A7" s="21">
        <v>165</v>
      </c>
      <c r="B7" s="8" t="str">
        <f>LOOKUP(A7,Name!A$1:B752)</f>
        <v>Mollie Darrock</v>
      </c>
      <c r="C7" s="9"/>
      <c r="D7" s="9"/>
      <c r="E7" s="9">
        <v>26.2</v>
      </c>
      <c r="F7" s="9">
        <v>25.8</v>
      </c>
      <c r="G7" s="9"/>
      <c r="H7" s="15">
        <f t="shared" si="0"/>
        <v>25.8</v>
      </c>
      <c r="J7" s="21">
        <v>583</v>
      </c>
      <c r="K7" s="8" t="str">
        <f>LOOKUP(J7,Name!A$1:B1755)</f>
        <v>Alice Mellor</v>
      </c>
      <c r="L7" s="19">
        <v>57.3</v>
      </c>
      <c r="M7" s="19">
        <v>58.2</v>
      </c>
      <c r="N7" s="19">
        <v>57.1</v>
      </c>
      <c r="O7" s="19">
        <v>56.6</v>
      </c>
      <c r="P7" s="19">
        <v>56.6</v>
      </c>
      <c r="Q7" s="15">
        <f t="shared" si="1"/>
        <v>56.6</v>
      </c>
    </row>
    <row r="8" spans="1:17" ht="16.5" customHeight="1">
      <c r="A8" s="21">
        <v>673</v>
      </c>
      <c r="B8" s="8" t="str">
        <f>LOOKUP(A8,Name!A$1:B748)</f>
        <v>Anya Bates</v>
      </c>
      <c r="C8" s="9"/>
      <c r="D8" s="9"/>
      <c r="E8" s="9">
        <v>26</v>
      </c>
      <c r="F8" s="9"/>
      <c r="G8" s="9"/>
      <c r="H8" s="15">
        <f t="shared" si="0"/>
        <v>26</v>
      </c>
      <c r="J8" s="21">
        <v>582</v>
      </c>
      <c r="K8" s="8" t="str">
        <f>LOOKUP(J8,Name!A$1:B1748)</f>
        <v>Charlotte Barnard</v>
      </c>
      <c r="L8" s="9">
        <v>56.9</v>
      </c>
      <c r="M8" s="9"/>
      <c r="N8" s="9"/>
      <c r="O8" s="9"/>
      <c r="P8" s="9"/>
      <c r="Q8" s="15">
        <f t="shared" si="1"/>
        <v>56.9</v>
      </c>
    </row>
    <row r="9" spans="1:17" ht="16.5" customHeight="1">
      <c r="A9" s="21">
        <v>582</v>
      </c>
      <c r="B9" s="8" t="str">
        <f>LOOKUP(A9,Name!A$1:B751)</f>
        <v>Charlotte Barnard</v>
      </c>
      <c r="C9" s="9"/>
      <c r="D9" s="9">
        <v>26.8</v>
      </c>
      <c r="E9" s="9">
        <v>26.3</v>
      </c>
      <c r="F9" s="9">
        <v>26</v>
      </c>
      <c r="G9" s="9">
        <v>26.5</v>
      </c>
      <c r="H9" s="15">
        <f t="shared" si="0"/>
        <v>26</v>
      </c>
      <c r="J9" s="21">
        <v>672</v>
      </c>
      <c r="K9" s="8" t="str">
        <f>LOOKUP(J9,Name!A$1:B1752)</f>
        <v>Louisa Webber</v>
      </c>
      <c r="L9" s="19">
        <v>57.3</v>
      </c>
      <c r="M9" s="19">
        <v>57.2</v>
      </c>
      <c r="N9" s="19"/>
      <c r="O9" s="19">
        <v>57.3</v>
      </c>
      <c r="P9" s="19"/>
      <c r="Q9" s="15">
        <f t="shared" si="1"/>
        <v>57.2</v>
      </c>
    </row>
    <row r="10" spans="1:17" ht="16.5" customHeight="1">
      <c r="A10" s="21">
        <v>332</v>
      </c>
      <c r="B10" s="8" t="str">
        <f>LOOKUP(A10,Name!A$1:B744)</f>
        <v>Donchae Blake</v>
      </c>
      <c r="C10" s="9">
        <v>26.1</v>
      </c>
      <c r="D10" s="9"/>
      <c r="E10" s="9"/>
      <c r="F10" s="9"/>
      <c r="G10" s="9"/>
      <c r="H10" s="15">
        <f t="shared" si="0"/>
        <v>26.1</v>
      </c>
      <c r="J10" s="21">
        <v>674</v>
      </c>
      <c r="K10" s="8" t="str">
        <f>LOOKUP(J10,Name!A$1:B1758)</f>
        <v>Maisie Franklin</v>
      </c>
      <c r="L10" s="9"/>
      <c r="M10" s="9">
        <v>58.5</v>
      </c>
      <c r="N10" s="9">
        <v>58.8</v>
      </c>
      <c r="O10" s="9">
        <v>60.6</v>
      </c>
      <c r="P10" s="9">
        <v>60.9</v>
      </c>
      <c r="Q10" s="15">
        <f t="shared" si="1"/>
        <v>58.5</v>
      </c>
    </row>
    <row r="11" spans="1:17" ht="15.75" customHeight="1">
      <c r="A11" s="21">
        <v>676</v>
      </c>
      <c r="B11" s="8" t="str">
        <f>LOOKUP(A11,Name!A$1:B742)</f>
        <v>Keavie Preston</v>
      </c>
      <c r="C11" s="9">
        <v>26.3</v>
      </c>
      <c r="D11" s="9">
        <v>26.4</v>
      </c>
      <c r="E11" s="9"/>
      <c r="F11" s="9"/>
      <c r="G11" s="9">
        <v>26.5</v>
      </c>
      <c r="H11" s="15">
        <f t="shared" si="0"/>
        <v>26.3</v>
      </c>
      <c r="J11" s="21">
        <v>166</v>
      </c>
      <c r="K11" s="8" t="str">
        <f>LOOKUP(J11,Name!A$1:B1753)</f>
        <v>Rachel Iliffe</v>
      </c>
      <c r="L11" s="9">
        <v>58.8</v>
      </c>
      <c r="M11" s="9"/>
      <c r="N11" s="9">
        <v>59.2</v>
      </c>
      <c r="O11" s="9"/>
      <c r="P11" s="9"/>
      <c r="Q11" s="15">
        <f t="shared" si="1"/>
        <v>58.8</v>
      </c>
    </row>
    <row r="12" spans="1:17" ht="15.75" customHeight="1">
      <c r="A12" s="21">
        <v>322</v>
      </c>
      <c r="B12" s="8" t="str">
        <f>LOOKUP(A12,Name!A$1:B749)</f>
        <v>Melissa Morris</v>
      </c>
      <c r="C12" s="9">
        <v>27.3</v>
      </c>
      <c r="D12" s="9">
        <v>26.9</v>
      </c>
      <c r="E12" s="9">
        <v>26.9</v>
      </c>
      <c r="F12" s="9">
        <v>26.9</v>
      </c>
      <c r="G12" s="9">
        <v>26.4</v>
      </c>
      <c r="H12" s="15">
        <f t="shared" si="0"/>
        <v>26.4</v>
      </c>
      <c r="J12" s="21">
        <v>329</v>
      </c>
      <c r="K12" s="8" t="str">
        <f>LOOKUP(J12,Name!A$1:B1749)</f>
        <v>Harriet Woodward</v>
      </c>
      <c r="L12" s="19">
        <v>59.2</v>
      </c>
      <c r="M12" s="19">
        <v>60.6</v>
      </c>
      <c r="N12" s="19"/>
      <c r="O12" s="9"/>
      <c r="P12" s="19"/>
      <c r="Q12" s="15">
        <f t="shared" si="1"/>
        <v>59.2</v>
      </c>
    </row>
    <row r="13" spans="1:17" ht="16.5" customHeight="1">
      <c r="A13" s="21">
        <v>330</v>
      </c>
      <c r="B13" s="8" t="str">
        <f>LOOKUP(A13,Name!A$1:B746)</f>
        <v>Olivia Ward</v>
      </c>
      <c r="C13" s="9">
        <v>26.5</v>
      </c>
      <c r="D13" s="9"/>
      <c r="E13" s="9">
        <v>26.9</v>
      </c>
      <c r="F13" s="9">
        <v>27</v>
      </c>
      <c r="G13" s="9">
        <v>26.9</v>
      </c>
      <c r="H13" s="15">
        <f t="shared" si="0"/>
        <v>26.5</v>
      </c>
      <c r="J13" s="21">
        <v>675</v>
      </c>
      <c r="K13" s="8" t="str">
        <f>LOOKUP(J13,Name!A$1:B1755)</f>
        <v>Ella Stirling</v>
      </c>
      <c r="L13" s="9">
        <v>59.5</v>
      </c>
      <c r="M13" s="9">
        <v>60.6</v>
      </c>
      <c r="N13" s="9"/>
      <c r="O13" s="9">
        <v>61.8</v>
      </c>
      <c r="P13" s="9">
        <v>61.4</v>
      </c>
      <c r="Q13" s="15">
        <f t="shared" si="1"/>
        <v>59.5</v>
      </c>
    </row>
    <row r="14" spans="1:17" ht="16.5" customHeight="1">
      <c r="A14" s="21">
        <v>340</v>
      </c>
      <c r="B14" s="8" t="str">
        <f>LOOKUP(A14,Name!A$1:B754)</f>
        <v>Nichole Birmingham</v>
      </c>
      <c r="C14" s="9"/>
      <c r="D14" s="9">
        <v>27.8</v>
      </c>
      <c r="E14" s="9">
        <v>26.8</v>
      </c>
      <c r="F14" s="9">
        <v>28.1</v>
      </c>
      <c r="G14" s="9"/>
      <c r="H14" s="15">
        <f t="shared" si="0"/>
        <v>26.8</v>
      </c>
      <c r="J14" s="21">
        <v>328</v>
      </c>
      <c r="K14" s="8" t="str">
        <f>LOOKUP(J14,Name!A$1:B1757)</f>
        <v>Eloise Evans</v>
      </c>
      <c r="L14" s="9"/>
      <c r="M14" s="9">
        <v>59.7</v>
      </c>
      <c r="N14" s="9"/>
      <c r="O14" s="9"/>
      <c r="P14" s="9"/>
      <c r="Q14" s="15">
        <f t="shared" si="1"/>
        <v>59.7</v>
      </c>
    </row>
    <row r="15" spans="1:17" ht="15.75">
      <c r="A15" s="21">
        <v>674</v>
      </c>
      <c r="B15" s="8" t="str">
        <f>LOOKUP(A15,Name!A$1:B749)</f>
        <v>Maisie Franklin</v>
      </c>
      <c r="C15" s="9">
        <v>26.9</v>
      </c>
      <c r="D15" s="9"/>
      <c r="E15" s="9"/>
      <c r="F15" s="9"/>
      <c r="G15" s="9"/>
      <c r="H15" s="15">
        <f t="shared" si="0"/>
        <v>26.9</v>
      </c>
      <c r="J15" s="21">
        <v>677</v>
      </c>
      <c r="K15" s="8" t="str">
        <f>LOOKUP(J15,Name!A$1:B1759)</f>
        <v>Libby Dale</v>
      </c>
      <c r="L15" s="9"/>
      <c r="M15" s="9">
        <v>60</v>
      </c>
      <c r="N15" s="9">
        <v>60.3</v>
      </c>
      <c r="O15" s="9"/>
      <c r="P15" s="9">
        <v>61.7</v>
      </c>
      <c r="Q15" s="15">
        <f t="shared" si="1"/>
        <v>60</v>
      </c>
    </row>
    <row r="16" spans="1:17" ht="16.5" customHeight="1">
      <c r="A16" s="21">
        <v>680</v>
      </c>
      <c r="B16" s="8" t="str">
        <f>LOOKUP(A16,Name!A$1:B751)</f>
        <v>Charlotte Lock</v>
      </c>
      <c r="C16" s="9"/>
      <c r="D16" s="9"/>
      <c r="E16" s="9"/>
      <c r="F16" s="9">
        <v>27</v>
      </c>
      <c r="G16" s="9"/>
      <c r="H16" s="15">
        <f t="shared" si="0"/>
        <v>27</v>
      </c>
      <c r="J16" s="21">
        <v>174</v>
      </c>
      <c r="K16" s="8" t="str">
        <f>LOOKUP(J16,Name!A$1:B1754)</f>
        <v>Sam Hamadou</v>
      </c>
      <c r="L16" s="19">
        <v>60.7</v>
      </c>
      <c r="M16" s="19"/>
      <c r="N16" s="19"/>
      <c r="O16" s="19"/>
      <c r="P16" s="19"/>
      <c r="Q16" s="15">
        <f t="shared" si="1"/>
        <v>60.7</v>
      </c>
    </row>
    <row r="17" spans="1:17" ht="16.5" customHeight="1">
      <c r="A17" s="21">
        <v>166</v>
      </c>
      <c r="B17" s="8" t="str">
        <f>LOOKUP(A17,Name!A$1:B753)</f>
        <v>Rachel Iliffe</v>
      </c>
      <c r="C17" s="9"/>
      <c r="D17" s="9">
        <v>28</v>
      </c>
      <c r="E17" s="9"/>
      <c r="F17" s="9">
        <v>27.7</v>
      </c>
      <c r="G17" s="9">
        <v>27.2</v>
      </c>
      <c r="H17" s="15">
        <f t="shared" si="0"/>
        <v>27.2</v>
      </c>
      <c r="J17" s="21">
        <v>679</v>
      </c>
      <c r="K17" s="547" t="str">
        <f>LOOKUP(J17,Name!A$1:B1758)</f>
        <v>Tania Jansen van Rensburg</v>
      </c>
      <c r="L17" s="9"/>
      <c r="M17" s="9"/>
      <c r="N17" s="9">
        <v>60.8</v>
      </c>
      <c r="O17" s="9"/>
      <c r="P17" s="9"/>
      <c r="Q17" s="15">
        <f t="shared" si="1"/>
        <v>60.8</v>
      </c>
    </row>
    <row r="18" spans="1:17" ht="16.5" customHeight="1">
      <c r="A18" s="21">
        <v>459</v>
      </c>
      <c r="B18" s="8" t="str">
        <f>LOOKUP(A18,Name!A$1:B750)</f>
        <v>Lauryn Elliott</v>
      </c>
      <c r="C18" s="9">
        <v>27.8</v>
      </c>
      <c r="D18" s="9"/>
      <c r="E18" s="9">
        <v>27.3</v>
      </c>
      <c r="F18" s="9">
        <v>27.5</v>
      </c>
      <c r="G18" s="9"/>
      <c r="H18" s="15">
        <f t="shared" si="0"/>
        <v>27.3</v>
      </c>
      <c r="J18" s="21">
        <v>330</v>
      </c>
      <c r="K18" s="8" t="str">
        <f>LOOKUP(J18,Name!A$1:B1759)</f>
        <v>Olivia Ward</v>
      </c>
      <c r="L18" s="9"/>
      <c r="M18" s="9">
        <v>61.7</v>
      </c>
      <c r="N18" s="9"/>
      <c r="O18" s="9"/>
      <c r="P18" s="9"/>
      <c r="Q18" s="15">
        <f t="shared" si="1"/>
        <v>61.7</v>
      </c>
    </row>
    <row r="19" spans="1:17" ht="16.5" customHeight="1">
      <c r="A19" s="21">
        <v>681</v>
      </c>
      <c r="B19" s="8" t="str">
        <f>LOOKUP(A19,Name!A$1:B750)</f>
        <v>Lauren Colwell</v>
      </c>
      <c r="C19" s="9"/>
      <c r="D19" s="9"/>
      <c r="E19" s="9">
        <v>27.4</v>
      </c>
      <c r="F19" s="9">
        <v>27.4</v>
      </c>
      <c r="G19" s="9"/>
      <c r="H19" s="15">
        <f t="shared" si="0"/>
        <v>27.4</v>
      </c>
      <c r="J19" s="21">
        <v>168</v>
      </c>
      <c r="K19" s="8" t="str">
        <f>LOOKUP(J19,Name!A$1:B1759)</f>
        <v>Eleanor Williams</v>
      </c>
      <c r="L19" s="9"/>
      <c r="M19" s="9"/>
      <c r="N19" s="9">
        <v>61.7</v>
      </c>
      <c r="O19" s="9"/>
      <c r="P19" s="9"/>
      <c r="Q19" s="15">
        <f t="shared" si="1"/>
        <v>61.7</v>
      </c>
    </row>
    <row r="20" spans="1:17" ht="16.5" customHeight="1">
      <c r="A20" s="21">
        <v>338</v>
      </c>
      <c r="B20" s="8" t="str">
        <f>LOOKUP(A20,Name!A$1:B752)</f>
        <v>Kayleigh Murray</v>
      </c>
      <c r="C20" s="9"/>
      <c r="D20" s="9">
        <v>27.6</v>
      </c>
      <c r="E20" s="9"/>
      <c r="F20" s="9"/>
      <c r="G20" s="9"/>
      <c r="H20" s="15">
        <f t="shared" si="0"/>
        <v>27.6</v>
      </c>
      <c r="J20" s="21">
        <v>171</v>
      </c>
      <c r="K20" s="8" t="str">
        <f>LOOKUP(J20,Name!A$1:B1756)</f>
        <v>Hannah Smith</v>
      </c>
      <c r="L20" s="9">
        <v>62.5</v>
      </c>
      <c r="M20" s="9">
        <v>63.6</v>
      </c>
      <c r="N20" s="9">
        <v>66.5</v>
      </c>
      <c r="O20" s="9">
        <v>64.8</v>
      </c>
      <c r="P20" s="9">
        <v>68.8</v>
      </c>
      <c r="Q20" s="15">
        <f t="shared" si="1"/>
        <v>62.5</v>
      </c>
    </row>
    <row r="21" spans="1:17" ht="16.5" customHeight="1">
      <c r="A21" s="21">
        <v>677</v>
      </c>
      <c r="B21" s="8" t="str">
        <f>LOOKUP(A21,Name!A$1:B743)</f>
        <v>Libby Dale</v>
      </c>
      <c r="C21" s="9"/>
      <c r="D21" s="9"/>
      <c r="E21" s="9"/>
      <c r="F21" s="9">
        <v>27.7</v>
      </c>
      <c r="G21" s="9"/>
      <c r="H21" s="15">
        <f t="shared" si="0"/>
        <v>27.7</v>
      </c>
      <c r="J21" s="21">
        <v>170</v>
      </c>
      <c r="K21" s="8" t="str">
        <f>LOOKUP(J21,Name!A$1:B1757)</f>
        <v>Lucy Wood</v>
      </c>
      <c r="L21" s="19">
        <v>63.5</v>
      </c>
      <c r="M21" s="19"/>
      <c r="N21" s="19"/>
      <c r="O21" s="9"/>
      <c r="P21" s="9"/>
      <c r="Q21" s="15">
        <f t="shared" si="1"/>
        <v>63.5</v>
      </c>
    </row>
    <row r="22" spans="1:8" ht="16.5" customHeight="1" thickBot="1">
      <c r="A22" s="21">
        <v>172</v>
      </c>
      <c r="B22" s="8" t="str">
        <f>LOOKUP(A22,Name!A$1:B745)</f>
        <v>Beth Duffy</v>
      </c>
      <c r="C22" s="9">
        <v>28</v>
      </c>
      <c r="D22" s="9"/>
      <c r="E22" s="9"/>
      <c r="F22" s="9"/>
      <c r="G22" s="9"/>
      <c r="H22" s="15">
        <f t="shared" si="0"/>
        <v>28</v>
      </c>
    </row>
    <row r="23" spans="1:17" ht="16.5" customHeight="1" thickBot="1">
      <c r="A23" s="21">
        <v>585</v>
      </c>
      <c r="B23" s="8" t="str">
        <f>LOOKUP(A23,Name!A$1:B747)</f>
        <v>Bethany Devonshire</v>
      </c>
      <c r="C23" s="9">
        <v>28</v>
      </c>
      <c r="D23" s="9">
        <v>28.5</v>
      </c>
      <c r="E23" s="9">
        <v>28.2</v>
      </c>
      <c r="F23" s="9"/>
      <c r="G23" s="9"/>
      <c r="H23" s="15">
        <f t="shared" si="0"/>
        <v>28</v>
      </c>
      <c r="J23" s="643" t="s">
        <v>0</v>
      </c>
      <c r="K23" s="644" t="s">
        <v>243</v>
      </c>
      <c r="L23" s="645" t="s">
        <v>84</v>
      </c>
      <c r="M23" s="645" t="s">
        <v>1</v>
      </c>
      <c r="N23" s="645" t="s">
        <v>2</v>
      </c>
      <c r="O23" s="645" t="s">
        <v>3</v>
      </c>
      <c r="P23" s="645" t="s">
        <v>4</v>
      </c>
      <c r="Q23" s="646" t="s">
        <v>521</v>
      </c>
    </row>
    <row r="24" spans="1:17" ht="16.5" customHeight="1">
      <c r="A24" s="21">
        <v>167</v>
      </c>
      <c r="B24" s="8" t="str">
        <f>LOOKUP(A24,Name!A$1:B751)</f>
        <v>Georgina Case</v>
      </c>
      <c r="C24" s="9">
        <v>28.4</v>
      </c>
      <c r="D24" s="9"/>
      <c r="E24" s="9">
        <v>28.6</v>
      </c>
      <c r="F24" s="9">
        <v>28.5</v>
      </c>
      <c r="G24" s="9">
        <v>28.1</v>
      </c>
      <c r="H24" s="15">
        <f t="shared" si="0"/>
        <v>28.1</v>
      </c>
      <c r="J24" s="622">
        <v>581</v>
      </c>
      <c r="K24" s="787" t="str">
        <f>LOOKUP(J24,Name!A$1:B1785)</f>
        <v>Isabelle Neville</v>
      </c>
      <c r="L24" s="642">
        <v>92</v>
      </c>
      <c r="M24" s="642">
        <v>89</v>
      </c>
      <c r="N24" s="642">
        <v>95</v>
      </c>
      <c r="O24" s="642">
        <v>86</v>
      </c>
      <c r="P24" s="642">
        <v>90</v>
      </c>
      <c r="Q24" s="801">
        <f aca="true" t="shared" si="2" ref="Q24:Q47">MAX(L24:P24)</f>
        <v>95</v>
      </c>
    </row>
    <row r="25" spans="1:17" ht="16.5" customHeight="1">
      <c r="A25" s="21">
        <v>168</v>
      </c>
      <c r="B25" s="8" t="str">
        <f>LOOKUP(A25,Name!A$1:B748)</f>
        <v>Eleanor Williams</v>
      </c>
      <c r="C25" s="9">
        <v>28.5</v>
      </c>
      <c r="D25" s="9">
        <v>28.6</v>
      </c>
      <c r="E25" s="9"/>
      <c r="F25" s="9">
        <v>28.8</v>
      </c>
      <c r="G25" s="9">
        <v>28.1</v>
      </c>
      <c r="H25" s="15">
        <f t="shared" si="0"/>
        <v>28.1</v>
      </c>
      <c r="J25" s="47">
        <v>165</v>
      </c>
      <c r="K25" s="8" t="str">
        <f>LOOKUP(J25,Name!A$1:B1786)</f>
        <v>Mollie Darrock</v>
      </c>
      <c r="L25" s="403">
        <v>79</v>
      </c>
      <c r="M25" s="403">
        <v>80</v>
      </c>
      <c r="N25" s="403">
        <v>89</v>
      </c>
      <c r="O25" s="403">
        <v>85</v>
      </c>
      <c r="P25" s="403"/>
      <c r="Q25" s="407">
        <f t="shared" si="2"/>
        <v>89</v>
      </c>
    </row>
    <row r="26" spans="1:17" ht="15.75">
      <c r="A26" s="21">
        <v>586</v>
      </c>
      <c r="B26" s="8" t="str">
        <f>LOOKUP(A26,Name!A$1:B752)</f>
        <v>Charlotte Cornbill</v>
      </c>
      <c r="C26" s="9">
        <v>28.6</v>
      </c>
      <c r="D26" s="9">
        <v>29.2</v>
      </c>
      <c r="E26" s="9"/>
      <c r="F26" s="9"/>
      <c r="G26" s="9">
        <v>28.1</v>
      </c>
      <c r="H26" s="15">
        <f t="shared" si="0"/>
        <v>28.1</v>
      </c>
      <c r="J26" s="47">
        <v>456</v>
      </c>
      <c r="K26" s="8" t="str">
        <f>LOOKUP(J26,Name!A$1:B1790)</f>
        <v>Molly Jenks</v>
      </c>
      <c r="L26" s="403">
        <v>68</v>
      </c>
      <c r="M26" s="403">
        <v>81</v>
      </c>
      <c r="N26" s="403">
        <v>88</v>
      </c>
      <c r="O26" s="403">
        <v>85</v>
      </c>
      <c r="P26" s="403">
        <v>82</v>
      </c>
      <c r="Q26" s="407">
        <f t="shared" si="2"/>
        <v>88</v>
      </c>
    </row>
    <row r="27" spans="1:17" ht="15.75">
      <c r="A27" s="21">
        <v>584</v>
      </c>
      <c r="B27" s="8" t="str">
        <f>LOOKUP(A27,Name!A$1:B741)</f>
        <v>Ella Turner</v>
      </c>
      <c r="C27" s="9">
        <v>28.4</v>
      </c>
      <c r="D27" s="9"/>
      <c r="E27" s="9"/>
      <c r="F27" s="9"/>
      <c r="G27" s="9"/>
      <c r="H27" s="15">
        <f t="shared" si="0"/>
        <v>28.4</v>
      </c>
      <c r="J27" s="47">
        <v>677</v>
      </c>
      <c r="K27" s="8" t="str">
        <f>LOOKUP(J27,Name!A$1:B1792)</f>
        <v>Libby Dale</v>
      </c>
      <c r="L27" s="403">
        <v>78</v>
      </c>
      <c r="M27" s="403"/>
      <c r="N27" s="403">
        <v>83</v>
      </c>
      <c r="O27" s="403">
        <v>84</v>
      </c>
      <c r="P27" s="403">
        <v>82</v>
      </c>
      <c r="Q27" s="407">
        <f t="shared" si="2"/>
        <v>84</v>
      </c>
    </row>
    <row r="28" spans="1:17" ht="15.75">
      <c r="A28" s="21">
        <v>169</v>
      </c>
      <c r="B28" s="8" t="str">
        <f>LOOKUP(A28,Name!A$1:B749)</f>
        <v>Chrissie Prince</v>
      </c>
      <c r="C28" s="9"/>
      <c r="D28" s="9"/>
      <c r="E28" s="9"/>
      <c r="F28" s="9">
        <v>28.8</v>
      </c>
      <c r="G28" s="9"/>
      <c r="H28" s="15">
        <f t="shared" si="0"/>
        <v>28.8</v>
      </c>
      <c r="J28" s="47">
        <v>673</v>
      </c>
      <c r="K28" s="8" t="str">
        <f>LOOKUP(J28,Name!A$1:B1789)</f>
        <v>Anya Bates</v>
      </c>
      <c r="L28" s="403">
        <v>79</v>
      </c>
      <c r="M28" s="403">
        <v>80</v>
      </c>
      <c r="N28" s="403">
        <v>83</v>
      </c>
      <c r="O28" s="403">
        <v>76</v>
      </c>
      <c r="P28" s="403">
        <v>82</v>
      </c>
      <c r="Q28" s="407">
        <f t="shared" si="2"/>
        <v>83</v>
      </c>
    </row>
    <row r="29" spans="1:17" ht="15.75">
      <c r="A29" s="21">
        <v>175</v>
      </c>
      <c r="B29" s="8" t="str">
        <f>LOOKUP(A29,Name!A$1:B756)</f>
        <v>Georgina Stewart</v>
      </c>
      <c r="C29" s="9"/>
      <c r="D29" s="9">
        <v>29.1</v>
      </c>
      <c r="E29" s="9"/>
      <c r="F29" s="9"/>
      <c r="G29" s="9"/>
      <c r="H29" s="15">
        <f t="shared" si="0"/>
        <v>29.1</v>
      </c>
      <c r="J29" s="47">
        <v>670</v>
      </c>
      <c r="K29" s="8" t="str">
        <f>LOOKUP(J29,Name!A$1:B1789)</f>
        <v>Emily Belcher</v>
      </c>
      <c r="L29" s="403">
        <v>78</v>
      </c>
      <c r="M29" s="403">
        <v>80</v>
      </c>
      <c r="N29" s="403">
        <v>81</v>
      </c>
      <c r="O29" s="403">
        <v>82</v>
      </c>
      <c r="P29" s="403">
        <v>78</v>
      </c>
      <c r="Q29" s="407">
        <f t="shared" si="2"/>
        <v>82</v>
      </c>
    </row>
    <row r="30" spans="1:17" ht="15.75">
      <c r="A30" s="21">
        <v>170</v>
      </c>
      <c r="B30" s="8" t="str">
        <f>LOOKUP(A30,Name!A$1:B755)</f>
        <v>Lucy Wood</v>
      </c>
      <c r="C30" s="9"/>
      <c r="D30" s="9">
        <v>30.3</v>
      </c>
      <c r="E30" s="9"/>
      <c r="F30" s="9"/>
      <c r="G30" s="9">
        <v>30.4</v>
      </c>
      <c r="H30" s="15">
        <f t="shared" si="0"/>
        <v>30.3</v>
      </c>
      <c r="J30" s="47">
        <v>675</v>
      </c>
      <c r="K30" s="8" t="str">
        <f>LOOKUP(J30,Name!A$1:B1790)</f>
        <v>Ella Stirling</v>
      </c>
      <c r="L30" s="403">
        <v>77</v>
      </c>
      <c r="M30" s="403">
        <v>75</v>
      </c>
      <c r="N30" s="403"/>
      <c r="O30" s="403">
        <v>74</v>
      </c>
      <c r="P30" s="403">
        <v>72</v>
      </c>
      <c r="Q30" s="407">
        <f t="shared" si="2"/>
        <v>77</v>
      </c>
    </row>
    <row r="31" spans="1:17" ht="16.5" thickBot="1">
      <c r="A31" s="3"/>
      <c r="C31" s="3"/>
      <c r="D31" s="3"/>
      <c r="E31" s="3"/>
      <c r="F31" s="3"/>
      <c r="G31" s="3"/>
      <c r="H31" s="3"/>
      <c r="J31" s="47">
        <v>672</v>
      </c>
      <c r="K31" s="8" t="str">
        <f>LOOKUP(J31,Name!A$1:B1791)</f>
        <v>Louisa Webber</v>
      </c>
      <c r="L31" s="403">
        <v>74</v>
      </c>
      <c r="M31" s="403">
        <v>68</v>
      </c>
      <c r="N31" s="403"/>
      <c r="O31" s="403">
        <v>71</v>
      </c>
      <c r="P31" s="403"/>
      <c r="Q31" s="407">
        <f t="shared" si="2"/>
        <v>74</v>
      </c>
    </row>
    <row r="32" spans="1:17" ht="16.5" thickBot="1">
      <c r="A32" s="643" t="s">
        <v>0</v>
      </c>
      <c r="B32" s="649" t="s">
        <v>237</v>
      </c>
      <c r="C32" s="645" t="s">
        <v>84</v>
      </c>
      <c r="D32" s="645" t="s">
        <v>1</v>
      </c>
      <c r="E32" s="645" t="s">
        <v>2</v>
      </c>
      <c r="F32" s="645" t="s">
        <v>3</v>
      </c>
      <c r="G32" s="645" t="s">
        <v>4</v>
      </c>
      <c r="H32" s="646" t="s">
        <v>521</v>
      </c>
      <c r="J32" s="47">
        <v>167</v>
      </c>
      <c r="K32" s="8" t="str">
        <f>LOOKUP(J32,Name!A$1:B1787)</f>
        <v>Georgina Case</v>
      </c>
      <c r="L32" s="403">
        <v>65</v>
      </c>
      <c r="M32" s="403"/>
      <c r="N32" s="403">
        <v>72</v>
      </c>
      <c r="O32" s="403">
        <v>74</v>
      </c>
      <c r="P32" s="403">
        <v>74</v>
      </c>
      <c r="Q32" s="407">
        <f t="shared" si="2"/>
        <v>74</v>
      </c>
    </row>
    <row r="33" spans="1:17" ht="15.75">
      <c r="A33" s="622">
        <v>457</v>
      </c>
      <c r="B33" s="787" t="str">
        <f>LOOKUP(A33,Name!A$1:B1770)</f>
        <v>Josie Olyarynk</v>
      </c>
      <c r="C33" s="647">
        <v>2.29</v>
      </c>
      <c r="D33" s="647">
        <v>2.35</v>
      </c>
      <c r="E33" s="647">
        <v>2.42</v>
      </c>
      <c r="F33" s="647">
        <v>2.39</v>
      </c>
      <c r="G33" s="647">
        <v>2.41</v>
      </c>
      <c r="H33" s="802">
        <f aca="true" t="shared" si="3" ref="H33:H62">MAX(C33:G33)</f>
        <v>2.42</v>
      </c>
      <c r="J33" s="47">
        <v>168</v>
      </c>
      <c r="K33" s="8" t="str">
        <f>LOOKUP(J33,Name!A$1:B1792)</f>
        <v>Eleanor Williams</v>
      </c>
      <c r="L33" s="403"/>
      <c r="M33" s="403">
        <v>66</v>
      </c>
      <c r="N33" s="403">
        <v>69</v>
      </c>
      <c r="O33" s="403">
        <v>73</v>
      </c>
      <c r="P33" s="403">
        <v>74</v>
      </c>
      <c r="Q33" s="407">
        <f t="shared" si="2"/>
        <v>74</v>
      </c>
    </row>
    <row r="34" spans="1:17" ht="15.75">
      <c r="A34" s="47">
        <v>340</v>
      </c>
      <c r="B34" s="8" t="str">
        <f>LOOKUP(A34,Name!A$1:B1776)</f>
        <v>Nichole Birmingham</v>
      </c>
      <c r="C34" s="20"/>
      <c r="D34" s="20"/>
      <c r="E34" s="20">
        <v>2.38</v>
      </c>
      <c r="F34" s="20">
        <v>2.17</v>
      </c>
      <c r="G34" s="20"/>
      <c r="H34" s="768">
        <f t="shared" si="3"/>
        <v>2.38</v>
      </c>
      <c r="J34" s="47">
        <v>166</v>
      </c>
      <c r="K34" s="8" t="str">
        <f>LOOKUP(J34,Name!A$1:B1788)</f>
        <v>Rachel Iliffe</v>
      </c>
      <c r="L34" s="403">
        <v>73</v>
      </c>
      <c r="M34" s="403">
        <v>66</v>
      </c>
      <c r="N34" s="403">
        <v>68</v>
      </c>
      <c r="O34" s="403"/>
      <c r="P34" s="403">
        <v>58</v>
      </c>
      <c r="Q34" s="407">
        <f t="shared" si="2"/>
        <v>73</v>
      </c>
    </row>
    <row r="35" spans="1:17" ht="15.75">
      <c r="A35" s="47">
        <v>320</v>
      </c>
      <c r="B35" s="400" t="str">
        <f>LOOKUP(A35,Name!A$1:B1768)</f>
        <v>Kia Stewart Morrison</v>
      </c>
      <c r="C35" s="20">
        <v>2.23</v>
      </c>
      <c r="D35" s="20">
        <v>2.16</v>
      </c>
      <c r="E35" s="20">
        <v>2.32</v>
      </c>
      <c r="F35" s="20">
        <v>2.29</v>
      </c>
      <c r="G35" s="20">
        <v>2.17</v>
      </c>
      <c r="H35" s="768">
        <f t="shared" si="3"/>
        <v>2.32</v>
      </c>
      <c r="J35" s="47">
        <v>332</v>
      </c>
      <c r="K35" s="8" t="str">
        <f>LOOKUP(J35,Name!A$1:B1784)</f>
        <v>Donchae Blake</v>
      </c>
      <c r="L35" s="403">
        <v>73</v>
      </c>
      <c r="M35" s="403"/>
      <c r="N35" s="403"/>
      <c r="O35" s="403"/>
      <c r="P35" s="403"/>
      <c r="Q35" s="407">
        <f t="shared" si="2"/>
        <v>73</v>
      </c>
    </row>
    <row r="36" spans="1:17" ht="15.75">
      <c r="A36" s="47">
        <v>671</v>
      </c>
      <c r="B36" s="8" t="str">
        <f>LOOKUP(A36,Name!A$1:B1773)</f>
        <v>Fiona Foulkes</v>
      </c>
      <c r="C36" s="20">
        <v>2.11</v>
      </c>
      <c r="D36" s="20">
        <v>2.21</v>
      </c>
      <c r="E36" s="20">
        <v>2.18</v>
      </c>
      <c r="F36" s="20">
        <v>2.16</v>
      </c>
      <c r="G36" s="20">
        <v>2.17</v>
      </c>
      <c r="H36" s="768">
        <f t="shared" si="3"/>
        <v>2.21</v>
      </c>
      <c r="J36" s="47">
        <v>681</v>
      </c>
      <c r="K36" s="8" t="str">
        <f>LOOKUP(J36,Name!A$1:B1793)</f>
        <v>Lauren Colwell</v>
      </c>
      <c r="L36" s="403"/>
      <c r="M36" s="403"/>
      <c r="N36" s="403">
        <v>68</v>
      </c>
      <c r="O36" s="403">
        <v>73</v>
      </c>
      <c r="P36" s="403"/>
      <c r="Q36" s="407">
        <f t="shared" si="2"/>
        <v>73</v>
      </c>
    </row>
    <row r="37" spans="1:17" ht="15.75">
      <c r="A37" s="47">
        <v>456</v>
      </c>
      <c r="B37" s="8" t="str">
        <f>LOOKUP(A37,Name!A$1:B1772)</f>
        <v>Molly Jenks</v>
      </c>
      <c r="C37" s="20">
        <v>2.04</v>
      </c>
      <c r="D37" s="20">
        <v>2.04</v>
      </c>
      <c r="E37" s="20">
        <v>2.1</v>
      </c>
      <c r="F37" s="20">
        <v>1.87</v>
      </c>
      <c r="G37" s="20">
        <v>2.06</v>
      </c>
      <c r="H37" s="768">
        <f t="shared" si="3"/>
        <v>2.1</v>
      </c>
      <c r="J37" s="47">
        <v>173</v>
      </c>
      <c r="K37" s="8" t="str">
        <f>LOOKUP(J37,Name!A$1:B1782)</f>
        <v>Alice Bonner</v>
      </c>
      <c r="L37" s="403">
        <v>67</v>
      </c>
      <c r="M37" s="403">
        <v>71</v>
      </c>
      <c r="N37" s="403"/>
      <c r="O37" s="403"/>
      <c r="P37" s="403">
        <v>65</v>
      </c>
      <c r="Q37" s="407">
        <f t="shared" si="2"/>
        <v>71</v>
      </c>
    </row>
    <row r="38" spans="1:17" ht="15.75">
      <c r="A38" s="47">
        <v>670</v>
      </c>
      <c r="B38" s="8" t="str">
        <f>LOOKUP(A38,Name!A$1:B1772)</f>
        <v>Emily Belcher</v>
      </c>
      <c r="C38" s="20"/>
      <c r="D38" s="20"/>
      <c r="E38" s="20"/>
      <c r="F38" s="20"/>
      <c r="G38" s="20">
        <v>2.07</v>
      </c>
      <c r="H38" s="768">
        <f t="shared" si="3"/>
        <v>2.07</v>
      </c>
      <c r="J38" s="47">
        <v>338</v>
      </c>
      <c r="K38" s="8" t="str">
        <f>LOOKUP(J38,Name!A$1:B1793)</f>
        <v>Kayleigh Murray</v>
      </c>
      <c r="L38" s="403"/>
      <c r="M38" s="403">
        <v>70</v>
      </c>
      <c r="N38" s="403"/>
      <c r="O38" s="403"/>
      <c r="P38" s="403"/>
      <c r="Q38" s="407">
        <f t="shared" si="2"/>
        <v>70</v>
      </c>
    </row>
    <row r="39" spans="1:17" ht="15.75">
      <c r="A39" s="47">
        <v>332</v>
      </c>
      <c r="B39" s="8" t="str">
        <f>LOOKUP(A39,Name!A$1:B1774)</f>
        <v>Donchae Blake</v>
      </c>
      <c r="C39" s="20">
        <v>2.06</v>
      </c>
      <c r="D39" s="20"/>
      <c r="E39" s="20"/>
      <c r="F39" s="20"/>
      <c r="G39" s="20"/>
      <c r="H39" s="768">
        <f t="shared" si="3"/>
        <v>2.06</v>
      </c>
      <c r="J39" s="47">
        <v>460</v>
      </c>
      <c r="K39" s="8" t="str">
        <f>LOOKUP(J39,Name!A$1:B1791)</f>
        <v>Chloe Chapman</v>
      </c>
      <c r="L39" s="403">
        <v>61</v>
      </c>
      <c r="M39" s="403">
        <v>69</v>
      </c>
      <c r="N39" s="403">
        <v>69</v>
      </c>
      <c r="O39" s="403"/>
      <c r="P39" s="403">
        <v>68</v>
      </c>
      <c r="Q39" s="407">
        <f t="shared" si="2"/>
        <v>69</v>
      </c>
    </row>
    <row r="40" spans="1:17" ht="15.75">
      <c r="A40" s="47">
        <v>581</v>
      </c>
      <c r="B40" s="8" t="str">
        <f>LOOKUP(A40,Name!A$1:B1773)</f>
        <v>Isabelle Neville</v>
      </c>
      <c r="C40" s="20">
        <v>2.06</v>
      </c>
      <c r="D40" s="20"/>
      <c r="E40" s="20"/>
      <c r="F40" s="20"/>
      <c r="G40" s="20"/>
      <c r="H40" s="768">
        <f t="shared" si="3"/>
        <v>2.06</v>
      </c>
      <c r="J40" s="47">
        <v>582</v>
      </c>
      <c r="K40" s="8" t="str">
        <f>LOOKUP(J40,Name!A$1:B1788)</f>
        <v>Charlotte Barnard</v>
      </c>
      <c r="L40" s="403">
        <v>68</v>
      </c>
      <c r="M40" s="403">
        <v>69</v>
      </c>
      <c r="N40" s="403"/>
      <c r="O40" s="403"/>
      <c r="P40" s="403"/>
      <c r="Q40" s="407">
        <f t="shared" si="2"/>
        <v>69</v>
      </c>
    </row>
    <row r="41" spans="1:17" ht="15.75">
      <c r="A41" s="47">
        <v>322</v>
      </c>
      <c r="B41" s="8" t="str">
        <f>LOOKUP(A41,Name!A$1:B1776)</f>
        <v>Melissa Morris</v>
      </c>
      <c r="C41" s="20"/>
      <c r="D41" s="20">
        <v>2.02</v>
      </c>
      <c r="E41" s="20">
        <v>1.96</v>
      </c>
      <c r="F41" s="20">
        <v>2.01</v>
      </c>
      <c r="G41" s="20">
        <v>1.98</v>
      </c>
      <c r="H41" s="768">
        <f t="shared" si="3"/>
        <v>2.02</v>
      </c>
      <c r="J41" s="47">
        <v>586</v>
      </c>
      <c r="K41" s="8" t="str">
        <f>LOOKUP(J41,Name!A$1:B1790)</f>
        <v>Charlotte Cornbill</v>
      </c>
      <c r="L41" s="403">
        <v>60</v>
      </c>
      <c r="M41" s="403">
        <v>59</v>
      </c>
      <c r="N41" s="403"/>
      <c r="O41" s="403"/>
      <c r="P41" s="403">
        <v>68</v>
      </c>
      <c r="Q41" s="407">
        <f t="shared" si="2"/>
        <v>68</v>
      </c>
    </row>
    <row r="42" spans="1:17" ht="15.75">
      <c r="A42" s="47">
        <v>329</v>
      </c>
      <c r="B42" s="8" t="str">
        <f>LOOKUP(A42,Name!A$1:B1775)</f>
        <v>Harriet Woodward</v>
      </c>
      <c r="C42" s="20">
        <v>2.01</v>
      </c>
      <c r="D42" s="20"/>
      <c r="E42" s="20"/>
      <c r="F42" s="20"/>
      <c r="G42" s="20"/>
      <c r="H42" s="768">
        <f t="shared" si="3"/>
        <v>2.01</v>
      </c>
      <c r="J42" s="47">
        <v>329</v>
      </c>
      <c r="K42" s="8" t="str">
        <f>LOOKUP(J42,Name!A$1:B1783)</f>
        <v>Harriet Woodward</v>
      </c>
      <c r="L42" s="404">
        <v>67</v>
      </c>
      <c r="M42" s="404">
        <v>55</v>
      </c>
      <c r="N42" s="405"/>
      <c r="O42" s="403"/>
      <c r="P42" s="403"/>
      <c r="Q42" s="407">
        <f t="shared" si="2"/>
        <v>67</v>
      </c>
    </row>
    <row r="43" spans="1:17" ht="15.75">
      <c r="A43" s="47">
        <v>175</v>
      </c>
      <c r="B43" s="8" t="str">
        <f>LOOKUP(A43,Name!A$1:B1775)</f>
        <v>Georgina Stewart</v>
      </c>
      <c r="C43" s="20" t="s">
        <v>576</v>
      </c>
      <c r="D43" s="20">
        <v>1.98</v>
      </c>
      <c r="E43" s="20"/>
      <c r="F43" s="20"/>
      <c r="G43" s="20"/>
      <c r="H43" s="768">
        <f t="shared" si="3"/>
        <v>1.98</v>
      </c>
      <c r="J43" s="47">
        <v>328</v>
      </c>
      <c r="K43" s="8" t="str">
        <f>LOOKUP(J43,Name!A$1:B1794)</f>
        <v>Eloise Evans</v>
      </c>
      <c r="L43" s="403"/>
      <c r="M43" s="403">
        <v>65</v>
      </c>
      <c r="N43" s="403"/>
      <c r="O43" s="403"/>
      <c r="P43" s="403"/>
      <c r="Q43" s="407">
        <f t="shared" si="2"/>
        <v>65</v>
      </c>
    </row>
    <row r="44" spans="1:17" ht="15.75">
      <c r="A44" s="47">
        <v>166</v>
      </c>
      <c r="B44" s="8" t="str">
        <f>LOOKUP(A44,Name!A$1:B1776)</f>
        <v>Rachel Iliffe</v>
      </c>
      <c r="C44" s="20"/>
      <c r="D44" s="20">
        <v>1.98</v>
      </c>
      <c r="E44" s="20">
        <v>1.9</v>
      </c>
      <c r="F44" s="20">
        <v>1.91</v>
      </c>
      <c r="G44" s="20">
        <v>1.83</v>
      </c>
      <c r="H44" s="768">
        <f t="shared" si="3"/>
        <v>1.98</v>
      </c>
      <c r="J44" s="47">
        <v>170</v>
      </c>
      <c r="K44" s="8" t="str">
        <f>LOOKUP(J44,Name!A$1:B1781)</f>
        <v>Lucy Wood</v>
      </c>
      <c r="L44" s="403">
        <v>64</v>
      </c>
      <c r="M44" s="403"/>
      <c r="N44" s="403"/>
      <c r="O44" s="403"/>
      <c r="P44" s="403"/>
      <c r="Q44" s="407">
        <f t="shared" si="2"/>
        <v>64</v>
      </c>
    </row>
    <row r="45" spans="1:17" ht="15.75">
      <c r="A45" s="47">
        <v>676</v>
      </c>
      <c r="B45" s="8" t="str">
        <f>LOOKUP(A45,Name!A$1:B1774)</f>
        <v>Keavie Preston</v>
      </c>
      <c r="C45" s="20">
        <v>1.97</v>
      </c>
      <c r="D45" s="20">
        <v>1.88</v>
      </c>
      <c r="E45" s="20"/>
      <c r="F45" s="20"/>
      <c r="G45" s="20">
        <v>1.98</v>
      </c>
      <c r="H45" s="768">
        <f t="shared" si="3"/>
        <v>1.98</v>
      </c>
      <c r="J45" s="47">
        <v>585</v>
      </c>
      <c r="K45" s="8" t="str">
        <f>LOOKUP(J45,Name!A$1:B1789)</f>
        <v>Bethany Devonshire</v>
      </c>
      <c r="L45" s="403">
        <v>50</v>
      </c>
      <c r="M45" s="403">
        <v>57</v>
      </c>
      <c r="N45" s="403">
        <v>64</v>
      </c>
      <c r="O45" s="403"/>
      <c r="P45" s="403"/>
      <c r="Q45" s="407">
        <f t="shared" si="2"/>
        <v>64</v>
      </c>
    </row>
    <row r="46" spans="1:17" ht="15.75">
      <c r="A46" s="47">
        <v>677</v>
      </c>
      <c r="B46" s="8" t="str">
        <f>LOOKUP(A46,Name!A$1:B1774)</f>
        <v>Libby Dale</v>
      </c>
      <c r="C46" s="20">
        <v>1.95</v>
      </c>
      <c r="D46" s="20">
        <v>1.95</v>
      </c>
      <c r="E46" s="20">
        <v>1.9</v>
      </c>
      <c r="F46" s="20">
        <v>1.82</v>
      </c>
      <c r="G46" s="20">
        <v>1.93</v>
      </c>
      <c r="H46" s="768">
        <f t="shared" si="3"/>
        <v>1.95</v>
      </c>
      <c r="J46" s="47">
        <v>175</v>
      </c>
      <c r="K46" s="8" t="str">
        <f>LOOKUP(J46,Name!A$1:B1795)</f>
        <v>Georgina Stewart</v>
      </c>
      <c r="L46" s="403"/>
      <c r="M46" s="403">
        <v>57</v>
      </c>
      <c r="N46" s="403"/>
      <c r="O46" s="403"/>
      <c r="P46" s="403"/>
      <c r="Q46" s="407">
        <f t="shared" si="2"/>
        <v>57</v>
      </c>
    </row>
    <row r="47" spans="1:17" ht="16.5" thickBot="1">
      <c r="A47" s="47">
        <v>680</v>
      </c>
      <c r="B47" s="547" t="str">
        <f>LOOKUP(A47,Name!A$1:B1776)</f>
        <v>Charlotte Lock</v>
      </c>
      <c r="C47" s="20"/>
      <c r="D47" s="20"/>
      <c r="E47" s="20">
        <v>1.94</v>
      </c>
      <c r="F47" s="20">
        <v>1.8</v>
      </c>
      <c r="G47" s="20"/>
      <c r="H47" s="768">
        <f t="shared" si="3"/>
        <v>1.94</v>
      </c>
      <c r="J47" s="49">
        <v>584</v>
      </c>
      <c r="K47" s="50" t="str">
        <f>LOOKUP(J47,Name!A$1:B1786)</f>
        <v>Ella Turner</v>
      </c>
      <c r="L47" s="765">
        <v>48</v>
      </c>
      <c r="M47" s="765"/>
      <c r="N47" s="765"/>
      <c r="O47" s="765"/>
      <c r="P47" s="765"/>
      <c r="Q47" s="766">
        <f t="shared" si="2"/>
        <v>48</v>
      </c>
    </row>
    <row r="48" spans="1:8" ht="16.5" thickBot="1">
      <c r="A48" s="47">
        <v>303</v>
      </c>
      <c r="B48" s="8" t="str">
        <f>LOOKUP(A48,Name!A$1:B1769)</f>
        <v>Lauren Francis May</v>
      </c>
      <c r="C48" s="20">
        <v>1.89</v>
      </c>
      <c r="D48" s="20"/>
      <c r="E48" s="20"/>
      <c r="F48" s="20"/>
      <c r="G48" s="20"/>
      <c r="H48" s="768">
        <f t="shared" si="3"/>
        <v>1.89</v>
      </c>
    </row>
    <row r="49" spans="1:17" ht="16.5" thickBot="1">
      <c r="A49" s="47">
        <v>460</v>
      </c>
      <c r="B49" s="8" t="str">
        <f>LOOKUP(A49,Name!A$1:B1776)</f>
        <v>Chloe Chapman</v>
      </c>
      <c r="C49" s="20"/>
      <c r="D49" s="20">
        <v>1.62</v>
      </c>
      <c r="E49" s="20">
        <v>1.66</v>
      </c>
      <c r="F49" s="20">
        <v>1.67</v>
      </c>
      <c r="G49" s="20">
        <v>1.85</v>
      </c>
      <c r="H49" s="768">
        <f t="shared" si="3"/>
        <v>1.85</v>
      </c>
      <c r="J49" s="643" t="s">
        <v>0</v>
      </c>
      <c r="K49" s="649" t="s">
        <v>244</v>
      </c>
      <c r="L49" s="645" t="s">
        <v>84</v>
      </c>
      <c r="M49" s="645" t="s">
        <v>1</v>
      </c>
      <c r="N49" s="645" t="s">
        <v>2</v>
      </c>
      <c r="O49" s="645" t="s">
        <v>3</v>
      </c>
      <c r="P49" s="646" t="s">
        <v>4</v>
      </c>
      <c r="Q49" s="661" t="s">
        <v>527</v>
      </c>
    </row>
    <row r="50" spans="1:17" ht="15.75">
      <c r="A50" s="47">
        <v>338</v>
      </c>
      <c r="B50" s="8" t="str">
        <f>LOOKUP(A50,Name!A$1:B1777)</f>
        <v>Kayleigh Murray</v>
      </c>
      <c r="C50" s="20"/>
      <c r="D50" s="20">
        <v>1.78</v>
      </c>
      <c r="E50" s="20"/>
      <c r="F50" s="20"/>
      <c r="G50" s="20"/>
      <c r="H50" s="768">
        <f t="shared" si="3"/>
        <v>1.78</v>
      </c>
      <c r="J50" s="622">
        <v>169</v>
      </c>
      <c r="K50" s="787" t="str">
        <f>LOOKUP(J50,Name!A$1:B1779)</f>
        <v>Chrissie Prince</v>
      </c>
      <c r="L50" s="648"/>
      <c r="M50" s="648"/>
      <c r="N50" s="648"/>
      <c r="O50" s="648">
        <v>9.26</v>
      </c>
      <c r="P50" s="786">
        <v>9.99</v>
      </c>
      <c r="Q50" s="767">
        <f aca="true" t="shared" si="4" ref="Q50:Q67">MAX(L50:P50)</f>
        <v>9.99</v>
      </c>
    </row>
    <row r="51" spans="1:17" ht="15.75">
      <c r="A51" s="47">
        <v>583</v>
      </c>
      <c r="B51" s="8" t="str">
        <f>LOOKUP(A51,Name!A$1:B1775)</f>
        <v>Alice Mellor</v>
      </c>
      <c r="C51" s="20">
        <v>1.73</v>
      </c>
      <c r="D51" s="20">
        <v>1.67</v>
      </c>
      <c r="E51" s="20">
        <v>1.76</v>
      </c>
      <c r="F51" s="20">
        <v>1.58</v>
      </c>
      <c r="G51" s="20">
        <v>1.66</v>
      </c>
      <c r="H51" s="768">
        <f t="shared" si="3"/>
        <v>1.76</v>
      </c>
      <c r="J51" s="47">
        <v>340</v>
      </c>
      <c r="K51" s="400" t="str">
        <f>LOOKUP(J51,Name!A$1:B1791)</f>
        <v>Nichole Birmingham</v>
      </c>
      <c r="L51" s="20"/>
      <c r="M51" s="20">
        <v>7.93</v>
      </c>
      <c r="N51" s="659">
        <v>9.58</v>
      </c>
      <c r="O51" s="659">
        <v>9.76</v>
      </c>
      <c r="P51" s="20"/>
      <c r="Q51" s="785">
        <f t="shared" si="4"/>
        <v>9.76</v>
      </c>
    </row>
    <row r="52" spans="1:17" ht="15.75">
      <c r="A52" s="47">
        <v>328</v>
      </c>
      <c r="B52" s="8" t="str">
        <f>LOOKUP(A52,Name!A$1:B1774)</f>
        <v>Eloise Evans</v>
      </c>
      <c r="C52" s="20"/>
      <c r="D52" s="20"/>
      <c r="E52" s="20"/>
      <c r="F52" s="20">
        <v>1.74</v>
      </c>
      <c r="G52" s="20"/>
      <c r="H52" s="768">
        <f t="shared" si="3"/>
        <v>1.74</v>
      </c>
      <c r="J52" s="47">
        <v>457</v>
      </c>
      <c r="K52" s="8" t="str">
        <f>LOOKUP(J52,Name!A$1:B1784)</f>
        <v>Josie Olyarynk</v>
      </c>
      <c r="L52" s="20">
        <v>8.47</v>
      </c>
      <c r="M52" s="20">
        <v>8.74</v>
      </c>
      <c r="N52" s="20">
        <v>9.24</v>
      </c>
      <c r="O52" s="20">
        <v>8</v>
      </c>
      <c r="P52" s="20">
        <v>8.87</v>
      </c>
      <c r="Q52" s="768">
        <f t="shared" si="4"/>
        <v>9.24</v>
      </c>
    </row>
    <row r="53" spans="1:17" ht="15.75">
      <c r="A53" s="47">
        <v>582</v>
      </c>
      <c r="B53" s="8" t="str">
        <f>LOOKUP(A53,Name!A$1:B1774)</f>
        <v>Charlotte Barnard</v>
      </c>
      <c r="C53" s="20"/>
      <c r="D53" s="20"/>
      <c r="E53" s="20"/>
      <c r="F53" s="20">
        <v>1.72</v>
      </c>
      <c r="G53" s="20">
        <v>1.63</v>
      </c>
      <c r="H53" s="768">
        <f t="shared" si="3"/>
        <v>1.72</v>
      </c>
      <c r="J53" s="583">
        <v>322</v>
      </c>
      <c r="K53" s="421" t="str">
        <f>LOOKUP(J53,Name!A$1:B1782)</f>
        <v>Melissa Morris</v>
      </c>
      <c r="L53" s="659">
        <v>8.87</v>
      </c>
      <c r="M53" s="659">
        <v>8.99</v>
      </c>
      <c r="N53" s="660">
        <v>8.13</v>
      </c>
      <c r="O53" s="660">
        <v>8.12</v>
      </c>
      <c r="P53" s="660">
        <v>8.06</v>
      </c>
      <c r="Q53" s="769">
        <f t="shared" si="4"/>
        <v>8.99</v>
      </c>
    </row>
    <row r="54" spans="1:17" ht="15.75">
      <c r="A54" s="47">
        <v>679</v>
      </c>
      <c r="B54" s="547" t="str">
        <f>LOOKUP(A54,Name!A$1:B1775)</f>
        <v>Tania Jansen van Rensburg</v>
      </c>
      <c r="C54" s="20"/>
      <c r="D54" s="20"/>
      <c r="E54" s="20">
        <v>1.72</v>
      </c>
      <c r="F54" s="20"/>
      <c r="G54" s="20"/>
      <c r="H54" s="768">
        <f t="shared" si="3"/>
        <v>1.72</v>
      </c>
      <c r="J54" s="47">
        <v>671</v>
      </c>
      <c r="K54" s="8" t="str">
        <f>LOOKUP(J54,Name!A$1:B1788)</f>
        <v>Fiona Foulkes</v>
      </c>
      <c r="L54" s="20">
        <v>8.06</v>
      </c>
      <c r="M54" s="20">
        <v>7.94</v>
      </c>
      <c r="N54" s="20">
        <v>8.04</v>
      </c>
      <c r="O54" s="20">
        <v>8.46</v>
      </c>
      <c r="P54" s="20">
        <v>8.55</v>
      </c>
      <c r="Q54" s="768">
        <f t="shared" si="4"/>
        <v>8.55</v>
      </c>
    </row>
    <row r="55" spans="1:17" ht="15.75">
      <c r="A55" s="47">
        <v>168</v>
      </c>
      <c r="B55" s="8" t="str">
        <f>LOOKUP(A55,Name!A$1:B1765)</f>
        <v>Eleanor Williams</v>
      </c>
      <c r="C55" s="20">
        <v>1.7</v>
      </c>
      <c r="D55" s="20">
        <v>1.68</v>
      </c>
      <c r="E55" s="20">
        <v>1.5</v>
      </c>
      <c r="F55" s="20">
        <v>1.6</v>
      </c>
      <c r="G55" s="20">
        <v>1.68</v>
      </c>
      <c r="H55" s="768">
        <f t="shared" si="3"/>
        <v>1.7</v>
      </c>
      <c r="J55" s="47">
        <v>320</v>
      </c>
      <c r="K55" s="400" t="str">
        <f>LOOKUP(J55,Name!A$1:B1781)</f>
        <v>Kia Stewart Morrison</v>
      </c>
      <c r="L55" s="20">
        <v>7.68</v>
      </c>
      <c r="M55" s="20">
        <v>6.91</v>
      </c>
      <c r="N55" s="20">
        <v>7.15</v>
      </c>
      <c r="O55" s="20">
        <v>8.1</v>
      </c>
      <c r="P55" s="20">
        <v>8.1</v>
      </c>
      <c r="Q55" s="768">
        <f t="shared" si="4"/>
        <v>8.1</v>
      </c>
    </row>
    <row r="56" spans="1:17" ht="15.75">
      <c r="A56" s="47">
        <v>672</v>
      </c>
      <c r="B56" s="8" t="str">
        <f>LOOKUP(A56,Name!A$1:B1775)</f>
        <v>Louisa Webber</v>
      </c>
      <c r="C56" s="20">
        <v>1.63</v>
      </c>
      <c r="D56" s="20">
        <v>1.67</v>
      </c>
      <c r="E56" s="20" t="s">
        <v>189</v>
      </c>
      <c r="F56" s="20">
        <v>1.63</v>
      </c>
      <c r="G56" s="20"/>
      <c r="H56" s="768">
        <f t="shared" si="3"/>
        <v>1.67</v>
      </c>
      <c r="J56" s="47">
        <v>674</v>
      </c>
      <c r="K56" s="8" t="str">
        <f>LOOKUP(J56,Name!A$1:B1787)</f>
        <v>Maisie Franklin</v>
      </c>
      <c r="L56" s="20">
        <v>7.2</v>
      </c>
      <c r="M56" s="20">
        <v>6.63</v>
      </c>
      <c r="N56" s="20">
        <v>7.46</v>
      </c>
      <c r="O56" s="20">
        <v>7.78</v>
      </c>
      <c r="P56" s="20">
        <v>6.64</v>
      </c>
      <c r="Q56" s="768">
        <f t="shared" si="4"/>
        <v>7.78</v>
      </c>
    </row>
    <row r="57" spans="1:17" ht="15.75">
      <c r="A57" s="47">
        <v>330</v>
      </c>
      <c r="B57" s="8" t="str">
        <f>LOOKUP(A57,Name!A$1:B1767)</f>
        <v>Olivia Ward</v>
      </c>
      <c r="C57" s="358">
        <v>1.66</v>
      </c>
      <c r="D57" s="324"/>
      <c r="E57" s="324"/>
      <c r="F57" s="20"/>
      <c r="G57" s="20"/>
      <c r="H57" s="768">
        <f t="shared" si="3"/>
        <v>1.66</v>
      </c>
      <c r="J57" s="47">
        <v>303</v>
      </c>
      <c r="K57" s="8" t="str">
        <f>LOOKUP(J57,Name!A$1:B1783)</f>
        <v>Lauren Francis May</v>
      </c>
      <c r="L57" s="358">
        <v>7.55</v>
      </c>
      <c r="M57" s="358"/>
      <c r="N57" s="358"/>
      <c r="O57" s="20"/>
      <c r="P57" s="20"/>
      <c r="Q57" s="768">
        <f t="shared" si="4"/>
        <v>7.55</v>
      </c>
    </row>
    <row r="58" spans="1:17" ht="15.75">
      <c r="A58" s="47">
        <v>459</v>
      </c>
      <c r="B58" s="8" t="str">
        <f>LOOKUP(A58,Name!A$1:B1775)</f>
        <v>Lauryn Elliott</v>
      </c>
      <c r="C58" s="20"/>
      <c r="D58" s="20"/>
      <c r="E58" s="20">
        <v>1.58</v>
      </c>
      <c r="F58" s="20">
        <v>1.65</v>
      </c>
      <c r="G58" s="20"/>
      <c r="H58" s="768">
        <f t="shared" si="3"/>
        <v>1.65</v>
      </c>
      <c r="J58" s="47">
        <v>680</v>
      </c>
      <c r="K58" s="8" t="str">
        <f>LOOKUP(J58,Name!A$1:B1788)</f>
        <v>Charlotte Lock</v>
      </c>
      <c r="L58" s="20"/>
      <c r="M58" s="20"/>
      <c r="N58" s="20">
        <v>7.35</v>
      </c>
      <c r="O58" s="20">
        <v>6.78</v>
      </c>
      <c r="P58" s="20"/>
      <c r="Q58" s="768">
        <f t="shared" si="4"/>
        <v>7.35</v>
      </c>
    </row>
    <row r="59" spans="1:17" ht="15.75">
      <c r="A59" s="47">
        <v>174</v>
      </c>
      <c r="B59" s="8" t="str">
        <f>LOOKUP(A59,Name!A$1:B1766)</f>
        <v>Sam Hamadou</v>
      </c>
      <c r="C59" s="20">
        <v>1.63</v>
      </c>
      <c r="D59" s="20"/>
      <c r="E59" s="20"/>
      <c r="F59" s="20"/>
      <c r="G59" s="20"/>
      <c r="H59" s="768">
        <f t="shared" si="3"/>
        <v>1.63</v>
      </c>
      <c r="J59" s="47">
        <v>676</v>
      </c>
      <c r="K59" s="8" t="str">
        <f>LOOKUP(J59,Name!A$1:B1789)</f>
        <v>Keavie Preston</v>
      </c>
      <c r="L59" s="20">
        <v>6.81</v>
      </c>
      <c r="M59" s="20">
        <v>6.29</v>
      </c>
      <c r="N59" s="20"/>
      <c r="O59" s="20"/>
      <c r="P59" s="20">
        <v>6.51</v>
      </c>
      <c r="Q59" s="768">
        <f t="shared" si="4"/>
        <v>6.81</v>
      </c>
    </row>
    <row r="60" spans="1:17" ht="15.75">
      <c r="A60" s="47">
        <v>170</v>
      </c>
      <c r="B60" s="8" t="str">
        <f>LOOKUP(A60,Name!A$1:B1772)</f>
        <v>Lucy Wood</v>
      </c>
      <c r="C60" s="20">
        <v>1.52</v>
      </c>
      <c r="D60" s="20"/>
      <c r="E60" s="20"/>
      <c r="F60" s="20"/>
      <c r="G60" s="20"/>
      <c r="H60" s="768">
        <f t="shared" si="3"/>
        <v>1.52</v>
      </c>
      <c r="J60" s="47">
        <v>459</v>
      </c>
      <c r="K60" s="8" t="str">
        <f>LOOKUP(J60,Name!A$1:B1785)</f>
        <v>Lauryn Elliott</v>
      </c>
      <c r="L60" s="20">
        <v>5.72</v>
      </c>
      <c r="M60" s="20"/>
      <c r="N60" s="20">
        <v>6.37</v>
      </c>
      <c r="O60" s="20">
        <v>6.66</v>
      </c>
      <c r="P60" s="20"/>
      <c r="Q60" s="768">
        <f t="shared" si="4"/>
        <v>6.66</v>
      </c>
    </row>
    <row r="61" spans="1:17" ht="15.75">
      <c r="A61" s="47">
        <v>167</v>
      </c>
      <c r="B61" s="8" t="str">
        <f>LOOKUP(A61,Name!A$1:B1764)</f>
        <v>Georgina Case</v>
      </c>
      <c r="C61" s="20">
        <v>1.48</v>
      </c>
      <c r="D61" s="20"/>
      <c r="E61" s="20">
        <v>1.5</v>
      </c>
      <c r="F61" s="20"/>
      <c r="G61" s="20"/>
      <c r="H61" s="768">
        <f t="shared" si="3"/>
        <v>1.5</v>
      </c>
      <c r="J61" s="47">
        <v>171</v>
      </c>
      <c r="K61" s="8" t="str">
        <f>LOOKUP(J61,Name!A$1:B1778)</f>
        <v>Hannah Smith</v>
      </c>
      <c r="L61" s="20">
        <v>5.96</v>
      </c>
      <c r="M61" s="20">
        <v>5.79</v>
      </c>
      <c r="N61" s="20">
        <v>5.89</v>
      </c>
      <c r="O61" s="20">
        <v>6.34</v>
      </c>
      <c r="P61" s="20">
        <v>5.99</v>
      </c>
      <c r="Q61" s="768">
        <f t="shared" si="4"/>
        <v>6.34</v>
      </c>
    </row>
    <row r="62" spans="1:17" ht="16.5" thickBot="1">
      <c r="A62" s="49">
        <v>171</v>
      </c>
      <c r="B62" s="50" t="str">
        <f>LOOKUP(A62,Name!A$1:B1771)</f>
        <v>Hannah Smith</v>
      </c>
      <c r="C62" s="770">
        <v>1.44</v>
      </c>
      <c r="D62" s="770">
        <v>1.38</v>
      </c>
      <c r="E62" s="770">
        <v>1.24</v>
      </c>
      <c r="F62" s="770">
        <v>1.22</v>
      </c>
      <c r="G62" s="770">
        <v>1.39</v>
      </c>
      <c r="H62" s="771">
        <f t="shared" si="3"/>
        <v>1.44</v>
      </c>
      <c r="J62" s="47">
        <v>330</v>
      </c>
      <c r="K62" s="8" t="str">
        <f>LOOKUP(J62,Name!A$1:B1780)</f>
        <v>Olivia Ward</v>
      </c>
      <c r="L62" s="20">
        <v>5.74</v>
      </c>
      <c r="M62" s="20">
        <v>4.59</v>
      </c>
      <c r="N62" s="20">
        <v>4.87</v>
      </c>
      <c r="O62" s="20">
        <v>5.73</v>
      </c>
      <c r="P62" s="20">
        <v>4.64</v>
      </c>
      <c r="Q62" s="768">
        <f t="shared" si="4"/>
        <v>5.74</v>
      </c>
    </row>
    <row r="63" spans="10:17" ht="16.5" thickBot="1">
      <c r="J63" s="47">
        <v>170</v>
      </c>
      <c r="K63" s="8" t="str">
        <f>LOOKUP(J63,Name!A$1:B1790)</f>
        <v>Lucy Wood</v>
      </c>
      <c r="L63" s="20"/>
      <c r="M63" s="20">
        <v>5.02</v>
      </c>
      <c r="N63" s="20"/>
      <c r="O63" s="20"/>
      <c r="P63" s="20">
        <v>5.41</v>
      </c>
      <c r="Q63" s="768">
        <f t="shared" si="4"/>
        <v>5.41</v>
      </c>
    </row>
    <row r="64" spans="1:17" ht="15.75">
      <c r="A64" s="266" t="s">
        <v>0</v>
      </c>
      <c r="B64" s="280" t="s">
        <v>550</v>
      </c>
      <c r="C64" s="267" t="s">
        <v>84</v>
      </c>
      <c r="D64" s="267" t="s">
        <v>1</v>
      </c>
      <c r="E64" s="267" t="s">
        <v>2</v>
      </c>
      <c r="F64" s="267" t="s">
        <v>3</v>
      </c>
      <c r="G64" s="267" t="s">
        <v>4</v>
      </c>
      <c r="H64" s="268" t="s">
        <v>521</v>
      </c>
      <c r="J64" s="47">
        <v>328</v>
      </c>
      <c r="K64" s="8" t="str">
        <f>LOOKUP(J64,Name!A$1:B1779)</f>
        <v>Eloise Evans</v>
      </c>
      <c r="L64" s="20">
        <v>4.89</v>
      </c>
      <c r="M64" s="20"/>
      <c r="N64" s="20"/>
      <c r="O64" s="20">
        <v>5.39</v>
      </c>
      <c r="P64" s="20"/>
      <c r="Q64" s="768">
        <f t="shared" si="4"/>
        <v>5.39</v>
      </c>
    </row>
    <row r="65" spans="1:17" ht="15.75">
      <c r="A65" s="47">
        <v>673</v>
      </c>
      <c r="B65" s="788" t="str">
        <f>LOOKUP(A65,Name!A$1:B1772)</f>
        <v>Anya Bates</v>
      </c>
      <c r="C65" s="406">
        <v>60</v>
      </c>
      <c r="D65" s="406">
        <v>59</v>
      </c>
      <c r="E65" s="406">
        <v>58</v>
      </c>
      <c r="F65" s="406">
        <v>58</v>
      </c>
      <c r="G65" s="406">
        <v>60</v>
      </c>
      <c r="H65" s="662">
        <f aca="true" t="shared" si="5" ref="H65:H86">MAX(C65:G65)</f>
        <v>60</v>
      </c>
      <c r="J65" s="47">
        <v>679</v>
      </c>
      <c r="K65" s="547" t="str">
        <f>LOOKUP(J65,Name!A$1:B1787)</f>
        <v>Tania Jansen van Rensburg</v>
      </c>
      <c r="L65" s="20"/>
      <c r="M65" s="20"/>
      <c r="N65" s="20">
        <v>5.36</v>
      </c>
      <c r="O65" s="20"/>
      <c r="P65" s="20"/>
      <c r="Q65" s="768">
        <f t="shared" si="4"/>
        <v>5.36</v>
      </c>
    </row>
    <row r="66" spans="1:17" ht="15.75">
      <c r="A66" s="47">
        <v>165</v>
      </c>
      <c r="B66" s="8" t="str">
        <f>LOOKUP(A66,Name!A$1:B1762)</f>
        <v>Mollie Darrock</v>
      </c>
      <c r="C66" s="403">
        <v>58</v>
      </c>
      <c r="D66" s="403">
        <v>56</v>
      </c>
      <c r="E66" s="403">
        <v>57</v>
      </c>
      <c r="F66" s="403">
        <v>57</v>
      </c>
      <c r="G66" s="403">
        <v>54</v>
      </c>
      <c r="H66" s="407">
        <f t="shared" si="5"/>
        <v>58</v>
      </c>
      <c r="J66" s="47">
        <v>582</v>
      </c>
      <c r="K66" s="8" t="str">
        <f>LOOKUP(J66,Name!A$1:B1785)</f>
        <v>Charlotte Barnard</v>
      </c>
      <c r="L66" s="20"/>
      <c r="M66" s="20"/>
      <c r="N66" s="20">
        <v>4.71</v>
      </c>
      <c r="O66" s="20">
        <v>3.59</v>
      </c>
      <c r="P66" s="20">
        <v>4.51</v>
      </c>
      <c r="Q66" s="768">
        <f t="shared" si="4"/>
        <v>4.71</v>
      </c>
    </row>
    <row r="67" spans="1:17" ht="16.5" thickBot="1">
      <c r="A67" s="47">
        <v>169</v>
      </c>
      <c r="B67" s="8" t="str">
        <f>LOOKUP(A67,Name!A$1:B1771)</f>
        <v>Chrissie Prince</v>
      </c>
      <c r="C67" s="403"/>
      <c r="D67" s="403"/>
      <c r="E67" s="403"/>
      <c r="F67" s="403">
        <v>48</v>
      </c>
      <c r="G67" s="403">
        <v>57</v>
      </c>
      <c r="H67" s="407">
        <f t="shared" si="5"/>
        <v>57</v>
      </c>
      <c r="J67" s="49">
        <v>583</v>
      </c>
      <c r="K67" s="50" t="str">
        <f>LOOKUP(J67,Name!A$1:B1786)</f>
        <v>Alice Mellor</v>
      </c>
      <c r="L67" s="770">
        <v>4.27</v>
      </c>
      <c r="M67" s="770">
        <v>4.07</v>
      </c>
      <c r="N67" s="770">
        <v>4.68</v>
      </c>
      <c r="O67" s="770">
        <v>4.32</v>
      </c>
      <c r="P67" s="770">
        <v>4.6</v>
      </c>
      <c r="Q67" s="771">
        <f t="shared" si="4"/>
        <v>4.68</v>
      </c>
    </row>
    <row r="68" spans="1:8" ht="16.5" thickBot="1">
      <c r="A68" s="47">
        <v>340</v>
      </c>
      <c r="B68" s="400" t="str">
        <f>LOOKUP(A68,Name!A$1:B1763)</f>
        <v>Nichole Birmingham</v>
      </c>
      <c r="C68" s="403"/>
      <c r="D68" s="403">
        <v>55</v>
      </c>
      <c r="E68" s="403"/>
      <c r="F68" s="403"/>
      <c r="G68" s="403"/>
      <c r="H68" s="407">
        <f t="shared" si="5"/>
        <v>55</v>
      </c>
    </row>
    <row r="69" spans="1:17" ht="15.75">
      <c r="A69" s="47">
        <v>581</v>
      </c>
      <c r="B69" s="8" t="str">
        <f>LOOKUP(A69,Name!A$1:B1765)</f>
        <v>Isabelle Neville</v>
      </c>
      <c r="C69" s="403"/>
      <c r="D69" s="403">
        <v>49</v>
      </c>
      <c r="E69" s="403">
        <v>50</v>
      </c>
      <c r="F69" s="403">
        <v>49</v>
      </c>
      <c r="G69" s="403">
        <v>53</v>
      </c>
      <c r="H69" s="407">
        <f t="shared" si="5"/>
        <v>53</v>
      </c>
      <c r="J69" s="409" t="s">
        <v>0</v>
      </c>
      <c r="K69" s="280" t="s">
        <v>239</v>
      </c>
      <c r="L69" s="267" t="s">
        <v>84</v>
      </c>
      <c r="M69" s="267" t="s">
        <v>1</v>
      </c>
      <c r="N69" s="267" t="s">
        <v>2</v>
      </c>
      <c r="O69" s="267" t="s">
        <v>3</v>
      </c>
      <c r="P69" s="267" t="s">
        <v>4</v>
      </c>
      <c r="Q69" s="268" t="s">
        <v>38</v>
      </c>
    </row>
    <row r="70" spans="1:17" ht="15.75">
      <c r="A70" s="47">
        <v>582</v>
      </c>
      <c r="B70" s="8" t="str">
        <f>LOOKUP(A70,Name!A$1:B1764)</f>
        <v>Charlotte Barnard</v>
      </c>
      <c r="C70" s="403">
        <v>50</v>
      </c>
      <c r="D70" s="403">
        <v>49</v>
      </c>
      <c r="E70" s="403">
        <v>48</v>
      </c>
      <c r="F70" s="403"/>
      <c r="G70" s="403"/>
      <c r="H70" s="407">
        <f t="shared" si="5"/>
        <v>50</v>
      </c>
      <c r="J70" s="411">
        <v>6</v>
      </c>
      <c r="K70" s="798" t="s">
        <v>242</v>
      </c>
      <c r="L70" s="415">
        <v>103.2</v>
      </c>
      <c r="M70" s="415">
        <v>103.7</v>
      </c>
      <c r="N70" s="19">
        <v>105.8</v>
      </c>
      <c r="O70" s="415">
        <v>103.3</v>
      </c>
      <c r="P70" s="415">
        <v>103.8</v>
      </c>
      <c r="Q70" s="797">
        <f>MIN(L70:P70)</f>
        <v>103.2</v>
      </c>
    </row>
    <row r="71" spans="1:17" ht="15.75">
      <c r="A71" s="47">
        <v>166</v>
      </c>
      <c r="B71" s="8" t="str">
        <f>LOOKUP(A71,Name!A$1:B1763)</f>
        <v>Rachel Iliffe</v>
      </c>
      <c r="C71" s="403">
        <v>48</v>
      </c>
      <c r="D71" s="403"/>
      <c r="E71" s="403"/>
      <c r="F71" s="403"/>
      <c r="G71" s="403"/>
      <c r="H71" s="407">
        <f t="shared" si="5"/>
        <v>48</v>
      </c>
      <c r="J71" s="416">
        <v>4</v>
      </c>
      <c r="K71" s="57" t="s">
        <v>9</v>
      </c>
      <c r="L71" s="19">
        <v>104.5</v>
      </c>
      <c r="M71" s="19"/>
      <c r="N71" s="415">
        <v>104.6</v>
      </c>
      <c r="O71" s="19">
        <v>103.6</v>
      </c>
      <c r="P71" s="19"/>
      <c r="Q71" s="281">
        <f>MIN(L71:P71)</f>
        <v>103.6</v>
      </c>
    </row>
    <row r="72" spans="1:17" ht="15.75">
      <c r="A72" s="47">
        <v>459</v>
      </c>
      <c r="B72" s="8" t="str">
        <f>LOOKUP(A72,Name!A$1:B1766)</f>
        <v>Lauryn Elliott</v>
      </c>
      <c r="C72" s="403">
        <v>48</v>
      </c>
      <c r="D72" s="403"/>
      <c r="E72" s="403"/>
      <c r="F72" s="403"/>
      <c r="G72" s="403"/>
      <c r="H72" s="407">
        <f t="shared" si="5"/>
        <v>48</v>
      </c>
      <c r="J72" s="412">
        <v>3</v>
      </c>
      <c r="K72" s="57" t="s">
        <v>6</v>
      </c>
      <c r="L72" s="19">
        <v>105.7</v>
      </c>
      <c r="M72" s="19">
        <v>107.1</v>
      </c>
      <c r="N72" s="19">
        <v>105.3</v>
      </c>
      <c r="O72" s="19">
        <v>104.7</v>
      </c>
      <c r="P72" s="19">
        <v>105.1</v>
      </c>
      <c r="Q72" s="281">
        <f>MIN(L72:P72)</f>
        <v>104.7</v>
      </c>
    </row>
    <row r="73" spans="1:17" ht="15.75">
      <c r="A73" s="47">
        <v>670</v>
      </c>
      <c r="B73" s="8" t="str">
        <f>LOOKUP(A73,Name!A$1:B1773)</f>
        <v>Emily Belcher</v>
      </c>
      <c r="C73" s="403">
        <v>48</v>
      </c>
      <c r="D73" s="403">
        <v>48</v>
      </c>
      <c r="E73" s="403">
        <v>48</v>
      </c>
      <c r="F73" s="403">
        <v>46</v>
      </c>
      <c r="G73" s="403"/>
      <c r="H73" s="407">
        <f t="shared" si="5"/>
        <v>48</v>
      </c>
      <c r="J73" s="413">
        <v>1</v>
      </c>
      <c r="K73" s="57" t="s">
        <v>10</v>
      </c>
      <c r="L73" s="19">
        <v>112.5</v>
      </c>
      <c r="M73" s="19">
        <v>117.7</v>
      </c>
      <c r="N73" s="19">
        <v>111.4</v>
      </c>
      <c r="O73" s="19">
        <v>109.3</v>
      </c>
      <c r="P73" s="19">
        <v>112.9</v>
      </c>
      <c r="Q73" s="281">
        <f>MIN(L73:P73)</f>
        <v>109.3</v>
      </c>
    </row>
    <row r="74" spans="1:17" ht="16.5" thickBot="1">
      <c r="A74" s="47">
        <v>674</v>
      </c>
      <c r="B74" s="8" t="str">
        <f>LOOKUP(A74,Name!A$1:B1774)</f>
        <v>Maisie Franklin</v>
      </c>
      <c r="C74" s="403">
        <v>48</v>
      </c>
      <c r="D74" s="403">
        <v>46</v>
      </c>
      <c r="E74" s="403">
        <v>46</v>
      </c>
      <c r="F74" s="403">
        <v>45</v>
      </c>
      <c r="G74" s="403">
        <v>43</v>
      </c>
      <c r="H74" s="407">
        <f t="shared" si="5"/>
        <v>48</v>
      </c>
      <c r="J74" s="695">
        <v>5</v>
      </c>
      <c r="K74" s="62" t="s">
        <v>8</v>
      </c>
      <c r="L74" s="75">
        <v>109.9</v>
      </c>
      <c r="M74" s="75"/>
      <c r="N74" s="75"/>
      <c r="O74" s="75"/>
      <c r="P74" s="75"/>
      <c r="Q74" s="282">
        <f>MIN(L74:P74)</f>
        <v>109.9</v>
      </c>
    </row>
    <row r="75" spans="1:8" ht="16.5" thickBot="1">
      <c r="A75" s="47">
        <v>330</v>
      </c>
      <c r="B75" s="8" t="str">
        <f>LOOKUP(A75,Name!A$1:B1775)</f>
        <v>Olivia Ward</v>
      </c>
      <c r="C75" s="403"/>
      <c r="D75" s="403">
        <v>48</v>
      </c>
      <c r="E75" s="403">
        <v>43</v>
      </c>
      <c r="F75" s="403">
        <v>45</v>
      </c>
      <c r="G75" s="403">
        <v>47</v>
      </c>
      <c r="H75" s="407">
        <f t="shared" si="5"/>
        <v>48</v>
      </c>
    </row>
    <row r="76" spans="1:17" ht="15.75">
      <c r="A76" s="47">
        <v>681</v>
      </c>
      <c r="B76" s="8" t="str">
        <f>LOOKUP(A76,Name!A$1:B1775)</f>
        <v>Lauren Colwell</v>
      </c>
      <c r="C76" s="403"/>
      <c r="D76" s="403"/>
      <c r="E76" s="403">
        <v>45</v>
      </c>
      <c r="F76" s="403">
        <v>43</v>
      </c>
      <c r="G76" s="403"/>
      <c r="H76" s="407">
        <f t="shared" si="5"/>
        <v>45</v>
      </c>
      <c r="J76" s="409" t="s">
        <v>0</v>
      </c>
      <c r="K76" s="280" t="s">
        <v>238</v>
      </c>
      <c r="L76" s="267" t="s">
        <v>84</v>
      </c>
      <c r="M76" s="267" t="s">
        <v>1</v>
      </c>
      <c r="N76" s="267" t="s">
        <v>2</v>
      </c>
      <c r="O76" s="267" t="s">
        <v>3</v>
      </c>
      <c r="P76" s="267" t="s">
        <v>4</v>
      </c>
      <c r="Q76" s="268" t="s">
        <v>38</v>
      </c>
    </row>
    <row r="77" spans="1:17" ht="15.75">
      <c r="A77" s="47">
        <v>460</v>
      </c>
      <c r="B77" s="8" t="str">
        <f>LOOKUP(A77,Name!A$1:B1767)</f>
        <v>Chloe Chapman</v>
      </c>
      <c r="C77" s="404">
        <v>44</v>
      </c>
      <c r="D77" s="404"/>
      <c r="E77" s="404"/>
      <c r="F77" s="403"/>
      <c r="G77" s="403"/>
      <c r="H77" s="407">
        <f t="shared" si="5"/>
        <v>44</v>
      </c>
      <c r="J77" s="411">
        <v>6</v>
      </c>
      <c r="K77" s="798" t="s">
        <v>242</v>
      </c>
      <c r="L77" s="19">
        <v>110.6</v>
      </c>
      <c r="M77" s="19">
        <v>114.2</v>
      </c>
      <c r="N77" s="650">
        <v>107.6</v>
      </c>
      <c r="O77" s="19">
        <v>115.8</v>
      </c>
      <c r="P77" s="19">
        <v>118.4</v>
      </c>
      <c r="Q77" s="797">
        <f>MIN(L77:P77)</f>
        <v>107.6</v>
      </c>
    </row>
    <row r="78" spans="1:17" ht="15.75">
      <c r="A78" s="47">
        <v>328</v>
      </c>
      <c r="B78" s="8" t="str">
        <f>LOOKUP(A78,Name!A$1:B1765)</f>
        <v>Eloise Evans</v>
      </c>
      <c r="C78" s="403">
        <v>43</v>
      </c>
      <c r="D78" s="403">
        <v>36</v>
      </c>
      <c r="E78" s="403"/>
      <c r="F78" s="403"/>
      <c r="G78" s="403"/>
      <c r="H78" s="407">
        <f t="shared" si="5"/>
        <v>43</v>
      </c>
      <c r="J78" s="410">
        <v>5</v>
      </c>
      <c r="K78" s="57" t="s">
        <v>8</v>
      </c>
      <c r="L78" s="415">
        <v>107.9</v>
      </c>
      <c r="M78" s="415">
        <v>110.7</v>
      </c>
      <c r="N78" s="477">
        <v>108.4</v>
      </c>
      <c r="O78" s="650">
        <v>109.7</v>
      </c>
      <c r="P78" s="650">
        <v>108.3</v>
      </c>
      <c r="Q78" s="281">
        <f>MIN(L78:P78)</f>
        <v>107.9</v>
      </c>
    </row>
    <row r="79" spans="1:17" ht="15.75">
      <c r="A79" s="47">
        <v>322</v>
      </c>
      <c r="B79" s="8" t="str">
        <f>LOOKUP(A79,Name!A$1:B1764)</f>
        <v>Melissa Morris</v>
      </c>
      <c r="C79" s="403">
        <v>42</v>
      </c>
      <c r="D79" s="403"/>
      <c r="E79" s="403"/>
      <c r="F79" s="403"/>
      <c r="G79" s="403"/>
      <c r="H79" s="407">
        <f t="shared" si="5"/>
        <v>42</v>
      </c>
      <c r="J79" s="413">
        <v>1</v>
      </c>
      <c r="K79" s="57" t="s">
        <v>10</v>
      </c>
      <c r="L79" s="19">
        <v>115.2</v>
      </c>
      <c r="M79" s="19">
        <v>129</v>
      </c>
      <c r="N79" s="19"/>
      <c r="O79" s="19"/>
      <c r="P79" s="19"/>
      <c r="Q79" s="281">
        <f>MIN(L79:P79)</f>
        <v>115.2</v>
      </c>
    </row>
    <row r="80" spans="1:17" ht="15.75">
      <c r="A80" s="47">
        <v>170</v>
      </c>
      <c r="B80" s="8" t="str">
        <f>LOOKUP(A80,Name!A$1:B1772)</f>
        <v>Lucy Wood</v>
      </c>
      <c r="C80" s="403"/>
      <c r="D80" s="403">
        <v>42</v>
      </c>
      <c r="E80" s="403"/>
      <c r="F80" s="403"/>
      <c r="G80" s="403">
        <v>39</v>
      </c>
      <c r="H80" s="407">
        <f t="shared" si="5"/>
        <v>42</v>
      </c>
      <c r="J80" s="412">
        <v>3</v>
      </c>
      <c r="K80" s="57" t="s">
        <v>6</v>
      </c>
      <c r="L80" s="19">
        <v>121.1</v>
      </c>
      <c r="M80" s="19">
        <v>121.4</v>
      </c>
      <c r="N80" s="19"/>
      <c r="O80" s="19"/>
      <c r="P80" s="19"/>
      <c r="Q80" s="281">
        <f>MIN(L80:P80)</f>
        <v>121.1</v>
      </c>
    </row>
    <row r="81" spans="1:17" ht="16.5" thickBot="1">
      <c r="A81" s="47">
        <v>675</v>
      </c>
      <c r="B81" s="8" t="str">
        <f>LOOKUP(A81,Name!A$1:B1774)</f>
        <v>Ella Stirling</v>
      </c>
      <c r="C81" s="403">
        <v>41</v>
      </c>
      <c r="D81" s="403">
        <v>39</v>
      </c>
      <c r="E81" s="403"/>
      <c r="F81" s="403">
        <v>36</v>
      </c>
      <c r="G81" s="403">
        <v>37</v>
      </c>
      <c r="H81" s="407">
        <f t="shared" si="5"/>
        <v>41</v>
      </c>
      <c r="J81" s="414">
        <v>4</v>
      </c>
      <c r="K81" s="62" t="s">
        <v>9</v>
      </c>
      <c r="L81" s="75"/>
      <c r="M81" s="75"/>
      <c r="N81" s="75"/>
      <c r="O81" s="75"/>
      <c r="P81" s="75"/>
      <c r="Q81" s="282">
        <f>MIN(L81:P81)</f>
        <v>0</v>
      </c>
    </row>
    <row r="82" spans="1:8" ht="15.75">
      <c r="A82" s="47">
        <v>329</v>
      </c>
      <c r="B82" s="8" t="str">
        <f>LOOKUP(A82,Name!A$1:B1775)</f>
        <v>Harriet Woodward</v>
      </c>
      <c r="C82" s="403"/>
      <c r="D82" s="403">
        <v>41</v>
      </c>
      <c r="E82" s="403"/>
      <c r="F82" s="403"/>
      <c r="G82" s="403"/>
      <c r="H82" s="407">
        <f t="shared" si="5"/>
        <v>41</v>
      </c>
    </row>
    <row r="83" spans="1:8" ht="15.75">
      <c r="A83" s="47">
        <v>585</v>
      </c>
      <c r="B83" s="8" t="str">
        <f>LOOKUP(A83,Name!A$1:B1771)</f>
        <v>Bethany Devonshire</v>
      </c>
      <c r="C83" s="403">
        <v>33</v>
      </c>
      <c r="D83" s="403">
        <v>36</v>
      </c>
      <c r="E83" s="403">
        <v>38</v>
      </c>
      <c r="F83" s="403"/>
      <c r="G83" s="403"/>
      <c r="H83" s="407">
        <f t="shared" si="5"/>
        <v>38</v>
      </c>
    </row>
    <row r="84" spans="1:8" ht="15.75">
      <c r="A84" s="47">
        <v>584</v>
      </c>
      <c r="B84" s="8" t="str">
        <f>LOOKUP(A84,Name!A$1:B1769)</f>
        <v>Ella Turner</v>
      </c>
      <c r="C84" s="403">
        <v>36</v>
      </c>
      <c r="D84" s="403"/>
      <c r="E84" s="403"/>
      <c r="F84" s="403"/>
      <c r="G84" s="403"/>
      <c r="H84" s="407">
        <f t="shared" si="5"/>
        <v>36</v>
      </c>
    </row>
    <row r="85" spans="1:8" ht="15.75">
      <c r="A85" s="47">
        <v>586</v>
      </c>
      <c r="B85" s="8" t="str">
        <f>LOOKUP(A85,Name!A$1:B1770)</f>
        <v>Charlotte Cornbill</v>
      </c>
      <c r="C85" s="403">
        <v>36</v>
      </c>
      <c r="D85" s="403">
        <v>35</v>
      </c>
      <c r="E85" s="403"/>
      <c r="F85" s="403"/>
      <c r="G85" s="403"/>
      <c r="H85" s="407">
        <f t="shared" si="5"/>
        <v>36</v>
      </c>
    </row>
    <row r="86" spans="1:8" ht="16.5" thickBot="1">
      <c r="A86" s="49">
        <v>173</v>
      </c>
      <c r="B86" s="50" t="str">
        <f>LOOKUP(A86,Name!A$1:B1774)</f>
        <v>Alice Bonner</v>
      </c>
      <c r="C86" s="765"/>
      <c r="D86" s="765">
        <v>33</v>
      </c>
      <c r="E86" s="765"/>
      <c r="F86" s="765"/>
      <c r="G86" s="765"/>
      <c r="H86" s="766">
        <f t="shared" si="5"/>
        <v>33</v>
      </c>
    </row>
    <row r="87" spans="1:8" ht="15">
      <c r="A87" s="60"/>
      <c r="C87" s="60"/>
      <c r="D87" s="60"/>
      <c r="E87" s="60"/>
      <c r="F87" s="60"/>
      <c r="G87" s="60"/>
      <c r="H87" s="60"/>
    </row>
    <row r="94" spans="1:8" ht="15">
      <c r="A94" s="60"/>
      <c r="C94" s="60"/>
      <c r="D94" s="60"/>
      <c r="E94" s="60"/>
      <c r="F94" s="60"/>
      <c r="G94" s="60"/>
      <c r="H94" s="60"/>
    </row>
    <row r="95" spans="1:8" ht="15">
      <c r="A95" s="3"/>
      <c r="C95" s="3"/>
      <c r="D95" s="3"/>
      <c r="E95" s="3"/>
      <c r="F95" s="3"/>
      <c r="G95" s="3"/>
      <c r="H95" s="3"/>
    </row>
    <row r="96" spans="1:8" ht="15">
      <c r="A96" s="3"/>
      <c r="C96" s="3"/>
      <c r="D96" s="3"/>
      <c r="E96" s="3"/>
      <c r="F96" s="3"/>
      <c r="G96" s="3"/>
      <c r="H96" s="3"/>
    </row>
    <row r="97" spans="1:16" ht="15">
      <c r="A97" s="3"/>
      <c r="C97" s="3"/>
      <c r="D97" s="3"/>
      <c r="E97" s="3"/>
      <c r="F97" s="3"/>
      <c r="G97" s="3"/>
      <c r="H97" s="3"/>
      <c r="L97" s="3"/>
      <c r="M97" s="3"/>
      <c r="N97" s="3"/>
      <c r="O97" s="3"/>
      <c r="P97" s="3"/>
    </row>
    <row r="98" spans="1:8" ht="15">
      <c r="A98" s="3"/>
      <c r="C98" s="3"/>
      <c r="D98" s="3"/>
      <c r="E98" s="3"/>
      <c r="F98" s="3"/>
      <c r="G98" s="3"/>
      <c r="H98" s="3"/>
    </row>
    <row r="99" spans="1:8" ht="15">
      <c r="A99" s="3"/>
      <c r="C99" s="3"/>
      <c r="D99" s="3"/>
      <c r="E99" s="3"/>
      <c r="F99" s="3"/>
      <c r="G99" s="3"/>
      <c r="H99" s="3"/>
    </row>
    <row r="100" spans="1:8" ht="15">
      <c r="A100" s="3"/>
      <c r="C100" s="3"/>
      <c r="D100" s="3"/>
      <c r="E100" s="3"/>
      <c r="F100" s="3"/>
      <c r="G100" s="3"/>
      <c r="H100" s="3"/>
    </row>
  </sheetData>
  <sheetProtection/>
  <conditionalFormatting sqref="J1:J11 J13:J16 J20:J21 J69:J74 A101:A65536 A63 A87 A94 J76:J81 A55:A60 J23:J37 A1:A14 A16:A20 A22:A30 J49:J65 A32:A50">
    <cfRule type="cellIs" priority="99" dxfId="4" operator="between" stopIfTrue="1">
      <formula>300</formula>
      <formula>399</formula>
    </cfRule>
    <cfRule type="cellIs" priority="100" dxfId="3" operator="between" stopIfTrue="1">
      <formula>600</formula>
      <formula>699</formula>
    </cfRule>
    <cfRule type="cellIs" priority="101" dxfId="2" operator="between" stopIfTrue="1">
      <formula>500</formula>
      <formula>599</formula>
    </cfRule>
  </conditionalFormatting>
  <conditionalFormatting sqref="A64:A77">
    <cfRule type="cellIs" priority="96" dxfId="4" operator="between" stopIfTrue="1">
      <formula>300</formula>
      <formula>399</formula>
    </cfRule>
    <cfRule type="cellIs" priority="97" dxfId="3" operator="between" stopIfTrue="1">
      <formula>600</formula>
      <formula>699</formula>
    </cfRule>
    <cfRule type="cellIs" priority="98" dxfId="2" operator="between" stopIfTrue="1">
      <formula>500</formula>
      <formula>599</formula>
    </cfRule>
  </conditionalFormatting>
  <conditionalFormatting sqref="J47">
    <cfRule type="cellIs" priority="93" dxfId="4" operator="between" stopIfTrue="1">
      <formula>300</formula>
      <formula>399</formula>
    </cfRule>
    <cfRule type="cellIs" priority="94" dxfId="3" operator="between" stopIfTrue="1">
      <formula>600</formula>
      <formula>699</formula>
    </cfRule>
    <cfRule type="cellIs" priority="95" dxfId="2" operator="between" stopIfTrue="1">
      <formula>500</formula>
      <formula>599</formula>
    </cfRule>
  </conditionalFormatting>
  <conditionalFormatting sqref="J66:J67">
    <cfRule type="cellIs" priority="84" dxfId="4" operator="between" stopIfTrue="1">
      <formula>300</formula>
      <formula>399</formula>
    </cfRule>
    <cfRule type="cellIs" priority="85" dxfId="3" operator="between" stopIfTrue="1">
      <formula>600</formula>
      <formula>699</formula>
    </cfRule>
    <cfRule type="cellIs" priority="86" dxfId="2" operator="between" stopIfTrue="1">
      <formula>500</formula>
      <formula>599</formula>
    </cfRule>
  </conditionalFormatting>
  <conditionalFormatting sqref="J38">
    <cfRule type="cellIs" priority="87" dxfId="4" operator="between" stopIfTrue="1">
      <formula>300</formula>
      <formula>399</formula>
    </cfRule>
    <cfRule type="cellIs" priority="88" dxfId="3" operator="between" stopIfTrue="1">
      <formula>600</formula>
      <formula>699</formula>
    </cfRule>
    <cfRule type="cellIs" priority="89" dxfId="2" operator="between" stopIfTrue="1">
      <formula>500</formula>
      <formula>599</formula>
    </cfRule>
  </conditionalFormatting>
  <conditionalFormatting sqref="J42">
    <cfRule type="cellIs" priority="81" dxfId="4" operator="between" stopIfTrue="1">
      <formula>300</formula>
      <formula>399</formula>
    </cfRule>
    <cfRule type="cellIs" priority="82" dxfId="3" operator="between" stopIfTrue="1">
      <formula>600</formula>
      <formula>699</formula>
    </cfRule>
    <cfRule type="cellIs" priority="83" dxfId="2" operator="between" stopIfTrue="1">
      <formula>500</formula>
      <formula>599</formula>
    </cfRule>
  </conditionalFormatting>
  <conditionalFormatting sqref="J41">
    <cfRule type="cellIs" priority="75" dxfId="4" operator="between" stopIfTrue="1">
      <formula>300</formula>
      <formula>399</formula>
    </cfRule>
    <cfRule type="cellIs" priority="76" dxfId="3" operator="between" stopIfTrue="1">
      <formula>600</formula>
      <formula>699</formula>
    </cfRule>
    <cfRule type="cellIs" priority="77" dxfId="2" operator="between" stopIfTrue="1">
      <formula>500</formula>
      <formula>599</formula>
    </cfRule>
  </conditionalFormatting>
  <conditionalFormatting sqref="J43:J46">
    <cfRule type="cellIs" priority="69" dxfId="4" operator="between" stopIfTrue="1">
      <formula>300</formula>
      <formula>399</formula>
    </cfRule>
    <cfRule type="cellIs" priority="70" dxfId="3" operator="between" stopIfTrue="1">
      <formula>600</formula>
      <formula>699</formula>
    </cfRule>
    <cfRule type="cellIs" priority="71" dxfId="2" operator="between" stopIfTrue="1">
      <formula>500</formula>
      <formula>599</formula>
    </cfRule>
  </conditionalFormatting>
  <conditionalFormatting sqref="J39">
    <cfRule type="cellIs" priority="63" dxfId="4" operator="between" stopIfTrue="1">
      <formula>300</formula>
      <formula>399</formula>
    </cfRule>
    <cfRule type="cellIs" priority="64" dxfId="3" operator="between" stopIfTrue="1">
      <formula>600</formula>
      <formula>699</formula>
    </cfRule>
    <cfRule type="cellIs" priority="65" dxfId="2" operator="between" stopIfTrue="1">
      <formula>500</formula>
      <formula>599</formula>
    </cfRule>
  </conditionalFormatting>
  <conditionalFormatting sqref="J40">
    <cfRule type="cellIs" priority="57" dxfId="4" operator="between" stopIfTrue="1">
      <formula>300</formula>
      <formula>399</formula>
    </cfRule>
    <cfRule type="cellIs" priority="58" dxfId="3" operator="between" stopIfTrue="1">
      <formula>600</formula>
      <formula>699</formula>
    </cfRule>
    <cfRule type="cellIs" priority="59" dxfId="2" operator="between" stopIfTrue="1">
      <formula>500</formula>
      <formula>599</formula>
    </cfRule>
  </conditionalFormatting>
  <conditionalFormatting sqref="A51:A52">
    <cfRule type="cellIs" priority="51" dxfId="4" operator="between" stopIfTrue="1">
      <formula>300</formula>
      <formula>399</formula>
    </cfRule>
    <cfRule type="cellIs" priority="52" dxfId="3" operator="between" stopIfTrue="1">
      <formula>600</formula>
      <formula>699</formula>
    </cfRule>
    <cfRule type="cellIs" priority="53" dxfId="2" operator="between" stopIfTrue="1">
      <formula>500</formula>
      <formula>599</formula>
    </cfRule>
  </conditionalFormatting>
  <conditionalFormatting sqref="A78">
    <cfRule type="cellIs" priority="48" dxfId="4" operator="between" stopIfTrue="1">
      <formula>300</formula>
      <formula>399</formula>
    </cfRule>
    <cfRule type="cellIs" priority="49" dxfId="3" operator="between" stopIfTrue="1">
      <formula>600</formula>
      <formula>699</formula>
    </cfRule>
    <cfRule type="cellIs" priority="50" dxfId="2" operator="between" stopIfTrue="1">
      <formula>500</formula>
      <formula>599</formula>
    </cfRule>
  </conditionalFormatting>
  <conditionalFormatting sqref="J12 A15">
    <cfRule type="cellIs" priority="45" dxfId="4" operator="between" stopIfTrue="1">
      <formula>300</formula>
      <formula>399</formula>
    </cfRule>
    <cfRule type="cellIs" priority="46" dxfId="3" operator="between" stopIfTrue="1">
      <formula>600</formula>
      <formula>699</formula>
    </cfRule>
    <cfRule type="cellIs" priority="47" dxfId="2" operator="between" stopIfTrue="1">
      <formula>500</formula>
      <formula>599</formula>
    </cfRule>
  </conditionalFormatting>
  <conditionalFormatting sqref="A82:A86">
    <cfRule type="cellIs" priority="39" dxfId="4" operator="between" stopIfTrue="1">
      <formula>300</formula>
      <formula>399</formula>
    </cfRule>
    <cfRule type="cellIs" priority="40" dxfId="3" operator="between" stopIfTrue="1">
      <formula>600</formula>
      <formula>699</formula>
    </cfRule>
    <cfRule type="cellIs" priority="41" dxfId="2" operator="between" stopIfTrue="1">
      <formula>500</formula>
      <formula>599</formula>
    </cfRule>
  </conditionalFormatting>
  <conditionalFormatting sqref="A62">
    <cfRule type="cellIs" priority="36" dxfId="4" operator="between" stopIfTrue="1">
      <formula>300</formula>
      <formula>399</formula>
    </cfRule>
    <cfRule type="cellIs" priority="37" dxfId="3" operator="between" stopIfTrue="1">
      <formula>600</formula>
      <formula>699</formula>
    </cfRule>
    <cfRule type="cellIs" priority="38" dxfId="2" operator="between" stopIfTrue="1">
      <formula>500</formula>
      <formula>599</formula>
    </cfRule>
  </conditionalFormatting>
  <conditionalFormatting sqref="A53:A54">
    <cfRule type="cellIs" priority="30" dxfId="4" operator="between" stopIfTrue="1">
      <formula>300</formula>
      <formula>399</formula>
    </cfRule>
    <cfRule type="cellIs" priority="31" dxfId="3" operator="between" stopIfTrue="1">
      <formula>600</formula>
      <formula>699</formula>
    </cfRule>
    <cfRule type="cellIs" priority="32" dxfId="2" operator="between" stopIfTrue="1">
      <formula>500</formula>
      <formula>599</formula>
    </cfRule>
  </conditionalFormatting>
  <conditionalFormatting sqref="A79:A81">
    <cfRule type="cellIs" priority="27" dxfId="4" operator="between" stopIfTrue="1">
      <formula>300</formula>
      <formula>399</formula>
    </cfRule>
    <cfRule type="cellIs" priority="28" dxfId="3" operator="between" stopIfTrue="1">
      <formula>600</formula>
      <formula>699</formula>
    </cfRule>
    <cfRule type="cellIs" priority="29" dxfId="2" operator="between" stopIfTrue="1">
      <formula>500</formula>
      <formula>599</formula>
    </cfRule>
  </conditionalFormatting>
  <conditionalFormatting sqref="A61">
    <cfRule type="cellIs" priority="24" dxfId="4" operator="between" stopIfTrue="1">
      <formula>300</formula>
      <formula>399</formula>
    </cfRule>
    <cfRule type="cellIs" priority="25" dxfId="3" operator="between" stopIfTrue="1">
      <formula>600</formula>
      <formula>699</formula>
    </cfRule>
    <cfRule type="cellIs" priority="26" dxfId="2" operator="between" stopIfTrue="1">
      <formula>500</formula>
      <formula>599</formula>
    </cfRule>
  </conditionalFormatting>
  <conditionalFormatting sqref="J18:J19">
    <cfRule type="cellIs" priority="12" dxfId="4" operator="between" stopIfTrue="1">
      <formula>300</formula>
      <formula>399</formula>
    </cfRule>
    <cfRule type="cellIs" priority="13" dxfId="3" operator="between" stopIfTrue="1">
      <formula>600</formula>
      <formula>699</formula>
    </cfRule>
    <cfRule type="cellIs" priority="14" dxfId="2" operator="between" stopIfTrue="1">
      <formula>500</formula>
      <formula>599</formula>
    </cfRule>
  </conditionalFormatting>
  <conditionalFormatting sqref="J17 A21">
    <cfRule type="cellIs" priority="9" dxfId="4" operator="between" stopIfTrue="1">
      <formula>300</formula>
      <formula>399</formula>
    </cfRule>
    <cfRule type="cellIs" priority="10" dxfId="3" operator="between" stopIfTrue="1">
      <formula>600</formula>
      <formula>699</formula>
    </cfRule>
    <cfRule type="cellIs" priority="11" dxfId="2" operator="between" stopIfTrue="1">
      <formula>500</formula>
      <formula>599</formula>
    </cfRule>
  </conditionalFormatting>
  <conditionalFormatting sqref="J98:J65536 A94:A65536 J1:J81 A1:A87">
    <cfRule type="cellIs" priority="7" dxfId="1" operator="between">
      <formula>399.5</formula>
      <formula>499.5</formula>
    </cfRule>
    <cfRule type="cellIs" priority="8" dxfId="0" operator="between">
      <formula>99</formula>
      <formula>199.5</formula>
    </cfRule>
  </conditionalFormatting>
  <conditionalFormatting sqref="J79">
    <cfRule type="cellIs" priority="3" dxfId="1" operator="between">
      <formula>399.5</formula>
      <formula>499.5</formula>
    </cfRule>
    <cfRule type="cellIs" priority="4" dxfId="0" operator="between">
      <formula>99</formula>
      <formula>199.5</formula>
    </cfRule>
  </conditionalFormatting>
  <conditionalFormatting sqref="J72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Header>&amp;LUnder 15 Girls&amp;CBirmingham Sportshall League&amp;RSeason 2013-14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32">
      <selection activeCell="H47" sqref="H47"/>
    </sheetView>
  </sheetViews>
  <sheetFormatPr defaultColWidth="9.140625" defaultRowHeight="12.75"/>
  <cols>
    <col min="1" max="1" width="5.57421875" style="22" customWidth="1"/>
    <col min="2" max="2" width="21.57421875" style="3" customWidth="1"/>
    <col min="3" max="3" width="6.8515625" style="26" customWidth="1"/>
    <col min="4" max="4" width="6.7109375" style="26" customWidth="1"/>
    <col min="5" max="5" width="6.57421875" style="26" customWidth="1"/>
    <col min="6" max="7" width="6.421875" style="26" customWidth="1"/>
    <col min="8" max="8" width="7.00390625" style="26" bestFit="1" customWidth="1"/>
    <col min="9" max="9" width="3.00390625" style="3" customWidth="1"/>
    <col min="10" max="10" width="5.57421875" style="3" customWidth="1"/>
    <col min="11" max="11" width="20.8515625" style="60" customWidth="1"/>
    <col min="12" max="17" width="7.00390625" style="3" customWidth="1"/>
    <col min="18" max="16384" width="9.140625" style="3" customWidth="1"/>
  </cols>
  <sheetData>
    <row r="1" spans="1:17" ht="15.75">
      <c r="A1" s="285" t="s">
        <v>0</v>
      </c>
      <c r="B1" s="275" t="s">
        <v>464</v>
      </c>
      <c r="C1" s="276" t="s">
        <v>84</v>
      </c>
      <c r="D1" s="276" t="s">
        <v>1</v>
      </c>
      <c r="E1" s="276" t="s">
        <v>2</v>
      </c>
      <c r="F1" s="276" t="s">
        <v>3</v>
      </c>
      <c r="G1" s="276" t="s">
        <v>4</v>
      </c>
      <c r="H1" s="286" t="s">
        <v>527</v>
      </c>
      <c r="J1" s="285" t="s">
        <v>0</v>
      </c>
      <c r="K1" s="275" t="s">
        <v>463</v>
      </c>
      <c r="L1" s="276" t="s">
        <v>84</v>
      </c>
      <c r="M1" s="276" t="s">
        <v>1</v>
      </c>
      <c r="N1" s="276" t="s">
        <v>2</v>
      </c>
      <c r="O1" s="276" t="s">
        <v>3</v>
      </c>
      <c r="P1" s="276" t="s">
        <v>4</v>
      </c>
      <c r="Q1" s="286" t="s">
        <v>521</v>
      </c>
    </row>
    <row r="2" spans="1:17" s="10" customFormat="1" ht="16.5" customHeight="1">
      <c r="A2" s="47">
        <v>369</v>
      </c>
      <c r="B2" s="790" t="str">
        <f>LOOKUP(A2,Name!A$1:B747)</f>
        <v>Kaie Chambers-Brown</v>
      </c>
      <c r="C2" s="9">
        <v>27</v>
      </c>
      <c r="D2" s="9"/>
      <c r="E2" s="9"/>
      <c r="F2" s="399">
        <v>22.9</v>
      </c>
      <c r="G2" s="399">
        <v>22.9</v>
      </c>
      <c r="H2" s="791">
        <f aca="true" t="shared" si="0" ref="H2:H21">MIN(C2:G2)</f>
        <v>22.9</v>
      </c>
      <c r="J2" s="47">
        <v>366</v>
      </c>
      <c r="K2" s="792" t="str">
        <f>LOOKUP(J2,Name!A$1:B1755)</f>
        <v>Tyrell Williamson-Greene</v>
      </c>
      <c r="L2" s="9"/>
      <c r="M2" s="9"/>
      <c r="N2" s="9"/>
      <c r="O2" s="399">
        <v>51.4</v>
      </c>
      <c r="P2" s="399">
        <v>51.1</v>
      </c>
      <c r="Q2" s="791">
        <f aca="true" t="shared" si="1" ref="Q2:Q11">MIN(L2:P2)</f>
        <v>51.1</v>
      </c>
    </row>
    <row r="3" spans="1:17" ht="16.5" customHeight="1">
      <c r="A3" s="47">
        <v>365</v>
      </c>
      <c r="B3" s="8" t="str">
        <f>LOOKUP(A3,Name!A$1:B741)</f>
        <v>Zak Mansell</v>
      </c>
      <c r="C3" s="399">
        <v>23.1</v>
      </c>
      <c r="D3" s="9">
        <v>26.4</v>
      </c>
      <c r="E3" s="9">
        <v>26</v>
      </c>
      <c r="F3" s="9">
        <v>28.4</v>
      </c>
      <c r="G3" s="9"/>
      <c r="H3" s="772">
        <f t="shared" si="0"/>
        <v>23.1</v>
      </c>
      <c r="J3" s="47">
        <v>625</v>
      </c>
      <c r="K3" s="8" t="str">
        <f>LOOKUP(J3,Name!A$1:B1749)</f>
        <v>Will Tanner</v>
      </c>
      <c r="L3" s="399">
        <v>53.4</v>
      </c>
      <c r="M3" s="399">
        <v>53.3</v>
      </c>
      <c r="N3" s="399">
        <v>53.1</v>
      </c>
      <c r="O3" s="9">
        <v>51.9</v>
      </c>
      <c r="P3" s="9">
        <v>51.4</v>
      </c>
      <c r="Q3" s="772">
        <f t="shared" si="1"/>
        <v>51.4</v>
      </c>
    </row>
    <row r="4" spans="1:17" ht="16.5" customHeight="1">
      <c r="A4" s="47">
        <v>621</v>
      </c>
      <c r="B4" s="8" t="str">
        <f>LOOKUP(A4,Name!A$1:B739)</f>
        <v>Martin Williams</v>
      </c>
      <c r="C4" s="9">
        <v>23.4</v>
      </c>
      <c r="D4" s="399">
        <v>23.9</v>
      </c>
      <c r="E4" s="399">
        <v>23.6</v>
      </c>
      <c r="F4" s="19">
        <v>23.4</v>
      </c>
      <c r="G4" s="19">
        <v>23.1</v>
      </c>
      <c r="H4" s="772">
        <f t="shared" si="0"/>
        <v>23.1</v>
      </c>
      <c r="J4" s="47">
        <v>627</v>
      </c>
      <c r="K4" s="8" t="str">
        <f>LOOKUP(J4,Name!A$1:B1755)</f>
        <v>Elliot Jones</v>
      </c>
      <c r="L4" s="9"/>
      <c r="M4" s="9">
        <v>55.8</v>
      </c>
      <c r="N4" s="9">
        <v>53.4</v>
      </c>
      <c r="O4" s="19">
        <v>52.1</v>
      </c>
      <c r="P4" s="19">
        <v>53.5</v>
      </c>
      <c r="Q4" s="772">
        <f t="shared" si="1"/>
        <v>52.1</v>
      </c>
    </row>
    <row r="5" spans="1:17" ht="16.5" customHeight="1">
      <c r="A5" s="47">
        <v>366</v>
      </c>
      <c r="B5" s="72" t="str">
        <f>LOOKUP(A5,Name!A$1:B740)</f>
        <v>Tyrell Williamson-Greene</v>
      </c>
      <c r="C5" s="9">
        <v>23.6</v>
      </c>
      <c r="D5" s="9">
        <v>23.8</v>
      </c>
      <c r="E5" s="9"/>
      <c r="F5" s="9"/>
      <c r="G5" s="9"/>
      <c r="H5" s="772">
        <f t="shared" si="0"/>
        <v>23.6</v>
      </c>
      <c r="J5" s="47">
        <v>592</v>
      </c>
      <c r="K5" s="8" t="str">
        <f>LOOKUP(J5,Name!A$1:B1754)</f>
        <v>Luke James</v>
      </c>
      <c r="L5" s="19"/>
      <c r="M5" s="19"/>
      <c r="N5" s="19"/>
      <c r="O5" s="9"/>
      <c r="P5" s="19">
        <v>53.7</v>
      </c>
      <c r="Q5" s="772">
        <f t="shared" si="1"/>
        <v>53.7</v>
      </c>
    </row>
    <row r="6" spans="1:17" ht="16.5" customHeight="1">
      <c r="A6" s="47">
        <v>620</v>
      </c>
      <c r="B6" s="8" t="str">
        <f>LOOKUP(A6,Name!A$1:B748)</f>
        <v>Charlie Hadley</v>
      </c>
      <c r="C6" s="9">
        <v>23.8</v>
      </c>
      <c r="D6" s="9">
        <v>24.4</v>
      </c>
      <c r="E6" s="9">
        <v>23.7</v>
      </c>
      <c r="F6" s="9">
        <v>23.7</v>
      </c>
      <c r="G6" s="9">
        <v>23.7</v>
      </c>
      <c r="H6" s="772">
        <f t="shared" si="0"/>
        <v>23.7</v>
      </c>
      <c r="J6" s="47">
        <v>591</v>
      </c>
      <c r="K6" s="8" t="str">
        <f>LOOKUP(J6,Name!A$1:B1753)</f>
        <v>Kai Evans</v>
      </c>
      <c r="L6" s="19"/>
      <c r="M6" s="19">
        <v>56</v>
      </c>
      <c r="N6" s="19">
        <v>56.2</v>
      </c>
      <c r="O6" s="9">
        <v>55.9</v>
      </c>
      <c r="P6" s="19">
        <v>54</v>
      </c>
      <c r="Q6" s="772">
        <f t="shared" si="1"/>
        <v>54</v>
      </c>
    </row>
    <row r="7" spans="1:17" ht="16.5" customHeight="1">
      <c r="A7" s="47">
        <v>592</v>
      </c>
      <c r="B7" s="8" t="str">
        <f>LOOKUP(A7,Name!A$1:B744)</f>
        <v>Luke James</v>
      </c>
      <c r="C7" s="9">
        <v>24.1</v>
      </c>
      <c r="D7" s="9">
        <v>24</v>
      </c>
      <c r="E7" s="9">
        <v>24.1</v>
      </c>
      <c r="F7" s="9">
        <v>24</v>
      </c>
      <c r="G7" s="9"/>
      <c r="H7" s="772">
        <f t="shared" si="0"/>
        <v>24</v>
      </c>
      <c r="J7" s="47">
        <v>622</v>
      </c>
      <c r="K7" s="8" t="str">
        <f>LOOKUP(J7,Name!A$1:B1756)</f>
        <v>Will Hitchcock</v>
      </c>
      <c r="L7" s="19">
        <v>59.1</v>
      </c>
      <c r="M7" s="19">
        <v>57.4</v>
      </c>
      <c r="N7" s="19"/>
      <c r="O7" s="19">
        <v>58.1</v>
      </c>
      <c r="P7" s="19">
        <v>56.5</v>
      </c>
      <c r="Q7" s="772">
        <f t="shared" si="1"/>
        <v>56.5</v>
      </c>
    </row>
    <row r="8" spans="1:17" ht="16.5" customHeight="1">
      <c r="A8" s="47">
        <v>626</v>
      </c>
      <c r="B8" s="8" t="str">
        <f>LOOKUP(A8,Name!A$1:B742)</f>
        <v>Callum Martin</v>
      </c>
      <c r="C8" s="9">
        <v>24.4</v>
      </c>
      <c r="D8" s="9">
        <v>24.3</v>
      </c>
      <c r="E8" s="9"/>
      <c r="F8" s="9"/>
      <c r="G8" s="9"/>
      <c r="H8" s="772">
        <f t="shared" si="0"/>
        <v>24.3</v>
      </c>
      <c r="J8" s="47">
        <v>368</v>
      </c>
      <c r="K8" s="8" t="str">
        <f>LOOKUP(J8,Name!A$1:B1754)</f>
        <v>Asher Johnson</v>
      </c>
      <c r="L8" s="9"/>
      <c r="M8" s="9">
        <v>57.2</v>
      </c>
      <c r="N8" s="9"/>
      <c r="O8" s="19"/>
      <c r="P8" s="9"/>
      <c r="Q8" s="772">
        <f t="shared" si="1"/>
        <v>57.2</v>
      </c>
    </row>
    <row r="9" spans="1:17" ht="16.5" customHeight="1">
      <c r="A9" s="460">
        <v>486</v>
      </c>
      <c r="B9" s="8" t="str">
        <f>LOOKUP(A9,Name!A$1:B745)</f>
        <v>Lee Wright</v>
      </c>
      <c r="C9" s="9"/>
      <c r="D9" s="9"/>
      <c r="E9" s="9">
        <v>24.5</v>
      </c>
      <c r="F9" s="9"/>
      <c r="G9" s="9">
        <v>24.7</v>
      </c>
      <c r="H9" s="772">
        <f t="shared" si="0"/>
        <v>24.5</v>
      </c>
      <c r="J9" s="47">
        <v>624</v>
      </c>
      <c r="K9" s="8" t="str">
        <f>LOOKUP(J9,Name!A$1:B1752)</f>
        <v>Coel Taylor</v>
      </c>
      <c r="L9" s="9">
        <v>62.2</v>
      </c>
      <c r="M9" s="9">
        <v>60.6</v>
      </c>
      <c r="N9" s="9">
        <v>59.4</v>
      </c>
      <c r="O9" s="9"/>
      <c r="P9" s="9"/>
      <c r="Q9" s="772">
        <f t="shared" si="1"/>
        <v>59.4</v>
      </c>
    </row>
    <row r="10" spans="1:17" ht="16.5" customHeight="1">
      <c r="A10" s="47">
        <v>367</v>
      </c>
      <c r="B10" s="8" t="str">
        <f>LOOKUP(A10,Name!A$1:B751)</f>
        <v>James Johnson</v>
      </c>
      <c r="C10" s="9">
        <v>25.3</v>
      </c>
      <c r="D10" s="9"/>
      <c r="E10" s="9">
        <v>24.6</v>
      </c>
      <c r="F10" s="9">
        <v>25.9</v>
      </c>
      <c r="G10" s="9"/>
      <c r="H10" s="772">
        <f t="shared" si="0"/>
        <v>24.6</v>
      </c>
      <c r="J10" s="47">
        <v>370</v>
      </c>
      <c r="K10" s="8" t="str">
        <f>LOOKUP(J10,Name!A$1:B1757)</f>
        <v>Ryan Morris</v>
      </c>
      <c r="L10" s="9"/>
      <c r="M10" s="9">
        <v>61.3</v>
      </c>
      <c r="N10" s="9"/>
      <c r="O10" s="9"/>
      <c r="P10" s="9"/>
      <c r="Q10" s="772">
        <f t="shared" si="1"/>
        <v>61.3</v>
      </c>
    </row>
    <row r="11" spans="1:17" ht="15.75" customHeight="1" thickBot="1">
      <c r="A11" s="47">
        <v>182</v>
      </c>
      <c r="B11" s="8" t="str">
        <f>LOOKUP(A11,Name!A$1:B745)</f>
        <v>Ethan Brough</v>
      </c>
      <c r="C11" s="9">
        <v>25.3</v>
      </c>
      <c r="D11" s="9">
        <v>25.1</v>
      </c>
      <c r="E11" s="9"/>
      <c r="F11" s="9"/>
      <c r="G11" s="9"/>
      <c r="H11" s="772">
        <f t="shared" si="0"/>
        <v>25.1</v>
      </c>
      <c r="J11" s="49">
        <v>593</v>
      </c>
      <c r="K11" s="50" t="str">
        <f>LOOKUP(J11,Name!A$1:B1750)</f>
        <v>Daniel James</v>
      </c>
      <c r="L11" s="51">
        <v>66.7</v>
      </c>
      <c r="M11" s="51"/>
      <c r="N11" s="51"/>
      <c r="O11" s="51"/>
      <c r="P11" s="51"/>
      <c r="Q11" s="773">
        <f t="shared" si="1"/>
        <v>66.7</v>
      </c>
    </row>
    <row r="12" spans="1:8" ht="16.5" customHeight="1" thickBot="1">
      <c r="A12" s="47">
        <v>591</v>
      </c>
      <c r="B12" s="8" t="str">
        <f>LOOKUP(A12,Name!A$1:B749)</f>
        <v>Kai Evans</v>
      </c>
      <c r="C12" s="9">
        <v>25.2</v>
      </c>
      <c r="D12" s="9"/>
      <c r="E12" s="9"/>
      <c r="F12" s="9"/>
      <c r="G12" s="9"/>
      <c r="H12" s="772">
        <f t="shared" si="0"/>
        <v>25.2</v>
      </c>
    </row>
    <row r="13" spans="1:17" ht="16.5" customHeight="1">
      <c r="A13" s="47">
        <v>627</v>
      </c>
      <c r="B13" s="8" t="str">
        <f>LOOKUP(A13,Name!A$1:B750)</f>
        <v>Elliot Jones</v>
      </c>
      <c r="C13" s="9">
        <v>25.2</v>
      </c>
      <c r="D13" s="9"/>
      <c r="E13" s="9"/>
      <c r="F13" s="9"/>
      <c r="G13" s="9"/>
      <c r="H13" s="772">
        <f t="shared" si="0"/>
        <v>25.2</v>
      </c>
      <c r="J13" s="285" t="s">
        <v>0</v>
      </c>
      <c r="K13" s="775" t="s">
        <v>245</v>
      </c>
      <c r="L13" s="276" t="s">
        <v>84</v>
      </c>
      <c r="M13" s="276" t="s">
        <v>1</v>
      </c>
      <c r="N13" s="276" t="s">
        <v>2</v>
      </c>
      <c r="O13" s="276" t="s">
        <v>3</v>
      </c>
      <c r="P13" s="276" t="s">
        <v>4</v>
      </c>
      <c r="Q13" s="286" t="s">
        <v>521</v>
      </c>
    </row>
    <row r="14" spans="1:17" ht="15.75">
      <c r="A14" s="47">
        <v>594</v>
      </c>
      <c r="B14" s="8" t="str">
        <f>LOOKUP(A14,Name!A$1:B743)</f>
        <v>Elliot Rowe</v>
      </c>
      <c r="C14" s="9">
        <v>25.8</v>
      </c>
      <c r="D14" s="9">
        <v>25.7</v>
      </c>
      <c r="E14" s="9">
        <v>25.6</v>
      </c>
      <c r="F14" s="9">
        <v>25.2</v>
      </c>
      <c r="G14" s="9"/>
      <c r="H14" s="772">
        <f t="shared" si="0"/>
        <v>25.2</v>
      </c>
      <c r="J14" s="47">
        <v>622</v>
      </c>
      <c r="K14" s="788" t="str">
        <f>LOOKUP(J14,Name!A$1:B1785)</f>
        <v>Will Hitchcock</v>
      </c>
      <c r="L14" s="406">
        <v>86</v>
      </c>
      <c r="M14" s="403"/>
      <c r="N14" s="406">
        <v>85</v>
      </c>
      <c r="O14" s="406">
        <v>86</v>
      </c>
      <c r="P14" s="406">
        <v>90</v>
      </c>
      <c r="Q14" s="796">
        <f aca="true" t="shared" si="2" ref="Q14:Q25">MAX(L14:P14)</f>
        <v>90</v>
      </c>
    </row>
    <row r="15" spans="1:17" ht="15.75">
      <c r="A15" s="47">
        <v>368</v>
      </c>
      <c r="B15" s="8" t="str">
        <f>LOOKUP(A15,Name!A$1:B752)</f>
        <v>Asher Johnson</v>
      </c>
      <c r="C15" s="9"/>
      <c r="D15" s="9">
        <v>25.7</v>
      </c>
      <c r="E15" s="9"/>
      <c r="F15" s="9"/>
      <c r="G15" s="9"/>
      <c r="H15" s="772">
        <f t="shared" si="0"/>
        <v>25.7</v>
      </c>
      <c r="J15" s="47">
        <v>592</v>
      </c>
      <c r="K15" s="8" t="str">
        <f>LOOKUP(J15,Name!A$1:B1787)</f>
        <v>Luke James</v>
      </c>
      <c r="L15" s="403">
        <v>85</v>
      </c>
      <c r="M15" s="406">
        <v>80</v>
      </c>
      <c r="N15" s="403">
        <v>83</v>
      </c>
      <c r="O15" s="403"/>
      <c r="P15" s="403">
        <v>84</v>
      </c>
      <c r="Q15" s="776">
        <f t="shared" si="2"/>
        <v>85</v>
      </c>
    </row>
    <row r="16" spans="1:17" ht="15.75">
      <c r="A16" s="47">
        <v>622</v>
      </c>
      <c r="B16" s="8" t="str">
        <f>LOOKUP(A16,Name!A$1:B740)</f>
        <v>Will Hitchcock</v>
      </c>
      <c r="C16" s="9"/>
      <c r="D16" s="9"/>
      <c r="E16" s="9">
        <v>25.9</v>
      </c>
      <c r="F16" s="19"/>
      <c r="G16" s="19"/>
      <c r="H16" s="772">
        <f t="shared" si="0"/>
        <v>25.9</v>
      </c>
      <c r="J16" s="47">
        <v>621</v>
      </c>
      <c r="K16" s="8" t="str">
        <f>LOOKUP(J16,Name!A$1:B1790)</f>
        <v>Martin Williams</v>
      </c>
      <c r="L16" s="403">
        <v>80</v>
      </c>
      <c r="M16" s="403"/>
      <c r="N16" s="403">
        <v>82</v>
      </c>
      <c r="O16" s="403">
        <v>82</v>
      </c>
      <c r="P16" s="403">
        <v>80</v>
      </c>
      <c r="Q16" s="776">
        <f t="shared" si="2"/>
        <v>82</v>
      </c>
    </row>
    <row r="17" spans="1:17" ht="16.5" customHeight="1">
      <c r="A17" s="47">
        <v>181</v>
      </c>
      <c r="B17" s="8" t="str">
        <f>LOOKUP(A17,Name!A$1:B746)</f>
        <v>Ben Ashton</v>
      </c>
      <c r="C17" s="9">
        <v>26</v>
      </c>
      <c r="D17" s="9">
        <v>26.5</v>
      </c>
      <c r="E17" s="9"/>
      <c r="F17" s="9">
        <v>26.2</v>
      </c>
      <c r="G17" s="9"/>
      <c r="H17" s="772">
        <f t="shared" si="0"/>
        <v>26</v>
      </c>
      <c r="J17" s="47">
        <v>365</v>
      </c>
      <c r="K17" s="8" t="str">
        <f>LOOKUP(J17,Name!A$1:B1788)</f>
        <v>Zak Mansell</v>
      </c>
      <c r="L17" s="403">
        <v>77</v>
      </c>
      <c r="M17" s="403"/>
      <c r="N17" s="403">
        <v>78</v>
      </c>
      <c r="O17" s="403">
        <v>80</v>
      </c>
      <c r="P17" s="403"/>
      <c r="Q17" s="776">
        <f t="shared" si="2"/>
        <v>80</v>
      </c>
    </row>
    <row r="18" spans="1:17" ht="16.5" customHeight="1">
      <c r="A18" s="47">
        <v>628</v>
      </c>
      <c r="B18" s="8" t="str">
        <f>LOOKUP(A18,Name!A$1:B753)</f>
        <v>James Price</v>
      </c>
      <c r="C18" s="9"/>
      <c r="D18" s="9">
        <v>26.4</v>
      </c>
      <c r="E18" s="9"/>
      <c r="F18" s="9"/>
      <c r="G18" s="9"/>
      <c r="H18" s="772">
        <f t="shared" si="0"/>
        <v>26.4</v>
      </c>
      <c r="J18" s="47">
        <v>367</v>
      </c>
      <c r="K18" s="8" t="str">
        <f>LOOKUP(J18,Name!A$1:B1786)</f>
        <v>James Johnson</v>
      </c>
      <c r="L18" s="403">
        <v>71</v>
      </c>
      <c r="M18" s="403"/>
      <c r="N18" s="403">
        <v>69</v>
      </c>
      <c r="O18" s="403">
        <v>74</v>
      </c>
      <c r="P18" s="403"/>
      <c r="Q18" s="776">
        <f t="shared" si="2"/>
        <v>74</v>
      </c>
    </row>
    <row r="19" spans="1:17" ht="16.5" customHeight="1">
      <c r="A19" s="47">
        <v>624</v>
      </c>
      <c r="B19" s="8" t="str">
        <f>LOOKUP(A19,Name!A$1:B741)</f>
        <v>Coel Taylor</v>
      </c>
      <c r="C19" s="9"/>
      <c r="D19" s="9"/>
      <c r="E19" s="9"/>
      <c r="F19" s="19">
        <v>27</v>
      </c>
      <c r="G19" s="19">
        <v>26.4</v>
      </c>
      <c r="H19" s="772">
        <f t="shared" si="0"/>
        <v>26.4</v>
      </c>
      <c r="J19" s="47">
        <v>366</v>
      </c>
      <c r="K19" s="72" t="str">
        <f>LOOKUP(J19,Name!A$1:B1786)</f>
        <v>Tyrell Williamson-Greene</v>
      </c>
      <c r="L19" s="403"/>
      <c r="M19" s="403">
        <v>72</v>
      </c>
      <c r="N19" s="403"/>
      <c r="O19" s="403"/>
      <c r="P19" s="403"/>
      <c r="Q19" s="776">
        <f t="shared" si="2"/>
        <v>72</v>
      </c>
    </row>
    <row r="20" spans="1:17" ht="15.75">
      <c r="A20" s="47">
        <v>593</v>
      </c>
      <c r="B20" s="8" t="str">
        <f>LOOKUP(A20,Name!A$1:B752)</f>
        <v>Daniel James</v>
      </c>
      <c r="C20" s="9"/>
      <c r="D20" s="9">
        <v>28.4</v>
      </c>
      <c r="E20" s="9"/>
      <c r="F20" s="9">
        <v>28.8</v>
      </c>
      <c r="G20" s="9">
        <v>27.1</v>
      </c>
      <c r="H20" s="772">
        <f t="shared" si="0"/>
        <v>27.1</v>
      </c>
      <c r="J20" s="47">
        <v>181</v>
      </c>
      <c r="K20" s="8" t="str">
        <f>LOOKUP(J20,Name!A$1:B1782)</f>
        <v>Ben Ashton</v>
      </c>
      <c r="L20" s="403">
        <v>71</v>
      </c>
      <c r="M20" s="403">
        <v>66</v>
      </c>
      <c r="N20" s="403"/>
      <c r="O20" s="403">
        <v>72</v>
      </c>
      <c r="P20" s="403"/>
      <c r="Q20" s="776">
        <f t="shared" si="2"/>
        <v>72</v>
      </c>
    </row>
    <row r="21" spans="1:17" ht="16.5" thickBot="1">
      <c r="A21" s="49">
        <v>183</v>
      </c>
      <c r="B21" s="50" t="str">
        <f>LOOKUP(A21,Name!A$1:B752)</f>
        <v>Luke Reilly</v>
      </c>
      <c r="C21" s="51"/>
      <c r="D21" s="51">
        <v>27.8</v>
      </c>
      <c r="E21" s="51"/>
      <c r="F21" s="51"/>
      <c r="G21" s="51"/>
      <c r="H21" s="773">
        <f t="shared" si="0"/>
        <v>27.8</v>
      </c>
      <c r="J21" s="47">
        <v>594</v>
      </c>
      <c r="K21" s="8" t="str">
        <f>LOOKUP(J21,Name!A$1:B1783)</f>
        <v>Elliot Rowe</v>
      </c>
      <c r="L21" s="404">
        <v>70</v>
      </c>
      <c r="M21" s="404">
        <v>70</v>
      </c>
      <c r="N21" s="404"/>
      <c r="O21" s="403">
        <v>71</v>
      </c>
      <c r="P21" s="403"/>
      <c r="Q21" s="776">
        <f t="shared" si="2"/>
        <v>71</v>
      </c>
    </row>
    <row r="22" spans="1:17" ht="16.5" thickBot="1">
      <c r="A22" s="3"/>
      <c r="C22" s="3"/>
      <c r="D22" s="3"/>
      <c r="E22" s="3"/>
      <c r="F22" s="3"/>
      <c r="G22" s="3"/>
      <c r="H22" s="3"/>
      <c r="J22" s="47">
        <v>624</v>
      </c>
      <c r="K22" s="8" t="str">
        <f>LOOKUP(J22,Name!A$1:B1791)</f>
        <v>Coel Taylor</v>
      </c>
      <c r="L22" s="403">
        <v>67</v>
      </c>
      <c r="M22" s="403"/>
      <c r="N22" s="403">
        <v>68</v>
      </c>
      <c r="O22" s="403">
        <v>70</v>
      </c>
      <c r="P22" s="403"/>
      <c r="Q22" s="776">
        <f t="shared" si="2"/>
        <v>70</v>
      </c>
    </row>
    <row r="23" spans="1:17" ht="15.75">
      <c r="A23" s="285" t="s">
        <v>0</v>
      </c>
      <c r="B23" s="275" t="s">
        <v>249</v>
      </c>
      <c r="C23" s="276" t="s">
        <v>84</v>
      </c>
      <c r="D23" s="276" t="s">
        <v>1</v>
      </c>
      <c r="E23" s="276" t="s">
        <v>2</v>
      </c>
      <c r="F23" s="276" t="s">
        <v>3</v>
      </c>
      <c r="G23" s="276" t="s">
        <v>4</v>
      </c>
      <c r="H23" s="286" t="s">
        <v>521</v>
      </c>
      <c r="J23" s="47">
        <v>593</v>
      </c>
      <c r="K23" s="8" t="str">
        <f>LOOKUP(J23,Name!A$1:B1784)</f>
        <v>Daniel James</v>
      </c>
      <c r="L23" s="403">
        <v>68</v>
      </c>
      <c r="M23" s="403">
        <v>65</v>
      </c>
      <c r="N23" s="403"/>
      <c r="O23" s="403">
        <v>68</v>
      </c>
      <c r="P23" s="403">
        <v>68</v>
      </c>
      <c r="Q23" s="776">
        <f t="shared" si="2"/>
        <v>68</v>
      </c>
    </row>
    <row r="24" spans="1:17" ht="15.75">
      <c r="A24" s="47">
        <v>620</v>
      </c>
      <c r="B24" s="788" t="str">
        <f>LOOKUP(A24,Name!A$1:B1773)</f>
        <v>Charlie Hadley</v>
      </c>
      <c r="C24" s="20"/>
      <c r="D24" s="20"/>
      <c r="E24" s="401">
        <v>2.72</v>
      </c>
      <c r="F24" s="401">
        <v>2.76</v>
      </c>
      <c r="G24" s="401">
        <v>2.73</v>
      </c>
      <c r="H24" s="795">
        <f aca="true" t="shared" si="3" ref="H24:H36">MAX(C24:G24)</f>
        <v>2.76</v>
      </c>
      <c r="J24" s="47">
        <v>182</v>
      </c>
      <c r="K24" s="8" t="str">
        <f>LOOKUP(J24,Name!A$1:B1781)</f>
        <v>Ethan Brough</v>
      </c>
      <c r="L24" s="403">
        <v>66</v>
      </c>
      <c r="M24" s="403">
        <v>63</v>
      </c>
      <c r="N24" s="403"/>
      <c r="O24" s="403"/>
      <c r="P24" s="403"/>
      <c r="Q24" s="776">
        <f t="shared" si="2"/>
        <v>66</v>
      </c>
    </row>
    <row r="25" spans="1:17" ht="16.5" thickBot="1">
      <c r="A25" s="47">
        <v>592</v>
      </c>
      <c r="B25" s="8" t="str">
        <f>LOOKUP(A25,Name!A$1:B1768)</f>
        <v>Luke James</v>
      </c>
      <c r="C25" s="401">
        <v>2.57</v>
      </c>
      <c r="D25" s="401">
        <v>2.5</v>
      </c>
      <c r="E25" s="20">
        <v>2.64</v>
      </c>
      <c r="F25" s="20">
        <v>2.65</v>
      </c>
      <c r="G25" s="20">
        <v>2.57</v>
      </c>
      <c r="H25" s="419">
        <f t="shared" si="3"/>
        <v>2.65</v>
      </c>
      <c r="J25" s="49">
        <v>183</v>
      </c>
      <c r="K25" s="50" t="str">
        <f>LOOKUP(J25,Name!A$1:B1788)</f>
        <v>Luke Reilly</v>
      </c>
      <c r="L25" s="765"/>
      <c r="M25" s="765">
        <v>50</v>
      </c>
      <c r="N25" s="765"/>
      <c r="O25" s="765"/>
      <c r="P25" s="765"/>
      <c r="Q25" s="777">
        <f t="shared" si="2"/>
        <v>50</v>
      </c>
    </row>
    <row r="26" spans="1:8" ht="16.5" thickBot="1">
      <c r="A26" s="47">
        <v>369</v>
      </c>
      <c r="B26" s="72" t="str">
        <f>LOOKUP(A26,Name!A$1:B1771)</f>
        <v>Kaie Chambers-Brown</v>
      </c>
      <c r="C26" s="20">
        <v>2.27</v>
      </c>
      <c r="D26" s="20"/>
      <c r="E26" s="20"/>
      <c r="F26" s="20">
        <v>2.56</v>
      </c>
      <c r="G26" s="20">
        <v>2.65</v>
      </c>
      <c r="H26" s="419">
        <f t="shared" si="3"/>
        <v>2.65</v>
      </c>
    </row>
    <row r="27" spans="1:17" ht="16.5" thickBot="1">
      <c r="A27" s="47">
        <v>594</v>
      </c>
      <c r="B27" s="8" t="str">
        <f>LOOKUP(A27,Name!A$1:B1774)</f>
        <v>Elliot Rowe</v>
      </c>
      <c r="C27" s="20">
        <v>2.38</v>
      </c>
      <c r="D27" s="20">
        <v>2.32</v>
      </c>
      <c r="E27" s="20"/>
      <c r="F27" s="20">
        <v>2.38</v>
      </c>
      <c r="G27" s="20"/>
      <c r="H27" s="419">
        <f t="shared" si="3"/>
        <v>2.38</v>
      </c>
      <c r="J27" s="653" t="s">
        <v>0</v>
      </c>
      <c r="K27" s="654" t="s">
        <v>246</v>
      </c>
      <c r="L27" s="655" t="s">
        <v>84</v>
      </c>
      <c r="M27" s="655" t="s">
        <v>1</v>
      </c>
      <c r="N27" s="655" t="s">
        <v>2</v>
      </c>
      <c r="O27" s="655" t="s">
        <v>3</v>
      </c>
      <c r="P27" s="655" t="s">
        <v>4</v>
      </c>
      <c r="Q27" s="656" t="s">
        <v>521</v>
      </c>
    </row>
    <row r="28" spans="1:17" ht="15.75">
      <c r="A28" s="47">
        <v>366</v>
      </c>
      <c r="B28" s="72" t="str">
        <f>LOOKUP(A28,Name!A$1:B1772)</f>
        <v>Tyrell Williamson-Greene</v>
      </c>
      <c r="C28" s="20">
        <v>2.34</v>
      </c>
      <c r="D28" s="20"/>
      <c r="E28" s="20"/>
      <c r="F28" s="20"/>
      <c r="G28" s="20"/>
      <c r="H28" s="419">
        <f t="shared" si="3"/>
        <v>2.34</v>
      </c>
      <c r="J28" s="622">
        <v>369</v>
      </c>
      <c r="K28" s="793" t="str">
        <f>LOOKUP(J28,Name!A$1:B1783)</f>
        <v>Kaie Chambers-Brown</v>
      </c>
      <c r="L28" s="651">
        <v>11.62</v>
      </c>
      <c r="M28" s="652"/>
      <c r="N28" s="652"/>
      <c r="O28" s="651">
        <v>12.17</v>
      </c>
      <c r="P28" s="651">
        <v>12.23</v>
      </c>
      <c r="Q28" s="794">
        <f aca="true" t="shared" si="4" ref="Q28:Q38">MAX(L28:P28)</f>
        <v>12.23</v>
      </c>
    </row>
    <row r="29" spans="1:17" ht="15.75">
      <c r="A29" s="47">
        <v>367</v>
      </c>
      <c r="B29" s="8" t="str">
        <f>LOOKUP(A29,Name!A$1:B1767)</f>
        <v>James Johnson</v>
      </c>
      <c r="C29" s="20">
        <v>2.32</v>
      </c>
      <c r="D29" s="324"/>
      <c r="E29" s="358">
        <v>2.04</v>
      </c>
      <c r="F29" s="20"/>
      <c r="G29" s="20"/>
      <c r="H29" s="419">
        <f t="shared" si="3"/>
        <v>2.32</v>
      </c>
      <c r="J29" s="47">
        <v>366</v>
      </c>
      <c r="K29" s="774" t="str">
        <f>LOOKUP(J29,Name!A$1:B1782)</f>
        <v>Tyrell Williamson-Greene</v>
      </c>
      <c r="L29" s="417">
        <v>11.62</v>
      </c>
      <c r="M29" s="325"/>
      <c r="N29" s="325"/>
      <c r="O29" s="325">
        <v>10.52</v>
      </c>
      <c r="P29" s="325">
        <v>10.69</v>
      </c>
      <c r="Q29" s="778">
        <f t="shared" si="4"/>
        <v>11.62</v>
      </c>
    </row>
    <row r="30" spans="1:17" ht="15.75">
      <c r="A30" s="460">
        <v>486</v>
      </c>
      <c r="B30" s="8" t="str">
        <f>LOOKUP(A30,Name!A$1:B1774)</f>
        <v>Lee Wright</v>
      </c>
      <c r="C30" s="20"/>
      <c r="D30" s="20">
        <v>2.25</v>
      </c>
      <c r="E30" s="20">
        <v>2.26</v>
      </c>
      <c r="F30" s="20">
        <v>2.22</v>
      </c>
      <c r="G30" s="20">
        <v>2.31</v>
      </c>
      <c r="H30" s="419">
        <f t="shared" si="3"/>
        <v>2.31</v>
      </c>
      <c r="J30" s="460">
        <v>486</v>
      </c>
      <c r="K30" s="8" t="str">
        <f>LOOKUP(J30,Name!A$1:B1791)</f>
        <v>Lee Wright</v>
      </c>
      <c r="L30" s="325"/>
      <c r="M30" s="417">
        <v>10.94</v>
      </c>
      <c r="N30" s="417">
        <v>11.23</v>
      </c>
      <c r="O30" s="325">
        <v>10.72</v>
      </c>
      <c r="P30" s="325">
        <v>11.49</v>
      </c>
      <c r="Q30" s="778">
        <f t="shared" si="4"/>
        <v>11.49</v>
      </c>
    </row>
    <row r="31" spans="1:17" ht="15.75">
      <c r="A31" s="47">
        <v>627</v>
      </c>
      <c r="B31" s="8" t="str">
        <f>LOOKUP(A31,Name!A$1:B1775)</f>
        <v>Elliot Jones</v>
      </c>
      <c r="C31" s="20">
        <v>2.04</v>
      </c>
      <c r="D31" s="20"/>
      <c r="E31" s="20">
        <v>2.15</v>
      </c>
      <c r="F31" s="20">
        <v>2.04</v>
      </c>
      <c r="G31" s="20">
        <v>2.28</v>
      </c>
      <c r="H31" s="419">
        <f t="shared" si="3"/>
        <v>2.28</v>
      </c>
      <c r="J31" s="47">
        <v>620</v>
      </c>
      <c r="K31" s="8" t="str">
        <f>LOOKUP(J31,Name!A$1:B1785)</f>
        <v>Charlie Hadley</v>
      </c>
      <c r="L31" s="325">
        <v>10.21</v>
      </c>
      <c r="M31" s="325">
        <v>9.65</v>
      </c>
      <c r="N31" s="325">
        <v>9.52</v>
      </c>
      <c r="O31" s="325">
        <v>9.74</v>
      </c>
      <c r="P31" s="325">
        <v>10.34</v>
      </c>
      <c r="Q31" s="778">
        <f t="shared" si="4"/>
        <v>10.34</v>
      </c>
    </row>
    <row r="32" spans="1:17" ht="15.75">
      <c r="A32" s="47">
        <v>626</v>
      </c>
      <c r="B32" s="8" t="str">
        <f>LOOKUP(A32,Name!A$1:B1772)</f>
        <v>Callum Martin</v>
      </c>
      <c r="C32" s="20">
        <v>1.93</v>
      </c>
      <c r="D32" s="20">
        <v>2.07</v>
      </c>
      <c r="E32" s="20"/>
      <c r="F32" s="20"/>
      <c r="G32" s="20"/>
      <c r="H32" s="419">
        <f t="shared" si="3"/>
        <v>2.07</v>
      </c>
      <c r="J32" s="47">
        <v>591</v>
      </c>
      <c r="K32" s="8" t="str">
        <f>LOOKUP(J32,Name!A$1:B1784)</f>
        <v>Kai Evans</v>
      </c>
      <c r="L32" s="325">
        <v>9.52</v>
      </c>
      <c r="M32" s="325">
        <v>9.75</v>
      </c>
      <c r="N32" s="325">
        <v>9.98</v>
      </c>
      <c r="O32" s="325">
        <v>9.86</v>
      </c>
      <c r="P32" s="325">
        <v>8.59</v>
      </c>
      <c r="Q32" s="778">
        <f t="shared" si="4"/>
        <v>9.98</v>
      </c>
    </row>
    <row r="33" spans="1:17" ht="15.75">
      <c r="A33" s="47">
        <v>622</v>
      </c>
      <c r="B33" s="8" t="str">
        <f>LOOKUP(A33,Name!A$1:B1770)</f>
        <v>Will Hitchcock</v>
      </c>
      <c r="C33" s="20">
        <v>2.07</v>
      </c>
      <c r="D33" s="20">
        <v>2.05</v>
      </c>
      <c r="E33" s="20"/>
      <c r="F33" s="20"/>
      <c r="G33" s="20"/>
      <c r="H33" s="419">
        <f t="shared" si="3"/>
        <v>2.07</v>
      </c>
      <c r="J33" s="47">
        <v>625</v>
      </c>
      <c r="K33" s="8" t="str">
        <f>LOOKUP(J33,Name!A$1:B1788)</f>
        <v>Will Tanner</v>
      </c>
      <c r="L33" s="325">
        <v>8.21</v>
      </c>
      <c r="M33" s="325">
        <v>8.15</v>
      </c>
      <c r="N33" s="325">
        <v>9.9</v>
      </c>
      <c r="O33" s="325">
        <v>8.71</v>
      </c>
      <c r="P33" s="325">
        <v>8.46</v>
      </c>
      <c r="Q33" s="778">
        <f t="shared" si="4"/>
        <v>9.9</v>
      </c>
    </row>
    <row r="34" spans="1:17" ht="15.75">
      <c r="A34" s="47">
        <v>181</v>
      </c>
      <c r="B34" s="8" t="str">
        <f>LOOKUP(A34,Name!A$1:B1766)</f>
        <v>Ben Ashton</v>
      </c>
      <c r="C34" s="20">
        <v>2.05</v>
      </c>
      <c r="D34" s="20">
        <v>1.89</v>
      </c>
      <c r="E34" s="20"/>
      <c r="F34" s="20">
        <v>1.96</v>
      </c>
      <c r="G34" s="20"/>
      <c r="H34" s="419">
        <f t="shared" si="3"/>
        <v>2.05</v>
      </c>
      <c r="J34" s="47">
        <v>626</v>
      </c>
      <c r="K34" s="8" t="str">
        <f>LOOKUP(J34,Name!A$1:B1786)</f>
        <v>Callum Martin</v>
      </c>
      <c r="L34" s="325">
        <v>9.89</v>
      </c>
      <c r="M34" s="325">
        <v>9.65</v>
      </c>
      <c r="N34" s="325"/>
      <c r="O34" s="325"/>
      <c r="P34" s="325"/>
      <c r="Q34" s="778">
        <f t="shared" si="4"/>
        <v>9.89</v>
      </c>
    </row>
    <row r="35" spans="1:17" ht="15.75">
      <c r="A35" s="47">
        <v>182</v>
      </c>
      <c r="B35" s="8" t="str">
        <f>LOOKUP(A35,Name!A$1:B1765)</f>
        <v>Ethan Brough</v>
      </c>
      <c r="C35" s="20">
        <v>1.81</v>
      </c>
      <c r="D35" s="20">
        <v>2.04</v>
      </c>
      <c r="E35" s="20"/>
      <c r="F35" s="20"/>
      <c r="G35" s="20"/>
      <c r="H35" s="419">
        <f t="shared" si="3"/>
        <v>2.04</v>
      </c>
      <c r="J35" s="47">
        <v>594</v>
      </c>
      <c r="K35" s="8" t="str">
        <f>LOOKUP(J35,Name!A$1:B1792)</f>
        <v>Elliot Rowe</v>
      </c>
      <c r="L35" s="325"/>
      <c r="M35" s="325"/>
      <c r="N35" s="325">
        <v>8.96</v>
      </c>
      <c r="O35" s="325"/>
      <c r="P35" s="325"/>
      <c r="Q35" s="778">
        <f t="shared" si="4"/>
        <v>8.96</v>
      </c>
    </row>
    <row r="36" spans="1:17" ht="15.75">
      <c r="A36" s="47">
        <v>365</v>
      </c>
      <c r="B36" s="8" t="str">
        <f>LOOKUP(A36,Name!A$1:B1770)</f>
        <v>Zak Mansell</v>
      </c>
      <c r="C36" s="20">
        <v>1.94</v>
      </c>
      <c r="D36" s="20"/>
      <c r="E36" s="20"/>
      <c r="F36" s="20"/>
      <c r="G36" s="20"/>
      <c r="H36" s="419">
        <f t="shared" si="3"/>
        <v>1.94</v>
      </c>
      <c r="J36" s="47">
        <v>627</v>
      </c>
      <c r="K36" s="8" t="str">
        <f>LOOKUP(J36,Name!A$1:B1787)</f>
        <v>Elliot Jones</v>
      </c>
      <c r="L36" s="326">
        <v>7.55</v>
      </c>
      <c r="M36" s="326">
        <v>7.46</v>
      </c>
      <c r="N36" s="326">
        <v>8.79</v>
      </c>
      <c r="O36" s="325">
        <v>7.72</v>
      </c>
      <c r="P36" s="325"/>
      <c r="Q36" s="778">
        <f t="shared" si="4"/>
        <v>8.79</v>
      </c>
    </row>
    <row r="37" spans="1:17" ht="15.75">
      <c r="A37" s="47">
        <v>370</v>
      </c>
      <c r="B37" s="8" t="str">
        <f>LOOKUP(A37,Name!A$1:B1776)</f>
        <v>Ryan Morris</v>
      </c>
      <c r="C37" s="20"/>
      <c r="D37" s="20">
        <v>1.88</v>
      </c>
      <c r="E37" s="20"/>
      <c r="F37" s="20"/>
      <c r="G37" s="20"/>
      <c r="H37" s="419">
        <f>MIN(C37:G37)</f>
        <v>1.88</v>
      </c>
      <c r="J37" s="47">
        <v>370</v>
      </c>
      <c r="K37" s="8" t="str">
        <f>LOOKUP(J37,Name!A$1:B1789)</f>
        <v>Ryan Morris</v>
      </c>
      <c r="L37" s="325"/>
      <c r="M37" s="325">
        <v>6.24</v>
      </c>
      <c r="N37" s="325"/>
      <c r="O37" s="325"/>
      <c r="P37" s="325"/>
      <c r="Q37" s="778">
        <f t="shared" si="4"/>
        <v>6.24</v>
      </c>
    </row>
    <row r="38" spans="1:17" ht="16.5" thickBot="1">
      <c r="A38" s="47">
        <v>625</v>
      </c>
      <c r="B38" s="8" t="str">
        <f>LOOKUP(A38,Name!A$1:B1769)</f>
        <v>Will Tanner</v>
      </c>
      <c r="C38" s="20">
        <v>1.61</v>
      </c>
      <c r="D38" s="20">
        <v>1.69</v>
      </c>
      <c r="E38" s="20">
        <v>1.87</v>
      </c>
      <c r="F38" s="20">
        <v>1.77</v>
      </c>
      <c r="G38" s="20">
        <v>1.87</v>
      </c>
      <c r="H38" s="419">
        <f>MAX(C38:G38)</f>
        <v>1.87</v>
      </c>
      <c r="J38" s="49">
        <v>365</v>
      </c>
      <c r="K38" s="50" t="str">
        <f>LOOKUP(J38,Name!A$1:B1790)</f>
        <v>Zak Mansell</v>
      </c>
      <c r="L38" s="779"/>
      <c r="M38" s="779">
        <v>5.97</v>
      </c>
      <c r="N38" s="779"/>
      <c r="O38" s="779"/>
      <c r="P38" s="779"/>
      <c r="Q38" s="780">
        <f t="shared" si="4"/>
        <v>5.97</v>
      </c>
    </row>
    <row r="39" spans="1:8" ht="16.5" thickBot="1">
      <c r="A39" s="47">
        <v>593</v>
      </c>
      <c r="B39" s="8" t="str">
        <f>LOOKUP(A39,Name!A$1:B1775)</f>
        <v>Daniel James</v>
      </c>
      <c r="C39" s="20"/>
      <c r="D39" s="20">
        <v>1.75</v>
      </c>
      <c r="E39" s="20"/>
      <c r="F39" s="20">
        <v>1.78</v>
      </c>
      <c r="G39" s="20"/>
      <c r="H39" s="419">
        <f>MAX(C39:G39)</f>
        <v>1.78</v>
      </c>
    </row>
    <row r="40" spans="1:17" ht="16.5" thickBot="1">
      <c r="A40" s="49">
        <v>183</v>
      </c>
      <c r="B40" s="50" t="str">
        <f>LOOKUP(A40,Name!A$1:B1773)</f>
        <v>Luke Reilly</v>
      </c>
      <c r="C40" s="770"/>
      <c r="D40" s="770">
        <v>0.5</v>
      </c>
      <c r="E40" s="770"/>
      <c r="F40" s="770"/>
      <c r="G40" s="770"/>
      <c r="H40" s="781">
        <f>MAX(C40:G40)</f>
        <v>0.5</v>
      </c>
      <c r="J40" s="658" t="s">
        <v>0</v>
      </c>
      <c r="K40" s="654" t="s">
        <v>247</v>
      </c>
      <c r="L40" s="655" t="s">
        <v>84</v>
      </c>
      <c r="M40" s="655" t="s">
        <v>1</v>
      </c>
      <c r="N40" s="655" t="s">
        <v>2</v>
      </c>
      <c r="O40" s="655" t="s">
        <v>3</v>
      </c>
      <c r="P40" s="655" t="s">
        <v>4</v>
      </c>
      <c r="Q40" s="656" t="s">
        <v>38</v>
      </c>
    </row>
    <row r="41" spans="10:17" ht="16.5" thickBot="1">
      <c r="J41" s="411">
        <v>6</v>
      </c>
      <c r="K41" s="800" t="s">
        <v>242</v>
      </c>
      <c r="L41" s="657">
        <v>96.9</v>
      </c>
      <c r="M41" s="657">
        <v>103.7</v>
      </c>
      <c r="N41" s="657">
        <v>103.5</v>
      </c>
      <c r="O41" s="657">
        <v>100.3</v>
      </c>
      <c r="P41" s="657">
        <v>110.8</v>
      </c>
      <c r="Q41" s="799">
        <f>MIN(L41:P41)</f>
        <v>96.9</v>
      </c>
    </row>
    <row r="42" spans="1:17" ht="15.75">
      <c r="A42" s="285" t="s">
        <v>0</v>
      </c>
      <c r="B42" s="275" t="s">
        <v>468</v>
      </c>
      <c r="C42" s="276" t="s">
        <v>84</v>
      </c>
      <c r="D42" s="276" t="s">
        <v>1</v>
      </c>
      <c r="E42" s="276" t="s">
        <v>2</v>
      </c>
      <c r="F42" s="276" t="s">
        <v>3</v>
      </c>
      <c r="G42" s="276" t="s">
        <v>4</v>
      </c>
      <c r="H42" s="286" t="s">
        <v>521</v>
      </c>
      <c r="J42" s="412">
        <v>3</v>
      </c>
      <c r="K42" s="347" t="s">
        <v>6</v>
      </c>
      <c r="L42" s="19">
        <v>99.3</v>
      </c>
      <c r="M42" s="19">
        <v>107.1</v>
      </c>
      <c r="N42" s="19"/>
      <c r="O42" s="19"/>
      <c r="P42" s="19"/>
      <c r="Q42" s="283">
        <f>MIN(L42:P42)</f>
        <v>99.3</v>
      </c>
    </row>
    <row r="43" spans="1:17" ht="15.75">
      <c r="A43" s="47">
        <v>621</v>
      </c>
      <c r="B43" s="788" t="str">
        <f>LOOKUP(A43,Name!A$1:B1769)</f>
        <v>Martin Williams</v>
      </c>
      <c r="C43" s="401">
        <v>8.9</v>
      </c>
      <c r="D43" s="401">
        <v>7.84</v>
      </c>
      <c r="E43" s="401">
        <v>7.94</v>
      </c>
      <c r="F43" s="401">
        <v>8.24</v>
      </c>
      <c r="G43" s="401">
        <v>8.34</v>
      </c>
      <c r="H43" s="795">
        <f aca="true" t="shared" si="5" ref="H43:H53">MAX(C43:G43)</f>
        <v>8.9</v>
      </c>
      <c r="J43" s="410">
        <v>5</v>
      </c>
      <c r="K43" s="347" t="s">
        <v>8</v>
      </c>
      <c r="L43" s="19">
        <v>103.4</v>
      </c>
      <c r="M43" s="19"/>
      <c r="N43" s="19"/>
      <c r="O43" s="19">
        <v>102</v>
      </c>
      <c r="P43" s="19"/>
      <c r="Q43" s="283">
        <f>MIN(L43:P43)</f>
        <v>102</v>
      </c>
    </row>
    <row r="44" spans="1:17" ht="15.75">
      <c r="A44" s="47">
        <v>620</v>
      </c>
      <c r="B44" s="8" t="str">
        <f>LOOKUP(A44,Name!A$1:B1768)</f>
        <v>Charlie Hadley</v>
      </c>
      <c r="C44" s="20">
        <v>8.86</v>
      </c>
      <c r="D44" s="20">
        <v>7.82</v>
      </c>
      <c r="E44" s="20"/>
      <c r="F44" s="20"/>
      <c r="G44" s="20"/>
      <c r="H44" s="419">
        <f t="shared" si="5"/>
        <v>8.86</v>
      </c>
      <c r="J44" s="413">
        <v>1</v>
      </c>
      <c r="K44" s="347" t="s">
        <v>10</v>
      </c>
      <c r="L44" s="19"/>
      <c r="M44" s="19">
        <v>117.7</v>
      </c>
      <c r="N44" s="19"/>
      <c r="O44" s="19"/>
      <c r="P44" s="19"/>
      <c r="Q44" s="283">
        <f>MIN(L44:P44)</f>
        <v>117.7</v>
      </c>
    </row>
    <row r="45" spans="1:17" ht="16.5" thickBot="1">
      <c r="A45" s="47">
        <v>366</v>
      </c>
      <c r="B45" s="72" t="str">
        <f>LOOKUP(A45,Name!A$1:B1772)</f>
        <v>Tyrell Williamson-Greene</v>
      </c>
      <c r="C45" s="20"/>
      <c r="D45" s="20">
        <v>7.66</v>
      </c>
      <c r="E45" s="20"/>
      <c r="F45" s="20">
        <v>7.5</v>
      </c>
      <c r="G45" s="20">
        <v>7.34</v>
      </c>
      <c r="H45" s="419">
        <f t="shared" si="5"/>
        <v>7.66</v>
      </c>
      <c r="J45" s="414">
        <v>4</v>
      </c>
      <c r="K45" s="348" t="s">
        <v>9</v>
      </c>
      <c r="L45" s="19"/>
      <c r="M45" s="19"/>
      <c r="N45" s="19"/>
      <c r="O45" s="19"/>
      <c r="P45" s="19"/>
      <c r="Q45" s="284">
        <f>MIN(L45:P45)</f>
        <v>0</v>
      </c>
    </row>
    <row r="46" spans="1:8" ht="16.5" thickBot="1">
      <c r="A46" s="47">
        <v>365</v>
      </c>
      <c r="B46" s="8" t="str">
        <f>LOOKUP(A46,Name!A$1:B1771)</f>
        <v>Zak Mansell</v>
      </c>
      <c r="C46" s="324"/>
      <c r="D46" s="358">
        <v>6.9</v>
      </c>
      <c r="E46" s="358">
        <v>5.64</v>
      </c>
      <c r="F46" s="20"/>
      <c r="G46" s="20"/>
      <c r="H46" s="419">
        <f t="shared" si="5"/>
        <v>6.9</v>
      </c>
    </row>
    <row r="47" spans="1:17" ht="15.75">
      <c r="A47" s="47">
        <v>591</v>
      </c>
      <c r="B47" s="8" t="str">
        <f>LOOKUP(A47,Name!A$1:B1767)</f>
        <v>Kai Evans</v>
      </c>
      <c r="C47" s="20">
        <v>6.6</v>
      </c>
      <c r="D47" s="20">
        <v>6.24</v>
      </c>
      <c r="E47" s="20">
        <v>6.2</v>
      </c>
      <c r="F47" s="20">
        <v>6.7</v>
      </c>
      <c r="G47" s="20">
        <v>6.42</v>
      </c>
      <c r="H47" s="419">
        <f t="shared" si="5"/>
        <v>6.7</v>
      </c>
      <c r="J47" s="418" t="s">
        <v>0</v>
      </c>
      <c r="K47" s="275" t="s">
        <v>248</v>
      </c>
      <c r="L47" s="276" t="s">
        <v>84</v>
      </c>
      <c r="M47" s="276" t="s">
        <v>1</v>
      </c>
      <c r="N47" s="276" t="s">
        <v>2</v>
      </c>
      <c r="O47" s="276" t="s">
        <v>3</v>
      </c>
      <c r="P47" s="276" t="s">
        <v>4</v>
      </c>
      <c r="Q47" s="286" t="s">
        <v>38</v>
      </c>
    </row>
    <row r="48" spans="1:17" ht="15.75">
      <c r="A48" s="47">
        <v>594</v>
      </c>
      <c r="B48" s="8" t="str">
        <f>LOOKUP(A48,Name!A$1:B1767)</f>
        <v>Elliot Rowe</v>
      </c>
      <c r="C48" s="20"/>
      <c r="D48" s="20"/>
      <c r="E48" s="20">
        <v>6.56</v>
      </c>
      <c r="F48" s="20"/>
      <c r="G48" s="20"/>
      <c r="H48" s="419">
        <f t="shared" si="5"/>
        <v>6.56</v>
      </c>
      <c r="J48" s="412">
        <v>3</v>
      </c>
      <c r="K48" s="57" t="s">
        <v>6</v>
      </c>
      <c r="L48" s="19"/>
      <c r="M48" s="19"/>
      <c r="N48" s="19"/>
      <c r="O48" s="650">
        <v>102</v>
      </c>
      <c r="P48" s="19"/>
      <c r="Q48" s="283">
        <f>MIN(L48:P48)</f>
        <v>102</v>
      </c>
    </row>
    <row r="49" spans="1:17" ht="15.75">
      <c r="A49" s="47">
        <v>624</v>
      </c>
      <c r="B49" s="8" t="str">
        <f>LOOKUP(A49,Name!A$1:B1770)</f>
        <v>Coel Taylor</v>
      </c>
      <c r="C49" s="20">
        <v>6.22</v>
      </c>
      <c r="D49" s="20">
        <v>6.04</v>
      </c>
      <c r="E49" s="20">
        <v>6.46</v>
      </c>
      <c r="F49" s="20">
        <v>6.16</v>
      </c>
      <c r="G49" s="20">
        <v>6.26</v>
      </c>
      <c r="H49" s="419">
        <f t="shared" si="5"/>
        <v>6.46</v>
      </c>
      <c r="J49" s="411">
        <v>6</v>
      </c>
      <c r="K49" s="798" t="s">
        <v>242</v>
      </c>
      <c r="L49" s="415">
        <v>107.1</v>
      </c>
      <c r="M49" s="415">
        <v>108.9</v>
      </c>
      <c r="N49" s="650">
        <v>106</v>
      </c>
      <c r="O49" s="19">
        <v>102.2</v>
      </c>
      <c r="P49" s="650">
        <v>107</v>
      </c>
      <c r="Q49" s="797">
        <f>MIN(L49:P49)</f>
        <v>102.2</v>
      </c>
    </row>
    <row r="50" spans="1:17" ht="15.75">
      <c r="A50" s="47">
        <v>622</v>
      </c>
      <c r="B50" s="8" t="str">
        <f>LOOKUP(A50,Name!A$1:B1770)</f>
        <v>Will Hitchcock</v>
      </c>
      <c r="C50" s="20"/>
      <c r="D50" s="20"/>
      <c r="E50" s="20">
        <v>6.28</v>
      </c>
      <c r="F50" s="20">
        <v>6.18</v>
      </c>
      <c r="G50" s="20">
        <v>5.98</v>
      </c>
      <c r="H50" s="419">
        <f t="shared" si="5"/>
        <v>6.28</v>
      </c>
      <c r="J50" s="410">
        <v>5</v>
      </c>
      <c r="K50" s="57" t="s">
        <v>8</v>
      </c>
      <c r="L50" s="19"/>
      <c r="M50" s="19"/>
      <c r="N50" s="19"/>
      <c r="O50" s="19"/>
      <c r="P50" s="19">
        <v>110.7</v>
      </c>
      <c r="Q50" s="283">
        <f>MIN(L50:P50)</f>
        <v>110.7</v>
      </c>
    </row>
    <row r="51" spans="1:17" ht="15.75">
      <c r="A51" s="47">
        <v>628</v>
      </c>
      <c r="B51" s="8" t="str">
        <f>LOOKUP(A51,Name!A$1:B1773)</f>
        <v>James Price</v>
      </c>
      <c r="C51" s="20"/>
      <c r="D51" s="20">
        <v>6.14</v>
      </c>
      <c r="E51" s="20"/>
      <c r="F51" s="20"/>
      <c r="G51" s="20"/>
      <c r="H51" s="419">
        <f t="shared" si="5"/>
        <v>6.14</v>
      </c>
      <c r="J51" s="413">
        <v>1</v>
      </c>
      <c r="K51" s="57" t="s">
        <v>10</v>
      </c>
      <c r="L51" s="19"/>
      <c r="M51" s="19">
        <v>111.1</v>
      </c>
      <c r="N51" s="19"/>
      <c r="O51" s="19"/>
      <c r="P51" s="19"/>
      <c r="Q51" s="283">
        <f>MIN(L51:P51)</f>
        <v>111.1</v>
      </c>
    </row>
    <row r="52" spans="1:17" ht="16.5" thickBot="1">
      <c r="A52" s="47">
        <v>593</v>
      </c>
      <c r="B52" s="8" t="str">
        <f>LOOKUP(A52,Name!A$1:B1766)</f>
        <v>Daniel James</v>
      </c>
      <c r="C52" s="20">
        <v>5.52</v>
      </c>
      <c r="D52" s="20"/>
      <c r="E52" s="20"/>
      <c r="F52" s="20"/>
      <c r="G52" s="20">
        <v>6</v>
      </c>
      <c r="H52" s="419">
        <f t="shared" si="5"/>
        <v>6</v>
      </c>
      <c r="J52" s="414">
        <v>4</v>
      </c>
      <c r="K52" s="62" t="s">
        <v>9</v>
      </c>
      <c r="L52" s="75"/>
      <c r="M52" s="75"/>
      <c r="N52" s="75"/>
      <c r="O52" s="75"/>
      <c r="P52" s="75"/>
      <c r="Q52" s="284">
        <f>MIN(L52:P52)</f>
        <v>0</v>
      </c>
    </row>
    <row r="53" spans="1:8" ht="16.5" thickBot="1">
      <c r="A53" s="49">
        <v>367</v>
      </c>
      <c r="B53" s="492" t="str">
        <f>LOOKUP(A53,Name!A$1:B1773)</f>
        <v>James Johnson</v>
      </c>
      <c r="C53" s="770"/>
      <c r="D53" s="770"/>
      <c r="E53" s="770"/>
      <c r="F53" s="770">
        <v>5.9</v>
      </c>
      <c r="G53" s="770"/>
      <c r="H53" s="781">
        <f t="shared" si="5"/>
        <v>5.9</v>
      </c>
    </row>
    <row r="54" spans="1:8" ht="15">
      <c r="A54" s="60"/>
      <c r="C54" s="60"/>
      <c r="D54" s="60"/>
      <c r="E54" s="60"/>
      <c r="F54" s="60"/>
      <c r="G54" s="60"/>
      <c r="H54" s="60"/>
    </row>
    <row r="61" spans="1:8" ht="15">
      <c r="A61" s="60"/>
      <c r="C61" s="60"/>
      <c r="D61" s="60"/>
      <c r="E61" s="60"/>
      <c r="F61" s="60"/>
      <c r="G61" s="60"/>
      <c r="H61" s="60"/>
    </row>
    <row r="62" spans="1:8" ht="15">
      <c r="A62" s="3"/>
      <c r="C62" s="3"/>
      <c r="D62" s="3"/>
      <c r="E62" s="3"/>
      <c r="F62" s="3"/>
      <c r="G62" s="3"/>
      <c r="H62" s="3"/>
    </row>
    <row r="63" spans="1:8" ht="15">
      <c r="A63" s="3"/>
      <c r="C63" s="3"/>
      <c r="D63" s="3"/>
      <c r="E63" s="3"/>
      <c r="F63" s="3"/>
      <c r="G63" s="3"/>
      <c r="H63" s="3"/>
    </row>
    <row r="64" spans="1:8" ht="15">
      <c r="A64" s="3"/>
      <c r="C64" s="3"/>
      <c r="D64" s="3"/>
      <c r="E64" s="3"/>
      <c r="F64" s="3"/>
      <c r="G64" s="3"/>
      <c r="H64" s="3"/>
    </row>
    <row r="65" spans="1:8" ht="15">
      <c r="A65" s="3"/>
      <c r="C65" s="3"/>
      <c r="D65" s="3"/>
      <c r="E65" s="3"/>
      <c r="F65" s="3"/>
      <c r="G65" s="3"/>
      <c r="H65" s="3"/>
    </row>
    <row r="66" spans="1:8" ht="15">
      <c r="A66" s="3"/>
      <c r="C66" s="3"/>
      <c r="D66" s="3"/>
      <c r="E66" s="3"/>
      <c r="F66" s="3"/>
      <c r="G66" s="3"/>
      <c r="H66" s="3"/>
    </row>
    <row r="67" spans="1:8" ht="15">
      <c r="A67" s="3"/>
      <c r="C67" s="3"/>
      <c r="D67" s="3"/>
      <c r="E67" s="3"/>
      <c r="F67" s="3"/>
      <c r="G67" s="3"/>
      <c r="H67" s="3"/>
    </row>
  </sheetData>
  <sheetProtection/>
  <conditionalFormatting sqref="J40:J45 A68:A65536 A1:A13 A61 J47:J52 A15:A21 A23:A54 J1:J11">
    <cfRule type="cellIs" priority="17" dxfId="4" operator="between" stopIfTrue="1">
      <formula>300</formula>
      <formula>399</formula>
    </cfRule>
    <cfRule type="cellIs" priority="18" dxfId="3" operator="between" stopIfTrue="1">
      <formula>600</formula>
      <formula>699</formula>
    </cfRule>
    <cfRule type="cellIs" priority="19" dxfId="2" operator="between" stopIfTrue="1">
      <formula>500</formula>
      <formula>599</formula>
    </cfRule>
  </conditionalFormatting>
  <conditionalFormatting sqref="J27:J38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13:J25">
    <cfRule type="cellIs" priority="11" dxfId="4" operator="between" stopIfTrue="1">
      <formula>300</formula>
      <formula>399</formula>
    </cfRule>
    <cfRule type="cellIs" priority="12" dxfId="3" operator="between" stopIfTrue="1">
      <formula>600</formula>
      <formula>699</formula>
    </cfRule>
    <cfRule type="cellIs" priority="13" dxfId="2" operator="between" stopIfTrue="1">
      <formula>500</formula>
      <formula>599</formula>
    </cfRule>
  </conditionalFormatting>
  <conditionalFormatting sqref="A14">
    <cfRule type="cellIs" priority="2" dxfId="4" operator="between" stopIfTrue="1">
      <formula>300</formula>
      <formula>399</formula>
    </cfRule>
    <cfRule type="cellIs" priority="3" dxfId="3" operator="between" stopIfTrue="1">
      <formula>600</formula>
      <formula>699</formula>
    </cfRule>
    <cfRule type="cellIs" priority="4" dxfId="2" operator="between" stopIfTrue="1">
      <formula>500</formula>
      <formula>599</formula>
    </cfRule>
  </conditionalFormatting>
  <conditionalFormatting sqref="J13:J25 A54 A61:A65536 J47:J52 A1:A41">
    <cfRule type="cellIs" priority="1" dxfId="0" operator="between">
      <formula>99</formula>
      <formula>199.5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Header>&amp;LUnder 15 Boys&amp;CBirmingham Sportshall League&amp;RSeason 2013-14</oddHeader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.57421875" style="0" customWidth="1"/>
    <col min="2" max="2" width="8.28125" style="0" customWidth="1"/>
    <col min="3" max="3" width="18.140625" style="0" customWidth="1"/>
    <col min="4" max="8" width="7.28125" style="0" customWidth="1"/>
    <col min="9" max="9" width="5.8515625" style="0" customWidth="1"/>
    <col min="10" max="10" width="5.140625" style="0" customWidth="1"/>
    <col min="11" max="11" width="20.57421875" style="0" customWidth="1"/>
    <col min="12" max="16" width="5.421875" style="0" customWidth="1"/>
    <col min="17" max="17" width="6.28125" style="0" customWidth="1"/>
  </cols>
  <sheetData>
    <row r="1" spans="1:17" ht="25.5" customHeight="1" thickBot="1">
      <c r="A1" s="803" t="s">
        <v>578</v>
      </c>
      <c r="B1" s="814" t="s">
        <v>213</v>
      </c>
      <c r="D1" s="804" t="s">
        <v>102</v>
      </c>
      <c r="E1" s="807" t="s">
        <v>104</v>
      </c>
      <c r="F1" s="809" t="s">
        <v>106</v>
      </c>
      <c r="G1" s="810" t="s">
        <v>108</v>
      </c>
      <c r="H1" s="811" t="s">
        <v>110</v>
      </c>
      <c r="J1" s="38" t="s">
        <v>0</v>
      </c>
      <c r="K1" s="39" t="s">
        <v>577</v>
      </c>
      <c r="L1" s="45" t="s">
        <v>84</v>
      </c>
      <c r="M1" s="45" t="s">
        <v>1</v>
      </c>
      <c r="N1" s="45" t="s">
        <v>2</v>
      </c>
      <c r="O1" s="45" t="s">
        <v>3</v>
      </c>
      <c r="P1" s="45" t="s">
        <v>4</v>
      </c>
      <c r="Q1" s="40" t="s">
        <v>521</v>
      </c>
    </row>
    <row r="2" spans="1:17" ht="15.75">
      <c r="A2" s="502" t="s">
        <v>469</v>
      </c>
      <c r="B2" s="502" t="s">
        <v>579</v>
      </c>
      <c r="C2" s="1" t="s">
        <v>580</v>
      </c>
      <c r="D2" s="806"/>
      <c r="E2" s="806"/>
      <c r="F2" s="806"/>
      <c r="G2" s="806"/>
      <c r="H2" s="806"/>
      <c r="J2" s="21">
        <v>431</v>
      </c>
      <c r="K2" s="755" t="str">
        <f>LOOKUP(J2,Name!A1:B506)</f>
        <v>Iris Oliarynk</v>
      </c>
      <c r="L2" s="593"/>
      <c r="M2" s="593"/>
      <c r="N2" s="595">
        <v>2.1</v>
      </c>
      <c r="O2" s="595">
        <v>2.19</v>
      </c>
      <c r="P2" s="593"/>
      <c r="Q2" s="345">
        <f aca="true" t="shared" si="0" ref="Q2:Q24">MAX(L2:P2)</f>
        <v>2.19</v>
      </c>
    </row>
    <row r="3" spans="10:17" ht="15.75">
      <c r="J3" s="21">
        <v>654</v>
      </c>
      <c r="K3" s="755" t="str">
        <f>LOOKUP(J3,Name!A2:B507)</f>
        <v>Sarah Russell</v>
      </c>
      <c r="L3" s="593">
        <v>2.17</v>
      </c>
      <c r="M3" s="595">
        <v>2.05</v>
      </c>
      <c r="N3" s="593"/>
      <c r="O3" s="593">
        <v>1.93</v>
      </c>
      <c r="P3" s="593"/>
      <c r="Q3" s="753">
        <f t="shared" si="0"/>
        <v>2.17</v>
      </c>
    </row>
    <row r="4" spans="4:17" ht="15.75">
      <c r="D4" s="2">
        <v>1</v>
      </c>
      <c r="E4" s="2">
        <v>2</v>
      </c>
      <c r="F4" s="812" t="s">
        <v>521</v>
      </c>
      <c r="G4" s="812" t="s">
        <v>581</v>
      </c>
      <c r="H4" s="812" t="s">
        <v>233</v>
      </c>
      <c r="J4" s="21">
        <v>318</v>
      </c>
      <c r="K4" s="755" t="str">
        <f>LOOKUP(J4,Name!A3:B508)</f>
        <v>Lauren Walker</v>
      </c>
      <c r="L4" s="593"/>
      <c r="M4" s="593"/>
      <c r="N4" s="593"/>
      <c r="O4" s="593">
        <v>2.05</v>
      </c>
      <c r="P4" s="593"/>
      <c r="Q4" s="13">
        <f t="shared" si="0"/>
        <v>2.05</v>
      </c>
    </row>
    <row r="5" spans="1:17" ht="15.75">
      <c r="A5" s="804" t="s">
        <v>102</v>
      </c>
      <c r="B5" s="805">
        <v>1</v>
      </c>
      <c r="C5" s="806"/>
      <c r="D5" s="806"/>
      <c r="E5" s="806"/>
      <c r="F5" s="813"/>
      <c r="G5" s="806"/>
      <c r="H5" s="806"/>
      <c r="J5" s="21">
        <v>136</v>
      </c>
      <c r="K5" s="755" t="str">
        <f>LOOKUP(J5,Name!A4:B509)</f>
        <v>Elley Criddle</v>
      </c>
      <c r="L5" s="593"/>
      <c r="M5" s="593">
        <v>2.02</v>
      </c>
      <c r="N5" s="593">
        <v>1.93</v>
      </c>
      <c r="O5" s="593">
        <v>2.04</v>
      </c>
      <c r="P5" s="593"/>
      <c r="Q5" s="13">
        <f t="shared" si="0"/>
        <v>2.04</v>
      </c>
    </row>
    <row r="6" spans="1:17" ht="15.75">
      <c r="A6" s="804" t="s">
        <v>102</v>
      </c>
      <c r="B6" s="805">
        <v>1</v>
      </c>
      <c r="C6" s="806"/>
      <c r="D6" s="806"/>
      <c r="E6" s="806"/>
      <c r="F6" s="813"/>
      <c r="G6" s="806"/>
      <c r="H6" s="806"/>
      <c r="J6" s="21">
        <v>453</v>
      </c>
      <c r="K6" s="755" t="str">
        <f>LOOKUP(J6,Name!A5:B510)</f>
        <v>Kimberley Thomas</v>
      </c>
      <c r="L6" s="595">
        <v>2.02</v>
      </c>
      <c r="M6" s="593">
        <v>2.01</v>
      </c>
      <c r="N6" s="593">
        <v>1.96</v>
      </c>
      <c r="O6" s="593"/>
      <c r="P6" s="593"/>
      <c r="Q6" s="13">
        <f t="shared" si="0"/>
        <v>2.02</v>
      </c>
    </row>
    <row r="7" spans="1:17" ht="15.75">
      <c r="A7" s="807" t="s">
        <v>104</v>
      </c>
      <c r="B7" s="805">
        <v>3</v>
      </c>
      <c r="C7" s="806"/>
      <c r="D7" s="806"/>
      <c r="E7" s="806"/>
      <c r="F7" s="813"/>
      <c r="G7" s="806"/>
      <c r="H7" s="806"/>
      <c r="J7" s="21">
        <v>319</v>
      </c>
      <c r="K7" s="755" t="str">
        <f>LOOKUP(J7,Name!A6:B511)</f>
        <v>Atiyah Skeete</v>
      </c>
      <c r="L7" s="593"/>
      <c r="M7" s="593"/>
      <c r="N7" s="593">
        <v>1.94</v>
      </c>
      <c r="O7" s="593">
        <v>1.82</v>
      </c>
      <c r="P7" s="593"/>
      <c r="Q7" s="13">
        <f t="shared" si="0"/>
        <v>1.94</v>
      </c>
    </row>
    <row r="8" spans="1:17" ht="15.75">
      <c r="A8" s="807" t="s">
        <v>104</v>
      </c>
      <c r="B8" s="805">
        <v>3</v>
      </c>
      <c r="C8" s="806"/>
      <c r="D8" s="806"/>
      <c r="E8" s="806"/>
      <c r="F8" s="813"/>
      <c r="G8" s="806"/>
      <c r="H8" s="806"/>
      <c r="J8" s="21">
        <v>661</v>
      </c>
      <c r="K8" s="808" t="str">
        <f>LOOKUP(J8,Name!A7:B512)</f>
        <v>Bennath Chillingworth</v>
      </c>
      <c r="L8" s="593"/>
      <c r="M8" s="593"/>
      <c r="N8" s="593">
        <v>1.88</v>
      </c>
      <c r="O8" s="593"/>
      <c r="P8" s="593"/>
      <c r="Q8" s="13">
        <f t="shared" si="0"/>
        <v>1.88</v>
      </c>
    </row>
    <row r="9" spans="1:17" ht="15.75">
      <c r="A9" s="809" t="s">
        <v>106</v>
      </c>
      <c r="B9" s="806"/>
      <c r="C9" s="806"/>
      <c r="D9" s="806"/>
      <c r="E9" s="806"/>
      <c r="F9" s="813"/>
      <c r="G9" s="806"/>
      <c r="H9" s="806"/>
      <c r="J9" s="21">
        <v>317</v>
      </c>
      <c r="K9" s="755" t="str">
        <f>LOOKUP(J9,Name!A8:B513)</f>
        <v>Ellisia Watterson</v>
      </c>
      <c r="L9" s="593">
        <v>1.86</v>
      </c>
      <c r="M9" s="593"/>
      <c r="N9" s="593"/>
      <c r="O9" s="593"/>
      <c r="P9" s="593"/>
      <c r="Q9" s="13">
        <f t="shared" si="0"/>
        <v>1.86</v>
      </c>
    </row>
    <row r="10" spans="1:17" ht="15.75">
      <c r="A10" s="809" t="s">
        <v>106</v>
      </c>
      <c r="B10" s="806"/>
      <c r="C10" s="806"/>
      <c r="D10" s="806"/>
      <c r="E10" s="806"/>
      <c r="F10" s="813"/>
      <c r="G10" s="806"/>
      <c r="H10" s="806"/>
      <c r="J10" s="21">
        <v>561</v>
      </c>
      <c r="K10" s="755" t="str">
        <f>LOOKUP(J10,Name!A9:B514)</f>
        <v>Taryn Hogan</v>
      </c>
      <c r="L10" s="593"/>
      <c r="M10" s="593"/>
      <c r="N10" s="593">
        <v>1.85</v>
      </c>
      <c r="O10" s="593"/>
      <c r="P10" s="593"/>
      <c r="Q10" s="13">
        <f t="shared" si="0"/>
        <v>1.85</v>
      </c>
    </row>
    <row r="11" spans="1:17" ht="15.75">
      <c r="A11" s="810" t="s">
        <v>108</v>
      </c>
      <c r="B11" s="806"/>
      <c r="C11" s="806"/>
      <c r="D11" s="806"/>
      <c r="E11" s="806"/>
      <c r="F11" s="813"/>
      <c r="G11" s="806"/>
      <c r="H11" s="806"/>
      <c r="J11" s="21">
        <v>335</v>
      </c>
      <c r="K11" s="755" t="str">
        <f>LOOKUP(J11,Name!A10:B515)</f>
        <v>Donatella Silva</v>
      </c>
      <c r="L11" s="593"/>
      <c r="M11" s="593">
        <v>1.85</v>
      </c>
      <c r="N11" s="593"/>
      <c r="O11" s="593"/>
      <c r="P11" s="593"/>
      <c r="Q11" s="13">
        <f t="shared" si="0"/>
        <v>1.85</v>
      </c>
    </row>
    <row r="12" spans="1:17" ht="15.75">
      <c r="A12" s="810" t="s">
        <v>108</v>
      </c>
      <c r="B12" s="806"/>
      <c r="C12" s="806"/>
      <c r="D12" s="806"/>
      <c r="E12" s="806"/>
      <c r="F12" s="813"/>
      <c r="G12" s="806"/>
      <c r="H12" s="806"/>
      <c r="J12" s="21">
        <v>657</v>
      </c>
      <c r="K12" s="755" t="str">
        <f>LOOKUP(J12,Name!A11:B516)</f>
        <v>Ellen Crockett</v>
      </c>
      <c r="L12" s="593">
        <v>1.84</v>
      </c>
      <c r="M12" s="593">
        <v>1.74</v>
      </c>
      <c r="N12" s="593">
        <v>1.75</v>
      </c>
      <c r="O12" s="593"/>
      <c r="P12" s="593"/>
      <c r="Q12" s="13">
        <f t="shared" si="0"/>
        <v>1.84</v>
      </c>
    </row>
    <row r="13" spans="1:17" ht="15.75">
      <c r="A13" s="811" t="s">
        <v>110</v>
      </c>
      <c r="B13" s="806"/>
      <c r="C13" s="806"/>
      <c r="D13" s="806"/>
      <c r="E13" s="806"/>
      <c r="F13" s="813"/>
      <c r="G13" s="806"/>
      <c r="H13" s="806"/>
      <c r="J13" s="21">
        <v>660</v>
      </c>
      <c r="K13" s="755" t="str">
        <f>LOOKUP(J13,Name!A12:B517)</f>
        <v>Tea Tullah</v>
      </c>
      <c r="L13" s="593"/>
      <c r="M13" s="593"/>
      <c r="N13" s="593"/>
      <c r="O13" s="593">
        <v>1.81</v>
      </c>
      <c r="P13" s="593"/>
      <c r="Q13" s="13">
        <f t="shared" si="0"/>
        <v>1.81</v>
      </c>
    </row>
    <row r="14" spans="1:17" ht="15.75">
      <c r="A14" s="811" t="s">
        <v>110</v>
      </c>
      <c r="B14" s="806"/>
      <c r="C14" s="806"/>
      <c r="D14" s="806"/>
      <c r="E14" s="806"/>
      <c r="F14" s="813"/>
      <c r="G14" s="806"/>
      <c r="H14" s="806"/>
      <c r="J14" s="21">
        <v>334</v>
      </c>
      <c r="K14" s="808" t="str">
        <f>LOOKUP(J14,Name!A13:B518)</f>
        <v>Elizabeth Hennessy</v>
      </c>
      <c r="L14" s="593">
        <v>1.8</v>
      </c>
      <c r="M14" s="593"/>
      <c r="N14" s="593"/>
      <c r="O14" s="593"/>
      <c r="P14" s="593"/>
      <c r="Q14" s="13">
        <f t="shared" si="0"/>
        <v>1.8</v>
      </c>
    </row>
    <row r="15" spans="10:17" ht="15.75">
      <c r="J15" s="21">
        <v>558</v>
      </c>
      <c r="K15" s="755" t="str">
        <f>LOOKUP(J15,Name!A14:B519)</f>
        <v>Emily Findlater</v>
      </c>
      <c r="L15" s="593">
        <v>1.74</v>
      </c>
      <c r="M15" s="593">
        <v>1.56</v>
      </c>
      <c r="N15" s="593">
        <v>1.55</v>
      </c>
      <c r="O15" s="593">
        <v>1.6</v>
      </c>
      <c r="P15" s="593"/>
      <c r="Q15" s="13">
        <f t="shared" si="0"/>
        <v>1.74</v>
      </c>
    </row>
    <row r="16" spans="10:17" ht="15.75">
      <c r="J16" s="21">
        <v>552</v>
      </c>
      <c r="K16" s="755" t="str">
        <f>LOOKUP(J16,Name!A15:B520)</f>
        <v>Olivia Wooley</v>
      </c>
      <c r="L16" s="593">
        <v>1.72</v>
      </c>
      <c r="M16" s="593"/>
      <c r="N16" s="593"/>
      <c r="O16" s="593"/>
      <c r="P16" s="593"/>
      <c r="Q16" s="13">
        <f t="shared" si="0"/>
        <v>1.72</v>
      </c>
    </row>
    <row r="17" spans="10:17" ht="15.75">
      <c r="J17" s="21">
        <v>134</v>
      </c>
      <c r="K17" s="755" t="str">
        <f>LOOKUP(J17,Name!A16:B521)</f>
        <v>Alexandra Burn</v>
      </c>
      <c r="L17" s="593">
        <v>1.68</v>
      </c>
      <c r="M17" s="593"/>
      <c r="N17" s="593">
        <v>1.6</v>
      </c>
      <c r="O17" s="593"/>
      <c r="P17" s="593"/>
      <c r="Q17" s="13">
        <f t="shared" si="0"/>
        <v>1.68</v>
      </c>
    </row>
    <row r="18" spans="10:17" ht="15.75">
      <c r="J18" s="21">
        <v>138</v>
      </c>
      <c r="K18" s="755" t="str">
        <f>LOOKUP(J18,Name!A17:B522)</f>
        <v>Alice Nolan</v>
      </c>
      <c r="L18" s="593"/>
      <c r="M18" s="593">
        <v>1.66</v>
      </c>
      <c r="N18" s="593"/>
      <c r="O18" s="593"/>
      <c r="P18" s="593"/>
      <c r="Q18" s="13">
        <f t="shared" si="0"/>
        <v>1.66</v>
      </c>
    </row>
    <row r="19" spans="10:17" ht="15.75">
      <c r="J19" s="420">
        <v>559</v>
      </c>
      <c r="K19" s="755" t="str">
        <f>LOOKUP(J19,Name!A18:B523)</f>
        <v>Charlotte Bush</v>
      </c>
      <c r="L19" s="605"/>
      <c r="M19" s="605">
        <v>1.63</v>
      </c>
      <c r="N19" s="605"/>
      <c r="O19" s="605">
        <v>1.66</v>
      </c>
      <c r="P19" s="605"/>
      <c r="Q19" s="606">
        <f t="shared" si="0"/>
        <v>1.66</v>
      </c>
    </row>
    <row r="20" spans="10:17" ht="15.75">
      <c r="J20" s="21">
        <v>321</v>
      </c>
      <c r="K20" s="755" t="str">
        <f>LOOKUP(J20,Name!A19:B524)</f>
        <v>Scarlett Ross</v>
      </c>
      <c r="L20" s="593"/>
      <c r="M20" s="593"/>
      <c r="N20" s="593">
        <v>1.64</v>
      </c>
      <c r="O20" s="593"/>
      <c r="P20" s="593"/>
      <c r="Q20" s="13">
        <f t="shared" si="0"/>
        <v>1.64</v>
      </c>
    </row>
    <row r="21" spans="10:17" ht="15.75">
      <c r="J21" s="21">
        <v>452</v>
      </c>
      <c r="K21" s="755" t="str">
        <f>LOOKUP(J21,Name!A20:B525)</f>
        <v>Alice Scott</v>
      </c>
      <c r="L21" s="593"/>
      <c r="M21" s="593">
        <v>1.62</v>
      </c>
      <c r="N21" s="593"/>
      <c r="O21" s="593"/>
      <c r="P21" s="593"/>
      <c r="Q21" s="13">
        <f t="shared" si="0"/>
        <v>1.62</v>
      </c>
    </row>
    <row r="22" spans="10:17" ht="15.75">
      <c r="J22" s="33">
        <v>321</v>
      </c>
      <c r="K22" s="755" t="str">
        <f>LOOKUP(J22,Name!A21:B526)</f>
        <v>Scarlett Ross</v>
      </c>
      <c r="L22" s="593"/>
      <c r="M22" s="593">
        <v>1.6</v>
      </c>
      <c r="N22" s="593"/>
      <c r="O22" s="593"/>
      <c r="P22" s="593"/>
      <c r="Q22" s="13">
        <f t="shared" si="0"/>
        <v>1.6</v>
      </c>
    </row>
    <row r="23" spans="10:17" ht="15.75">
      <c r="J23" s="68">
        <v>140</v>
      </c>
      <c r="K23" s="755" t="str">
        <f>LOOKUP(J23,Name!A22:B527)</f>
        <v>Ella Smith</v>
      </c>
      <c r="L23" s="593">
        <v>1.58</v>
      </c>
      <c r="M23" s="593"/>
      <c r="N23" s="593"/>
      <c r="O23" s="593"/>
      <c r="P23" s="593"/>
      <c r="Q23" s="13">
        <f t="shared" si="0"/>
        <v>1.58</v>
      </c>
    </row>
    <row r="24" spans="10:17" ht="15.75">
      <c r="J24" s="21">
        <v>133</v>
      </c>
      <c r="K24" s="755" t="str">
        <f>LOOKUP(J24,Name!A23:B528)</f>
        <v>Beth Darrock</v>
      </c>
      <c r="L24" s="593"/>
      <c r="M24" s="593"/>
      <c r="N24" s="593"/>
      <c r="O24" s="593">
        <v>1.26</v>
      </c>
      <c r="P24" s="593"/>
      <c r="Q24" s="13">
        <f t="shared" si="0"/>
        <v>1.26</v>
      </c>
    </row>
  </sheetData>
  <sheetProtection/>
  <conditionalFormatting sqref="J1:J24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J1:J24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5" width="5.7109375" style="3" customWidth="1"/>
    <col min="6" max="6" width="5.7109375" style="60" customWidth="1"/>
    <col min="7" max="7" width="2.140625" style="60" customWidth="1"/>
    <col min="8" max="8" width="6.00390625" style="60" customWidth="1"/>
    <col min="9" max="9" width="5.7109375" style="60" customWidth="1"/>
    <col min="10" max="10" width="23.28125" style="60" customWidth="1"/>
    <col min="11" max="11" width="8.57421875" style="60" customWidth="1"/>
    <col min="12" max="12" width="3.8515625" style="60" customWidth="1"/>
    <col min="13" max="13" width="5.28125" style="3" customWidth="1"/>
    <col min="14" max="14" width="6.00390625" style="60" customWidth="1"/>
    <col min="15" max="15" width="6.7109375" style="60" customWidth="1"/>
    <col min="16" max="16" width="24.00390625" style="3" customWidth="1"/>
    <col min="17" max="17" width="8.8515625" style="3" customWidth="1"/>
    <col min="18" max="18" width="4.140625" style="3" customWidth="1"/>
    <col min="19" max="19" width="4.57421875" style="10" customWidth="1"/>
    <col min="20" max="24" width="5.7109375" style="3" customWidth="1"/>
    <col min="25" max="25" width="5.7109375" style="60" customWidth="1"/>
    <col min="26" max="16384" width="9.140625" style="3" customWidth="1"/>
  </cols>
  <sheetData>
    <row r="1" spans="8:19" ht="16.5" thickBot="1">
      <c r="H1" s="870" t="s">
        <v>136</v>
      </c>
      <c r="I1" s="871"/>
      <c r="J1" s="871"/>
      <c r="K1" s="871"/>
      <c r="L1" s="872"/>
      <c r="M1" s="242" t="s">
        <v>188</v>
      </c>
      <c r="N1" s="126"/>
      <c r="O1" s="127"/>
      <c r="P1" s="127" t="s">
        <v>582</v>
      </c>
      <c r="Q1" s="127"/>
      <c r="R1" s="128"/>
      <c r="S1" s="130"/>
    </row>
    <row r="2" spans="1:24" ht="16.5" thickBot="1">
      <c r="A2" s="86" t="s">
        <v>102</v>
      </c>
      <c r="B2" s="87" t="s">
        <v>104</v>
      </c>
      <c r="C2" s="88" t="s">
        <v>106</v>
      </c>
      <c r="D2" s="89" t="s">
        <v>108</v>
      </c>
      <c r="E2" s="90" t="s">
        <v>110</v>
      </c>
      <c r="F2" s="131" t="s">
        <v>188</v>
      </c>
      <c r="H2" s="126"/>
      <c r="I2" s="127"/>
      <c r="J2" s="127" t="s">
        <v>137</v>
      </c>
      <c r="K2" s="127"/>
      <c r="L2" s="128"/>
      <c r="M2" s="242" t="s">
        <v>188</v>
      </c>
      <c r="N2" s="239" t="s">
        <v>126</v>
      </c>
      <c r="O2" s="114"/>
      <c r="P2" s="98" t="s">
        <v>132</v>
      </c>
      <c r="Q2" s="98"/>
      <c r="R2" s="110"/>
      <c r="S2" s="61"/>
      <c r="T2" s="86" t="s">
        <v>102</v>
      </c>
      <c r="U2" s="87" t="s">
        <v>104</v>
      </c>
      <c r="V2" s="88" t="s">
        <v>106</v>
      </c>
      <c r="W2" s="89" t="s">
        <v>108</v>
      </c>
      <c r="X2" s="90" t="s">
        <v>110</v>
      </c>
    </row>
    <row r="3" spans="1:25" ht="16.5" thickBot="1">
      <c r="A3" s="254">
        <f>SUM(A9:A64)</f>
        <v>26</v>
      </c>
      <c r="B3" s="254">
        <f>SUM(B9:B64)</f>
        <v>30</v>
      </c>
      <c r="C3" s="254">
        <f>SUM(C9:C64)</f>
        <v>16</v>
      </c>
      <c r="D3" s="254">
        <f>SUM(D9:D64)</f>
        <v>22</v>
      </c>
      <c r="E3" s="254">
        <f>SUM(E9:E64)</f>
        <v>80</v>
      </c>
      <c r="F3" s="254" t="s">
        <v>134</v>
      </c>
      <c r="H3" s="120" t="s">
        <v>469</v>
      </c>
      <c r="I3" s="129">
        <v>6</v>
      </c>
      <c r="J3" s="125" t="str">
        <f>LOOKUP(I3,Name!A$2:B1899)</f>
        <v>Solihull &amp; Small Heath</v>
      </c>
      <c r="K3" s="129">
        <f>E$5</f>
        <v>168</v>
      </c>
      <c r="L3" s="121"/>
      <c r="M3" s="242" t="s">
        <v>188</v>
      </c>
      <c r="N3" s="99">
        <v>1</v>
      </c>
      <c r="O3" s="91">
        <v>646</v>
      </c>
      <c r="P3" s="100" t="str">
        <f>LOOKUP(O3,Name!A$2:B1900)</f>
        <v>Elliot Harris</v>
      </c>
      <c r="Q3" s="189"/>
      <c r="R3" s="108"/>
      <c r="S3" s="61"/>
      <c r="T3" s="95">
        <f>IF(INT(O3/100)=1,Y3,0)</f>
        <v>0</v>
      </c>
      <c r="U3" s="95">
        <f>IF(INT(O3/100)=3,Y3,0)</f>
        <v>0</v>
      </c>
      <c r="V3" s="95">
        <f>IF(INT(O3/100)=4,Y3,0)</f>
        <v>0</v>
      </c>
      <c r="W3" s="95">
        <f>IF(INT(O3/100)=5,Y3,0)</f>
        <v>0</v>
      </c>
      <c r="X3" s="95">
        <f>IF(INT(O3/100)=6,Y3,0)</f>
        <v>10</v>
      </c>
      <c r="Y3" s="84">
        <v>10</v>
      </c>
    </row>
    <row r="4" spans="1:25" ht="16.5" thickBot="1">
      <c r="A4" s="254">
        <f>SUM(T2:T64)</f>
        <v>48</v>
      </c>
      <c r="B4" s="254">
        <f>SUM(U2:U64)</f>
        <v>28</v>
      </c>
      <c r="C4" s="254">
        <f>SUM(V2:V64)</f>
        <v>30</v>
      </c>
      <c r="D4" s="254">
        <f>SUM(W2:W64)</f>
        <v>28</v>
      </c>
      <c r="E4" s="254">
        <f>SUM(X2:X64)</f>
        <v>88</v>
      </c>
      <c r="F4" s="254" t="s">
        <v>196</v>
      </c>
      <c r="H4" s="120" t="s">
        <v>472</v>
      </c>
      <c r="I4" s="129">
        <v>3</v>
      </c>
      <c r="J4" s="125" t="str">
        <f>LOOKUP(I4,Name!A$2:B1896)</f>
        <v>Birchfield Harriers</v>
      </c>
      <c r="K4" s="129">
        <f>B$5</f>
        <v>58</v>
      </c>
      <c r="L4" s="121"/>
      <c r="M4" s="242" t="s">
        <v>188</v>
      </c>
      <c r="N4" s="99">
        <v>2</v>
      </c>
      <c r="O4" s="91">
        <v>535</v>
      </c>
      <c r="P4" s="100" t="str">
        <f>LOOKUP(O4,Name!A$2:B1901)</f>
        <v>Seb Stowe</v>
      </c>
      <c r="Q4" s="93"/>
      <c r="R4" s="108"/>
      <c r="S4" s="61"/>
      <c r="T4" s="95">
        <f>IF(INT(O4/100)=1,Y4,0)</f>
        <v>0</v>
      </c>
      <c r="U4" s="95">
        <f>IF(INT(O4/100)=3,Y4,0)</f>
        <v>0</v>
      </c>
      <c r="V4" s="95">
        <f>IF(INT(O4/100)=4,Y4,0)</f>
        <v>0</v>
      </c>
      <c r="W4" s="95">
        <f>IF(INT(O4/100)=5,Y4,0)</f>
        <v>8</v>
      </c>
      <c r="X4" s="95">
        <f>IF(INT(O4/100)=6,Y4,0)</f>
        <v>0</v>
      </c>
      <c r="Y4" s="84">
        <v>8</v>
      </c>
    </row>
    <row r="5" spans="1:25" ht="16.5" thickBot="1">
      <c r="A5" s="131">
        <f>A3+A4</f>
        <v>74</v>
      </c>
      <c r="B5" s="131">
        <f>B3+B4</f>
        <v>58</v>
      </c>
      <c r="C5" s="131">
        <f>C3+C4</f>
        <v>46</v>
      </c>
      <c r="D5" s="131">
        <f>D3+D4</f>
        <v>50</v>
      </c>
      <c r="E5" s="131">
        <f>E3+E4</f>
        <v>168</v>
      </c>
      <c r="F5" s="131" t="s">
        <v>135</v>
      </c>
      <c r="H5" s="120" t="s">
        <v>473</v>
      </c>
      <c r="I5" s="129">
        <v>5</v>
      </c>
      <c r="J5" s="125" t="str">
        <f>LOOKUP(I5,Name!A$2:B1898)</f>
        <v>Tamworth AC</v>
      </c>
      <c r="K5" s="129">
        <f>D$5</f>
        <v>50</v>
      </c>
      <c r="L5" s="121"/>
      <c r="M5" s="242" t="s">
        <v>188</v>
      </c>
      <c r="N5" s="99">
        <v>3</v>
      </c>
      <c r="O5" s="91">
        <v>381</v>
      </c>
      <c r="P5" s="100" t="str">
        <f>LOOKUP(O5,Name!A$2:B1902)</f>
        <v>Kyle Corvin</v>
      </c>
      <c r="Q5" s="189"/>
      <c r="R5" s="108"/>
      <c r="S5" s="61"/>
      <c r="T5" s="95">
        <f>IF(INT(O5/100)=1,Y5,0)</f>
        <v>0</v>
      </c>
      <c r="U5" s="95">
        <f>IF(INT(O5/100)=3,Y5,0)</f>
        <v>6</v>
      </c>
      <c r="V5" s="95">
        <f>IF(INT(O5/100)=4,Y5,0)</f>
        <v>0</v>
      </c>
      <c r="W5" s="95">
        <f>IF(INT(O5/100)=5,Y5,0)</f>
        <v>0</v>
      </c>
      <c r="X5" s="95">
        <f>IF(INT(O5/100)=6,Y5,0)</f>
        <v>0</v>
      </c>
      <c r="Y5" s="84">
        <v>6</v>
      </c>
    </row>
    <row r="6" spans="1:25" ht="16.5" thickBot="1">
      <c r="A6" s="60"/>
      <c r="B6" s="60"/>
      <c r="C6" s="60"/>
      <c r="D6" s="60"/>
      <c r="E6" s="60"/>
      <c r="H6" s="120" t="s">
        <v>470</v>
      </c>
      <c r="I6" s="129">
        <v>1</v>
      </c>
      <c r="J6" s="125" t="str">
        <f>LOOKUP(I6,Name!A$2:B1895)</f>
        <v>Royal Sutton Coldfield</v>
      </c>
      <c r="K6" s="129">
        <f>A$5</f>
        <v>74</v>
      </c>
      <c r="L6" s="121"/>
      <c r="M6" s="242" t="s">
        <v>188</v>
      </c>
      <c r="N6" s="99">
        <v>4</v>
      </c>
      <c r="O6" s="91">
        <v>117</v>
      </c>
      <c r="P6" s="100" t="str">
        <f>LOOKUP(O6,Name!A$2:B1903)</f>
        <v>David Iliffe</v>
      </c>
      <c r="Q6" s="93"/>
      <c r="R6" s="108"/>
      <c r="S6" s="61"/>
      <c r="T6" s="95">
        <f>IF(INT(O6/100)=1,Y6,0)</f>
        <v>4</v>
      </c>
      <c r="U6" s="95">
        <f>IF(INT(O6/100)=3,Y6,0)</f>
        <v>0</v>
      </c>
      <c r="V6" s="95">
        <f>IF(INT(O6/100)=4,Y6,0)</f>
        <v>0</v>
      </c>
      <c r="W6" s="95">
        <f>IF(INT(O6/100)=5,Y6,0)</f>
        <v>0</v>
      </c>
      <c r="X6" s="95">
        <f>IF(INT(O6/100)=6,Y6,0)</f>
        <v>0</v>
      </c>
      <c r="Y6" s="84">
        <v>4</v>
      </c>
    </row>
    <row r="7" spans="8:25" ht="16.5" thickBot="1">
      <c r="H7" s="120" t="s">
        <v>471</v>
      </c>
      <c r="I7" s="129">
        <v>4</v>
      </c>
      <c r="J7" s="125" t="str">
        <f>LOOKUP(I7,Name!A$2:B1897)</f>
        <v>Halesowen C&amp;AC</v>
      </c>
      <c r="K7" s="129">
        <f>C$5</f>
        <v>46</v>
      </c>
      <c r="L7" s="121"/>
      <c r="M7" s="242" t="s">
        <v>188</v>
      </c>
      <c r="N7" s="99">
        <v>5</v>
      </c>
      <c r="O7" s="91">
        <v>499</v>
      </c>
      <c r="P7" s="100" t="str">
        <f>LOOKUP(O7,Name!A$2:B1904)</f>
        <v>Alex Johnson</v>
      </c>
      <c r="Q7" s="189"/>
      <c r="R7" s="108"/>
      <c r="S7" s="61"/>
      <c r="T7" s="95">
        <f>IF(INT(O7/100)=1,Y7,0)</f>
        <v>0</v>
      </c>
      <c r="U7" s="95">
        <f>IF(INT(O7/100)=3,Y7,0)</f>
        <v>0</v>
      </c>
      <c r="V7" s="95">
        <f>IF(INT(O7/100)=4,Y7,0)</f>
        <v>2</v>
      </c>
      <c r="W7" s="95">
        <f>IF(INT(O7/100)=5,Y7,0)</f>
        <v>0</v>
      </c>
      <c r="X7" s="95">
        <f>IF(INT(O7/100)=6,Y7,0)</f>
        <v>0</v>
      </c>
      <c r="Y7" s="84">
        <v>2</v>
      </c>
    </row>
    <row r="8" spans="8:25" ht="16.5" thickBot="1">
      <c r="H8" s="122"/>
      <c r="I8" s="123"/>
      <c r="J8" s="123"/>
      <c r="K8" s="123"/>
      <c r="L8" s="124"/>
      <c r="M8" s="242" t="s">
        <v>188</v>
      </c>
      <c r="N8" s="107"/>
      <c r="O8" s="101"/>
      <c r="P8" s="100"/>
      <c r="Q8" s="100"/>
      <c r="R8" s="108"/>
      <c r="S8" s="61"/>
      <c r="T8" s="109"/>
      <c r="U8" s="93"/>
      <c r="V8" s="93"/>
      <c r="W8" s="93"/>
      <c r="X8" s="93"/>
      <c r="Y8" s="94" t="s">
        <v>112</v>
      </c>
    </row>
    <row r="9" spans="1:24" ht="16.5" thickBot="1">
      <c r="A9" s="86" t="s">
        <v>102</v>
      </c>
      <c r="B9" s="87" t="s">
        <v>104</v>
      </c>
      <c r="C9" s="88" t="s">
        <v>106</v>
      </c>
      <c r="D9" s="89" t="s">
        <v>108</v>
      </c>
      <c r="E9" s="90" t="s">
        <v>110</v>
      </c>
      <c r="H9" s="239" t="s">
        <v>113</v>
      </c>
      <c r="I9" s="116">
        <v>7.3</v>
      </c>
      <c r="J9" s="98" t="s">
        <v>111</v>
      </c>
      <c r="K9" s="98"/>
      <c r="L9" s="110"/>
      <c r="M9" s="242" t="s">
        <v>188</v>
      </c>
      <c r="N9" s="240" t="s">
        <v>127</v>
      </c>
      <c r="O9" s="101"/>
      <c r="P9" s="101" t="s">
        <v>133</v>
      </c>
      <c r="Q9" s="101"/>
      <c r="R9" s="108"/>
      <c r="S9" s="61"/>
      <c r="T9" s="86" t="s">
        <v>102</v>
      </c>
      <c r="U9" s="87" t="s">
        <v>104</v>
      </c>
      <c r="V9" s="88" t="s">
        <v>106</v>
      </c>
      <c r="W9" s="89" t="s">
        <v>108</v>
      </c>
      <c r="X9" s="90" t="s">
        <v>110</v>
      </c>
    </row>
    <row r="10" spans="1:25" ht="16.5" thickBot="1">
      <c r="A10" s="92">
        <f>IF(I10=1,F10,0)</f>
        <v>0</v>
      </c>
      <c r="B10" s="92">
        <f>IF(I10=3,F10,0)</f>
        <v>0</v>
      </c>
      <c r="C10" s="92">
        <f>IF(I10=4,F10,0)</f>
        <v>0</v>
      </c>
      <c r="D10" s="92">
        <f>IF(I10=5,F10,0)</f>
        <v>0</v>
      </c>
      <c r="E10" s="92">
        <f>IF(I10=6,F10,0)</f>
        <v>10</v>
      </c>
      <c r="F10" s="96">
        <v>10</v>
      </c>
      <c r="H10" s="117">
        <v>1</v>
      </c>
      <c r="I10" s="91">
        <v>6</v>
      </c>
      <c r="J10" s="100" t="str">
        <f>LOOKUP(I10,Name!A$2:B1901)</f>
        <v>Solihull &amp; Small Heath</v>
      </c>
      <c r="K10" s="181"/>
      <c r="L10" s="108"/>
      <c r="M10" s="242" t="s">
        <v>188</v>
      </c>
      <c r="N10" s="99">
        <v>1</v>
      </c>
      <c r="O10" s="91">
        <v>639</v>
      </c>
      <c r="P10" s="100" t="str">
        <f>LOOKUP(O10,Name!A$2:B1907)</f>
        <v>Caleb Taylor</v>
      </c>
      <c r="Q10" s="93"/>
      <c r="R10" s="108"/>
      <c r="S10" s="61"/>
      <c r="T10" s="95">
        <f>IF(INT(O10/100)=1,Y10,0)</f>
        <v>0</v>
      </c>
      <c r="U10" s="95">
        <f>IF(INT(O10/100)=3,Y10,0)</f>
        <v>0</v>
      </c>
      <c r="V10" s="95">
        <f>IF(INT(O10/100)=4,Y10,0)</f>
        <v>0</v>
      </c>
      <c r="W10" s="95">
        <f>IF(INT(O10/100)=5,Y10,0)</f>
        <v>0</v>
      </c>
      <c r="X10" s="95">
        <f>IF(INT(O10/100)=6,Y10,0)</f>
        <v>10</v>
      </c>
      <c r="Y10" s="84">
        <v>10</v>
      </c>
    </row>
    <row r="11" spans="1:25" ht="16.5" thickBot="1">
      <c r="A11" s="92">
        <f>IF(I11=1,F11,0)</f>
        <v>0</v>
      </c>
      <c r="B11" s="92">
        <f>IF(I11=3,F11,0)</f>
        <v>8</v>
      </c>
      <c r="C11" s="92">
        <f>IF(I11=4,F11,0)</f>
        <v>0</v>
      </c>
      <c r="D11" s="92">
        <f>IF(I11=5,F11,0)</f>
        <v>0</v>
      </c>
      <c r="E11" s="92">
        <f>IF(I11=6,F11,0)</f>
        <v>0</v>
      </c>
      <c r="F11" s="96">
        <v>8</v>
      </c>
      <c r="H11" s="117">
        <v>2</v>
      </c>
      <c r="I11" s="91">
        <v>3</v>
      </c>
      <c r="J11" s="100" t="str">
        <f>LOOKUP(I11,Name!A$2:B1902)</f>
        <v>Birchfield Harriers</v>
      </c>
      <c r="K11" s="181"/>
      <c r="L11" s="108"/>
      <c r="M11" s="242" t="s">
        <v>188</v>
      </c>
      <c r="N11" s="99">
        <v>2</v>
      </c>
      <c r="O11" s="91">
        <v>129</v>
      </c>
      <c r="P11" s="100">
        <f>LOOKUP(O11,Name!A$2:B1908)</f>
        <v>0</v>
      </c>
      <c r="Q11" s="93"/>
      <c r="R11" s="108"/>
      <c r="S11" s="61"/>
      <c r="T11" s="95">
        <f>IF(INT(O11/100)=1,Y11,0)</f>
        <v>8</v>
      </c>
      <c r="U11" s="95">
        <f>IF(INT(O11/100)=3,Y11,0)</f>
        <v>0</v>
      </c>
      <c r="V11" s="95">
        <f>IF(INT(O11/100)=4,Y11,0)</f>
        <v>0</v>
      </c>
      <c r="W11" s="95">
        <f>IF(INT(O11/100)=5,Y11,0)</f>
        <v>0</v>
      </c>
      <c r="X11" s="95">
        <f>IF(INT(O11/100)=6,Y11,0)</f>
        <v>0</v>
      </c>
      <c r="Y11" s="84">
        <v>8</v>
      </c>
    </row>
    <row r="12" spans="1:25" ht="16.5" thickBot="1">
      <c r="A12" s="92">
        <f>IF(I12=1,F12,0)</f>
        <v>0</v>
      </c>
      <c r="B12" s="92">
        <f>IF(I12=3,F12,0)</f>
        <v>0</v>
      </c>
      <c r="C12" s="92">
        <f>IF(I12=4,F12,0)</f>
        <v>6</v>
      </c>
      <c r="D12" s="92">
        <f>IF(I12=5,F12,0)</f>
        <v>0</v>
      </c>
      <c r="E12" s="92">
        <f>IF(I12=6,F12,0)</f>
        <v>0</v>
      </c>
      <c r="F12" s="96">
        <v>6</v>
      </c>
      <c r="H12" s="117">
        <v>3</v>
      </c>
      <c r="I12" s="91">
        <v>4</v>
      </c>
      <c r="J12" s="100" t="str">
        <f>LOOKUP(I12,Name!A$2:B1903)</f>
        <v>Halesowen C&amp;AC</v>
      </c>
      <c r="K12" s="181"/>
      <c r="L12" s="108"/>
      <c r="M12" s="242" t="s">
        <v>188</v>
      </c>
      <c r="N12" s="99">
        <v>3</v>
      </c>
      <c r="O12" s="91">
        <v>532</v>
      </c>
      <c r="P12" s="100" t="str">
        <f>LOOKUP(O12,Name!A$2:B1909)</f>
        <v>Oran Au</v>
      </c>
      <c r="Q12" s="93"/>
      <c r="R12" s="108"/>
      <c r="S12" s="61"/>
      <c r="T12" s="95">
        <f>IF(INT(O12/100)=1,Y12,0)</f>
        <v>0</v>
      </c>
      <c r="U12" s="95">
        <f>IF(INT(O12/100)=3,Y12,0)</f>
        <v>0</v>
      </c>
      <c r="V12" s="95">
        <f>IF(INT(O12/100)=4,Y12,0)</f>
        <v>0</v>
      </c>
      <c r="W12" s="95">
        <f>IF(INT(O12/100)=5,Y12,0)</f>
        <v>6</v>
      </c>
      <c r="X12" s="95">
        <f>IF(INT(O12/100)=6,Y12,0)</f>
        <v>0</v>
      </c>
      <c r="Y12" s="84">
        <v>6</v>
      </c>
    </row>
    <row r="13" spans="1:25" ht="16.5" thickBot="1">
      <c r="A13" s="92">
        <f>IF(I13=1,F13,0)</f>
        <v>4</v>
      </c>
      <c r="B13" s="92">
        <f>IF(I13=3,F13,0)</f>
        <v>0</v>
      </c>
      <c r="C13" s="92">
        <f>IF(I13=4,F13,0)</f>
        <v>0</v>
      </c>
      <c r="D13" s="92">
        <f>IF(I13=5,F13,0)</f>
        <v>0</v>
      </c>
      <c r="E13" s="92">
        <f>IF(I13=6,F13,0)</f>
        <v>0</v>
      </c>
      <c r="F13" s="96">
        <v>4</v>
      </c>
      <c r="H13" s="117">
        <v>4</v>
      </c>
      <c r="I13" s="91">
        <v>1</v>
      </c>
      <c r="J13" s="100" t="str">
        <f>LOOKUP(I13,Name!A$2:B1904)</f>
        <v>Royal Sutton Coldfield</v>
      </c>
      <c r="K13" s="181"/>
      <c r="L13" s="108"/>
      <c r="M13" s="242" t="s">
        <v>188</v>
      </c>
      <c r="N13" s="99">
        <v>4</v>
      </c>
      <c r="O13" s="91">
        <v>497</v>
      </c>
      <c r="P13" s="100" t="str">
        <f>LOOKUP(O13,Name!A$2:B1910)</f>
        <v>Callum Stubbs</v>
      </c>
      <c r="Q13" s="93"/>
      <c r="R13" s="108"/>
      <c r="S13" s="61"/>
      <c r="T13" s="95">
        <f>IF(INT(O13/100)=1,Y13,0)</f>
        <v>0</v>
      </c>
      <c r="U13" s="95">
        <f>IF(INT(O13/100)=3,Y13,0)</f>
        <v>0</v>
      </c>
      <c r="V13" s="95">
        <f>IF(INT(O13/100)=4,Y13,0)</f>
        <v>4</v>
      </c>
      <c r="W13" s="95">
        <f>IF(INT(O13/100)=5,Y13,0)</f>
        <v>0</v>
      </c>
      <c r="X13" s="95">
        <f>IF(INT(O13/100)=6,Y13,0)</f>
        <v>0</v>
      </c>
      <c r="Y13" s="84">
        <v>4</v>
      </c>
    </row>
    <row r="14" spans="1:25" ht="16.5" thickBot="1">
      <c r="A14" s="92">
        <f>IF(I14=1,F14,0)</f>
        <v>0</v>
      </c>
      <c r="B14" s="92">
        <f>IF(I14=3,F14,0)</f>
        <v>0</v>
      </c>
      <c r="C14" s="92">
        <f>IF(I14=4,F14,0)</f>
        <v>0</v>
      </c>
      <c r="D14" s="92">
        <f>IF(I14=5,F14,0)</f>
        <v>0</v>
      </c>
      <c r="E14" s="92">
        <f>IF(I14=6,F14,0)</f>
        <v>0</v>
      </c>
      <c r="F14" s="96">
        <v>2</v>
      </c>
      <c r="H14" s="117">
        <v>5</v>
      </c>
      <c r="I14" s="91"/>
      <c r="J14" s="100" t="e">
        <f>LOOKUP(I14,Name!A$2:B1905)</f>
        <v>#N/A</v>
      </c>
      <c r="K14" s="181"/>
      <c r="L14" s="108"/>
      <c r="M14" s="242" t="s">
        <v>188</v>
      </c>
      <c r="N14" s="99">
        <v>5</v>
      </c>
      <c r="O14" s="91"/>
      <c r="P14" s="100" t="e">
        <f>LOOKUP(O14,Name!A$2:B1911)</f>
        <v>#N/A</v>
      </c>
      <c r="Q14" s="93"/>
      <c r="R14" s="108"/>
      <c r="S14" s="61"/>
      <c r="T14" s="95">
        <f>IF(INT(O14/100)=1,Y14,0)</f>
        <v>0</v>
      </c>
      <c r="U14" s="95">
        <f>IF(INT(O14/100)=3,Y14,0)</f>
        <v>0</v>
      </c>
      <c r="V14" s="95">
        <f>IF(INT(O14/100)=4,Y14,0)</f>
        <v>0</v>
      </c>
      <c r="W14" s="95">
        <f>IF(INT(O14/100)=5,Y14,0)</f>
        <v>0</v>
      </c>
      <c r="X14" s="95">
        <f>IF(INT(O14/100)=6,Y14,0)</f>
        <v>0</v>
      </c>
      <c r="Y14" s="84">
        <v>2</v>
      </c>
    </row>
    <row r="15" spans="1:25" ht="16.5" thickBot="1">
      <c r="A15" s="93"/>
      <c r="B15" s="93"/>
      <c r="C15" s="93"/>
      <c r="D15" s="93"/>
      <c r="E15" s="93"/>
      <c r="F15" s="94" t="s">
        <v>112</v>
      </c>
      <c r="H15" s="107"/>
      <c r="I15" s="101"/>
      <c r="J15" s="100"/>
      <c r="K15" s="329"/>
      <c r="L15" s="108"/>
      <c r="M15" s="242" t="s">
        <v>188</v>
      </c>
      <c r="N15" s="111"/>
      <c r="O15" s="112"/>
      <c r="P15" s="105"/>
      <c r="Q15" s="105"/>
      <c r="R15" s="113"/>
      <c r="S15" s="61"/>
      <c r="T15" s="109"/>
      <c r="U15" s="93"/>
      <c r="V15" s="93"/>
      <c r="W15" s="93">
        <v>-2</v>
      </c>
      <c r="X15" s="93"/>
      <c r="Y15" s="94" t="s">
        <v>112</v>
      </c>
    </row>
    <row r="16" spans="1:24" ht="16.5" thickBot="1">
      <c r="A16" s="86" t="s">
        <v>102</v>
      </c>
      <c r="B16" s="87" t="s">
        <v>104</v>
      </c>
      <c r="C16" s="88" t="s">
        <v>106</v>
      </c>
      <c r="D16" s="89" t="s">
        <v>108</v>
      </c>
      <c r="E16" s="90" t="s">
        <v>110</v>
      </c>
      <c r="H16" s="240" t="s">
        <v>114</v>
      </c>
      <c r="I16" s="106">
        <v>7.4</v>
      </c>
      <c r="J16" s="101" t="s">
        <v>116</v>
      </c>
      <c r="K16" s="330"/>
      <c r="L16" s="108"/>
      <c r="M16" s="242" t="s">
        <v>188</v>
      </c>
      <c r="N16" s="239" t="s">
        <v>179</v>
      </c>
      <c r="O16" s="114"/>
      <c r="P16" s="98" t="s">
        <v>171</v>
      </c>
      <c r="Q16" s="98"/>
      <c r="R16" s="110"/>
      <c r="S16" s="61"/>
      <c r="T16" s="86" t="s">
        <v>102</v>
      </c>
      <c r="U16" s="87" t="s">
        <v>104</v>
      </c>
      <c r="V16" s="88" t="s">
        <v>106</v>
      </c>
      <c r="W16" s="89" t="s">
        <v>108</v>
      </c>
      <c r="X16" s="90" t="s">
        <v>110</v>
      </c>
    </row>
    <row r="17" spans="1:25" ht="16.5" thickBot="1">
      <c r="A17" s="92">
        <f>IF(INT(I17/100)=1,F17,0)</f>
        <v>0</v>
      </c>
      <c r="B17" s="92">
        <f>IF(INT(I17/100)=3,F17,0)</f>
        <v>0</v>
      </c>
      <c r="C17" s="92">
        <f>IF(INT(I17/100)=4,F17,0)</f>
        <v>0</v>
      </c>
      <c r="D17" s="92">
        <f>IF(INT(I17/100)=5,F17,0)</f>
        <v>0</v>
      </c>
      <c r="E17" s="92">
        <f>IF(INT(I17/100)=6,F17,0)</f>
        <v>10</v>
      </c>
      <c r="F17" s="96">
        <v>10</v>
      </c>
      <c r="H17" s="117">
        <v>1</v>
      </c>
      <c r="I17" s="91">
        <v>641</v>
      </c>
      <c r="J17" s="100" t="str">
        <f>LOOKUP(I17,Name!A$2:B1907)</f>
        <v>Darshan Gill</v>
      </c>
      <c r="K17" s="181"/>
      <c r="L17" s="108"/>
      <c r="M17" s="242" t="s">
        <v>188</v>
      </c>
      <c r="N17" s="99">
        <v>1</v>
      </c>
      <c r="O17" s="91">
        <v>639</v>
      </c>
      <c r="P17" s="100" t="str">
        <f>LOOKUP(O17,Name!A$2:B1914)</f>
        <v>Caleb Taylor</v>
      </c>
      <c r="Q17" s="189"/>
      <c r="R17" s="108"/>
      <c r="S17" s="61"/>
      <c r="T17" s="95">
        <f>IF(INT(O17/100)=1,Y17,0)</f>
        <v>0</v>
      </c>
      <c r="U17" s="95">
        <f>IF(INT(O17/100)=3,Y17,0)</f>
        <v>0</v>
      </c>
      <c r="V17" s="95">
        <f>IF(INT(O17/100)=4,Y17,0)</f>
        <v>0</v>
      </c>
      <c r="W17" s="95">
        <f>IF(INT(O17/100)=5,Y17,0)</f>
        <v>0</v>
      </c>
      <c r="X17" s="95">
        <f>IF(INT(O17/100)=6,Y17,0)</f>
        <v>10</v>
      </c>
      <c r="Y17" s="84">
        <v>10</v>
      </c>
    </row>
    <row r="18" spans="1:25" ht="16.5" thickBot="1">
      <c r="A18" s="92">
        <f>IF(INT(I18/100)=1,F18,0)</f>
        <v>0</v>
      </c>
      <c r="B18" s="92">
        <f>IF(INT(I18/100)=3,F18,0)</f>
        <v>0</v>
      </c>
      <c r="C18" s="92">
        <f>IF(INT(I18/100)=4,F18,0)</f>
        <v>8</v>
      </c>
      <c r="D18" s="92">
        <f>IF(INT(I18/100)=5,F18,0)</f>
        <v>0</v>
      </c>
      <c r="E18" s="92">
        <f>IF(INT(I18/100)=6,F18,0)</f>
        <v>0</v>
      </c>
      <c r="F18" s="96">
        <v>8</v>
      </c>
      <c r="H18" s="117">
        <v>2</v>
      </c>
      <c r="I18" s="91">
        <v>499</v>
      </c>
      <c r="J18" s="100" t="str">
        <f>LOOKUP(I18,Name!A$2:B1908)</f>
        <v>Alex Johnson</v>
      </c>
      <c r="K18" s="181"/>
      <c r="L18" s="108"/>
      <c r="M18" s="242" t="s">
        <v>188</v>
      </c>
      <c r="N18" s="99">
        <v>2</v>
      </c>
      <c r="O18" s="91">
        <v>535</v>
      </c>
      <c r="P18" s="100" t="str">
        <f>LOOKUP(O18,Name!A$2:B1915)</f>
        <v>Seb Stowe</v>
      </c>
      <c r="Q18" s="189"/>
      <c r="R18" s="108"/>
      <c r="S18" s="61"/>
      <c r="T18" s="95">
        <f>IF(INT(O18/100)=1,Y18,0)</f>
        <v>0</v>
      </c>
      <c r="U18" s="95">
        <f>IF(INT(O18/100)=3,Y18,0)</f>
        <v>0</v>
      </c>
      <c r="V18" s="95">
        <f>IF(INT(O18/100)=4,Y18,0)</f>
        <v>0</v>
      </c>
      <c r="W18" s="95">
        <f>IF(INT(O18/100)=5,Y18,0)</f>
        <v>8</v>
      </c>
      <c r="X18" s="95">
        <f>IF(INT(O18/100)=6,Y18,0)</f>
        <v>0</v>
      </c>
      <c r="Y18" s="84">
        <v>8</v>
      </c>
    </row>
    <row r="19" spans="1:25" ht="16.5" thickBot="1">
      <c r="A19" s="92">
        <f>IF(INT(I19/100)=1,F19,0)</f>
        <v>6</v>
      </c>
      <c r="B19" s="92">
        <f>IF(INT(I19/100)=3,F19,0)</f>
        <v>0</v>
      </c>
      <c r="C19" s="92">
        <f>IF(INT(I19/100)=4,F19,0)</f>
        <v>0</v>
      </c>
      <c r="D19" s="92">
        <f>IF(INT(I19/100)=5,F19,0)</f>
        <v>0</v>
      </c>
      <c r="E19" s="92">
        <f>IF(INT(I19/100)=6,F19,0)</f>
        <v>0</v>
      </c>
      <c r="F19" s="96">
        <v>6</v>
      </c>
      <c r="H19" s="117">
        <v>3</v>
      </c>
      <c r="I19" s="91">
        <v>123</v>
      </c>
      <c r="J19" s="100" t="str">
        <f>LOOKUP(I19,Name!A$2:B1909)</f>
        <v>Aaron Oshenye</v>
      </c>
      <c r="K19" s="181"/>
      <c r="L19" s="108"/>
      <c r="M19" s="242" t="s">
        <v>188</v>
      </c>
      <c r="N19" s="99">
        <v>3</v>
      </c>
      <c r="O19" s="91">
        <v>117</v>
      </c>
      <c r="P19" s="100" t="str">
        <f>LOOKUP(O19,Name!A$2:B1916)</f>
        <v>David Iliffe</v>
      </c>
      <c r="Q19" s="93"/>
      <c r="R19" s="108"/>
      <c r="S19" s="61"/>
      <c r="T19" s="95">
        <f>IF(INT(O19/100)=1,Y19,0)</f>
        <v>6</v>
      </c>
      <c r="U19" s="95">
        <f>IF(INT(O19/100)=3,Y19,0)</f>
        <v>0</v>
      </c>
      <c r="V19" s="95">
        <f>IF(INT(O19/100)=4,Y19,0)</f>
        <v>0</v>
      </c>
      <c r="W19" s="95">
        <f>IF(INT(O19/100)=5,Y19,0)</f>
        <v>0</v>
      </c>
      <c r="X19" s="95">
        <f>IF(INT(O19/100)=6,Y19,0)</f>
        <v>0</v>
      </c>
      <c r="Y19" s="84">
        <v>6</v>
      </c>
    </row>
    <row r="20" spans="1:25" ht="16.5" thickBot="1">
      <c r="A20" s="92">
        <f>IF(INT(I20/100)=1,F20,0)</f>
        <v>0</v>
      </c>
      <c r="B20" s="92">
        <f>IF(INT(I20/100)=3,F20,0)</f>
        <v>0</v>
      </c>
      <c r="C20" s="92">
        <f>IF(INT(I20/100)=4,F20,0)</f>
        <v>0</v>
      </c>
      <c r="D20" s="92">
        <f>IF(INT(I20/100)=5,F20,0)</f>
        <v>0</v>
      </c>
      <c r="E20" s="92">
        <f>IF(INT(I20/100)=6,F20,0)</f>
        <v>0</v>
      </c>
      <c r="F20" s="96">
        <v>4</v>
      </c>
      <c r="H20" s="117">
        <v>4</v>
      </c>
      <c r="I20" s="91"/>
      <c r="J20" s="100" t="e">
        <f>LOOKUP(I20,Name!A$2:B1910)</f>
        <v>#N/A</v>
      </c>
      <c r="K20" s="181"/>
      <c r="L20" s="108"/>
      <c r="M20" s="242" t="s">
        <v>188</v>
      </c>
      <c r="N20" s="99">
        <v>4</v>
      </c>
      <c r="O20" s="91">
        <v>488</v>
      </c>
      <c r="P20" s="100">
        <f>LOOKUP(O20,Name!A$2:B1917)</f>
        <v>0</v>
      </c>
      <c r="Q20" s="189"/>
      <c r="R20" s="108"/>
      <c r="S20" s="61"/>
      <c r="T20" s="95">
        <f>IF(INT(O20/100)=1,Y20,0)</f>
        <v>0</v>
      </c>
      <c r="U20" s="95">
        <f>IF(INT(O20/100)=3,Y20,0)</f>
        <v>0</v>
      </c>
      <c r="V20" s="95">
        <f>IF(INT(O20/100)=4,Y20,0)</f>
        <v>4</v>
      </c>
      <c r="W20" s="95">
        <f>IF(INT(O20/100)=5,Y20,0)</f>
        <v>0</v>
      </c>
      <c r="X20" s="95">
        <f>IF(INT(O20/100)=6,Y20,0)</f>
        <v>0</v>
      </c>
      <c r="Y20" s="84">
        <v>4</v>
      </c>
    </row>
    <row r="21" spans="1:25" ht="16.5" thickBot="1">
      <c r="A21" s="92">
        <f>IF(INT(I21/100)=1,F21,0)</f>
        <v>0</v>
      </c>
      <c r="B21" s="92">
        <f>IF(INT(I21/100)=3,F21,0)</f>
        <v>0</v>
      </c>
      <c r="C21" s="92">
        <f>IF(INT(I21/100)=4,F21,0)</f>
        <v>0</v>
      </c>
      <c r="D21" s="92">
        <f>IF(INT(I21/100)=5,F21,0)</f>
        <v>0</v>
      </c>
      <c r="E21" s="92">
        <f>IF(INT(I21/100)=6,F21,0)</f>
        <v>0</v>
      </c>
      <c r="F21" s="96">
        <v>2</v>
      </c>
      <c r="H21" s="117">
        <v>5</v>
      </c>
      <c r="I21" s="91"/>
      <c r="J21" s="100" t="e">
        <f>LOOKUP(I21,Name!A$2:B1911)</f>
        <v>#N/A</v>
      </c>
      <c r="K21" s="181"/>
      <c r="L21" s="108"/>
      <c r="M21" s="242" t="s">
        <v>188</v>
      </c>
      <c r="N21" s="99">
        <v>5</v>
      </c>
      <c r="O21" s="91"/>
      <c r="P21" s="100" t="e">
        <f>LOOKUP(O21,Name!A$2:B1918)</f>
        <v>#N/A</v>
      </c>
      <c r="Q21" s="189"/>
      <c r="R21" s="108"/>
      <c r="S21" s="61"/>
      <c r="T21" s="95">
        <f>IF(INT(O21/100)=1,Y21,0)</f>
        <v>0</v>
      </c>
      <c r="U21" s="95">
        <f>IF(INT(O21/100)=3,Y21,0)</f>
        <v>0</v>
      </c>
      <c r="V21" s="95">
        <f>IF(INT(O21/100)=4,Y21,0)</f>
        <v>0</v>
      </c>
      <c r="W21" s="95">
        <f>IF(INT(O21/100)=5,Y21,0)</f>
        <v>0</v>
      </c>
      <c r="X21" s="95">
        <f>IF(INT(O21/100)=6,Y21,0)</f>
        <v>0</v>
      </c>
      <c r="Y21" s="84">
        <v>2</v>
      </c>
    </row>
    <row r="22" spans="1:25" ht="16.5" thickBot="1">
      <c r="A22" s="93"/>
      <c r="B22" s="93"/>
      <c r="C22" s="93"/>
      <c r="D22" s="93"/>
      <c r="E22" s="93"/>
      <c r="F22" s="94" t="s">
        <v>112</v>
      </c>
      <c r="H22" s="107"/>
      <c r="I22" s="101"/>
      <c r="J22" s="100"/>
      <c r="K22" s="329"/>
      <c r="L22" s="108"/>
      <c r="M22" s="242" t="s">
        <v>188</v>
      </c>
      <c r="N22" s="107"/>
      <c r="O22" s="101"/>
      <c r="P22" s="100"/>
      <c r="Q22" s="100"/>
      <c r="R22" s="108"/>
      <c r="S22" s="61"/>
      <c r="T22" s="109"/>
      <c r="U22" s="93"/>
      <c r="V22" s="93"/>
      <c r="W22" s="93"/>
      <c r="X22" s="93"/>
      <c r="Y22" s="94" t="s">
        <v>112</v>
      </c>
    </row>
    <row r="23" spans="1:24" ht="16.5" thickBot="1">
      <c r="A23" s="86" t="s">
        <v>102</v>
      </c>
      <c r="B23" s="87" t="s">
        <v>104</v>
      </c>
      <c r="C23" s="88" t="s">
        <v>106</v>
      </c>
      <c r="D23" s="89" t="s">
        <v>108</v>
      </c>
      <c r="E23" s="90" t="s">
        <v>110</v>
      </c>
      <c r="H23" s="240" t="s">
        <v>115</v>
      </c>
      <c r="I23" s="106">
        <v>7.4</v>
      </c>
      <c r="J23" s="101" t="s">
        <v>117</v>
      </c>
      <c r="K23" s="330"/>
      <c r="L23" s="108"/>
      <c r="M23" s="242" t="s">
        <v>188</v>
      </c>
      <c r="N23" s="240" t="s">
        <v>180</v>
      </c>
      <c r="O23" s="101"/>
      <c r="P23" s="101" t="s">
        <v>174</v>
      </c>
      <c r="Q23" s="101"/>
      <c r="R23" s="108"/>
      <c r="S23" s="61"/>
      <c r="T23" s="86" t="s">
        <v>102</v>
      </c>
      <c r="U23" s="87" t="s">
        <v>104</v>
      </c>
      <c r="V23" s="88" t="s">
        <v>106</v>
      </c>
      <c r="W23" s="89" t="s">
        <v>108</v>
      </c>
      <c r="X23" s="90" t="s">
        <v>110</v>
      </c>
    </row>
    <row r="24" spans="1:25" ht="16.5" thickBot="1">
      <c r="A24" s="92">
        <f>IF(I24=1,F24,0)</f>
        <v>0</v>
      </c>
      <c r="B24" s="92">
        <f>IF(I24=3,F24,0)</f>
        <v>0</v>
      </c>
      <c r="C24" s="92">
        <f>IF(I24=4,F24,0)</f>
        <v>0</v>
      </c>
      <c r="D24" s="92">
        <f>IF(I24=5,F24,0)</f>
        <v>0</v>
      </c>
      <c r="E24" s="92">
        <f>IF(I24=6,F24,0)</f>
        <v>10</v>
      </c>
      <c r="F24" s="96">
        <v>10</v>
      </c>
      <c r="H24" s="117">
        <v>1</v>
      </c>
      <c r="I24" s="91">
        <v>6</v>
      </c>
      <c r="J24" s="100" t="str">
        <f>LOOKUP(I24,Name!A$2:B1914)</f>
        <v>Solihull &amp; Small Heath</v>
      </c>
      <c r="K24" s="181"/>
      <c r="L24" s="108"/>
      <c r="M24" s="242" t="s">
        <v>188</v>
      </c>
      <c r="N24" s="99">
        <v>1</v>
      </c>
      <c r="O24" s="91">
        <v>646</v>
      </c>
      <c r="P24" s="100" t="str">
        <f>LOOKUP(O24,Name!A$2:B1921)</f>
        <v>Elliot Harris</v>
      </c>
      <c r="Q24" s="189"/>
      <c r="R24" s="108"/>
      <c r="S24" s="61"/>
      <c r="T24" s="95">
        <f>IF(INT(O24/100)=1,Y24,0)</f>
        <v>0</v>
      </c>
      <c r="U24" s="95">
        <f>IF(INT(O24/100)=3,Y24,0)</f>
        <v>0</v>
      </c>
      <c r="V24" s="95">
        <f>IF(INT(O24/100)=4,Y24,0)</f>
        <v>0</v>
      </c>
      <c r="W24" s="95">
        <f>IF(INT(O24/100)=5,Y24,0)</f>
        <v>0</v>
      </c>
      <c r="X24" s="95">
        <f>IF(INT(O24/100)=6,Y24,0)</f>
        <v>10</v>
      </c>
      <c r="Y24" s="84">
        <v>10</v>
      </c>
    </row>
    <row r="25" spans="1:25" ht="16.5" thickBot="1">
      <c r="A25" s="92">
        <f>IF(I25=1,F25,0)</f>
        <v>0</v>
      </c>
      <c r="B25" s="92">
        <f>IF(I25=3,F25,0)</f>
        <v>8</v>
      </c>
      <c r="C25" s="92">
        <f>IF(I25=4,F25,0)</f>
        <v>0</v>
      </c>
      <c r="D25" s="92">
        <f>IF(I25=5,F25,0)</f>
        <v>0</v>
      </c>
      <c r="E25" s="92">
        <f>IF(I25=6,F25,0)</f>
        <v>0</v>
      </c>
      <c r="F25" s="96">
        <v>8</v>
      </c>
      <c r="H25" s="117">
        <v>2</v>
      </c>
      <c r="I25" s="91">
        <v>3</v>
      </c>
      <c r="J25" s="100" t="str">
        <f>LOOKUP(I25,Name!A$2:B1915)</f>
        <v>Birchfield Harriers</v>
      </c>
      <c r="K25" s="181"/>
      <c r="L25" s="108"/>
      <c r="M25" s="242" t="s">
        <v>188</v>
      </c>
      <c r="N25" s="99">
        <v>2</v>
      </c>
      <c r="O25" s="91">
        <v>532</v>
      </c>
      <c r="P25" s="100" t="str">
        <f>LOOKUP(O25,Name!A$2:B1922)</f>
        <v>Oran Au</v>
      </c>
      <c r="Q25" s="189"/>
      <c r="R25" s="108"/>
      <c r="S25" s="61"/>
      <c r="T25" s="95">
        <f>IF(INT(O25/100)=1,Y25,0)</f>
        <v>0</v>
      </c>
      <c r="U25" s="95">
        <f>IF(INT(O25/100)=3,Y25,0)</f>
        <v>0</v>
      </c>
      <c r="V25" s="95">
        <f>IF(INT(O25/100)=4,Y25,0)</f>
        <v>0</v>
      </c>
      <c r="W25" s="95">
        <f>IF(INT(O25/100)=5,Y25,0)</f>
        <v>8</v>
      </c>
      <c r="X25" s="95">
        <f>IF(INT(O25/100)=6,Y25,0)</f>
        <v>0</v>
      </c>
      <c r="Y25" s="84">
        <v>8</v>
      </c>
    </row>
    <row r="26" spans="1:25" ht="16.5" thickBot="1">
      <c r="A26" s="92">
        <f>IF(I26=1,F26,0)</f>
        <v>0</v>
      </c>
      <c r="B26" s="92">
        <f>IF(I26=3,F26,0)</f>
        <v>0</v>
      </c>
      <c r="C26" s="92">
        <f>IF(I26=4,F26,0)</f>
        <v>0</v>
      </c>
      <c r="D26" s="92">
        <f>IF(I26=5,F26,0)</f>
        <v>6</v>
      </c>
      <c r="E26" s="92">
        <f>IF(I26=6,F26,0)</f>
        <v>0</v>
      </c>
      <c r="F26" s="96">
        <v>6</v>
      </c>
      <c r="H26" s="117">
        <v>3</v>
      </c>
      <c r="I26" s="91">
        <v>5</v>
      </c>
      <c r="J26" s="100" t="str">
        <f>LOOKUP(I26,Name!A$2:B1916)</f>
        <v>Tamworth AC</v>
      </c>
      <c r="K26" s="181"/>
      <c r="L26" s="108"/>
      <c r="M26" s="242" t="s">
        <v>188</v>
      </c>
      <c r="N26" s="99">
        <v>3</v>
      </c>
      <c r="O26" s="91">
        <v>123</v>
      </c>
      <c r="P26" s="100" t="str">
        <f>LOOKUP(O26,Name!A$2:B1923)</f>
        <v>Aaron Oshenye</v>
      </c>
      <c r="Q26" s="189"/>
      <c r="R26" s="108"/>
      <c r="S26" s="61"/>
      <c r="T26" s="95">
        <f>IF(INT(O26/100)=1,Y26,0)</f>
        <v>6</v>
      </c>
      <c r="U26" s="95">
        <f>IF(INT(O26/100)=3,Y26,0)</f>
        <v>0</v>
      </c>
      <c r="V26" s="95">
        <f>IF(INT(O26/100)=4,Y26,0)</f>
        <v>0</v>
      </c>
      <c r="W26" s="95">
        <f>IF(INT(O26/100)=5,Y26,0)</f>
        <v>0</v>
      </c>
      <c r="X26" s="95">
        <f>IF(INT(O26/100)=6,Y26,0)</f>
        <v>0</v>
      </c>
      <c r="Y26" s="84">
        <v>6</v>
      </c>
    </row>
    <row r="27" spans="1:25" ht="16.5" thickBot="1">
      <c r="A27" s="92">
        <f>IF(I27=1,F27,0)</f>
        <v>4</v>
      </c>
      <c r="B27" s="92">
        <f>IF(I27=3,F27,0)</f>
        <v>0</v>
      </c>
      <c r="C27" s="92">
        <f>IF(I27=4,F27,0)</f>
        <v>0</v>
      </c>
      <c r="D27" s="92">
        <f>IF(I27=5,F27,0)</f>
        <v>0</v>
      </c>
      <c r="E27" s="92">
        <f>IF(I27=6,F27,0)</f>
        <v>0</v>
      </c>
      <c r="F27" s="96">
        <v>4</v>
      </c>
      <c r="H27" s="117">
        <v>4</v>
      </c>
      <c r="I27" s="91">
        <v>1</v>
      </c>
      <c r="J27" s="100" t="str">
        <f>LOOKUP(I27,Name!A$2:B1917)</f>
        <v>Royal Sutton Coldfield</v>
      </c>
      <c r="K27" s="181"/>
      <c r="L27" s="108"/>
      <c r="M27" s="242" t="s">
        <v>188</v>
      </c>
      <c r="N27" s="99">
        <v>4</v>
      </c>
      <c r="O27" s="91"/>
      <c r="P27" s="100" t="e">
        <f>LOOKUP(O27,Name!A$2:B1924)</f>
        <v>#N/A</v>
      </c>
      <c r="Q27" s="93"/>
      <c r="R27" s="108"/>
      <c r="S27" s="61"/>
      <c r="T27" s="95">
        <f>IF(INT(O27/100)=1,Y27,0)</f>
        <v>0</v>
      </c>
      <c r="U27" s="95">
        <f>IF(INT(O27/100)=3,Y27,0)</f>
        <v>0</v>
      </c>
      <c r="V27" s="95">
        <f>IF(INT(O27/100)=4,Y27,0)</f>
        <v>0</v>
      </c>
      <c r="W27" s="95">
        <f>IF(INT(O27/100)=5,Y27,0)</f>
        <v>0</v>
      </c>
      <c r="X27" s="95">
        <f>IF(INT(O27/100)=6,Y27,0)</f>
        <v>0</v>
      </c>
      <c r="Y27" s="84">
        <v>4</v>
      </c>
    </row>
    <row r="28" spans="1:25" ht="16.5" thickBot="1">
      <c r="A28" s="92">
        <f>IF(I28=1,F28,0)</f>
        <v>0</v>
      </c>
      <c r="B28" s="92">
        <f>IF(I28=3,F28,0)</f>
        <v>0</v>
      </c>
      <c r="C28" s="92">
        <f>IF(I28=4,F28,0)</f>
        <v>2</v>
      </c>
      <c r="D28" s="92">
        <f>IF(I28=5,F28,0)</f>
        <v>0</v>
      </c>
      <c r="E28" s="92">
        <f>IF(I28=6,F28,0)</f>
        <v>0</v>
      </c>
      <c r="F28" s="96">
        <v>2</v>
      </c>
      <c r="H28" s="117">
        <v>5</v>
      </c>
      <c r="I28" s="91">
        <v>4</v>
      </c>
      <c r="J28" s="100" t="str">
        <f>LOOKUP(I28,Name!A$2:B1918)</f>
        <v>Halesowen C&amp;AC</v>
      </c>
      <c r="K28" s="181"/>
      <c r="L28" s="108"/>
      <c r="M28" s="242" t="s">
        <v>188</v>
      </c>
      <c r="N28" s="103">
        <v>5</v>
      </c>
      <c r="O28" s="104"/>
      <c r="P28" s="105" t="e">
        <f>LOOKUP(O28,Name!A$2:B1925)</f>
        <v>#N/A</v>
      </c>
      <c r="Q28" s="115"/>
      <c r="R28" s="113"/>
      <c r="S28" s="61"/>
      <c r="T28" s="95">
        <f>IF(INT(O28/100)=1,Y28,0)</f>
        <v>0</v>
      </c>
      <c r="U28" s="95">
        <f>IF(INT(O28/100)=3,Y28,0)</f>
        <v>0</v>
      </c>
      <c r="V28" s="95">
        <f>IF(INT(O28/100)=4,Y28,0)</f>
        <v>0</v>
      </c>
      <c r="W28" s="95">
        <f>IF(INT(O28/100)=5,Y28,0)</f>
        <v>0</v>
      </c>
      <c r="X28" s="95">
        <f>IF(INT(O28/100)=6,Y28,0)</f>
        <v>0</v>
      </c>
      <c r="Y28" s="84">
        <v>2</v>
      </c>
    </row>
    <row r="29" spans="1:25" ht="16.5" thickBot="1">
      <c r="A29" s="93"/>
      <c r="B29" s="93">
        <v>-2</v>
      </c>
      <c r="C29" s="93"/>
      <c r="D29" s="93"/>
      <c r="E29" s="93"/>
      <c r="F29" s="94" t="s">
        <v>112</v>
      </c>
      <c r="H29" s="107"/>
      <c r="I29" s="101"/>
      <c r="J29" s="100"/>
      <c r="K29" s="329"/>
      <c r="L29" s="108"/>
      <c r="M29" s="242" t="s">
        <v>188</v>
      </c>
      <c r="N29" s="85"/>
      <c r="O29" s="85"/>
      <c r="P29" s="97"/>
      <c r="Q29" s="97"/>
      <c r="R29" s="97"/>
      <c r="T29" s="93"/>
      <c r="U29" s="93"/>
      <c r="V29" s="93"/>
      <c r="W29" s="93"/>
      <c r="X29" s="93"/>
      <c r="Y29" s="94" t="s">
        <v>112</v>
      </c>
    </row>
    <row r="30" spans="1:24" ht="16.5" thickBot="1">
      <c r="A30" s="86" t="s">
        <v>102</v>
      </c>
      <c r="B30" s="87" t="s">
        <v>104</v>
      </c>
      <c r="C30" s="88" t="s">
        <v>106</v>
      </c>
      <c r="D30" s="89" t="s">
        <v>108</v>
      </c>
      <c r="E30" s="90" t="s">
        <v>110</v>
      </c>
      <c r="H30" s="240" t="s">
        <v>118</v>
      </c>
      <c r="I30" s="106">
        <v>8.2</v>
      </c>
      <c r="J30" s="101" t="s">
        <v>186</v>
      </c>
      <c r="K30" s="330"/>
      <c r="L30" s="108"/>
      <c r="M30" s="242" t="s">
        <v>188</v>
      </c>
      <c r="N30" s="239" t="s">
        <v>181</v>
      </c>
      <c r="O30" s="114"/>
      <c r="P30" s="98" t="s">
        <v>175</v>
      </c>
      <c r="Q30" s="98"/>
      <c r="R30" s="110"/>
      <c r="S30" s="61"/>
      <c r="T30" s="86" t="s">
        <v>102</v>
      </c>
      <c r="U30" s="87" t="s">
        <v>104</v>
      </c>
      <c r="V30" s="88" t="s">
        <v>106</v>
      </c>
      <c r="W30" s="89" t="s">
        <v>108</v>
      </c>
      <c r="X30" s="90" t="s">
        <v>110</v>
      </c>
    </row>
    <row r="31" spans="1:25" ht="16.5" thickBot="1">
      <c r="A31" s="92">
        <f>IF(I31=1,F31,0)</f>
        <v>0</v>
      </c>
      <c r="B31" s="92">
        <f>IF(I31=3,F31,0)</f>
        <v>0</v>
      </c>
      <c r="C31" s="92">
        <f>IF(I31=4,F31,0)</f>
        <v>0</v>
      </c>
      <c r="D31" s="92">
        <f>IF(I31=5,F31,0)</f>
        <v>0</v>
      </c>
      <c r="E31" s="92">
        <f>IF(I31=6,F31,0)</f>
        <v>10</v>
      </c>
      <c r="F31" s="96">
        <v>10</v>
      </c>
      <c r="H31" s="117">
        <v>1</v>
      </c>
      <c r="I31" s="91">
        <v>6</v>
      </c>
      <c r="J31" s="100" t="str">
        <f>LOOKUP(I31,Name!A$2:B1921)</f>
        <v>Solihull &amp; Small Heath</v>
      </c>
      <c r="K31" s="181"/>
      <c r="L31" s="108"/>
      <c r="M31" s="242" t="s">
        <v>188</v>
      </c>
      <c r="N31" s="99">
        <v>1</v>
      </c>
      <c r="O31" s="91">
        <v>353</v>
      </c>
      <c r="P31" s="100" t="str">
        <f>LOOKUP(O31,Name!A$2:B1928)</f>
        <v>Nathaniel Clarke</v>
      </c>
      <c r="Q31" s="93"/>
      <c r="R31" s="108"/>
      <c r="S31" s="61"/>
      <c r="T31" s="95">
        <f>IF(INT(O31/100)=1,Y31,0)</f>
        <v>0</v>
      </c>
      <c r="U31" s="95">
        <f>IF(INT(O31/100)=3,Y31,0)</f>
        <v>10</v>
      </c>
      <c r="V31" s="95">
        <f>IF(INT(O31/100)=4,Y31,0)</f>
        <v>0</v>
      </c>
      <c r="W31" s="95">
        <f>IF(INT(O31/100)=5,Y31,0)</f>
        <v>0</v>
      </c>
      <c r="X31" s="95">
        <f>IF(INT(O31/100)=6,Y31,0)</f>
        <v>0</v>
      </c>
      <c r="Y31" s="84">
        <v>10</v>
      </c>
    </row>
    <row r="32" spans="1:25" ht="16.5" thickBot="1">
      <c r="A32" s="92">
        <f>IF(I32=1,F32,0)</f>
        <v>0</v>
      </c>
      <c r="B32" s="92">
        <f>IF(I32=3,F32,0)</f>
        <v>0</v>
      </c>
      <c r="C32" s="92">
        <f>IF(I32=4,F32,0)</f>
        <v>0</v>
      </c>
      <c r="D32" s="92">
        <f>IF(I32=5,F32,0)</f>
        <v>8</v>
      </c>
      <c r="E32" s="92">
        <f>IF(I32=6,F32,0)</f>
        <v>0</v>
      </c>
      <c r="F32" s="96">
        <v>8</v>
      </c>
      <c r="H32" s="117">
        <v>2</v>
      </c>
      <c r="I32" s="91">
        <v>5</v>
      </c>
      <c r="J32" s="100" t="str">
        <f>LOOKUP(I32,Name!A$2:B1922)</f>
        <v>Tamworth AC</v>
      </c>
      <c r="K32" s="181"/>
      <c r="L32" s="108"/>
      <c r="M32" s="242" t="s">
        <v>188</v>
      </c>
      <c r="N32" s="99">
        <v>2</v>
      </c>
      <c r="O32" s="91">
        <v>641</v>
      </c>
      <c r="P32" s="100" t="str">
        <f>LOOKUP(O32,Name!A$2:B1929)</f>
        <v>Darshan Gill</v>
      </c>
      <c r="Q32" s="93"/>
      <c r="R32" s="108"/>
      <c r="S32" s="61"/>
      <c r="T32" s="95">
        <f>IF(INT(O32/100)=1,Y32,0)</f>
        <v>0</v>
      </c>
      <c r="U32" s="95">
        <f>IF(INT(O32/100)=3,Y32,0)</f>
        <v>0</v>
      </c>
      <c r="V32" s="95">
        <f>IF(INT(O32/100)=4,Y32,0)</f>
        <v>0</v>
      </c>
      <c r="W32" s="95">
        <f>IF(INT(O32/100)=5,Y32,0)</f>
        <v>0</v>
      </c>
      <c r="X32" s="95">
        <f>IF(INT(O32/100)=6,Y32,0)</f>
        <v>8</v>
      </c>
      <c r="Y32" s="84">
        <v>8</v>
      </c>
    </row>
    <row r="33" spans="1:25" ht="16.5" thickBot="1">
      <c r="A33" s="92">
        <f>IF(I33=1,F33,0)</f>
        <v>0</v>
      </c>
      <c r="B33" s="92">
        <f>IF(I33=3,F33,0)</f>
        <v>0</v>
      </c>
      <c r="C33" s="92">
        <f>IF(I33=4,F33,0)</f>
        <v>0</v>
      </c>
      <c r="D33" s="92">
        <f>IF(I33=5,F33,0)</f>
        <v>0</v>
      </c>
      <c r="E33" s="92">
        <f>IF(I33=6,F33,0)</f>
        <v>0</v>
      </c>
      <c r="F33" s="96">
        <v>6</v>
      </c>
      <c r="H33" s="117">
        <v>3</v>
      </c>
      <c r="I33" s="91"/>
      <c r="J33" s="100" t="e">
        <f>LOOKUP(I33,Name!A$2:B1923)</f>
        <v>#N/A</v>
      </c>
      <c r="K33" s="181"/>
      <c r="L33" s="108"/>
      <c r="M33" s="242" t="s">
        <v>188</v>
      </c>
      <c r="N33" s="99">
        <v>3</v>
      </c>
      <c r="O33" s="91">
        <v>123</v>
      </c>
      <c r="P33" s="100" t="str">
        <f>LOOKUP(O33,Name!A$2:B1930)</f>
        <v>Aaron Oshenye</v>
      </c>
      <c r="Q33" s="93"/>
      <c r="R33" s="108"/>
      <c r="S33" s="61"/>
      <c r="T33" s="95">
        <f>IF(INT(O33/100)=1,Y33,0)</f>
        <v>6</v>
      </c>
      <c r="U33" s="95">
        <f>IF(INT(O33/100)=3,Y33,0)</f>
        <v>0</v>
      </c>
      <c r="V33" s="95">
        <f>IF(INT(O33/100)=4,Y33,0)</f>
        <v>0</v>
      </c>
      <c r="W33" s="95">
        <f>IF(INT(O33/100)=5,Y33,0)</f>
        <v>0</v>
      </c>
      <c r="X33" s="95">
        <f>IF(INT(O33/100)=6,Y33,0)</f>
        <v>0</v>
      </c>
      <c r="Y33" s="84">
        <v>6</v>
      </c>
    </row>
    <row r="34" spans="1:25" ht="16.5" thickBot="1">
      <c r="A34" s="92">
        <f>IF(I34=1,F34,0)</f>
        <v>0</v>
      </c>
      <c r="B34" s="92">
        <f>IF(I34=3,F34,0)</f>
        <v>0</v>
      </c>
      <c r="C34" s="92">
        <f>IF(I34=4,F34,0)</f>
        <v>0</v>
      </c>
      <c r="D34" s="92">
        <f>IF(I34=5,F34,0)</f>
        <v>0</v>
      </c>
      <c r="E34" s="92">
        <f>IF(I34=6,F34,0)</f>
        <v>0</v>
      </c>
      <c r="F34" s="96">
        <v>4</v>
      </c>
      <c r="H34" s="117">
        <v>4</v>
      </c>
      <c r="I34" s="91"/>
      <c r="J34" s="100" t="e">
        <f>LOOKUP(I34,Name!A$2:B1924)</f>
        <v>#N/A</v>
      </c>
      <c r="K34" s="181"/>
      <c r="L34" s="108"/>
      <c r="M34" s="242" t="s">
        <v>188</v>
      </c>
      <c r="N34" s="99">
        <v>4</v>
      </c>
      <c r="O34" s="91">
        <v>497</v>
      </c>
      <c r="P34" s="100" t="str">
        <f>LOOKUP(O34,Name!A$2:B1931)</f>
        <v>Callum Stubbs</v>
      </c>
      <c r="Q34" s="93"/>
      <c r="R34" s="108"/>
      <c r="S34" s="61"/>
      <c r="T34" s="95">
        <f>IF(INT(O34/100)=1,Y34,0)</f>
        <v>0</v>
      </c>
      <c r="U34" s="95">
        <f>IF(INT(O34/100)=3,Y34,0)</f>
        <v>0</v>
      </c>
      <c r="V34" s="95">
        <f>IF(INT(O34/100)=4,Y34,0)</f>
        <v>4</v>
      </c>
      <c r="W34" s="95">
        <f>IF(INT(O34/100)=5,Y34,0)</f>
        <v>0</v>
      </c>
      <c r="X34" s="95">
        <f>IF(INT(O34/100)=6,Y34,0)</f>
        <v>0</v>
      </c>
      <c r="Y34" s="84">
        <v>4</v>
      </c>
    </row>
    <row r="35" spans="1:25" ht="16.5" thickBot="1">
      <c r="A35" s="92">
        <f>IF(I35=1,F35,0)</f>
        <v>0</v>
      </c>
      <c r="B35" s="92">
        <f>IF(I35=3,F35,0)</f>
        <v>0</v>
      </c>
      <c r="C35" s="92">
        <f>IF(I35=4,F35,0)</f>
        <v>0</v>
      </c>
      <c r="D35" s="92">
        <f>IF(I35=5,F35,0)</f>
        <v>0</v>
      </c>
      <c r="E35" s="92">
        <f>IF(I35=6,F35,0)</f>
        <v>0</v>
      </c>
      <c r="F35" s="96">
        <v>2</v>
      </c>
      <c r="H35" s="117">
        <v>5</v>
      </c>
      <c r="I35" s="91"/>
      <c r="J35" s="100" t="e">
        <f>LOOKUP(I35,Name!A$2:B1925)</f>
        <v>#N/A</v>
      </c>
      <c r="K35" s="181"/>
      <c r="L35" s="108"/>
      <c r="M35" s="242" t="s">
        <v>188</v>
      </c>
      <c r="N35" s="99">
        <v>5</v>
      </c>
      <c r="O35" s="91"/>
      <c r="P35" s="100" t="e">
        <f>LOOKUP(O35,Name!A$2:B1932)</f>
        <v>#N/A</v>
      </c>
      <c r="Q35" s="93"/>
      <c r="R35" s="108"/>
      <c r="S35" s="61"/>
      <c r="T35" s="95">
        <f>IF(INT(O35/100)=1,Y35,0)</f>
        <v>0</v>
      </c>
      <c r="U35" s="95">
        <f>IF(INT(O35/100)=3,Y35,0)</f>
        <v>0</v>
      </c>
      <c r="V35" s="95">
        <f>IF(INT(O35/100)=4,Y35,0)</f>
        <v>0</v>
      </c>
      <c r="W35" s="95">
        <f>IF(INT(O35/100)=5,Y35,0)</f>
        <v>0</v>
      </c>
      <c r="X35" s="95">
        <f>IF(INT(O35/100)=6,Y35,0)</f>
        <v>0</v>
      </c>
      <c r="Y35" s="84">
        <v>2</v>
      </c>
    </row>
    <row r="36" spans="1:25" ht="16.5" thickBot="1">
      <c r="A36" s="93"/>
      <c r="B36" s="93"/>
      <c r="C36" s="93"/>
      <c r="D36" s="93"/>
      <c r="E36" s="93"/>
      <c r="F36" s="94" t="s">
        <v>112</v>
      </c>
      <c r="H36" s="107"/>
      <c r="I36" s="101"/>
      <c r="J36" s="100"/>
      <c r="K36" s="329"/>
      <c r="L36" s="108"/>
      <c r="M36" s="242" t="s">
        <v>188</v>
      </c>
      <c r="N36" s="107"/>
      <c r="O36" s="101"/>
      <c r="P36" s="100"/>
      <c r="Q36" s="100"/>
      <c r="R36" s="108"/>
      <c r="S36" s="61"/>
      <c r="T36" s="109"/>
      <c r="U36" s="93"/>
      <c r="V36" s="93"/>
      <c r="W36" s="93"/>
      <c r="X36" s="93"/>
      <c r="Y36" s="94" t="s">
        <v>112</v>
      </c>
    </row>
    <row r="37" spans="1:24" ht="16.5" thickBot="1">
      <c r="A37" s="86" t="s">
        <v>102</v>
      </c>
      <c r="B37" s="87" t="s">
        <v>104</v>
      </c>
      <c r="C37" s="88" t="s">
        <v>106</v>
      </c>
      <c r="D37" s="89" t="s">
        <v>108</v>
      </c>
      <c r="E37" s="90" t="s">
        <v>110</v>
      </c>
      <c r="H37" s="240" t="s">
        <v>120</v>
      </c>
      <c r="I37" s="106">
        <v>8.3</v>
      </c>
      <c r="J37" s="101" t="s">
        <v>122</v>
      </c>
      <c r="K37" s="330"/>
      <c r="L37" s="108"/>
      <c r="M37" s="242" t="s">
        <v>188</v>
      </c>
      <c r="N37" s="240" t="s">
        <v>182</v>
      </c>
      <c r="O37" s="101"/>
      <c r="P37" s="101" t="s">
        <v>178</v>
      </c>
      <c r="Q37" s="101"/>
      <c r="R37" s="108"/>
      <c r="S37" s="61"/>
      <c r="T37" s="86" t="s">
        <v>102</v>
      </c>
      <c r="U37" s="87" t="s">
        <v>104</v>
      </c>
      <c r="V37" s="88" t="s">
        <v>106</v>
      </c>
      <c r="W37" s="89" t="s">
        <v>108</v>
      </c>
      <c r="X37" s="90" t="s">
        <v>110</v>
      </c>
    </row>
    <row r="38" spans="1:25" ht="16.5" thickBot="1">
      <c r="A38" s="92">
        <f>IF(I38=1,F38,0)</f>
        <v>0</v>
      </c>
      <c r="B38" s="92">
        <f>IF(I38=3,F38,0)</f>
        <v>0</v>
      </c>
      <c r="C38" s="92">
        <f>IF(I38=4,F38,0)</f>
        <v>0</v>
      </c>
      <c r="D38" s="92">
        <f>IF(I38=5,F38,0)</f>
        <v>0</v>
      </c>
      <c r="E38" s="92">
        <f>IF(I38=6,F38,0)</f>
        <v>10</v>
      </c>
      <c r="F38" s="96">
        <v>10</v>
      </c>
      <c r="H38" s="117">
        <v>1</v>
      </c>
      <c r="I38" s="91">
        <v>6</v>
      </c>
      <c r="J38" s="100" t="str">
        <f>LOOKUP(I38,Name!A$2:B1928)</f>
        <v>Solihull &amp; Small Heath</v>
      </c>
      <c r="K38" s="181"/>
      <c r="L38" s="108"/>
      <c r="M38" s="242" t="s">
        <v>188</v>
      </c>
      <c r="N38" s="99">
        <v>1</v>
      </c>
      <c r="O38" s="91">
        <v>638</v>
      </c>
      <c r="P38" s="100" t="str">
        <f>LOOKUP(O38,Name!A$2:B1935)</f>
        <v>Jamie Russell</v>
      </c>
      <c r="Q38" s="93"/>
      <c r="R38" s="108"/>
      <c r="S38" s="61"/>
      <c r="T38" s="95">
        <f>IF(INT(O38/100)=1,Y38,0)</f>
        <v>0</v>
      </c>
      <c r="U38" s="95">
        <f>IF(INT(O38/100)=3,Y38,0)</f>
        <v>0</v>
      </c>
      <c r="V38" s="95">
        <f>IF(INT(O38/100)=4,Y38,0)</f>
        <v>0</v>
      </c>
      <c r="W38" s="95">
        <f>IF(INT(O38/100)=5,Y38,0)</f>
        <v>0</v>
      </c>
      <c r="X38" s="95">
        <f>IF(INT(O38/100)=6,Y38,0)</f>
        <v>10</v>
      </c>
      <c r="Y38" s="84">
        <v>10</v>
      </c>
    </row>
    <row r="39" spans="1:25" ht="16.5" thickBot="1">
      <c r="A39" s="92">
        <f>IF(I39=1,F39,0)</f>
        <v>0</v>
      </c>
      <c r="B39" s="92">
        <f>IF(I39=3,F39,0)</f>
        <v>8</v>
      </c>
      <c r="C39" s="92">
        <f>IF(I39=4,F39,0)</f>
        <v>0</v>
      </c>
      <c r="D39" s="92">
        <f>IF(I39=5,F39,0)</f>
        <v>0</v>
      </c>
      <c r="E39" s="92">
        <f>IF(I39=6,F39,0)</f>
        <v>0</v>
      </c>
      <c r="F39" s="96">
        <v>8</v>
      </c>
      <c r="H39" s="117">
        <v>2</v>
      </c>
      <c r="I39" s="91">
        <v>3</v>
      </c>
      <c r="J39" s="100" t="str">
        <f>LOOKUP(I39,Name!A$2:B1929)</f>
        <v>Birchfield Harriers</v>
      </c>
      <c r="K39" s="181"/>
      <c r="L39" s="108"/>
      <c r="M39" s="242" t="s">
        <v>188</v>
      </c>
      <c r="N39" s="99">
        <v>2</v>
      </c>
      <c r="O39" s="91">
        <v>117</v>
      </c>
      <c r="P39" s="100" t="str">
        <f>LOOKUP(O39,Name!A$2:B1936)</f>
        <v>David Iliffe</v>
      </c>
      <c r="Q39" s="93"/>
      <c r="R39" s="108"/>
      <c r="S39" s="61"/>
      <c r="T39" s="95">
        <f>IF(INT(O39/100)=1,Y39,0)</f>
        <v>8</v>
      </c>
      <c r="U39" s="95">
        <f>IF(INT(O39/100)=3,Y39,0)</f>
        <v>0</v>
      </c>
      <c r="V39" s="95">
        <f>IF(INT(O39/100)=4,Y39,0)</f>
        <v>0</v>
      </c>
      <c r="W39" s="95">
        <f>IF(INT(O39/100)=5,Y39,0)</f>
        <v>0</v>
      </c>
      <c r="X39" s="95">
        <f>IF(INT(O39/100)=6,Y39,0)</f>
        <v>0</v>
      </c>
      <c r="Y39" s="84">
        <v>8</v>
      </c>
    </row>
    <row r="40" spans="1:25" ht="16.5" thickBot="1">
      <c r="A40" s="92">
        <f>IF(I40=1,F40,0)</f>
        <v>0</v>
      </c>
      <c r="B40" s="92">
        <f>IF(I40=3,F40,0)</f>
        <v>0</v>
      </c>
      <c r="C40" s="92">
        <f>IF(I40=4,F40,0)</f>
        <v>0</v>
      </c>
      <c r="D40" s="92">
        <f>IF(I40=5,F40,0)</f>
        <v>0</v>
      </c>
      <c r="E40" s="92">
        <f>IF(I40=6,F40,0)</f>
        <v>0</v>
      </c>
      <c r="F40" s="96">
        <v>6</v>
      </c>
      <c r="H40" s="117">
        <v>3</v>
      </c>
      <c r="I40" s="91"/>
      <c r="J40" s="100" t="e">
        <f>LOOKUP(I40,Name!A$2:B1930)</f>
        <v>#N/A</v>
      </c>
      <c r="K40" s="181"/>
      <c r="L40" s="108"/>
      <c r="M40" s="242" t="s">
        <v>188</v>
      </c>
      <c r="N40" s="99">
        <v>3</v>
      </c>
      <c r="O40" s="91">
        <v>380</v>
      </c>
      <c r="P40" s="100" t="str">
        <f>LOOKUP(O40,Name!A$2:B1937)</f>
        <v>Olivia Ward</v>
      </c>
      <c r="Q40" s="93"/>
      <c r="R40" s="108"/>
      <c r="S40" s="61"/>
      <c r="T40" s="95">
        <f>IF(INT(O40/100)=1,Y40,0)</f>
        <v>0</v>
      </c>
      <c r="U40" s="95">
        <f>IF(INT(O40/100)=3,Y40,0)</f>
        <v>6</v>
      </c>
      <c r="V40" s="95">
        <f>IF(INT(O40/100)=4,Y40,0)</f>
        <v>0</v>
      </c>
      <c r="W40" s="95">
        <f>IF(INT(O40/100)=5,Y40,0)</f>
        <v>0</v>
      </c>
      <c r="X40" s="95">
        <f>IF(INT(O40/100)=6,Y40,0)</f>
        <v>0</v>
      </c>
      <c r="Y40" s="84">
        <v>6</v>
      </c>
    </row>
    <row r="41" spans="1:25" ht="16.5" thickBot="1">
      <c r="A41" s="92">
        <f>IF(I41=1,F41,0)</f>
        <v>0</v>
      </c>
      <c r="B41" s="92">
        <f>IF(I41=3,F41,0)</f>
        <v>0</v>
      </c>
      <c r="C41" s="92">
        <f>IF(I41=4,F41,0)</f>
        <v>0</v>
      </c>
      <c r="D41" s="92">
        <f>IF(I41=5,F41,0)</f>
        <v>0</v>
      </c>
      <c r="E41" s="92">
        <f>IF(I41=6,F41,0)</f>
        <v>0</v>
      </c>
      <c r="F41" s="96">
        <v>4</v>
      </c>
      <c r="H41" s="117">
        <v>4</v>
      </c>
      <c r="I41" s="91"/>
      <c r="J41" s="100" t="e">
        <f>LOOKUP(I41,Name!A$2:B1931)</f>
        <v>#N/A</v>
      </c>
      <c r="K41" s="181"/>
      <c r="L41" s="108"/>
      <c r="M41" s="242" t="s">
        <v>188</v>
      </c>
      <c r="N41" s="99">
        <v>4</v>
      </c>
      <c r="O41" s="91"/>
      <c r="P41" s="100" t="e">
        <f>LOOKUP(O41,Name!A$2:B1938)</f>
        <v>#N/A</v>
      </c>
      <c r="Q41" s="93"/>
      <c r="R41" s="108"/>
      <c r="S41" s="61"/>
      <c r="T41" s="95">
        <f>IF(INT(O41/100)=1,Y41,0)</f>
        <v>0</v>
      </c>
      <c r="U41" s="95">
        <f>IF(INT(O41/100)=3,Y41,0)</f>
        <v>0</v>
      </c>
      <c r="V41" s="95">
        <f>IF(INT(O41/100)=4,Y41,0)</f>
        <v>0</v>
      </c>
      <c r="W41" s="95">
        <f>IF(INT(O41/100)=5,Y41,0)</f>
        <v>0</v>
      </c>
      <c r="X41" s="95">
        <f>IF(INT(O41/100)=6,Y41,0)</f>
        <v>0</v>
      </c>
      <c r="Y41" s="84">
        <v>4</v>
      </c>
    </row>
    <row r="42" spans="1:25" ht="16.5" thickBot="1">
      <c r="A42" s="92">
        <f>IF(I42=1,F42,0)</f>
        <v>0</v>
      </c>
      <c r="B42" s="92">
        <f>IF(I42=3,F42,0)</f>
        <v>0</v>
      </c>
      <c r="C42" s="92">
        <f>IF(I42=4,F42,0)</f>
        <v>0</v>
      </c>
      <c r="D42" s="92">
        <f>IF(I42=5,F42,0)</f>
        <v>0</v>
      </c>
      <c r="E42" s="92">
        <f>IF(I42=6,F42,0)</f>
        <v>0</v>
      </c>
      <c r="F42" s="96">
        <v>2</v>
      </c>
      <c r="H42" s="117">
        <v>5</v>
      </c>
      <c r="I42" s="91"/>
      <c r="J42" s="100" t="e">
        <f>LOOKUP(I42,Name!A$2:B1932)</f>
        <v>#N/A</v>
      </c>
      <c r="K42" s="181"/>
      <c r="L42" s="108"/>
      <c r="M42" s="242" t="s">
        <v>188</v>
      </c>
      <c r="N42" s="103">
        <v>5</v>
      </c>
      <c r="O42" s="104"/>
      <c r="P42" s="105" t="e">
        <f>LOOKUP(O42,Name!A$2:B1939)</f>
        <v>#N/A</v>
      </c>
      <c r="Q42" s="115"/>
      <c r="R42" s="113"/>
      <c r="S42" s="61"/>
      <c r="T42" s="95">
        <f>IF(INT(O42/100)=1,Y42,0)</f>
        <v>0</v>
      </c>
      <c r="U42" s="95">
        <f>IF(INT(O42/100)=3,Y42,0)</f>
        <v>0</v>
      </c>
      <c r="V42" s="95">
        <f>IF(INT(O42/100)=4,Y42,0)</f>
        <v>0</v>
      </c>
      <c r="W42" s="95">
        <f>IF(INT(O42/100)=5,Y42,0)</f>
        <v>0</v>
      </c>
      <c r="X42" s="95">
        <f>IF(INT(O42/100)=6,Y42,0)</f>
        <v>0</v>
      </c>
      <c r="Y42" s="84">
        <v>2</v>
      </c>
    </row>
    <row r="43" spans="1:25" ht="16.5" thickBot="1">
      <c r="A43" s="93"/>
      <c r="B43" s="93"/>
      <c r="C43" s="93"/>
      <c r="D43" s="93"/>
      <c r="E43" s="93"/>
      <c r="F43" s="94" t="s">
        <v>112</v>
      </c>
      <c r="H43" s="118"/>
      <c r="I43" s="100"/>
      <c r="J43" s="100"/>
      <c r="K43" s="329"/>
      <c r="L43" s="108"/>
      <c r="M43" s="242" t="s">
        <v>188</v>
      </c>
      <c r="N43" s="85"/>
      <c r="O43" s="85"/>
      <c r="P43" s="97"/>
      <c r="Q43" s="97"/>
      <c r="R43" s="97"/>
      <c r="T43" s="93"/>
      <c r="U43" s="93"/>
      <c r="V43" s="93"/>
      <c r="W43" s="93"/>
      <c r="X43" s="93"/>
      <c r="Y43" s="94" t="s">
        <v>112</v>
      </c>
    </row>
    <row r="44" spans="1:24" ht="16.5" thickBot="1">
      <c r="A44" s="86" t="s">
        <v>102</v>
      </c>
      <c r="B44" s="87" t="s">
        <v>104</v>
      </c>
      <c r="C44" s="88" t="s">
        <v>106</v>
      </c>
      <c r="D44" s="89" t="s">
        <v>108</v>
      </c>
      <c r="E44" s="90" t="s">
        <v>110</v>
      </c>
      <c r="H44" s="240" t="s">
        <v>121</v>
      </c>
      <c r="I44" s="106">
        <v>8.3</v>
      </c>
      <c r="J44" s="101" t="s">
        <v>123</v>
      </c>
      <c r="K44" s="330"/>
      <c r="L44" s="108"/>
      <c r="M44" s="242" t="s">
        <v>188</v>
      </c>
      <c r="N44" s="239" t="s">
        <v>128</v>
      </c>
      <c r="O44" s="114"/>
      <c r="P44" s="98" t="s">
        <v>130</v>
      </c>
      <c r="Q44" s="98"/>
      <c r="R44" s="110"/>
      <c r="S44" s="61"/>
      <c r="T44" s="86" t="s">
        <v>102</v>
      </c>
      <c r="U44" s="87" t="s">
        <v>104</v>
      </c>
      <c r="V44" s="88" t="s">
        <v>106</v>
      </c>
      <c r="W44" s="89" t="s">
        <v>108</v>
      </c>
      <c r="X44" s="90" t="s">
        <v>110</v>
      </c>
    </row>
    <row r="45" spans="1:25" ht="16.5" thickBot="1">
      <c r="A45" s="92">
        <f>IF(I45=1,F45,0)</f>
        <v>0</v>
      </c>
      <c r="B45" s="92">
        <f>IF(I45=3,F45,0)</f>
        <v>0</v>
      </c>
      <c r="C45" s="92">
        <f>IF(I45=4,F45,0)</f>
        <v>0</v>
      </c>
      <c r="D45" s="92">
        <f>IF(I45=5,F45,0)</f>
        <v>0</v>
      </c>
      <c r="E45" s="92">
        <f>IF(I45=6,F45,0)</f>
        <v>10</v>
      </c>
      <c r="F45" s="96">
        <v>10</v>
      </c>
      <c r="H45" s="117">
        <v>1</v>
      </c>
      <c r="I45" s="91">
        <v>6</v>
      </c>
      <c r="J45" s="100" t="str">
        <f>LOOKUP(I45,Name!A$2:B1935)</f>
        <v>Solihull &amp; Small Heath</v>
      </c>
      <c r="K45" s="181"/>
      <c r="L45" s="108"/>
      <c r="M45" s="242" t="s">
        <v>188</v>
      </c>
      <c r="N45" s="99">
        <v>1</v>
      </c>
      <c r="O45" s="91">
        <v>639</v>
      </c>
      <c r="P45" s="100" t="str">
        <f>LOOKUP(O45,Name!A$2:B1942)</f>
        <v>Caleb Taylor</v>
      </c>
      <c r="Q45" s="189"/>
      <c r="R45" s="108"/>
      <c r="S45" s="61"/>
      <c r="T45" s="95">
        <f>IF(INT(O45/100)=1,Y45,0)</f>
        <v>0</v>
      </c>
      <c r="U45" s="95">
        <f>IF(INT(O45/100)=3,Y45,0)</f>
        <v>0</v>
      </c>
      <c r="V45" s="95">
        <f>IF(INT(O45/100)=4,Y45,0)</f>
        <v>0</v>
      </c>
      <c r="W45" s="95">
        <f>IF(INT(O45/100)=5,Y45,0)</f>
        <v>0</v>
      </c>
      <c r="X45" s="95">
        <f>IF(INT(O45/100)=6,Y45,0)</f>
        <v>10</v>
      </c>
      <c r="Y45" s="84">
        <v>10</v>
      </c>
    </row>
    <row r="46" spans="1:25" ht="16.5" thickBot="1">
      <c r="A46" s="92">
        <f>IF(I46=1,F46,0)</f>
        <v>0</v>
      </c>
      <c r="B46" s="92">
        <f>IF(I46=3,F46,0)</f>
        <v>0</v>
      </c>
      <c r="C46" s="92">
        <f>IF(I46=4,F46,0)</f>
        <v>0</v>
      </c>
      <c r="D46" s="92">
        <f>IF(I46=5,F46,0)</f>
        <v>0</v>
      </c>
      <c r="E46" s="92">
        <f>IF(I46=6,F46,0)</f>
        <v>0</v>
      </c>
      <c r="F46" s="96">
        <v>8</v>
      </c>
      <c r="H46" s="117">
        <v>2</v>
      </c>
      <c r="I46" s="91"/>
      <c r="J46" s="100" t="e">
        <f>LOOKUP(I46,Name!A$2:B1936)</f>
        <v>#N/A</v>
      </c>
      <c r="K46" s="181"/>
      <c r="L46" s="108"/>
      <c r="M46" s="242" t="s">
        <v>188</v>
      </c>
      <c r="N46" s="99">
        <v>2</v>
      </c>
      <c r="O46" s="91">
        <v>499</v>
      </c>
      <c r="P46" s="100" t="str">
        <f>LOOKUP(O46,Name!A$2:B1943)</f>
        <v>Alex Johnson</v>
      </c>
      <c r="Q46" s="189"/>
      <c r="R46" s="108"/>
      <c r="S46" s="61"/>
      <c r="T46" s="95">
        <f>IF(INT(O46/100)=1,Y46,0)</f>
        <v>0</v>
      </c>
      <c r="U46" s="95">
        <f>IF(INT(O46/100)=3,Y46,0)</f>
        <v>0</v>
      </c>
      <c r="V46" s="95">
        <f>IF(INT(O46/100)=4,Y46,0)</f>
        <v>8</v>
      </c>
      <c r="W46" s="95">
        <f>IF(INT(O46/100)=5,Y46,0)</f>
        <v>0</v>
      </c>
      <c r="X46" s="95">
        <f>IF(INT(O46/100)=6,Y46,0)</f>
        <v>0</v>
      </c>
      <c r="Y46" s="84">
        <v>8</v>
      </c>
    </row>
    <row r="47" spans="1:25" ht="16.5" thickBot="1">
      <c r="A47" s="92">
        <f>IF(I47=1,F47,0)</f>
        <v>0</v>
      </c>
      <c r="B47" s="92">
        <f>IF(I47=3,F47,0)</f>
        <v>0</v>
      </c>
      <c r="C47" s="92">
        <f>IF(I47=4,F47,0)</f>
        <v>0</v>
      </c>
      <c r="D47" s="92">
        <f>IF(I47=5,F47,0)</f>
        <v>0</v>
      </c>
      <c r="E47" s="92">
        <f>IF(I47=6,F47,0)</f>
        <v>0</v>
      </c>
      <c r="F47" s="96">
        <v>6</v>
      </c>
      <c r="H47" s="117">
        <v>3</v>
      </c>
      <c r="I47" s="91"/>
      <c r="J47" s="100" t="e">
        <f>LOOKUP(I47,Name!A$2:B1937)</f>
        <v>#N/A</v>
      </c>
      <c r="K47" s="181"/>
      <c r="L47" s="108"/>
      <c r="M47" s="242" t="s">
        <v>188</v>
      </c>
      <c r="N47" s="99">
        <v>3</v>
      </c>
      <c r="O47" s="91">
        <v>354</v>
      </c>
      <c r="P47" s="100" t="str">
        <f>LOOKUP(O47,Name!A$2:B1944)</f>
        <v>Reece Canhigh</v>
      </c>
      <c r="Q47" s="189"/>
      <c r="R47" s="108"/>
      <c r="S47" s="61"/>
      <c r="T47" s="95">
        <f>IF(INT(O47/100)=1,Y47,0)</f>
        <v>0</v>
      </c>
      <c r="U47" s="95">
        <f>IF(INT(O47/100)=3,Y47,0)</f>
        <v>6</v>
      </c>
      <c r="V47" s="95">
        <f>IF(INT(O47/100)=4,Y47,0)</f>
        <v>0</v>
      </c>
      <c r="W47" s="95">
        <f>IF(INT(O47/100)=5,Y47,0)</f>
        <v>0</v>
      </c>
      <c r="X47" s="95">
        <f>IF(INT(O47/100)=6,Y47,0)</f>
        <v>0</v>
      </c>
      <c r="Y47" s="84">
        <v>6</v>
      </c>
    </row>
    <row r="48" spans="1:25" ht="16.5" thickBot="1">
      <c r="A48" s="92">
        <f>IF(I48=1,F48,0)</f>
        <v>0</v>
      </c>
      <c r="B48" s="92">
        <f>IF(I48=3,F48,0)</f>
        <v>0</v>
      </c>
      <c r="C48" s="92">
        <f>IF(I48=4,F48,0)</f>
        <v>0</v>
      </c>
      <c r="D48" s="92">
        <f>IF(I48=5,F48,0)</f>
        <v>0</v>
      </c>
      <c r="E48" s="92">
        <f>IF(I48=6,F48,0)</f>
        <v>0</v>
      </c>
      <c r="F48" s="96">
        <v>4</v>
      </c>
      <c r="H48" s="117">
        <v>4</v>
      </c>
      <c r="I48" s="91"/>
      <c r="J48" s="100" t="e">
        <f>LOOKUP(I48,Name!A$2:B1938)</f>
        <v>#N/A</v>
      </c>
      <c r="K48" s="181"/>
      <c r="L48" s="108"/>
      <c r="M48" s="242" t="s">
        <v>188</v>
      </c>
      <c r="N48" s="99">
        <v>4</v>
      </c>
      <c r="O48" s="91">
        <v>119</v>
      </c>
      <c r="P48" s="100" t="str">
        <f>LOOKUP(O48,Name!A$2:B1945)</f>
        <v>Harry Darrock</v>
      </c>
      <c r="Q48" s="189"/>
      <c r="R48" s="108"/>
      <c r="S48" s="61"/>
      <c r="T48" s="95">
        <f>IF(INT(O48/100)=1,Y48,0)</f>
        <v>4</v>
      </c>
      <c r="U48" s="95">
        <f>IF(INT(O48/100)=3,Y48,0)</f>
        <v>0</v>
      </c>
      <c r="V48" s="95">
        <f>IF(INT(O48/100)=4,Y48,0)</f>
        <v>0</v>
      </c>
      <c r="W48" s="95">
        <f>IF(INT(O48/100)=5,Y48,0)</f>
        <v>0</v>
      </c>
      <c r="X48" s="95">
        <f>IF(INT(O48/100)=6,Y48,0)</f>
        <v>0</v>
      </c>
      <c r="Y48" s="84">
        <v>4</v>
      </c>
    </row>
    <row r="49" spans="1:25" ht="16.5" thickBot="1">
      <c r="A49" s="92">
        <f>IF(I49=1,F49,0)</f>
        <v>0</v>
      </c>
      <c r="B49" s="92">
        <f>IF(I49=3,F49,0)</f>
        <v>0</v>
      </c>
      <c r="C49" s="92">
        <f>IF(I49=4,F49,0)</f>
        <v>0</v>
      </c>
      <c r="D49" s="92">
        <f>IF(I49=5,F49,0)</f>
        <v>0</v>
      </c>
      <c r="E49" s="92">
        <f>IF(I49=6,F49,0)</f>
        <v>0</v>
      </c>
      <c r="F49" s="96">
        <v>2</v>
      </c>
      <c r="H49" s="117">
        <v>5</v>
      </c>
      <c r="I49" s="91"/>
      <c r="J49" s="100" t="e">
        <f>LOOKUP(I49,Name!A$2:B1939)</f>
        <v>#N/A</v>
      </c>
      <c r="K49" s="181"/>
      <c r="L49" s="108"/>
      <c r="M49" s="242" t="s">
        <v>188</v>
      </c>
      <c r="N49" s="99">
        <v>5</v>
      </c>
      <c r="O49" s="91"/>
      <c r="P49" s="100" t="e">
        <f>LOOKUP(O49,Name!A$2:B1946)</f>
        <v>#N/A</v>
      </c>
      <c r="Q49" s="189"/>
      <c r="R49" s="108"/>
      <c r="S49" s="61"/>
      <c r="T49" s="95">
        <f>IF(INT(O49/100)=1,Y49,0)</f>
        <v>0</v>
      </c>
      <c r="U49" s="95">
        <f>IF(INT(O49/100)=3,Y49,0)</f>
        <v>0</v>
      </c>
      <c r="V49" s="95">
        <f>IF(INT(O49/100)=4,Y49,0)</f>
        <v>0</v>
      </c>
      <c r="W49" s="95">
        <f>IF(INT(O49/100)=5,Y49,0)</f>
        <v>0</v>
      </c>
      <c r="X49" s="95">
        <f>IF(INT(O49/100)=6,Y49,0)</f>
        <v>0</v>
      </c>
      <c r="Y49" s="84">
        <v>2</v>
      </c>
    </row>
    <row r="50" spans="1:25" ht="16.5" thickBot="1">
      <c r="A50" s="93"/>
      <c r="B50" s="93"/>
      <c r="C50" s="93"/>
      <c r="D50" s="93"/>
      <c r="E50" s="93"/>
      <c r="F50" s="94" t="s">
        <v>112</v>
      </c>
      <c r="H50" s="107"/>
      <c r="I50" s="101"/>
      <c r="J50" s="100"/>
      <c r="K50" s="329"/>
      <c r="L50" s="108"/>
      <c r="M50" s="242" t="s">
        <v>188</v>
      </c>
      <c r="N50" s="107"/>
      <c r="O50" s="101"/>
      <c r="P50" s="100"/>
      <c r="Q50" s="100"/>
      <c r="R50" s="108"/>
      <c r="S50" s="61"/>
      <c r="T50" s="109"/>
      <c r="U50" s="93"/>
      <c r="V50" s="93"/>
      <c r="W50" s="93"/>
      <c r="X50" s="93"/>
      <c r="Y50" s="94" t="s">
        <v>112</v>
      </c>
    </row>
    <row r="51" spans="1:24" ht="16.5" thickBot="1">
      <c r="A51" s="86" t="s">
        <v>102</v>
      </c>
      <c r="B51" s="87" t="s">
        <v>104</v>
      </c>
      <c r="C51" s="88" t="s">
        <v>106</v>
      </c>
      <c r="D51" s="89" t="s">
        <v>108</v>
      </c>
      <c r="E51" s="90" t="s">
        <v>110</v>
      </c>
      <c r="H51" s="240" t="s">
        <v>124</v>
      </c>
      <c r="I51" s="106">
        <v>9.1</v>
      </c>
      <c r="J51" s="101" t="s">
        <v>125</v>
      </c>
      <c r="K51" s="330"/>
      <c r="L51" s="108"/>
      <c r="M51" s="242" t="s">
        <v>188</v>
      </c>
      <c r="N51" s="240" t="s">
        <v>129</v>
      </c>
      <c r="O51" s="101"/>
      <c r="P51" s="101" t="s">
        <v>131</v>
      </c>
      <c r="Q51" s="101"/>
      <c r="R51" s="108"/>
      <c r="S51" s="61"/>
      <c r="T51" s="86" t="s">
        <v>102</v>
      </c>
      <c r="U51" s="87" t="s">
        <v>104</v>
      </c>
      <c r="V51" s="88" t="s">
        <v>106</v>
      </c>
      <c r="W51" s="89" t="s">
        <v>108</v>
      </c>
      <c r="X51" s="90" t="s">
        <v>110</v>
      </c>
    </row>
    <row r="52" spans="1:25" ht="16.5" thickBot="1">
      <c r="A52" s="92">
        <f>IF(I52=1,F52,0)</f>
        <v>0</v>
      </c>
      <c r="B52" s="92">
        <f>IF(I52=3,F52,0)</f>
        <v>0</v>
      </c>
      <c r="C52" s="92">
        <f>IF(I52=4,F52,0)</f>
        <v>0</v>
      </c>
      <c r="D52" s="92">
        <f>IF(I52=5,F52,0)</f>
        <v>0</v>
      </c>
      <c r="E52" s="92">
        <f>IF(I52=6,F52,0)</f>
        <v>10</v>
      </c>
      <c r="F52" s="96">
        <v>10</v>
      </c>
      <c r="H52" s="117">
        <v>1</v>
      </c>
      <c r="I52" s="91">
        <v>6</v>
      </c>
      <c r="J52" s="100" t="str">
        <f>LOOKUP(I52,Name!A$2:B1942)</f>
        <v>Solihull &amp; Small Heath</v>
      </c>
      <c r="K52" s="181"/>
      <c r="L52" s="108"/>
      <c r="M52" s="242" t="s">
        <v>188</v>
      </c>
      <c r="N52" s="99">
        <v>1</v>
      </c>
      <c r="O52" s="91">
        <v>644</v>
      </c>
      <c r="P52" s="100" t="str">
        <f>LOOKUP(O52,Name!A$2:B1949)</f>
        <v>DeAndre Williams</v>
      </c>
      <c r="Q52" s="189"/>
      <c r="R52" s="108"/>
      <c r="S52" s="61"/>
      <c r="T52" s="95">
        <f>IF(INT(O52/100)=1,Y52,0)</f>
        <v>0</v>
      </c>
      <c r="U52" s="95">
        <f>IF(INT(O52/100)=3,Y52,0)</f>
        <v>0</v>
      </c>
      <c r="V52" s="95">
        <f>IF(INT(O52/100)=4,Y52,0)</f>
        <v>0</v>
      </c>
      <c r="W52" s="95">
        <f>IF(INT(O52/100)=5,Y52,0)</f>
        <v>0</v>
      </c>
      <c r="X52" s="95">
        <f>IF(INT(O52/100)=6,Y52,0)</f>
        <v>10</v>
      </c>
      <c r="Y52" s="84">
        <v>10</v>
      </c>
    </row>
    <row r="53" spans="1:25" ht="16.5" thickBot="1">
      <c r="A53" s="92">
        <f>IF(I53=1,F53,0)</f>
        <v>0</v>
      </c>
      <c r="B53" s="92">
        <f>IF(I53=3,F53,0)</f>
        <v>8</v>
      </c>
      <c r="C53" s="92">
        <f>IF(I53=4,F53,0)</f>
        <v>0</v>
      </c>
      <c r="D53" s="92">
        <f>IF(I53=5,F53,0)</f>
        <v>0</v>
      </c>
      <c r="E53" s="92">
        <f>IF(I53=6,F53,0)</f>
        <v>0</v>
      </c>
      <c r="F53" s="96">
        <v>8</v>
      </c>
      <c r="H53" s="117">
        <v>2</v>
      </c>
      <c r="I53" s="91">
        <v>3</v>
      </c>
      <c r="J53" s="100" t="str">
        <f>LOOKUP(I53,Name!A$2:B1943)</f>
        <v>Birchfield Harriers</v>
      </c>
      <c r="K53" s="181"/>
      <c r="L53" s="108"/>
      <c r="M53" s="242" t="s">
        <v>188</v>
      </c>
      <c r="N53" s="99">
        <v>2</v>
      </c>
      <c r="O53" s="91"/>
      <c r="P53" s="100" t="e">
        <f>LOOKUP(O53,Name!A$2:B1950)</f>
        <v>#N/A</v>
      </c>
      <c r="Q53" s="189"/>
      <c r="R53" s="108"/>
      <c r="S53" s="61"/>
      <c r="T53" s="95">
        <f>IF(INT(O53/100)=1,Y53,0)</f>
        <v>0</v>
      </c>
      <c r="U53" s="95">
        <f>IF(INT(O53/100)=3,Y53,0)</f>
        <v>0</v>
      </c>
      <c r="V53" s="95">
        <f>IF(INT(O53/100)=4,Y53,0)</f>
        <v>0</v>
      </c>
      <c r="W53" s="95">
        <f>IF(INT(O53/100)=5,Y53,0)</f>
        <v>0</v>
      </c>
      <c r="X53" s="95">
        <f>IF(INT(O53/100)=6,Y53,0)</f>
        <v>0</v>
      </c>
      <c r="Y53" s="84">
        <v>8</v>
      </c>
    </row>
    <row r="54" spans="1:25" ht="16.5" thickBot="1">
      <c r="A54" s="92">
        <f>IF(I54=1,F54,0)</f>
        <v>6</v>
      </c>
      <c r="B54" s="92">
        <f>IF(I54=3,F54,0)</f>
        <v>0</v>
      </c>
      <c r="C54" s="92">
        <f>IF(I54=4,F54,0)</f>
        <v>0</v>
      </c>
      <c r="D54" s="92">
        <f>IF(I54=5,F54,0)</f>
        <v>0</v>
      </c>
      <c r="E54" s="92">
        <f>IF(I54=6,F54,0)</f>
        <v>0</v>
      </c>
      <c r="F54" s="96">
        <v>6</v>
      </c>
      <c r="H54" s="117">
        <v>3</v>
      </c>
      <c r="I54" s="91">
        <v>1</v>
      </c>
      <c r="J54" s="100" t="str">
        <f>LOOKUP(I54,Name!A$2:B1944)</f>
        <v>Royal Sutton Coldfield</v>
      </c>
      <c r="K54" s="181"/>
      <c r="L54" s="108"/>
      <c r="M54" s="242" t="s">
        <v>188</v>
      </c>
      <c r="N54" s="99">
        <v>3</v>
      </c>
      <c r="O54" s="91"/>
      <c r="P54" s="100" t="e">
        <f>LOOKUP(O54,Name!A$2:B1951)</f>
        <v>#N/A</v>
      </c>
      <c r="Q54" s="189"/>
      <c r="R54" s="108"/>
      <c r="S54" s="61"/>
      <c r="T54" s="95">
        <f>IF(INT(O54/100)=1,Y54,0)</f>
        <v>0</v>
      </c>
      <c r="U54" s="95">
        <f>IF(INT(O54/100)=3,Y54,0)</f>
        <v>0</v>
      </c>
      <c r="V54" s="95">
        <f>IF(INT(O54/100)=4,Y54,0)</f>
        <v>0</v>
      </c>
      <c r="W54" s="95">
        <f>IF(INT(O54/100)=5,Y54,0)</f>
        <v>0</v>
      </c>
      <c r="X54" s="95">
        <f>IF(INT(O54/100)=6,Y54,0)</f>
        <v>0</v>
      </c>
      <c r="Y54" s="84">
        <v>6</v>
      </c>
    </row>
    <row r="55" spans="1:25" ht="16.5" thickBot="1">
      <c r="A55" s="92">
        <f>IF(I55=1,F55,0)</f>
        <v>0</v>
      </c>
      <c r="B55" s="92">
        <f>IF(I55=3,F55,0)</f>
        <v>0</v>
      </c>
      <c r="C55" s="92">
        <f>IF(I55=4,F55,0)</f>
        <v>0</v>
      </c>
      <c r="D55" s="92">
        <f>IF(I55=5,F55,0)</f>
        <v>0</v>
      </c>
      <c r="E55" s="92">
        <f>IF(I55=6,F55,0)</f>
        <v>0</v>
      </c>
      <c r="F55" s="96">
        <v>4</v>
      </c>
      <c r="H55" s="117">
        <v>4</v>
      </c>
      <c r="I55" s="91"/>
      <c r="J55" s="100" t="e">
        <f>LOOKUP(I55,Name!A$2:B1945)</f>
        <v>#N/A</v>
      </c>
      <c r="K55" s="181"/>
      <c r="L55" s="108"/>
      <c r="M55" s="242" t="s">
        <v>188</v>
      </c>
      <c r="N55" s="99">
        <v>4</v>
      </c>
      <c r="O55" s="91"/>
      <c r="P55" s="100" t="e">
        <f>LOOKUP(O55,Name!A$2:B1952)</f>
        <v>#N/A</v>
      </c>
      <c r="Q55" s="189"/>
      <c r="R55" s="108"/>
      <c r="S55" s="61"/>
      <c r="T55" s="95">
        <f>IF(INT(O55/100)=1,Y55,0)</f>
        <v>0</v>
      </c>
      <c r="U55" s="95">
        <f>IF(INT(O55/100)=3,Y55,0)</f>
        <v>0</v>
      </c>
      <c r="V55" s="95">
        <f>IF(INT(O55/100)=4,Y55,0)</f>
        <v>0</v>
      </c>
      <c r="W55" s="95">
        <f>IF(INT(O55/100)=5,Y55,0)</f>
        <v>0</v>
      </c>
      <c r="X55" s="95">
        <f>IF(INT(O55/100)=6,Y55,0)</f>
        <v>0</v>
      </c>
      <c r="Y55" s="84">
        <v>4</v>
      </c>
    </row>
    <row r="56" spans="1:25" ht="16.5" thickBot="1">
      <c r="A56" s="92">
        <f>IF(I56=1,F56,0)</f>
        <v>0</v>
      </c>
      <c r="B56" s="92">
        <f>IF(I56=3,F56,0)</f>
        <v>0</v>
      </c>
      <c r="C56" s="92">
        <f>IF(I56=4,F56,0)</f>
        <v>0</v>
      </c>
      <c r="D56" s="92">
        <f>IF(I56=5,F56,0)</f>
        <v>0</v>
      </c>
      <c r="E56" s="92">
        <f>IF(I56=6,F56,0)</f>
        <v>0</v>
      </c>
      <c r="F56" s="96">
        <v>2</v>
      </c>
      <c r="H56" s="119">
        <v>5</v>
      </c>
      <c r="I56" s="104"/>
      <c r="J56" s="105" t="e">
        <f>LOOKUP(I56,Name!A$2:B1946)</f>
        <v>#N/A</v>
      </c>
      <c r="K56" s="331"/>
      <c r="L56" s="113"/>
      <c r="M56" s="242" t="s">
        <v>188</v>
      </c>
      <c r="N56" s="103">
        <v>5</v>
      </c>
      <c r="O56" s="104"/>
      <c r="P56" s="105" t="e">
        <f>LOOKUP(O56,Name!A$2:B1953)</f>
        <v>#N/A</v>
      </c>
      <c r="Q56" s="328"/>
      <c r="R56" s="113"/>
      <c r="S56" s="61"/>
      <c r="T56" s="95">
        <f>IF(INT(O56/100)=1,Y56,0)</f>
        <v>0</v>
      </c>
      <c r="U56" s="95">
        <f>IF(INT(O56/100)=3,Y56,0)</f>
        <v>0</v>
      </c>
      <c r="V56" s="95">
        <f>IF(INT(O56/100)=4,Y56,0)</f>
        <v>0</v>
      </c>
      <c r="W56" s="95">
        <f>IF(INT(O56/100)=5,Y56,0)</f>
        <v>0</v>
      </c>
      <c r="X56" s="95">
        <f>IF(INT(O56/100)=6,Y56,0)</f>
        <v>0</v>
      </c>
      <c r="Y56" s="84">
        <v>2</v>
      </c>
    </row>
    <row r="57" spans="1:25" ht="16.5" thickBot="1">
      <c r="A57" s="93"/>
      <c r="B57" s="93"/>
      <c r="C57" s="93"/>
      <c r="D57" s="93"/>
      <c r="E57" s="93"/>
      <c r="F57" s="94" t="s">
        <v>112</v>
      </c>
      <c r="H57" s="85"/>
      <c r="I57" s="85"/>
      <c r="J57" s="97"/>
      <c r="K57" s="97"/>
      <c r="L57" s="97"/>
      <c r="M57" s="242" t="s">
        <v>188</v>
      </c>
      <c r="N57" s="85"/>
      <c r="O57" s="85"/>
      <c r="P57" s="97"/>
      <c r="Q57" s="97"/>
      <c r="R57" s="97"/>
      <c r="T57" s="93"/>
      <c r="U57" s="93"/>
      <c r="V57" s="93"/>
      <c r="W57" s="93"/>
      <c r="X57" s="93"/>
      <c r="Y57" s="94" t="s">
        <v>112</v>
      </c>
    </row>
    <row r="58" spans="1:24" ht="16.5" thickBot="1">
      <c r="A58" s="86" t="s">
        <v>102</v>
      </c>
      <c r="B58" s="87" t="s">
        <v>104</v>
      </c>
      <c r="C58" s="88" t="s">
        <v>106</v>
      </c>
      <c r="D58" s="89" t="s">
        <v>108</v>
      </c>
      <c r="E58" s="90" t="s">
        <v>110</v>
      </c>
      <c r="H58" s="239" t="s">
        <v>169</v>
      </c>
      <c r="I58" s="114"/>
      <c r="J58" s="98" t="s">
        <v>166</v>
      </c>
      <c r="K58" s="98"/>
      <c r="L58" s="110"/>
      <c r="M58" s="242" t="s">
        <v>188</v>
      </c>
      <c r="N58" s="239" t="s">
        <v>170</v>
      </c>
      <c r="O58" s="114"/>
      <c r="P58" s="98" t="s">
        <v>167</v>
      </c>
      <c r="Q58" s="98"/>
      <c r="R58" s="110"/>
      <c r="S58" s="61"/>
      <c r="T58" s="86" t="s">
        <v>102</v>
      </c>
      <c r="U58" s="87" t="s">
        <v>104</v>
      </c>
      <c r="V58" s="88" t="s">
        <v>106</v>
      </c>
      <c r="W58" s="89" t="s">
        <v>108</v>
      </c>
      <c r="X58" s="90" t="s">
        <v>110</v>
      </c>
    </row>
    <row r="59" spans="1:25" ht="16.5" thickBot="1">
      <c r="A59" s="95">
        <f>IF(INT(I59/100)=1,F59,0)</f>
        <v>0</v>
      </c>
      <c r="B59" s="95">
        <f>IF(INT(I59/100)=3,F59,0)</f>
        <v>0</v>
      </c>
      <c r="C59" s="95">
        <f>IF(INT(I59/100)=4,F59,0)</f>
        <v>0</v>
      </c>
      <c r="D59" s="95">
        <f>IF(INT(I59/100)=5,F59,0)</f>
        <v>0</v>
      </c>
      <c r="E59" s="95">
        <f>IF(INT(I59/100)=6,F59,0)</f>
        <v>10</v>
      </c>
      <c r="F59" s="84">
        <v>10</v>
      </c>
      <c r="H59" s="99">
        <v>1</v>
      </c>
      <c r="I59" s="91">
        <v>640</v>
      </c>
      <c r="J59" s="100" t="str">
        <f>LOOKUP(I59,Name!A$2:B1949)</f>
        <v>Elliot Tanner</v>
      </c>
      <c r="K59" s="93"/>
      <c r="L59" s="108"/>
      <c r="M59" s="242" t="s">
        <v>188</v>
      </c>
      <c r="N59" s="99">
        <v>1</v>
      </c>
      <c r="O59" s="91">
        <v>642</v>
      </c>
      <c r="P59" s="100" t="str">
        <f>LOOKUP(O59,Name!A$2:B1956)</f>
        <v>Lewis Edwards</v>
      </c>
      <c r="Q59" s="93"/>
      <c r="R59" s="108"/>
      <c r="S59" s="61"/>
      <c r="T59" s="95">
        <f>IF(INT(O59/100)=1,Y59,0)</f>
        <v>0</v>
      </c>
      <c r="U59" s="95">
        <f>IF(INT(O59/100)=3,Y59,0)</f>
        <v>0</v>
      </c>
      <c r="V59" s="95">
        <f>IF(INT(O59/100)=4,Y59,0)</f>
        <v>0</v>
      </c>
      <c r="W59" s="95">
        <f>IF(INT(O59/100)=5,Y59,0)</f>
        <v>0</v>
      </c>
      <c r="X59" s="95">
        <f>IF(INT(O59/100)=6,Y59,0)</f>
        <v>10</v>
      </c>
      <c r="Y59" s="84">
        <v>10</v>
      </c>
    </row>
    <row r="60" spans="1:25" ht="16.5" thickBot="1">
      <c r="A60" s="95">
        <f>IF(INT(I60/100)=1,F60,0)</f>
        <v>0</v>
      </c>
      <c r="B60" s="95">
        <f>IF(INT(I60/100)=3,F60,0)</f>
        <v>0</v>
      </c>
      <c r="C60" s="95">
        <f>IF(INT(I60/100)=4,F60,0)</f>
        <v>0</v>
      </c>
      <c r="D60" s="95">
        <f>IF(INT(I60/100)=5,F60,0)</f>
        <v>8</v>
      </c>
      <c r="E60" s="95">
        <f>IF(INT(I60/100)=6,F60,0)</f>
        <v>0</v>
      </c>
      <c r="F60" s="84">
        <v>8</v>
      </c>
      <c r="H60" s="99">
        <v>2</v>
      </c>
      <c r="I60" s="91">
        <v>533</v>
      </c>
      <c r="J60" s="100" t="str">
        <f>LOOKUP(I60,Name!A$2:B1950)</f>
        <v>Ryan Pennington</v>
      </c>
      <c r="K60" s="93"/>
      <c r="L60" s="108"/>
      <c r="M60" s="242" t="s">
        <v>188</v>
      </c>
      <c r="N60" s="99">
        <v>2</v>
      </c>
      <c r="O60" s="91">
        <v>488</v>
      </c>
      <c r="P60" s="100">
        <f>LOOKUP(O60,Name!A$2:B1957)</f>
        <v>0</v>
      </c>
      <c r="Q60" s="93"/>
      <c r="R60" s="108"/>
      <c r="S60" s="61"/>
      <c r="T60" s="95">
        <f>IF(INT(O60/100)=1,Y60,0)</f>
        <v>0</v>
      </c>
      <c r="U60" s="95">
        <f>IF(INT(O60/100)=3,Y60,0)</f>
        <v>0</v>
      </c>
      <c r="V60" s="95">
        <f>IF(INT(O60/100)=4,Y60,0)</f>
        <v>8</v>
      </c>
      <c r="W60" s="95">
        <f>IF(INT(O60/100)=5,Y60,0)</f>
        <v>0</v>
      </c>
      <c r="X60" s="95">
        <f>IF(INT(O60/100)=6,Y60,0)</f>
        <v>0</v>
      </c>
      <c r="Y60" s="84">
        <v>8</v>
      </c>
    </row>
    <row r="61" spans="1:25" ht="16.5" thickBot="1">
      <c r="A61" s="95">
        <f>IF(INT(I61/100)=1,F61,0)</f>
        <v>6</v>
      </c>
      <c r="B61" s="95">
        <f>IF(INT(I61/100)=3,F61,0)</f>
        <v>0</v>
      </c>
      <c r="C61" s="95">
        <f>IF(INT(I61/100)=4,F61,0)</f>
        <v>0</v>
      </c>
      <c r="D61" s="95">
        <f>IF(INT(I61/100)=5,F61,0)</f>
        <v>0</v>
      </c>
      <c r="E61" s="95">
        <f>IF(INT(I61/100)=6,F61,0)</f>
        <v>0</v>
      </c>
      <c r="F61" s="84">
        <v>6</v>
      </c>
      <c r="H61" s="99">
        <v>3</v>
      </c>
      <c r="I61" s="91">
        <v>129</v>
      </c>
      <c r="J61" s="100">
        <f>LOOKUP(I61,Name!A$2:B1951)</f>
        <v>0</v>
      </c>
      <c r="K61" s="93"/>
      <c r="L61" s="108"/>
      <c r="M61" s="242" t="s">
        <v>188</v>
      </c>
      <c r="N61" s="99">
        <v>3</v>
      </c>
      <c r="O61" s="91">
        <v>119</v>
      </c>
      <c r="P61" s="100" t="str">
        <f>LOOKUP(O61,Name!A$2:B1958)</f>
        <v>Harry Darrock</v>
      </c>
      <c r="Q61" s="93"/>
      <c r="R61" s="108"/>
      <c r="S61" s="61"/>
      <c r="T61" s="95">
        <f>IF(INT(O61/100)=1,Y61,0)</f>
        <v>6</v>
      </c>
      <c r="U61" s="95">
        <f>IF(INT(O61/100)=3,Y61,0)</f>
        <v>0</v>
      </c>
      <c r="V61" s="95">
        <f>IF(INT(O61/100)=4,Y61,0)</f>
        <v>0</v>
      </c>
      <c r="W61" s="95">
        <f>IF(INT(O61/100)=5,Y61,0)</f>
        <v>0</v>
      </c>
      <c r="X61" s="95">
        <f>IF(INT(O61/100)=6,Y61,0)</f>
        <v>0</v>
      </c>
      <c r="Y61" s="84">
        <v>6</v>
      </c>
    </row>
    <row r="62" spans="1:25" ht="16.5" thickBot="1">
      <c r="A62" s="95">
        <f>IF(INT(I62/100)=1,F62,0)</f>
        <v>0</v>
      </c>
      <c r="B62" s="95">
        <f>IF(INT(I62/100)=3,F62,0)</f>
        <v>0</v>
      </c>
      <c r="C62" s="95">
        <f>IF(INT(I62/100)=4,F62,0)</f>
        <v>0</v>
      </c>
      <c r="D62" s="95">
        <f>IF(INT(I62/100)=5,F62,0)</f>
        <v>0</v>
      </c>
      <c r="E62" s="95">
        <f>IF(INT(I62/100)=6,F62,0)</f>
        <v>0</v>
      </c>
      <c r="F62" s="84">
        <v>4</v>
      </c>
      <c r="H62" s="99">
        <v>4</v>
      </c>
      <c r="I62" s="91"/>
      <c r="J62" s="100" t="e">
        <f>LOOKUP(I62,Name!A$2:B1952)</f>
        <v>#N/A</v>
      </c>
      <c r="K62" s="93"/>
      <c r="L62" s="108"/>
      <c r="M62" s="242" t="s">
        <v>188</v>
      </c>
      <c r="N62" s="99">
        <v>4</v>
      </c>
      <c r="O62" s="91"/>
      <c r="P62" s="100" t="e">
        <f>LOOKUP(O62,Name!A$2:B1959)</f>
        <v>#N/A</v>
      </c>
      <c r="Q62" s="93"/>
      <c r="R62" s="108"/>
      <c r="S62" s="61"/>
      <c r="T62" s="95">
        <f>IF(INT(O62/100)=1,Y62,0)</f>
        <v>0</v>
      </c>
      <c r="U62" s="95">
        <f>IF(INT(O62/100)=3,Y62,0)</f>
        <v>0</v>
      </c>
      <c r="V62" s="95">
        <f>IF(INT(O62/100)=4,Y62,0)</f>
        <v>0</v>
      </c>
      <c r="W62" s="95">
        <f>IF(INT(O62/100)=5,Y62,0)</f>
        <v>0</v>
      </c>
      <c r="X62" s="95">
        <f>IF(INT(O62/100)=6,Y62,0)</f>
        <v>0</v>
      </c>
      <c r="Y62" s="84">
        <v>4</v>
      </c>
    </row>
    <row r="63" spans="1:25" ht="16.5" thickBot="1">
      <c r="A63" s="95">
        <f>IF(INT(I63/100)=1,F63,0)</f>
        <v>0</v>
      </c>
      <c r="B63" s="95">
        <f>IF(INT(I63/100)=3,F63,0)</f>
        <v>0</v>
      </c>
      <c r="C63" s="95">
        <f>IF(INT(I63/100)=4,F63,0)</f>
        <v>0</v>
      </c>
      <c r="D63" s="95">
        <f>IF(INT(I63/100)=5,F63,0)</f>
        <v>0</v>
      </c>
      <c r="E63" s="95">
        <f>IF(INT(I63/100)=6,F63,0)</f>
        <v>0</v>
      </c>
      <c r="F63" s="84">
        <v>2</v>
      </c>
      <c r="H63" s="99">
        <v>5</v>
      </c>
      <c r="I63" s="91"/>
      <c r="J63" s="100" t="e">
        <f>LOOKUP(I63,Name!A$2:B1953)</f>
        <v>#N/A</v>
      </c>
      <c r="K63" s="93"/>
      <c r="L63" s="108"/>
      <c r="M63" s="242" t="s">
        <v>188</v>
      </c>
      <c r="N63" s="99">
        <v>5</v>
      </c>
      <c r="O63" s="91"/>
      <c r="P63" s="100" t="e">
        <f>LOOKUP(O63,Name!A$2:B1960)</f>
        <v>#N/A</v>
      </c>
      <c r="Q63" s="93"/>
      <c r="R63" s="108"/>
      <c r="S63" s="61"/>
      <c r="T63" s="95">
        <f>IF(INT(O63/100)=1,Y63,0)</f>
        <v>0</v>
      </c>
      <c r="U63" s="95">
        <f>IF(INT(O63/100)=3,Y63,0)</f>
        <v>0</v>
      </c>
      <c r="V63" s="95">
        <f>IF(INT(O63/100)=4,Y63,0)</f>
        <v>0</v>
      </c>
      <c r="W63" s="95">
        <f>IF(INT(O63/100)=5,Y63,0)</f>
        <v>0</v>
      </c>
      <c r="X63" s="95">
        <f>IF(INT(O63/100)=6,Y63,0)</f>
        <v>0</v>
      </c>
      <c r="Y63" s="84">
        <v>2</v>
      </c>
    </row>
    <row r="64" spans="1:25" ht="16.5" thickBot="1">
      <c r="A64" s="93"/>
      <c r="B64" s="93"/>
      <c r="C64" s="93"/>
      <c r="D64" s="93"/>
      <c r="E64" s="93"/>
      <c r="F64" s="94" t="s">
        <v>112</v>
      </c>
      <c r="H64" s="111"/>
      <c r="I64" s="112"/>
      <c r="J64" s="105"/>
      <c r="K64" s="105"/>
      <c r="L64" s="113"/>
      <c r="M64" s="242" t="s">
        <v>188</v>
      </c>
      <c r="N64" s="111"/>
      <c r="O64" s="112"/>
      <c r="P64" s="105"/>
      <c r="Q64" s="105"/>
      <c r="R64" s="113"/>
      <c r="S64" s="61"/>
      <c r="T64" s="93"/>
      <c r="U64" s="93"/>
      <c r="V64" s="93"/>
      <c r="W64" s="93"/>
      <c r="X64" s="93"/>
      <c r="Y64" s="94" t="s">
        <v>112</v>
      </c>
    </row>
    <row r="71" ht="15">
      <c r="K71" s="60" t="s">
        <v>189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H1">
      <selection activeCell="O14" sqref="O14"/>
    </sheetView>
  </sheetViews>
  <sheetFormatPr defaultColWidth="9.140625" defaultRowHeight="12.75"/>
  <cols>
    <col min="1" max="5" width="5.7109375" style="3" customWidth="1"/>
    <col min="6" max="6" width="5.7109375" style="60" customWidth="1"/>
    <col min="7" max="7" width="2.421875" style="60" customWidth="1"/>
    <col min="8" max="9" width="5.7109375" style="60" customWidth="1"/>
    <col min="10" max="10" width="23.28125" style="60" customWidth="1"/>
    <col min="11" max="11" width="8.57421875" style="60" customWidth="1"/>
    <col min="12" max="12" width="5.7109375" style="60" customWidth="1"/>
    <col min="13" max="13" width="4.57421875" style="3" customWidth="1"/>
    <col min="14" max="14" width="6.00390625" style="60" customWidth="1"/>
    <col min="15" max="15" width="6.7109375" style="60" customWidth="1"/>
    <col min="16" max="16" width="24.00390625" style="3" customWidth="1"/>
    <col min="17" max="17" width="8.8515625" style="3" customWidth="1"/>
    <col min="18" max="18" width="4.57421875" style="3" customWidth="1"/>
    <col min="19" max="19" width="3.28125" style="10" customWidth="1"/>
    <col min="20" max="24" width="5.7109375" style="3" customWidth="1"/>
    <col min="25" max="25" width="5.7109375" style="60" customWidth="1"/>
    <col min="26" max="16384" width="9.140625" style="3" customWidth="1"/>
  </cols>
  <sheetData>
    <row r="1" spans="8:19" ht="16.5" thickBot="1">
      <c r="H1" s="873" t="s">
        <v>136</v>
      </c>
      <c r="I1" s="874"/>
      <c r="J1" s="874"/>
      <c r="K1" s="874"/>
      <c r="L1" s="875"/>
      <c r="M1" s="241" t="s">
        <v>187</v>
      </c>
      <c r="N1" s="230"/>
      <c r="O1" s="231"/>
      <c r="P1" s="231" t="s">
        <v>583</v>
      </c>
      <c r="Q1" s="231"/>
      <c r="R1" s="232"/>
      <c r="S1" s="130"/>
    </row>
    <row r="2" spans="1:24" ht="16.5" thickBot="1">
      <c r="A2" s="134" t="s">
        <v>102</v>
      </c>
      <c r="B2" s="146" t="s">
        <v>104</v>
      </c>
      <c r="C2" s="153" t="s">
        <v>106</v>
      </c>
      <c r="D2" s="160" t="s">
        <v>108</v>
      </c>
      <c r="E2" s="255" t="s">
        <v>110</v>
      </c>
      <c r="F2" s="256" t="s">
        <v>187</v>
      </c>
      <c r="H2" s="230"/>
      <c r="I2" s="231"/>
      <c r="J2" s="231" t="s">
        <v>137</v>
      </c>
      <c r="K2" s="231"/>
      <c r="L2" s="232"/>
      <c r="M2" s="241" t="s">
        <v>187</v>
      </c>
      <c r="N2" s="239" t="s">
        <v>161</v>
      </c>
      <c r="O2" s="225"/>
      <c r="P2" s="214" t="s">
        <v>132</v>
      </c>
      <c r="Q2" s="214"/>
      <c r="R2" s="220"/>
      <c r="S2" s="61"/>
      <c r="T2" s="86" t="s">
        <v>102</v>
      </c>
      <c r="U2" s="87" t="s">
        <v>104</v>
      </c>
      <c r="V2" s="88" t="s">
        <v>106</v>
      </c>
      <c r="W2" s="89" t="s">
        <v>108</v>
      </c>
      <c r="X2" s="90" t="s">
        <v>110</v>
      </c>
    </row>
    <row r="3" spans="1:25" ht="16.5" thickBot="1">
      <c r="A3" s="219">
        <f>SUM(A9:A64)</f>
        <v>48</v>
      </c>
      <c r="B3" s="216">
        <f>SUM(B9:B64)</f>
        <v>35</v>
      </c>
      <c r="C3" s="216">
        <f>SUM(C9:C64)</f>
        <v>39</v>
      </c>
      <c r="D3" s="216">
        <f>SUM(D9:D64)</f>
        <v>46</v>
      </c>
      <c r="E3" s="216">
        <f>SUM(E9:E64)</f>
        <v>64</v>
      </c>
      <c r="F3" s="229" t="s">
        <v>134</v>
      </c>
      <c r="H3" s="219" t="s">
        <v>469</v>
      </c>
      <c r="I3" s="231">
        <v>6</v>
      </c>
      <c r="J3" s="215" t="str">
        <f>LOOKUP(I3,Name!A$2:B1899)</f>
        <v>Solihull &amp; Small Heath</v>
      </c>
      <c r="K3" s="231">
        <f>E$5</f>
        <v>145</v>
      </c>
      <c r="L3" s="229"/>
      <c r="M3" s="241" t="s">
        <v>187</v>
      </c>
      <c r="N3" s="99">
        <v>1</v>
      </c>
      <c r="O3" s="91">
        <v>694</v>
      </c>
      <c r="P3" s="215" t="str">
        <f>LOOKUP(O3,Name!A$2:B1900)</f>
        <v>Sophie Storey</v>
      </c>
      <c r="Q3" s="189"/>
      <c r="R3" s="221"/>
      <c r="S3" s="61"/>
      <c r="T3" s="95">
        <f>IF(INT(O3/100)=1,Y3,0)</f>
        <v>0</v>
      </c>
      <c r="U3" s="95">
        <f>IF(INT(O3/100)=3,Y3,0)</f>
        <v>0</v>
      </c>
      <c r="V3" s="95">
        <f>IF(INT(O3/100)=4,Y3,0)</f>
        <v>0</v>
      </c>
      <c r="W3" s="95">
        <f>IF(INT(O3/100)=5,Y3,0)</f>
        <v>0</v>
      </c>
      <c r="X3" s="95">
        <f>IF(INT(O3/100)=6,Y3,0)</f>
        <v>10</v>
      </c>
      <c r="Y3" s="84">
        <v>10</v>
      </c>
    </row>
    <row r="4" spans="1:25" ht="16.5" thickBot="1">
      <c r="A4" s="219">
        <f>SUM(T2:T64)</f>
        <v>52</v>
      </c>
      <c r="B4" s="216">
        <f>SUM(U2:U64)</f>
        <v>59</v>
      </c>
      <c r="C4" s="216">
        <f>SUM(V2:V64)</f>
        <v>36</v>
      </c>
      <c r="D4" s="216">
        <f>SUM(W2:W64)</f>
        <v>38</v>
      </c>
      <c r="E4" s="216">
        <f>SUM(X2:X64)</f>
        <v>81</v>
      </c>
      <c r="F4" s="229" t="s">
        <v>196</v>
      </c>
      <c r="H4" s="219" t="s">
        <v>472</v>
      </c>
      <c r="I4" s="231">
        <v>1</v>
      </c>
      <c r="J4" s="215" t="str">
        <f>LOOKUP(I4,Name!A$2:B1895)</f>
        <v>Royal Sutton Coldfield</v>
      </c>
      <c r="K4" s="231">
        <f>A$5</f>
        <v>100</v>
      </c>
      <c r="L4" s="229"/>
      <c r="M4" s="241" t="s">
        <v>187</v>
      </c>
      <c r="N4" s="99">
        <v>2</v>
      </c>
      <c r="O4" s="91">
        <v>104</v>
      </c>
      <c r="P4" s="215" t="str">
        <f>LOOKUP(O4,Name!A$2:B1901)</f>
        <v>Mia Cooper</v>
      </c>
      <c r="Q4" s="189"/>
      <c r="R4" s="221"/>
      <c r="S4" s="61"/>
      <c r="T4" s="95">
        <f>IF(INT(O4/100)=1,Y4,0)</f>
        <v>8</v>
      </c>
      <c r="U4" s="95">
        <f>IF(INT(O4/100)=3,Y4,0)</f>
        <v>0</v>
      </c>
      <c r="V4" s="95">
        <f>IF(INT(O4/100)=4,Y4,0)</f>
        <v>0</v>
      </c>
      <c r="W4" s="95">
        <f>IF(INT(O4/100)=5,Y4,0)</f>
        <v>0</v>
      </c>
      <c r="X4" s="95">
        <f>IF(INT(O4/100)=6,Y4,0)</f>
        <v>0</v>
      </c>
      <c r="Y4" s="84">
        <v>8</v>
      </c>
    </row>
    <row r="5" spans="1:25" ht="16.5" thickBot="1">
      <c r="A5" s="257">
        <f>A3+A4</f>
        <v>100</v>
      </c>
      <c r="B5" s="258">
        <f>B3+B4</f>
        <v>94</v>
      </c>
      <c r="C5" s="258">
        <f>C3+C4</f>
        <v>75</v>
      </c>
      <c r="D5" s="258">
        <f>D3+D4</f>
        <v>84</v>
      </c>
      <c r="E5" s="258">
        <f>E3+E4</f>
        <v>145</v>
      </c>
      <c r="F5" s="259" t="s">
        <v>135</v>
      </c>
      <c r="H5" s="219" t="s">
        <v>473</v>
      </c>
      <c r="I5" s="231">
        <v>5</v>
      </c>
      <c r="J5" s="215" t="str">
        <f>LOOKUP(I5,Name!A$2:B1898)</f>
        <v>Tamworth AC</v>
      </c>
      <c r="K5" s="231">
        <f>D$5</f>
        <v>84</v>
      </c>
      <c r="L5" s="229"/>
      <c r="M5" s="241" t="s">
        <v>187</v>
      </c>
      <c r="N5" s="99">
        <v>3</v>
      </c>
      <c r="O5" s="91">
        <v>512</v>
      </c>
      <c r="P5" s="215" t="str">
        <f>LOOKUP(O5,Name!A$2:B1902)</f>
        <v>Mya Strachan</v>
      </c>
      <c r="Q5" s="189"/>
      <c r="R5" s="221"/>
      <c r="S5" s="61"/>
      <c r="T5" s="95">
        <f>IF(INT(O5/100)=1,Y5,0)</f>
        <v>0</v>
      </c>
      <c r="U5" s="95">
        <f>IF(INT(O5/100)=3,Y5,0)</f>
        <v>0</v>
      </c>
      <c r="V5" s="95">
        <f>IF(INT(O5/100)=4,Y5,0)</f>
        <v>0</v>
      </c>
      <c r="W5" s="95">
        <f>IF(INT(O5/100)=5,Y5,0)</f>
        <v>6</v>
      </c>
      <c r="X5" s="95">
        <f>IF(INT(O5/100)=6,Y5,0)</f>
        <v>0</v>
      </c>
      <c r="Y5" s="84">
        <v>6</v>
      </c>
    </row>
    <row r="6" spans="1:25" ht="16.5" thickBot="1">
      <c r="A6" s="60"/>
      <c r="B6" s="60"/>
      <c r="C6" s="60"/>
      <c r="D6" s="60"/>
      <c r="E6" s="60"/>
      <c r="H6" s="219" t="s">
        <v>470</v>
      </c>
      <c r="I6" s="231">
        <v>3</v>
      </c>
      <c r="J6" s="215" t="str">
        <f>LOOKUP(I6,Name!A$2:B1896)</f>
        <v>Birchfield Harriers</v>
      </c>
      <c r="K6" s="231">
        <f>B$5</f>
        <v>94</v>
      </c>
      <c r="L6" s="229"/>
      <c r="M6" s="241" t="s">
        <v>187</v>
      </c>
      <c r="N6" s="99">
        <v>4</v>
      </c>
      <c r="O6" s="91">
        <v>344</v>
      </c>
      <c r="P6" s="215">
        <f>LOOKUP(O6,Name!A$2:B1903)</f>
        <v>0</v>
      </c>
      <c r="Q6" s="189"/>
      <c r="R6" s="221"/>
      <c r="S6" s="61"/>
      <c r="T6" s="95">
        <f>IF(INT(O6/100)=1,Y6,0)</f>
        <v>0</v>
      </c>
      <c r="U6" s="95">
        <f>IF(INT(O6/100)=3,Y6,0)</f>
        <v>4</v>
      </c>
      <c r="V6" s="95">
        <f>IF(INT(O6/100)=4,Y6,0)</f>
        <v>0</v>
      </c>
      <c r="W6" s="95">
        <f>IF(INT(O6/100)=5,Y6,0)</f>
        <v>0</v>
      </c>
      <c r="X6" s="95">
        <f>IF(INT(O6/100)=6,Y6,0)</f>
        <v>0</v>
      </c>
      <c r="Y6" s="84">
        <v>4</v>
      </c>
    </row>
    <row r="7" spans="8:25" ht="16.5" thickBot="1">
      <c r="H7" s="219" t="s">
        <v>471</v>
      </c>
      <c r="I7" s="231">
        <v>4</v>
      </c>
      <c r="J7" s="215" t="str">
        <f>LOOKUP(I7,Name!A$2:B1897)</f>
        <v>Halesowen C&amp;AC</v>
      </c>
      <c r="K7" s="231">
        <f>C$5</f>
        <v>75</v>
      </c>
      <c r="L7" s="229"/>
      <c r="M7" s="241" t="s">
        <v>187</v>
      </c>
      <c r="N7" s="99">
        <v>5</v>
      </c>
      <c r="O7" s="91"/>
      <c r="P7" s="215" t="e">
        <f>LOOKUP(O7,Name!A$2:B1904)</f>
        <v>#N/A</v>
      </c>
      <c r="Q7" s="189"/>
      <c r="R7" s="221"/>
      <c r="S7" s="61"/>
      <c r="T7" s="95">
        <f>IF(INT(O7/100)=1,Y7,0)</f>
        <v>0</v>
      </c>
      <c r="U7" s="95">
        <f>IF(INT(O7/100)=3,Y7,0)</f>
        <v>0</v>
      </c>
      <c r="V7" s="95">
        <f>IF(INT(O7/100)=4,Y7,0)</f>
        <v>0</v>
      </c>
      <c r="W7" s="95">
        <f>IF(INT(O7/100)=5,Y7,0)</f>
        <v>0</v>
      </c>
      <c r="X7" s="95">
        <f>IF(INT(O7/100)=6,Y7,0)</f>
        <v>0</v>
      </c>
      <c r="Y7" s="84">
        <v>2</v>
      </c>
    </row>
    <row r="8" spans="8:25" ht="15.75" thickBot="1">
      <c r="H8" s="226"/>
      <c r="I8" s="227"/>
      <c r="J8" s="227"/>
      <c r="K8" s="227"/>
      <c r="L8" s="228"/>
      <c r="M8" s="241" t="s">
        <v>187</v>
      </c>
      <c r="N8" s="219"/>
      <c r="O8" s="216"/>
      <c r="P8" s="215"/>
      <c r="Q8" s="332"/>
      <c r="R8" s="221"/>
      <c r="S8" s="61"/>
      <c r="T8" s="109"/>
      <c r="U8" s="93"/>
      <c r="V8" s="93"/>
      <c r="W8" s="93"/>
      <c r="X8" s="93"/>
      <c r="Y8" s="94" t="s">
        <v>112</v>
      </c>
    </row>
    <row r="9" spans="1:24" ht="16.5" thickBot="1">
      <c r="A9" s="86" t="s">
        <v>102</v>
      </c>
      <c r="B9" s="87" t="s">
        <v>104</v>
      </c>
      <c r="C9" s="88" t="s">
        <v>106</v>
      </c>
      <c r="D9" s="89" t="s">
        <v>108</v>
      </c>
      <c r="E9" s="90" t="s">
        <v>110</v>
      </c>
      <c r="H9" s="239" t="s">
        <v>154</v>
      </c>
      <c r="I9" s="116">
        <v>7.3</v>
      </c>
      <c r="J9" s="214" t="s">
        <v>111</v>
      </c>
      <c r="K9" s="214"/>
      <c r="L9" s="220"/>
      <c r="M9" s="241" t="s">
        <v>187</v>
      </c>
      <c r="N9" s="240" t="s">
        <v>162</v>
      </c>
      <c r="O9" s="216"/>
      <c r="P9" s="216" t="s">
        <v>133</v>
      </c>
      <c r="Q9" s="333"/>
      <c r="R9" s="221"/>
      <c r="S9" s="61"/>
      <c r="T9" s="86" t="s">
        <v>102</v>
      </c>
      <c r="U9" s="87" t="s">
        <v>104</v>
      </c>
      <c r="V9" s="88" t="s">
        <v>106</v>
      </c>
      <c r="W9" s="89" t="s">
        <v>108</v>
      </c>
      <c r="X9" s="90" t="s">
        <v>110</v>
      </c>
    </row>
    <row r="10" spans="1:25" ht="15.75" thickBot="1">
      <c r="A10" s="92">
        <f>IF(I10=1,F10,0)</f>
        <v>0</v>
      </c>
      <c r="B10" s="92">
        <f>IF(I10=3,F10,0)</f>
        <v>0</v>
      </c>
      <c r="C10" s="92">
        <f>IF(I10=4,F10,0)</f>
        <v>0</v>
      </c>
      <c r="D10" s="92">
        <f>IF(I10=5,F10,0)</f>
        <v>0</v>
      </c>
      <c r="E10" s="92">
        <f>IF(I10=6,F10,0)</f>
        <v>10</v>
      </c>
      <c r="F10" s="96">
        <v>10</v>
      </c>
      <c r="H10" s="117">
        <v>1</v>
      </c>
      <c r="I10" s="91">
        <v>6</v>
      </c>
      <c r="J10" s="215" t="str">
        <f>LOOKUP(I10,Name!A$2:B1901)</f>
        <v>Solihull &amp; Small Heath</v>
      </c>
      <c r="K10" s="181"/>
      <c r="L10" s="221"/>
      <c r="M10" s="241" t="s">
        <v>187</v>
      </c>
      <c r="N10" s="99">
        <v>1</v>
      </c>
      <c r="O10" s="91">
        <v>688</v>
      </c>
      <c r="P10" s="215" t="str">
        <f>LOOKUP(O10,Name!A$2:B1907)</f>
        <v>Georgia May Jones</v>
      </c>
      <c r="Q10" s="189"/>
      <c r="R10" s="221"/>
      <c r="S10" s="61"/>
      <c r="T10" s="95">
        <f>IF(INT(O10/100)=1,Y10,0)</f>
        <v>0</v>
      </c>
      <c r="U10" s="95">
        <f>IF(INT(O10/100)=3,Y10,0)</f>
        <v>0</v>
      </c>
      <c r="V10" s="95">
        <f>IF(INT(O10/100)=4,Y10,0)</f>
        <v>0</v>
      </c>
      <c r="W10" s="95">
        <f>IF(INT(O10/100)=5,Y10,0)</f>
        <v>0</v>
      </c>
      <c r="X10" s="95">
        <f>IF(INT(O10/100)=6,Y10,0)</f>
        <v>10</v>
      </c>
      <c r="Y10" s="84">
        <v>10</v>
      </c>
    </row>
    <row r="11" spans="1:25" ht="15.75" thickBot="1">
      <c r="A11" s="92">
        <f>IF(I11=1,F11,0)</f>
        <v>0</v>
      </c>
      <c r="B11" s="92">
        <f>IF(I11=3,F11,0)</f>
        <v>0</v>
      </c>
      <c r="C11" s="92">
        <f>IF(I11=4,F11,0)</f>
        <v>8</v>
      </c>
      <c r="D11" s="92">
        <f>IF(I11=5,F11,0)</f>
        <v>0</v>
      </c>
      <c r="E11" s="92">
        <f>IF(I11=6,F11,0)</f>
        <v>0</v>
      </c>
      <c r="F11" s="96">
        <v>8</v>
      </c>
      <c r="H11" s="117" t="s">
        <v>556</v>
      </c>
      <c r="I11" s="91">
        <v>4</v>
      </c>
      <c r="J11" s="215" t="str">
        <f>LOOKUP(I11,Name!A$2:B1902)</f>
        <v>Halesowen C&amp;AC</v>
      </c>
      <c r="K11" s="181"/>
      <c r="L11" s="221"/>
      <c r="M11" s="241" t="s">
        <v>187</v>
      </c>
      <c r="N11" s="99">
        <v>2</v>
      </c>
      <c r="O11" s="91">
        <v>301</v>
      </c>
      <c r="P11" s="215" t="str">
        <f>LOOKUP(O11,Name!A$2:B1908)</f>
        <v>Jessica Moseley</v>
      </c>
      <c r="Q11" s="189"/>
      <c r="R11" s="221"/>
      <c r="S11" s="61"/>
      <c r="T11" s="95">
        <f>IF(INT(O11/100)=1,Y11,0)</f>
        <v>0</v>
      </c>
      <c r="U11" s="95">
        <f>IF(INT(O11/100)=3,Y11,0)</f>
        <v>8</v>
      </c>
      <c r="V11" s="95">
        <f>IF(INT(O11/100)=4,Y11,0)</f>
        <v>0</v>
      </c>
      <c r="W11" s="95">
        <f>IF(INT(O11/100)=5,Y11,0)</f>
        <v>0</v>
      </c>
      <c r="X11" s="95">
        <f>IF(INT(O11/100)=6,Y11,0)</f>
        <v>0</v>
      </c>
      <c r="Y11" s="84">
        <v>8</v>
      </c>
    </row>
    <row r="12" spans="1:25" ht="15.75" thickBot="1">
      <c r="A12" s="92">
        <f>IF(I12=1,F12,0)</f>
        <v>0</v>
      </c>
      <c r="B12" s="92">
        <f>IF(I12=3,F12,0)</f>
        <v>0</v>
      </c>
      <c r="C12" s="92">
        <f>IF(I12=4,F12,0)</f>
        <v>0</v>
      </c>
      <c r="D12" s="92">
        <f>IF(I12=5,F12,0)</f>
        <v>6</v>
      </c>
      <c r="E12" s="92">
        <f>IF(I12=6,F12,0)</f>
        <v>0</v>
      </c>
      <c r="F12" s="96">
        <v>6</v>
      </c>
      <c r="H12" s="117" t="s">
        <v>556</v>
      </c>
      <c r="I12" s="91">
        <v>5</v>
      </c>
      <c r="J12" s="215" t="str">
        <f>LOOKUP(I12,Name!A$2:B1903)</f>
        <v>Tamworth AC</v>
      </c>
      <c r="K12" s="181"/>
      <c r="L12" s="221"/>
      <c r="M12" s="241" t="s">
        <v>187</v>
      </c>
      <c r="N12" s="99">
        <v>3</v>
      </c>
      <c r="O12" s="91">
        <v>573</v>
      </c>
      <c r="P12" s="215" t="str">
        <f>LOOKUP(O12,Name!A$2:B1909)</f>
        <v>Sam Ehlan</v>
      </c>
      <c r="Q12" s="189"/>
      <c r="R12" s="221"/>
      <c r="S12" s="61"/>
      <c r="T12" s="95">
        <f>IF(INT(O12/100)=1,Y12,0)</f>
        <v>0</v>
      </c>
      <c r="U12" s="95">
        <f>IF(INT(O12/100)=3,Y12,0)</f>
        <v>0</v>
      </c>
      <c r="V12" s="95">
        <f>IF(INT(O12/100)=4,Y12,0)</f>
        <v>0</v>
      </c>
      <c r="W12" s="95">
        <f>IF(INT(O12/100)=5,Y12,0)</f>
        <v>6</v>
      </c>
      <c r="X12" s="95">
        <f>IF(INT(O12/100)=6,Y12,0)</f>
        <v>0</v>
      </c>
      <c r="Y12" s="84">
        <v>6</v>
      </c>
    </row>
    <row r="13" spans="1:25" ht="15.75" thickBot="1">
      <c r="A13" s="92">
        <f>IF(I13=1,F13,0)</f>
        <v>0</v>
      </c>
      <c r="B13" s="92">
        <f>IF(I13=3,F13,0)</f>
        <v>4</v>
      </c>
      <c r="C13" s="92">
        <f>IF(I13=4,F13,0)</f>
        <v>0</v>
      </c>
      <c r="D13" s="92">
        <f>IF(I13=5,F13,0)</f>
        <v>0</v>
      </c>
      <c r="E13" s="92">
        <f>IF(I13=6,F13,0)</f>
        <v>0</v>
      </c>
      <c r="F13" s="96">
        <v>4</v>
      </c>
      <c r="H13" s="117">
        <v>4</v>
      </c>
      <c r="I13" s="91">
        <v>3</v>
      </c>
      <c r="J13" s="215" t="str">
        <f>LOOKUP(I13,Name!A$2:B1904)</f>
        <v>Birchfield Harriers</v>
      </c>
      <c r="K13" s="181"/>
      <c r="L13" s="221"/>
      <c r="M13" s="241" t="s">
        <v>187</v>
      </c>
      <c r="N13" s="99">
        <v>4</v>
      </c>
      <c r="O13" s="91">
        <v>105</v>
      </c>
      <c r="P13" s="215" t="str">
        <f>LOOKUP(O13,Name!A$2:B1910)</f>
        <v>Caitlin Ralth</v>
      </c>
      <c r="Q13" s="189"/>
      <c r="R13" s="221"/>
      <c r="S13" s="61"/>
      <c r="T13" s="95">
        <f>IF(INT(O13/100)=1,Y13,0)</f>
        <v>4</v>
      </c>
      <c r="U13" s="95">
        <f>IF(INT(O13/100)=3,Y13,0)</f>
        <v>0</v>
      </c>
      <c r="V13" s="95">
        <f>IF(INT(O13/100)=4,Y13,0)</f>
        <v>0</v>
      </c>
      <c r="W13" s="95">
        <f>IF(INT(O13/100)=5,Y13,0)</f>
        <v>0</v>
      </c>
      <c r="X13" s="95">
        <f>IF(INT(O13/100)=6,Y13,0)</f>
        <v>0</v>
      </c>
      <c r="Y13" s="84">
        <v>4</v>
      </c>
    </row>
    <row r="14" spans="1:25" ht="15.75" thickBot="1">
      <c r="A14" s="92">
        <f>IF(I14=1,F14,0)</f>
        <v>2</v>
      </c>
      <c r="B14" s="92">
        <f>IF(I14=3,F14,0)</f>
        <v>0</v>
      </c>
      <c r="C14" s="92">
        <f>IF(I14=4,F14,0)</f>
        <v>0</v>
      </c>
      <c r="D14" s="92">
        <f>IF(I14=5,F14,0)</f>
        <v>0</v>
      </c>
      <c r="E14" s="92">
        <f>IF(I14=6,F14,0)</f>
        <v>0</v>
      </c>
      <c r="F14" s="96">
        <v>2</v>
      </c>
      <c r="H14" s="117">
        <v>5</v>
      </c>
      <c r="I14" s="91">
        <v>1</v>
      </c>
      <c r="J14" s="215" t="str">
        <f>LOOKUP(I14,Name!A$2:B1905)</f>
        <v>Royal Sutton Coldfield</v>
      </c>
      <c r="K14" s="181"/>
      <c r="L14" s="221"/>
      <c r="M14" s="241" t="s">
        <v>187</v>
      </c>
      <c r="N14" s="99">
        <v>5</v>
      </c>
      <c r="O14" s="91"/>
      <c r="P14" s="215" t="e">
        <f>LOOKUP(O14,Name!A$2:B1911)</f>
        <v>#N/A</v>
      </c>
      <c r="Q14" s="189"/>
      <c r="R14" s="221"/>
      <c r="S14" s="61"/>
      <c r="T14" s="95">
        <f>IF(INT(O14/100)=1,Y14,0)</f>
        <v>0</v>
      </c>
      <c r="U14" s="95">
        <f>IF(INT(O14/100)=3,Y14,0)</f>
        <v>0</v>
      </c>
      <c r="V14" s="95">
        <f>IF(INT(O14/100)=4,Y14,0)</f>
        <v>0</v>
      </c>
      <c r="W14" s="95">
        <f>IF(INT(O14/100)=5,Y14,0)</f>
        <v>0</v>
      </c>
      <c r="X14" s="95">
        <f>IF(INT(O14/100)=6,Y14,0)</f>
        <v>0</v>
      </c>
      <c r="Y14" s="84">
        <v>2</v>
      </c>
    </row>
    <row r="15" spans="1:25" ht="15.75" thickBot="1">
      <c r="A15" s="93"/>
      <c r="B15" s="93"/>
      <c r="C15" s="93"/>
      <c r="D15" s="93"/>
      <c r="E15" s="93"/>
      <c r="F15" s="94" t="s">
        <v>112</v>
      </c>
      <c r="H15" s="219"/>
      <c r="I15" s="216"/>
      <c r="J15" s="215"/>
      <c r="K15" s="335"/>
      <c r="L15" s="221"/>
      <c r="M15" s="241" t="s">
        <v>187</v>
      </c>
      <c r="N15" s="226"/>
      <c r="O15" s="227"/>
      <c r="P15" s="217"/>
      <c r="Q15" s="334"/>
      <c r="R15" s="224"/>
      <c r="S15" s="61"/>
      <c r="T15" s="109"/>
      <c r="U15" s="93"/>
      <c r="V15" s="93"/>
      <c r="W15" s="93"/>
      <c r="X15" s="93"/>
      <c r="Y15" s="94" t="s">
        <v>112</v>
      </c>
    </row>
    <row r="16" spans="1:24" ht="16.5" thickBot="1">
      <c r="A16" s="86" t="s">
        <v>102</v>
      </c>
      <c r="B16" s="87" t="s">
        <v>104</v>
      </c>
      <c r="C16" s="88" t="s">
        <v>106</v>
      </c>
      <c r="D16" s="89" t="s">
        <v>108</v>
      </c>
      <c r="E16" s="90" t="s">
        <v>110</v>
      </c>
      <c r="H16" s="240" t="s">
        <v>155</v>
      </c>
      <c r="I16" s="106">
        <v>7.4</v>
      </c>
      <c r="J16" s="216" t="s">
        <v>116</v>
      </c>
      <c r="K16" s="336"/>
      <c r="L16" s="221"/>
      <c r="M16" s="241" t="s">
        <v>187</v>
      </c>
      <c r="N16" s="239" t="s">
        <v>172</v>
      </c>
      <c r="O16" s="225"/>
      <c r="P16" s="214" t="s">
        <v>171</v>
      </c>
      <c r="Q16" s="225"/>
      <c r="R16" s="220"/>
      <c r="S16" s="61"/>
      <c r="T16" s="86" t="s">
        <v>102</v>
      </c>
      <c r="U16" s="87" t="s">
        <v>104</v>
      </c>
      <c r="V16" s="88" t="s">
        <v>106</v>
      </c>
      <c r="W16" s="89" t="s">
        <v>108</v>
      </c>
      <c r="X16" s="90" t="s">
        <v>110</v>
      </c>
    </row>
    <row r="17" spans="1:25" ht="15.75" thickBot="1">
      <c r="A17" s="92">
        <f>IF(INT(I17/100)=1,F17,0)</f>
        <v>0</v>
      </c>
      <c r="B17" s="92">
        <f>IF(INT(I17/100)=3,F17,0)</f>
        <v>0</v>
      </c>
      <c r="C17" s="92">
        <f>IF(INT(I17/100)=4,F17,0)</f>
        <v>0</v>
      </c>
      <c r="D17" s="92">
        <f>IF(INT(I17/100)=5,F17,0)</f>
        <v>10</v>
      </c>
      <c r="E17" s="92">
        <f>IF(INT(I17/100)=6,F17,0)</f>
        <v>0</v>
      </c>
      <c r="F17" s="96">
        <v>10</v>
      </c>
      <c r="H17" s="117">
        <v>1</v>
      </c>
      <c r="I17" s="91">
        <v>501</v>
      </c>
      <c r="J17" s="215" t="str">
        <f>LOOKUP(I17,Name!A$2:B1907)</f>
        <v>Sian Lewis</v>
      </c>
      <c r="K17" s="181"/>
      <c r="L17" s="221"/>
      <c r="M17" s="241" t="s">
        <v>187</v>
      </c>
      <c r="N17" s="99">
        <v>1</v>
      </c>
      <c r="O17" s="91">
        <v>309</v>
      </c>
      <c r="P17" s="215" t="str">
        <f>LOOKUP(O17,Name!A$2:B1914)</f>
        <v>Chenee Taylor</v>
      </c>
      <c r="Q17" s="189"/>
      <c r="R17" s="221"/>
      <c r="S17" s="61"/>
      <c r="T17" s="95">
        <f>IF(INT(O17/100)=1,Y17,0)</f>
        <v>0</v>
      </c>
      <c r="U17" s="95">
        <f>IF(INT(O17/100)=3,Y17,0)</f>
        <v>10</v>
      </c>
      <c r="V17" s="95">
        <f>IF(INT(O17/100)=4,Y17,0)</f>
        <v>0</v>
      </c>
      <c r="W17" s="95">
        <f>IF(INT(O17/100)=5,Y17,0)</f>
        <v>0</v>
      </c>
      <c r="X17" s="95">
        <f>IF(INT(O17/100)=6,Y17,0)</f>
        <v>0</v>
      </c>
      <c r="Y17" s="84">
        <v>10</v>
      </c>
    </row>
    <row r="18" spans="1:25" ht="15.75" thickBot="1">
      <c r="A18" s="92">
        <f>IF(INT(I18/100)=1,F18,0)</f>
        <v>8</v>
      </c>
      <c r="B18" s="92">
        <f>IF(INT(I18/100)=3,F18,0)</f>
        <v>0</v>
      </c>
      <c r="C18" s="92">
        <f>IF(INT(I18/100)=4,F18,0)</f>
        <v>0</v>
      </c>
      <c r="D18" s="92">
        <f>IF(INT(I18/100)=5,F18,0)</f>
        <v>0</v>
      </c>
      <c r="E18" s="92">
        <f>IF(INT(I18/100)=6,F18,0)</f>
        <v>0</v>
      </c>
      <c r="F18" s="96">
        <v>8</v>
      </c>
      <c r="H18" s="117">
        <v>2</v>
      </c>
      <c r="I18" s="91">
        <v>102</v>
      </c>
      <c r="J18" s="215" t="str">
        <f>LOOKUP(I18,Name!A$2:B1908)</f>
        <v>Patience Clarke</v>
      </c>
      <c r="K18" s="181"/>
      <c r="L18" s="221"/>
      <c r="M18" s="241" t="s">
        <v>187</v>
      </c>
      <c r="N18" s="99">
        <v>2</v>
      </c>
      <c r="O18" s="91">
        <v>691</v>
      </c>
      <c r="P18" s="215" t="str">
        <f>LOOKUP(O18,Name!A$2:B1915)</f>
        <v>Ania Gahan</v>
      </c>
      <c r="Q18" s="189"/>
      <c r="R18" s="221"/>
      <c r="S18" s="61"/>
      <c r="T18" s="95">
        <f>IF(INT(O18/100)=1,Y18,0)</f>
        <v>0</v>
      </c>
      <c r="U18" s="95">
        <f>IF(INT(O18/100)=3,Y18,0)</f>
        <v>0</v>
      </c>
      <c r="V18" s="95">
        <f>IF(INT(O18/100)=4,Y18,0)</f>
        <v>0</v>
      </c>
      <c r="W18" s="95">
        <f>IF(INT(O18/100)=5,Y18,0)</f>
        <v>0</v>
      </c>
      <c r="X18" s="95">
        <f>IF(INT(O18/100)=6,Y18,0)</f>
        <v>8</v>
      </c>
      <c r="Y18" s="84">
        <v>8</v>
      </c>
    </row>
    <row r="19" spans="1:25" ht="15.75" thickBot="1">
      <c r="A19" s="92">
        <f>IF(INT(I19/100)=1,F19,0)</f>
        <v>0</v>
      </c>
      <c r="B19" s="92">
        <f>IF(INT(I19/100)=3,F19,0)</f>
        <v>0</v>
      </c>
      <c r="C19" s="92">
        <f>IF(INT(I19/100)=4,F19,0)</f>
        <v>6</v>
      </c>
      <c r="D19" s="92">
        <f>IF(INT(I19/100)=5,F19,0)</f>
        <v>0</v>
      </c>
      <c r="E19" s="92">
        <f>IF(INT(I19/100)=6,F19,0)</f>
        <v>0</v>
      </c>
      <c r="F19" s="96">
        <v>6</v>
      </c>
      <c r="H19" s="117">
        <v>3</v>
      </c>
      <c r="I19" s="91">
        <v>465</v>
      </c>
      <c r="J19" s="215" t="str">
        <f>LOOKUP(I19,Name!A$2:B1909)</f>
        <v>Katie Wright</v>
      </c>
      <c r="K19" s="181"/>
      <c r="L19" s="221"/>
      <c r="M19" s="241" t="s">
        <v>187</v>
      </c>
      <c r="N19" s="99">
        <v>3</v>
      </c>
      <c r="O19" s="91">
        <v>465</v>
      </c>
      <c r="P19" s="215" t="str">
        <f>LOOKUP(O19,Name!A$2:B1916)</f>
        <v>Katie Wright</v>
      </c>
      <c r="Q19" s="189"/>
      <c r="R19" s="221"/>
      <c r="S19" s="61"/>
      <c r="T19" s="95">
        <f>IF(INT(O19/100)=1,Y19,0)</f>
        <v>0</v>
      </c>
      <c r="U19" s="95">
        <f>IF(INT(O19/100)=3,Y19,0)</f>
        <v>0</v>
      </c>
      <c r="V19" s="95">
        <f>IF(INT(O19/100)=4,Y19,0)</f>
        <v>6</v>
      </c>
      <c r="W19" s="95">
        <f>IF(INT(O19/100)=5,Y19,0)</f>
        <v>0</v>
      </c>
      <c r="X19" s="95">
        <f>IF(INT(O19/100)=6,Y19,0)</f>
        <v>0</v>
      </c>
      <c r="Y19" s="84">
        <v>6</v>
      </c>
    </row>
    <row r="20" spans="1:25" ht="15.75" thickBot="1">
      <c r="A20" s="92">
        <f>IF(INT(I20/100)=1,F20,0)</f>
        <v>0</v>
      </c>
      <c r="B20" s="92">
        <f>IF(INT(I20/100)=3,F20,0)</f>
        <v>4</v>
      </c>
      <c r="C20" s="92">
        <f>IF(INT(I20/100)=4,F20,0)</f>
        <v>0</v>
      </c>
      <c r="D20" s="92">
        <f>IF(INT(I20/100)=5,F20,0)</f>
        <v>0</v>
      </c>
      <c r="E20" s="92">
        <f>IF(INT(I20/100)=6,F20,0)</f>
        <v>0</v>
      </c>
      <c r="F20" s="96">
        <v>4</v>
      </c>
      <c r="H20" s="117">
        <v>4</v>
      </c>
      <c r="I20" s="91">
        <v>309</v>
      </c>
      <c r="J20" s="215" t="str">
        <f>LOOKUP(I20,Name!A$2:B1910)</f>
        <v>Chenee Taylor</v>
      </c>
      <c r="K20" s="181"/>
      <c r="L20" s="221"/>
      <c r="M20" s="241" t="s">
        <v>187</v>
      </c>
      <c r="N20" s="99">
        <v>4</v>
      </c>
      <c r="O20" s="91">
        <v>507</v>
      </c>
      <c r="P20" s="215" t="str">
        <f>LOOKUP(O20,Name!A$2:B1917)</f>
        <v>Lauren Bowman</v>
      </c>
      <c r="Q20" s="189"/>
      <c r="R20" s="221"/>
      <c r="S20" s="61"/>
      <c r="T20" s="95">
        <f>IF(INT(O20/100)=1,Y20,0)</f>
        <v>0</v>
      </c>
      <c r="U20" s="95">
        <f>IF(INT(O20/100)=3,Y20,0)</f>
        <v>0</v>
      </c>
      <c r="V20" s="95">
        <f>IF(INT(O20/100)=4,Y20,0)</f>
        <v>0</v>
      </c>
      <c r="W20" s="95">
        <f>IF(INT(O20/100)=5,Y20,0)</f>
        <v>4</v>
      </c>
      <c r="X20" s="95">
        <f>IF(INT(O20/100)=6,Y20,0)</f>
        <v>0</v>
      </c>
      <c r="Y20" s="84">
        <v>4</v>
      </c>
    </row>
    <row r="21" spans="1:25" ht="15.75" thickBot="1">
      <c r="A21" s="92">
        <f>IF(INT(I21/100)=1,F21,0)</f>
        <v>0</v>
      </c>
      <c r="B21" s="92">
        <f>IF(INT(I21/100)=3,F21,0)</f>
        <v>0</v>
      </c>
      <c r="C21" s="92">
        <f>IF(INT(I21/100)=4,F21,0)</f>
        <v>0</v>
      </c>
      <c r="D21" s="92">
        <f>IF(INT(I21/100)=5,F21,0)</f>
        <v>0</v>
      </c>
      <c r="E21" s="92">
        <f>IF(INT(I21/100)=6,F21,0)</f>
        <v>2</v>
      </c>
      <c r="F21" s="96">
        <v>2</v>
      </c>
      <c r="H21" s="117">
        <v>5</v>
      </c>
      <c r="I21" s="91">
        <v>689</v>
      </c>
      <c r="J21" s="215" t="str">
        <f>LOOKUP(I21,Name!A$2:B1911)</f>
        <v>Olivia Webber</v>
      </c>
      <c r="K21" s="181"/>
      <c r="L21" s="221"/>
      <c r="M21" s="241" t="s">
        <v>187</v>
      </c>
      <c r="N21" s="99">
        <v>5</v>
      </c>
      <c r="O21" s="91">
        <v>109</v>
      </c>
      <c r="P21" s="215" t="str">
        <f>LOOKUP(O21,Name!A$2:B1918)</f>
        <v>Freya Liddington</v>
      </c>
      <c r="Q21" s="189"/>
      <c r="R21" s="221"/>
      <c r="S21" s="61"/>
      <c r="T21" s="95">
        <f>IF(INT(O21/100)=1,Y21,0)</f>
        <v>2</v>
      </c>
      <c r="U21" s="95">
        <f>IF(INT(O21/100)=3,Y21,0)</f>
        <v>0</v>
      </c>
      <c r="V21" s="95">
        <f>IF(INT(O21/100)=4,Y21,0)</f>
        <v>0</v>
      </c>
      <c r="W21" s="95">
        <f>IF(INT(O21/100)=5,Y21,0)</f>
        <v>0</v>
      </c>
      <c r="X21" s="95">
        <f>IF(INT(O21/100)=6,Y21,0)</f>
        <v>0</v>
      </c>
      <c r="Y21" s="84">
        <v>2</v>
      </c>
    </row>
    <row r="22" spans="1:25" ht="15.75" thickBot="1">
      <c r="A22" s="93"/>
      <c r="B22" s="93"/>
      <c r="C22" s="93"/>
      <c r="D22" s="93"/>
      <c r="E22" s="93"/>
      <c r="F22" s="94" t="s">
        <v>112</v>
      </c>
      <c r="H22" s="219"/>
      <c r="I22" s="216"/>
      <c r="J22" s="215"/>
      <c r="K22" s="335"/>
      <c r="L22" s="221"/>
      <c r="M22" s="241" t="s">
        <v>187</v>
      </c>
      <c r="N22" s="219"/>
      <c r="O22" s="216"/>
      <c r="P22" s="215"/>
      <c r="Q22" s="332"/>
      <c r="R22" s="221"/>
      <c r="S22" s="61"/>
      <c r="T22" s="109"/>
      <c r="U22" s="93"/>
      <c r="V22" s="93"/>
      <c r="W22" s="93"/>
      <c r="X22" s="93"/>
      <c r="Y22" s="94" t="s">
        <v>112</v>
      </c>
    </row>
    <row r="23" spans="1:24" ht="16.5" thickBot="1">
      <c r="A23" s="86" t="s">
        <v>102</v>
      </c>
      <c r="B23" s="87" t="s">
        <v>104</v>
      </c>
      <c r="C23" s="88" t="s">
        <v>106</v>
      </c>
      <c r="D23" s="89" t="s">
        <v>108</v>
      </c>
      <c r="E23" s="90" t="s">
        <v>110</v>
      </c>
      <c r="H23" s="240" t="s">
        <v>156</v>
      </c>
      <c r="I23" s="106">
        <v>7.4</v>
      </c>
      <c r="J23" s="216" t="s">
        <v>117</v>
      </c>
      <c r="K23" s="336"/>
      <c r="L23" s="221"/>
      <c r="M23" s="241" t="s">
        <v>187</v>
      </c>
      <c r="N23" s="240" t="s">
        <v>173</v>
      </c>
      <c r="O23" s="216"/>
      <c r="P23" s="216" t="s">
        <v>174</v>
      </c>
      <c r="Q23" s="333"/>
      <c r="R23" s="221"/>
      <c r="S23" s="61"/>
      <c r="T23" s="86" t="s">
        <v>102</v>
      </c>
      <c r="U23" s="87" t="s">
        <v>104</v>
      </c>
      <c r="V23" s="88" t="s">
        <v>106</v>
      </c>
      <c r="W23" s="89" t="s">
        <v>108</v>
      </c>
      <c r="X23" s="90" t="s">
        <v>110</v>
      </c>
    </row>
    <row r="24" spans="1:25" ht="15.75" thickBot="1">
      <c r="A24" s="92">
        <f>IF(INT(I24)=1,F24,0)</f>
        <v>10</v>
      </c>
      <c r="B24" s="92">
        <f>IF(INT(I24)=3,F24,0)</f>
        <v>0</v>
      </c>
      <c r="C24" s="92">
        <f>IF(INT(I24)=4,F24,0)</f>
        <v>0</v>
      </c>
      <c r="D24" s="92">
        <f>IF(INT(I24)=5,F24,0)</f>
        <v>0</v>
      </c>
      <c r="E24" s="92">
        <f>IF(INT(I24)=6,F24,0)</f>
        <v>0</v>
      </c>
      <c r="F24" s="96">
        <v>10</v>
      </c>
      <c r="H24" s="117">
        <v>1</v>
      </c>
      <c r="I24" s="91">
        <v>1</v>
      </c>
      <c r="J24" s="215" t="str">
        <f>LOOKUP(I24,Name!A$2:B1914)</f>
        <v>Royal Sutton Coldfield</v>
      </c>
      <c r="K24" s="181"/>
      <c r="L24" s="221"/>
      <c r="M24" s="241" t="s">
        <v>187</v>
      </c>
      <c r="N24" s="99">
        <v>1</v>
      </c>
      <c r="O24" s="91">
        <v>687</v>
      </c>
      <c r="P24" s="215" t="str">
        <f>LOOKUP(O24,Name!A$2:B1921)</f>
        <v>Annabel Dalby</v>
      </c>
      <c r="Q24" s="189"/>
      <c r="R24" s="221"/>
      <c r="S24" s="61"/>
      <c r="T24" s="95">
        <f>IF(INT(O24/100)=1,Y24,0)</f>
        <v>0</v>
      </c>
      <c r="U24" s="95">
        <f>IF(INT(O24/100)=3,Y24,0)</f>
        <v>0</v>
      </c>
      <c r="V24" s="95">
        <f>IF(INT(O24/100)=4,Y24,0)</f>
        <v>0</v>
      </c>
      <c r="W24" s="95">
        <f>IF(INT(O24/100)=5,Y24,0)</f>
        <v>0</v>
      </c>
      <c r="X24" s="95">
        <f>IF(INT(O24/100)=6,Y24,0)</f>
        <v>10</v>
      </c>
      <c r="Y24" s="84">
        <v>10</v>
      </c>
    </row>
    <row r="25" spans="1:25" ht="15.75" thickBot="1">
      <c r="A25" s="92">
        <f>IF(INT(I25)=1,F25,0)</f>
        <v>0</v>
      </c>
      <c r="B25" s="92">
        <f>IF(INT(I25)=3,F25,0)</f>
        <v>0</v>
      </c>
      <c r="C25" s="92">
        <f>IF(INT(I25)=4,F25,0)</f>
        <v>8</v>
      </c>
      <c r="D25" s="92">
        <f>IF(INT(I25)=5,F25,0)</f>
        <v>0</v>
      </c>
      <c r="E25" s="92">
        <f>IF(INT(I25)=6,F25,0)</f>
        <v>0</v>
      </c>
      <c r="F25" s="96">
        <v>8</v>
      </c>
      <c r="H25" s="117">
        <v>2</v>
      </c>
      <c r="I25" s="91">
        <v>4</v>
      </c>
      <c r="J25" s="215" t="str">
        <f>LOOKUP(I25,Name!A$2:B1915)</f>
        <v>Halesowen C&amp;AC</v>
      </c>
      <c r="K25" s="181"/>
      <c r="L25" s="221"/>
      <c r="M25" s="241" t="s">
        <v>187</v>
      </c>
      <c r="N25" s="99">
        <v>2</v>
      </c>
      <c r="O25" s="91">
        <v>463</v>
      </c>
      <c r="P25" s="215" t="str">
        <f>LOOKUP(O25,Name!A$2:B1922)</f>
        <v>Carrie Gordon</v>
      </c>
      <c r="Q25" s="189"/>
      <c r="R25" s="221"/>
      <c r="S25" s="61"/>
      <c r="T25" s="95">
        <f>IF(INT(O25/100)=1,Y25,0)</f>
        <v>0</v>
      </c>
      <c r="U25" s="95">
        <f>IF(INT(O25/100)=3,Y25,0)</f>
        <v>0</v>
      </c>
      <c r="V25" s="95">
        <f>IF(INT(O25/100)=4,Y25,0)</f>
        <v>8</v>
      </c>
      <c r="W25" s="95">
        <f>IF(INT(O25/100)=5,Y25,0)</f>
        <v>0</v>
      </c>
      <c r="X25" s="95">
        <f>IF(INT(O25/100)=6,Y25,0)</f>
        <v>0</v>
      </c>
      <c r="Y25" s="84">
        <v>8</v>
      </c>
    </row>
    <row r="26" spans="1:25" ht="15.75" thickBot="1">
      <c r="A26" s="92">
        <f>IF(INT(I26)=1,F26,0)</f>
        <v>0</v>
      </c>
      <c r="B26" s="92">
        <f>IF(INT(I26)=3,F26,0)</f>
        <v>0</v>
      </c>
      <c r="C26" s="92">
        <f>IF(INT(I26)=4,F26,0)</f>
        <v>0</v>
      </c>
      <c r="D26" s="92">
        <f>IF(INT(I26)=5,F26,0)</f>
        <v>0</v>
      </c>
      <c r="E26" s="92">
        <f>IF(INT(I26)=6,F26,0)</f>
        <v>6</v>
      </c>
      <c r="F26" s="96">
        <v>6</v>
      </c>
      <c r="H26" s="117">
        <v>3</v>
      </c>
      <c r="I26" s="91">
        <v>6</v>
      </c>
      <c r="J26" s="215" t="str">
        <f>LOOKUP(I26,Name!A$2:B1916)</f>
        <v>Solihull &amp; Small Heath</v>
      </c>
      <c r="K26" s="181"/>
      <c r="L26" s="221"/>
      <c r="M26" s="241" t="s">
        <v>187</v>
      </c>
      <c r="N26" s="99">
        <v>3</v>
      </c>
      <c r="O26" s="91">
        <v>305</v>
      </c>
      <c r="P26" s="215" t="str">
        <f>LOOKUP(O26,Name!A$2:B1923)</f>
        <v>Holly Marsden</v>
      </c>
      <c r="Q26" s="189"/>
      <c r="R26" s="221"/>
      <c r="S26" s="61"/>
      <c r="T26" s="95">
        <f>IF(INT(O26/100)=1,Y26,0)</f>
        <v>0</v>
      </c>
      <c r="U26" s="95">
        <f>IF(INT(O26/100)=3,Y26,0)</f>
        <v>6</v>
      </c>
      <c r="V26" s="95">
        <f>IF(INT(O26/100)=4,Y26,0)</f>
        <v>0</v>
      </c>
      <c r="W26" s="95">
        <f>IF(INT(O26/100)=5,Y26,0)</f>
        <v>0</v>
      </c>
      <c r="X26" s="95">
        <f>IF(INT(O26/100)=6,Y26,0)</f>
        <v>0</v>
      </c>
      <c r="Y26" s="84">
        <v>6</v>
      </c>
    </row>
    <row r="27" spans="1:25" ht="15.75" thickBot="1">
      <c r="A27" s="92">
        <f>IF(INT(I27)=1,F27,0)</f>
        <v>0</v>
      </c>
      <c r="B27" s="92">
        <f>IF(INT(I27)=3,F27,0)</f>
        <v>4</v>
      </c>
      <c r="C27" s="92">
        <f>IF(INT(I27)=4,F27,0)</f>
        <v>0</v>
      </c>
      <c r="D27" s="92">
        <f>IF(INT(I27)=5,F27,0)</f>
        <v>0</v>
      </c>
      <c r="E27" s="92">
        <f>IF(INT(I27)=6,F27,0)</f>
        <v>0</v>
      </c>
      <c r="F27" s="96">
        <v>4</v>
      </c>
      <c r="H27" s="117">
        <v>4</v>
      </c>
      <c r="I27" s="91">
        <v>3</v>
      </c>
      <c r="J27" s="215" t="str">
        <f>LOOKUP(I27,Name!A$2:B1917)</f>
        <v>Birchfield Harriers</v>
      </c>
      <c r="K27" s="181"/>
      <c r="L27" s="221"/>
      <c r="M27" s="241" t="s">
        <v>187</v>
      </c>
      <c r="N27" s="99">
        <v>4</v>
      </c>
      <c r="O27" s="91">
        <v>504</v>
      </c>
      <c r="P27" s="215" t="str">
        <f>LOOKUP(O27,Name!A$2:B1924)</f>
        <v>Amy Cook</v>
      </c>
      <c r="Q27" s="189"/>
      <c r="R27" s="221"/>
      <c r="S27" s="61"/>
      <c r="T27" s="95">
        <f>IF(INT(O27/100)=1,Y27,0)</f>
        <v>0</v>
      </c>
      <c r="U27" s="95">
        <f>IF(INT(O27/100)=3,Y27,0)</f>
        <v>0</v>
      </c>
      <c r="V27" s="95">
        <f>IF(INT(O27/100)=4,Y27,0)</f>
        <v>0</v>
      </c>
      <c r="W27" s="95">
        <f>IF(INT(O27/100)=5,Y27,0)</f>
        <v>4</v>
      </c>
      <c r="X27" s="95">
        <f>IF(INT(O27/100)=6,Y27,0)</f>
        <v>0</v>
      </c>
      <c r="Y27" s="84">
        <v>4</v>
      </c>
    </row>
    <row r="28" spans="1:25" ht="15.75" thickBot="1">
      <c r="A28" s="92">
        <f>IF(INT(I28)=1,F28,0)</f>
        <v>0</v>
      </c>
      <c r="B28" s="92">
        <f>IF(INT(I28)=3,F28,0)</f>
        <v>0</v>
      </c>
      <c r="C28" s="92">
        <f>IF(INT(I28)=4,F28,0)</f>
        <v>2</v>
      </c>
      <c r="D28" s="92">
        <f>IF(INT(I28)=5,F28,0)</f>
        <v>0</v>
      </c>
      <c r="E28" s="92">
        <f>IF(INT(I28)=6,F28,0)</f>
        <v>0</v>
      </c>
      <c r="F28" s="96">
        <v>2</v>
      </c>
      <c r="H28" s="117">
        <v>5</v>
      </c>
      <c r="I28" s="91">
        <v>4</v>
      </c>
      <c r="J28" s="215" t="str">
        <f>LOOKUP(I28,Name!A$2:B1918)</f>
        <v>Halesowen C&amp;AC</v>
      </c>
      <c r="K28" s="181"/>
      <c r="L28" s="221"/>
      <c r="M28" s="241" t="s">
        <v>187</v>
      </c>
      <c r="N28" s="103">
        <v>5</v>
      </c>
      <c r="O28" s="104">
        <v>112</v>
      </c>
      <c r="P28" s="217" t="str">
        <f>LOOKUP(O28,Name!A$2:B1925)</f>
        <v>Lottie Burgess</v>
      </c>
      <c r="Q28" s="328"/>
      <c r="R28" s="224"/>
      <c r="S28" s="61"/>
      <c r="T28" s="95">
        <f>IF(INT(O28/100)=1,Y28,0)</f>
        <v>2</v>
      </c>
      <c r="U28" s="95">
        <f>IF(INT(O28/100)=3,Y28,0)</f>
        <v>0</v>
      </c>
      <c r="V28" s="95">
        <f>IF(INT(O28/100)=4,Y28,0)</f>
        <v>0</v>
      </c>
      <c r="W28" s="95">
        <f>IF(INT(O28/100)=5,Y28,0)</f>
        <v>0</v>
      </c>
      <c r="X28" s="95">
        <f>IF(INT(O28/100)=6,Y28,0)</f>
        <v>0</v>
      </c>
      <c r="Y28" s="84">
        <v>2</v>
      </c>
    </row>
    <row r="29" spans="1:25" ht="15.75" thickBot="1">
      <c r="A29" s="93"/>
      <c r="B29" s="93"/>
      <c r="C29" s="93"/>
      <c r="D29" s="93"/>
      <c r="E29" s="93"/>
      <c r="F29" s="94" t="s">
        <v>112</v>
      </c>
      <c r="H29" s="219"/>
      <c r="I29" s="216"/>
      <c r="J29" s="215"/>
      <c r="K29" s="335"/>
      <c r="L29" s="221"/>
      <c r="M29" s="241" t="s">
        <v>187</v>
      </c>
      <c r="N29" s="223"/>
      <c r="O29" s="223"/>
      <c r="P29" s="218"/>
      <c r="Q29" s="218"/>
      <c r="R29" s="218"/>
      <c r="T29" s="93"/>
      <c r="U29" s="93"/>
      <c r="V29" s="93"/>
      <c r="W29" s="93"/>
      <c r="X29" s="93"/>
      <c r="Y29" s="94" t="s">
        <v>112</v>
      </c>
    </row>
    <row r="30" spans="1:24" ht="16.5" thickBot="1">
      <c r="A30" s="86" t="s">
        <v>102</v>
      </c>
      <c r="B30" s="87" t="s">
        <v>104</v>
      </c>
      <c r="C30" s="88" t="s">
        <v>106</v>
      </c>
      <c r="D30" s="89" t="s">
        <v>108</v>
      </c>
      <c r="E30" s="90" t="s">
        <v>110</v>
      </c>
      <c r="H30" s="240" t="s">
        <v>157</v>
      </c>
      <c r="I30" s="106">
        <v>8.2</v>
      </c>
      <c r="J30" s="216" t="s">
        <v>186</v>
      </c>
      <c r="K30" s="336"/>
      <c r="L30" s="221"/>
      <c r="M30" s="241" t="s">
        <v>187</v>
      </c>
      <c r="N30" s="239" t="s">
        <v>176</v>
      </c>
      <c r="O30" s="225"/>
      <c r="P30" s="214" t="s">
        <v>175</v>
      </c>
      <c r="Q30" s="214"/>
      <c r="R30" s="220"/>
      <c r="S30" s="61"/>
      <c r="T30" s="86" t="s">
        <v>102</v>
      </c>
      <c r="U30" s="87" t="s">
        <v>104</v>
      </c>
      <c r="V30" s="88" t="s">
        <v>106</v>
      </c>
      <c r="W30" s="89" t="s">
        <v>108</v>
      </c>
      <c r="X30" s="90" t="s">
        <v>110</v>
      </c>
    </row>
    <row r="31" spans="1:25" ht="15.75" thickBot="1">
      <c r="A31" s="92">
        <f>IF(INT(I31)=1,F31,0)</f>
        <v>0</v>
      </c>
      <c r="B31" s="92">
        <f>IF(INT(I31)=3,F31,0)</f>
        <v>0</v>
      </c>
      <c r="C31" s="92">
        <f>IF(INT(I31)=4,F31,0)</f>
        <v>0</v>
      </c>
      <c r="D31" s="92">
        <f>IF(INT(I31)=5,F31,0)</f>
        <v>10</v>
      </c>
      <c r="E31" s="92">
        <f>IF(INT(I31)=6,F31,0)</f>
        <v>0</v>
      </c>
      <c r="F31" s="96">
        <v>10</v>
      </c>
      <c r="H31" s="117">
        <v>1</v>
      </c>
      <c r="I31" s="91">
        <v>5</v>
      </c>
      <c r="J31" s="815" t="str">
        <f>LOOKUP(I31,Name!A$2:B1921)</f>
        <v>Tamworth AC</v>
      </c>
      <c r="K31" s="181"/>
      <c r="L31" s="221"/>
      <c r="M31" s="241" t="s">
        <v>187</v>
      </c>
      <c r="N31" s="99">
        <v>1</v>
      </c>
      <c r="O31" s="91">
        <v>692</v>
      </c>
      <c r="P31" s="215" t="str">
        <f>LOOKUP(O31,Name!A$2:B1928)</f>
        <v>Freya Harding</v>
      </c>
      <c r="Q31" s="93"/>
      <c r="R31" s="221"/>
      <c r="S31" s="61"/>
      <c r="T31" s="95">
        <f>IF(INT(O31/100)=1,Y31,0)</f>
        <v>0</v>
      </c>
      <c r="U31" s="95">
        <f>IF(INT(O31/100)=3,Y31,0)</f>
        <v>0</v>
      </c>
      <c r="V31" s="95">
        <f>IF(INT(O31/100)=4,Y31,0)</f>
        <v>0</v>
      </c>
      <c r="W31" s="95">
        <f>IF(INT(O31/100)=5,Y31,0)</f>
        <v>0</v>
      </c>
      <c r="X31" s="95">
        <f>IF(INT(O31/100)=6,Y31,0)</f>
        <v>10</v>
      </c>
      <c r="Y31" s="84">
        <v>10</v>
      </c>
    </row>
    <row r="32" spans="1:25" ht="15.75" thickBot="1">
      <c r="A32" s="92">
        <f>IF(INT(I32)=1,F32,0)</f>
        <v>8</v>
      </c>
      <c r="B32" s="92">
        <f>IF(INT(I32)=3,F32,0)</f>
        <v>0</v>
      </c>
      <c r="C32" s="92">
        <f>IF(INT(I32)=4,F32,0)</f>
        <v>0</v>
      </c>
      <c r="D32" s="92">
        <f>IF(INT(I32)=5,F32,0)</f>
        <v>0</v>
      </c>
      <c r="E32" s="92">
        <f>IF(INT(I32)=6,F32,0)</f>
        <v>0</v>
      </c>
      <c r="F32" s="96">
        <v>8</v>
      </c>
      <c r="H32" s="117">
        <v>2</v>
      </c>
      <c r="I32" s="91">
        <v>1</v>
      </c>
      <c r="J32" s="815" t="str">
        <f>LOOKUP(I32,Name!A$2:B1922)</f>
        <v>Royal Sutton Coldfield</v>
      </c>
      <c r="K32" s="181"/>
      <c r="L32" s="221"/>
      <c r="M32" s="241" t="s">
        <v>187</v>
      </c>
      <c r="N32" s="99">
        <v>2</v>
      </c>
      <c r="O32" s="91">
        <v>342</v>
      </c>
      <c r="P32" s="215" t="str">
        <f>LOOKUP(O32,Name!A$2:B1929)</f>
        <v>Euriella Cristovao</v>
      </c>
      <c r="Q32" s="93"/>
      <c r="R32" s="221"/>
      <c r="S32" s="61"/>
      <c r="T32" s="95">
        <f>IF(INT(O32/100)=1,Y32,0)</f>
        <v>0</v>
      </c>
      <c r="U32" s="95">
        <f>IF(INT(O32/100)=3,Y32,0)</f>
        <v>8</v>
      </c>
      <c r="V32" s="95">
        <f>IF(INT(O32/100)=4,Y32,0)</f>
        <v>0</v>
      </c>
      <c r="W32" s="95">
        <f>IF(INT(O32/100)=5,Y32,0)</f>
        <v>0</v>
      </c>
      <c r="X32" s="95">
        <f>IF(INT(O32/100)=6,Y32,0)</f>
        <v>0</v>
      </c>
      <c r="Y32" s="84">
        <v>8</v>
      </c>
    </row>
    <row r="33" spans="1:25" ht="15.75" thickBot="1">
      <c r="A33" s="92">
        <f>IF(INT(I33)=1,F33,0)</f>
        <v>0</v>
      </c>
      <c r="B33" s="92">
        <f>IF(INT(I33)=3,F33,0)</f>
        <v>0</v>
      </c>
      <c r="C33" s="92">
        <f>IF(INT(I33)=4,F33,0)</f>
        <v>0</v>
      </c>
      <c r="D33" s="92">
        <f>IF(INT(I33)=5,F33,0)</f>
        <v>0</v>
      </c>
      <c r="E33" s="92">
        <f>IF(INT(I33)=6,F33,0)</f>
        <v>6</v>
      </c>
      <c r="F33" s="96">
        <v>6</v>
      </c>
      <c r="H33" s="117">
        <v>3</v>
      </c>
      <c r="I33" s="91">
        <v>6</v>
      </c>
      <c r="J33" s="815" t="str">
        <f>LOOKUP(I33,Name!A$2:B1923)</f>
        <v>Solihull &amp; Small Heath</v>
      </c>
      <c r="K33" s="181"/>
      <c r="L33" s="221"/>
      <c r="M33" s="241" t="s">
        <v>187</v>
      </c>
      <c r="N33" s="99">
        <v>3</v>
      </c>
      <c r="O33" s="91">
        <v>109</v>
      </c>
      <c r="P33" s="215" t="str">
        <f>LOOKUP(O33,Name!A$2:B1930)</f>
        <v>Freya Liddington</v>
      </c>
      <c r="Q33" s="93"/>
      <c r="R33" s="221"/>
      <c r="S33" s="61"/>
      <c r="T33" s="95">
        <f>IF(INT(O33/100)=1,Y33,0)</f>
        <v>6</v>
      </c>
      <c r="U33" s="95">
        <f>IF(INT(O33/100)=3,Y33,0)</f>
        <v>0</v>
      </c>
      <c r="V33" s="95">
        <f>IF(INT(O33/100)=4,Y33,0)</f>
        <v>0</v>
      </c>
      <c r="W33" s="95">
        <f>IF(INT(O33/100)=5,Y33,0)</f>
        <v>0</v>
      </c>
      <c r="X33" s="95">
        <f>IF(INT(O33/100)=6,Y33,0)</f>
        <v>0</v>
      </c>
      <c r="Y33" s="84">
        <v>6</v>
      </c>
    </row>
    <row r="34" spans="1:25" ht="15.75" thickBot="1">
      <c r="A34" s="92">
        <f>IF(INT(I34)=1,F34,0)</f>
        <v>0</v>
      </c>
      <c r="B34" s="92">
        <f>IF(INT(I34)=3,F34,0)</f>
        <v>4</v>
      </c>
      <c r="C34" s="92">
        <f>IF(INT(I34)=4,F34,0)</f>
        <v>0</v>
      </c>
      <c r="D34" s="92">
        <f>IF(INT(I34)=5,F34,0)</f>
        <v>0</v>
      </c>
      <c r="E34" s="92">
        <f>IF(INT(I34)=6,F34,0)</f>
        <v>0</v>
      </c>
      <c r="F34" s="96">
        <v>4</v>
      </c>
      <c r="H34" s="117">
        <v>4</v>
      </c>
      <c r="I34" s="91">
        <v>3</v>
      </c>
      <c r="J34" s="815" t="str">
        <f>LOOKUP(I34,Name!A$2:B1924)</f>
        <v>Birchfield Harriers</v>
      </c>
      <c r="K34" s="181"/>
      <c r="L34" s="221"/>
      <c r="M34" s="241" t="s">
        <v>187</v>
      </c>
      <c r="N34" s="99">
        <v>4</v>
      </c>
      <c r="O34" s="91">
        <v>501</v>
      </c>
      <c r="P34" s="215" t="str">
        <f>LOOKUP(O34,Name!A$2:B1931)</f>
        <v>Sian Lewis</v>
      </c>
      <c r="Q34" s="93"/>
      <c r="R34" s="221"/>
      <c r="S34" s="61"/>
      <c r="T34" s="95">
        <f>IF(INT(O34/100)=1,Y34,0)</f>
        <v>0</v>
      </c>
      <c r="U34" s="95">
        <f>IF(INT(O34/100)=3,Y34,0)</f>
        <v>0</v>
      </c>
      <c r="V34" s="95">
        <f>IF(INT(O34/100)=4,Y34,0)</f>
        <v>0</v>
      </c>
      <c r="W34" s="95">
        <f>IF(INT(O34/100)=5,Y34,0)</f>
        <v>4</v>
      </c>
      <c r="X34" s="95">
        <f>IF(INT(O34/100)=6,Y34,0)</f>
        <v>0</v>
      </c>
      <c r="Y34" s="84">
        <v>4</v>
      </c>
    </row>
    <row r="35" spans="1:25" ht="15.75" thickBot="1">
      <c r="A35" s="92">
        <f>IF(INT(I35)=1,F35,0)</f>
        <v>0</v>
      </c>
      <c r="B35" s="92">
        <f>IF(INT(I35)=3,F35,0)</f>
        <v>0</v>
      </c>
      <c r="C35" s="92">
        <f>IF(INT(I35)=4,F35,0)</f>
        <v>0</v>
      </c>
      <c r="D35" s="92">
        <f>IF(INT(I35)=5,F35,0)</f>
        <v>0</v>
      </c>
      <c r="E35" s="92">
        <f>IF(INT(I35)=6,F35,0)</f>
        <v>0</v>
      </c>
      <c r="F35" s="96">
        <v>2</v>
      </c>
      <c r="H35" s="117">
        <v>5</v>
      </c>
      <c r="I35" s="91"/>
      <c r="J35" s="815" t="e">
        <f>LOOKUP(I35,Name!A$2:B1925)</f>
        <v>#N/A</v>
      </c>
      <c r="K35" s="181"/>
      <c r="L35" s="221"/>
      <c r="M35" s="241" t="s">
        <v>187</v>
      </c>
      <c r="N35" s="99">
        <v>5</v>
      </c>
      <c r="O35" s="91">
        <v>466</v>
      </c>
      <c r="P35" s="215" t="str">
        <f>LOOKUP(O35,Name!A$2:B1932)</f>
        <v>Poppy Jones</v>
      </c>
      <c r="Q35" s="93"/>
      <c r="R35" s="221"/>
      <c r="S35" s="61"/>
      <c r="T35" s="95">
        <f>IF(INT(O35/100)=1,Y35,0)</f>
        <v>0</v>
      </c>
      <c r="U35" s="95">
        <f>IF(INT(O35/100)=3,Y35,0)</f>
        <v>0</v>
      </c>
      <c r="V35" s="95">
        <f>IF(INT(O35/100)=4,Y35,0)</f>
        <v>2</v>
      </c>
      <c r="W35" s="95">
        <f>IF(INT(O35/100)=5,Y35,0)</f>
        <v>0</v>
      </c>
      <c r="X35" s="95">
        <f>IF(INT(O35/100)=6,Y35,0)</f>
        <v>0</v>
      </c>
      <c r="Y35" s="84">
        <v>2</v>
      </c>
    </row>
    <row r="36" spans="1:25" ht="15.75" thickBot="1">
      <c r="A36" s="93"/>
      <c r="B36" s="93"/>
      <c r="C36" s="93"/>
      <c r="D36" s="93"/>
      <c r="E36" s="93"/>
      <c r="F36" s="94" t="s">
        <v>112</v>
      </c>
      <c r="H36" s="219"/>
      <c r="I36" s="216"/>
      <c r="J36" s="215"/>
      <c r="K36" s="335"/>
      <c r="L36" s="221"/>
      <c r="M36" s="241" t="s">
        <v>187</v>
      </c>
      <c r="N36" s="219"/>
      <c r="O36" s="216"/>
      <c r="P36" s="215"/>
      <c r="Q36" s="215"/>
      <c r="R36" s="221"/>
      <c r="S36" s="61"/>
      <c r="T36" s="109"/>
      <c r="U36" s="93">
        <v>1</v>
      </c>
      <c r="V36" s="93"/>
      <c r="W36" s="93"/>
      <c r="X36" s="93">
        <v>-1</v>
      </c>
      <c r="Y36" s="94" t="s">
        <v>112</v>
      </c>
    </row>
    <row r="37" spans="1:24" ht="16.5" thickBot="1">
      <c r="A37" s="86" t="s">
        <v>102</v>
      </c>
      <c r="B37" s="87" t="s">
        <v>104</v>
      </c>
      <c r="C37" s="88" t="s">
        <v>106</v>
      </c>
      <c r="D37" s="89" t="s">
        <v>108</v>
      </c>
      <c r="E37" s="90" t="s">
        <v>110</v>
      </c>
      <c r="H37" s="240" t="s">
        <v>158</v>
      </c>
      <c r="I37" s="106">
        <v>8.3</v>
      </c>
      <c r="J37" s="216" t="s">
        <v>122</v>
      </c>
      <c r="K37" s="336"/>
      <c r="L37" s="221"/>
      <c r="M37" s="241" t="s">
        <v>187</v>
      </c>
      <c r="N37" s="240" t="s">
        <v>177</v>
      </c>
      <c r="O37" s="216"/>
      <c r="P37" s="216" t="s">
        <v>178</v>
      </c>
      <c r="Q37" s="216"/>
      <c r="R37" s="221"/>
      <c r="S37" s="61"/>
      <c r="T37" s="86" t="s">
        <v>102</v>
      </c>
      <c r="U37" s="87" t="s">
        <v>104</v>
      </c>
      <c r="V37" s="88" t="s">
        <v>106</v>
      </c>
      <c r="W37" s="89" t="s">
        <v>108</v>
      </c>
      <c r="X37" s="90" t="s">
        <v>110</v>
      </c>
    </row>
    <row r="38" spans="1:25" ht="15.75" thickBot="1">
      <c r="A38" s="92">
        <f>IF(I38=1,F38,0)</f>
        <v>0</v>
      </c>
      <c r="B38" s="92">
        <f>IF(I38=3,F38,0)</f>
        <v>0</v>
      </c>
      <c r="C38" s="92">
        <f>IF(I38=4,F38,0)</f>
        <v>0</v>
      </c>
      <c r="D38" s="92">
        <f>IF(I38=5,F38,0)</f>
        <v>0</v>
      </c>
      <c r="E38" s="92">
        <f>IF(I38=6,F38,0)</f>
        <v>10</v>
      </c>
      <c r="F38" s="96">
        <v>10</v>
      </c>
      <c r="H38" s="117">
        <v>1</v>
      </c>
      <c r="I38" s="91">
        <v>6</v>
      </c>
      <c r="J38" s="215" t="str">
        <f>LOOKUP(I38,Name!A$2:B1928)</f>
        <v>Solihull &amp; Small Heath</v>
      </c>
      <c r="K38" s="181"/>
      <c r="L38" s="221"/>
      <c r="M38" s="241" t="s">
        <v>187</v>
      </c>
      <c r="N38" s="99">
        <v>1</v>
      </c>
      <c r="O38" s="91">
        <v>694</v>
      </c>
      <c r="P38" s="215" t="str">
        <f>LOOKUP(O38,Name!A$2:B1935)</f>
        <v>Sophie Storey</v>
      </c>
      <c r="Q38" s="93"/>
      <c r="R38" s="221"/>
      <c r="S38" s="61"/>
      <c r="T38" s="95">
        <f>IF(INT(O38/100)=1,Y38,0)</f>
        <v>0</v>
      </c>
      <c r="U38" s="95">
        <f>IF(INT(O38/100)=3,Y38,0)</f>
        <v>0</v>
      </c>
      <c r="V38" s="95">
        <f>IF(INT(O38/100)=4,Y38,0)</f>
        <v>0</v>
      </c>
      <c r="W38" s="95">
        <f>IF(INT(O38/100)=5,Y38,0)</f>
        <v>0</v>
      </c>
      <c r="X38" s="95">
        <f>IF(INT(O38/100)=6,Y38,0)</f>
        <v>10</v>
      </c>
      <c r="Y38" s="84">
        <v>10</v>
      </c>
    </row>
    <row r="39" spans="1:25" ht="15.75" thickBot="1">
      <c r="A39" s="92">
        <f>IF(I39=1,F39,0)</f>
        <v>0</v>
      </c>
      <c r="B39" s="92">
        <f>IF(I39=3,F39,0)</f>
        <v>0</v>
      </c>
      <c r="C39" s="92">
        <f>IF(I39=4,F39,0)</f>
        <v>0</v>
      </c>
      <c r="D39" s="92">
        <f>IF(I39=5,F39,0)</f>
        <v>8</v>
      </c>
      <c r="E39" s="92">
        <f>IF(I39=6,F39,0)</f>
        <v>0</v>
      </c>
      <c r="F39" s="96">
        <v>8</v>
      </c>
      <c r="H39" s="117">
        <v>2</v>
      </c>
      <c r="I39" s="91">
        <v>5</v>
      </c>
      <c r="J39" s="215" t="str">
        <f>LOOKUP(I39,Name!A$2:B1929)</f>
        <v>Tamworth AC</v>
      </c>
      <c r="K39" s="181"/>
      <c r="L39" s="221"/>
      <c r="M39" s="241" t="s">
        <v>187</v>
      </c>
      <c r="N39" s="99">
        <v>2</v>
      </c>
      <c r="O39" s="91">
        <v>108</v>
      </c>
      <c r="P39" s="215" t="str">
        <f>LOOKUP(O39,Name!A$2:B1936)</f>
        <v>Millly Fidkin</v>
      </c>
      <c r="Q39" s="93"/>
      <c r="R39" s="221"/>
      <c r="S39" s="61"/>
      <c r="T39" s="95">
        <f>IF(INT(O39/100)=1,Y39,0)</f>
        <v>8</v>
      </c>
      <c r="U39" s="95">
        <f>IF(INT(O39/100)=3,Y39,0)</f>
        <v>0</v>
      </c>
      <c r="V39" s="95">
        <f>IF(INT(O39/100)=4,Y39,0)</f>
        <v>0</v>
      </c>
      <c r="W39" s="95">
        <f>IF(INT(O39/100)=5,Y39,0)</f>
        <v>0</v>
      </c>
      <c r="X39" s="95">
        <f>IF(INT(O39/100)=6,Y39,0)</f>
        <v>0</v>
      </c>
      <c r="Y39" s="84">
        <v>8</v>
      </c>
    </row>
    <row r="40" spans="1:25" ht="15.75" thickBot="1">
      <c r="A40" s="92">
        <f>IF(I40=1,F40,0)</f>
        <v>6</v>
      </c>
      <c r="B40" s="92">
        <f>IF(I40=3,F40,0)</f>
        <v>0</v>
      </c>
      <c r="C40" s="92">
        <f>IF(I40=4,F40,0)</f>
        <v>0</v>
      </c>
      <c r="D40" s="92">
        <f>IF(I40=5,F40,0)</f>
        <v>0</v>
      </c>
      <c r="E40" s="92">
        <f>IF(I40=6,F40,0)</f>
        <v>0</v>
      </c>
      <c r="F40" s="96">
        <v>6</v>
      </c>
      <c r="H40" s="117">
        <v>3</v>
      </c>
      <c r="I40" s="91">
        <v>1</v>
      </c>
      <c r="J40" s="215" t="str">
        <f>LOOKUP(I40,Name!A$2:B1930)</f>
        <v>Royal Sutton Coldfield</v>
      </c>
      <c r="K40" s="181"/>
      <c r="L40" s="221"/>
      <c r="M40" s="241" t="s">
        <v>187</v>
      </c>
      <c r="N40" s="99">
        <v>3</v>
      </c>
      <c r="O40" s="91">
        <v>301</v>
      </c>
      <c r="P40" s="215" t="str">
        <f>LOOKUP(O40,Name!A$2:B1937)</f>
        <v>Jessica Moseley</v>
      </c>
      <c r="Q40" s="93"/>
      <c r="R40" s="221"/>
      <c r="S40" s="61"/>
      <c r="T40" s="95">
        <f>IF(INT(O40/100)=1,Y40,0)</f>
        <v>0</v>
      </c>
      <c r="U40" s="95">
        <f>IF(INT(O40/100)=3,Y40,0)</f>
        <v>6</v>
      </c>
      <c r="V40" s="95">
        <f>IF(INT(O40/100)=4,Y40,0)</f>
        <v>0</v>
      </c>
      <c r="W40" s="95">
        <f>IF(INT(O40/100)=5,Y40,0)</f>
        <v>0</v>
      </c>
      <c r="X40" s="95">
        <f>IF(INT(O40/100)=6,Y40,0)</f>
        <v>0</v>
      </c>
      <c r="Y40" s="84">
        <v>6</v>
      </c>
    </row>
    <row r="41" spans="1:25" ht="15.75" thickBot="1">
      <c r="A41" s="92">
        <f>IF(I41=1,F41,0)</f>
        <v>0</v>
      </c>
      <c r="B41" s="92">
        <f>IF(I41=3,F41,0)</f>
        <v>0</v>
      </c>
      <c r="C41" s="92">
        <f>IF(I41=4,F41,0)</f>
        <v>4</v>
      </c>
      <c r="D41" s="92">
        <f>IF(I41=5,F41,0)</f>
        <v>0</v>
      </c>
      <c r="E41" s="92">
        <f>IF(I41=6,F41,0)</f>
        <v>0</v>
      </c>
      <c r="F41" s="96">
        <v>4</v>
      </c>
      <c r="H41" s="117">
        <v>4</v>
      </c>
      <c r="I41" s="91">
        <v>4</v>
      </c>
      <c r="J41" s="215" t="str">
        <f>LOOKUP(I41,Name!A$2:B1931)</f>
        <v>Halesowen C&amp;AC</v>
      </c>
      <c r="K41" s="181"/>
      <c r="L41" s="221"/>
      <c r="M41" s="241" t="s">
        <v>187</v>
      </c>
      <c r="N41" s="99">
        <v>4</v>
      </c>
      <c r="O41" s="91">
        <v>511</v>
      </c>
      <c r="P41" s="215" t="str">
        <f>LOOKUP(O41,Name!A$2:B1938)</f>
        <v>Amy Kelly</v>
      </c>
      <c r="Q41" s="93"/>
      <c r="R41" s="221"/>
      <c r="S41" s="61"/>
      <c r="T41" s="95">
        <f>IF(INT(O41/100)=1,Y41,0)</f>
        <v>0</v>
      </c>
      <c r="U41" s="95">
        <f>IF(INT(O41/100)=3,Y41,0)</f>
        <v>0</v>
      </c>
      <c r="V41" s="95">
        <f>IF(INT(O41/100)=4,Y41,0)</f>
        <v>0</v>
      </c>
      <c r="W41" s="95">
        <f>IF(INT(O41/100)=5,Y41,0)</f>
        <v>4</v>
      </c>
      <c r="X41" s="95">
        <f>IF(INT(O41/100)=6,Y41,0)</f>
        <v>0</v>
      </c>
      <c r="Y41" s="84">
        <v>4</v>
      </c>
    </row>
    <row r="42" spans="1:25" ht="15.75" thickBot="1">
      <c r="A42" s="92">
        <f>IF(I42=1,F42,0)</f>
        <v>0</v>
      </c>
      <c r="B42" s="92">
        <f>IF(I42=3,F42,0)</f>
        <v>2</v>
      </c>
      <c r="C42" s="92">
        <f>IF(I42=4,F42,0)</f>
        <v>0</v>
      </c>
      <c r="D42" s="92">
        <f>IF(I42=5,F42,0)</f>
        <v>0</v>
      </c>
      <c r="E42" s="92">
        <f>IF(I42=6,F42,0)</f>
        <v>0</v>
      </c>
      <c r="F42" s="96">
        <v>2</v>
      </c>
      <c r="H42" s="117">
        <v>5</v>
      </c>
      <c r="I42" s="91">
        <v>3</v>
      </c>
      <c r="J42" s="215" t="str">
        <f>LOOKUP(I42,Name!A$2:B1932)</f>
        <v>Birchfield Harriers</v>
      </c>
      <c r="K42" s="181"/>
      <c r="L42" s="221"/>
      <c r="M42" s="241" t="s">
        <v>187</v>
      </c>
      <c r="N42" s="103">
        <v>5</v>
      </c>
      <c r="O42" s="104">
        <v>464</v>
      </c>
      <c r="P42" s="217" t="str">
        <f>LOOKUP(O42,Name!A$2:B1939)</f>
        <v>Milly Allen</v>
      </c>
      <c r="Q42" s="115"/>
      <c r="R42" s="224"/>
      <c r="S42" s="61"/>
      <c r="T42" s="95">
        <f>IF(INT(O42/100)=1,Y42,0)</f>
        <v>0</v>
      </c>
      <c r="U42" s="95">
        <f>IF(INT(O42/100)=3,Y42,0)</f>
        <v>0</v>
      </c>
      <c r="V42" s="95">
        <f>IF(INT(O42/100)=4,Y42,0)</f>
        <v>2</v>
      </c>
      <c r="W42" s="95">
        <f>IF(INT(O42/100)=5,Y42,0)</f>
        <v>0</v>
      </c>
      <c r="X42" s="95">
        <f>IF(INT(O42/100)=6,Y42,0)</f>
        <v>0</v>
      </c>
      <c r="Y42" s="84">
        <v>2</v>
      </c>
    </row>
    <row r="43" spans="1:25" ht="15.75" thickBot="1">
      <c r="A43" s="93"/>
      <c r="B43" s="93"/>
      <c r="C43" s="93"/>
      <c r="D43" s="93"/>
      <c r="E43" s="93"/>
      <c r="F43" s="94" t="s">
        <v>112</v>
      </c>
      <c r="H43" s="222"/>
      <c r="I43" s="215"/>
      <c r="J43" s="215"/>
      <c r="K43" s="335"/>
      <c r="L43" s="221"/>
      <c r="M43" s="241" t="s">
        <v>187</v>
      </c>
      <c r="N43" s="223"/>
      <c r="O43" s="223"/>
      <c r="P43" s="218"/>
      <c r="Q43" s="218"/>
      <c r="R43" s="218"/>
      <c r="T43" s="93"/>
      <c r="U43" s="93"/>
      <c r="V43" s="93"/>
      <c r="W43" s="93"/>
      <c r="X43" s="93"/>
      <c r="Y43" s="94" t="s">
        <v>112</v>
      </c>
    </row>
    <row r="44" spans="1:24" ht="16.5" thickBot="1">
      <c r="A44" s="86" t="s">
        <v>102</v>
      </c>
      <c r="B44" s="87" t="s">
        <v>104</v>
      </c>
      <c r="C44" s="88" t="s">
        <v>106</v>
      </c>
      <c r="D44" s="89" t="s">
        <v>108</v>
      </c>
      <c r="E44" s="90" t="s">
        <v>110</v>
      </c>
      <c r="H44" s="240" t="s">
        <v>159</v>
      </c>
      <c r="I44" s="106">
        <v>8.3</v>
      </c>
      <c r="J44" s="216" t="s">
        <v>123</v>
      </c>
      <c r="K44" s="336"/>
      <c r="L44" s="221"/>
      <c r="M44" s="241" t="s">
        <v>187</v>
      </c>
      <c r="N44" s="239" t="s">
        <v>163</v>
      </c>
      <c r="O44" s="225"/>
      <c r="P44" s="214" t="s">
        <v>130</v>
      </c>
      <c r="Q44" s="214"/>
      <c r="R44" s="220"/>
      <c r="S44" s="61"/>
      <c r="T44" s="86" t="s">
        <v>102</v>
      </c>
      <c r="U44" s="87" t="s">
        <v>104</v>
      </c>
      <c r="V44" s="88" t="s">
        <v>106</v>
      </c>
      <c r="W44" s="89" t="s">
        <v>108</v>
      </c>
      <c r="X44" s="90" t="s">
        <v>110</v>
      </c>
    </row>
    <row r="45" spans="1:25" ht="15.75" thickBot="1">
      <c r="A45" s="92">
        <f>IF(I45=1,F45,0)</f>
        <v>0</v>
      </c>
      <c r="B45" s="92">
        <f>IF(I45=3,F45,0)</f>
        <v>0</v>
      </c>
      <c r="C45" s="92">
        <f>IF(I45=4,F45,0)</f>
        <v>0</v>
      </c>
      <c r="D45" s="92">
        <f>IF(I45=5,F45,0)</f>
        <v>0</v>
      </c>
      <c r="E45" s="92">
        <f>IF(I45=6,F45,0)</f>
        <v>10</v>
      </c>
      <c r="F45" s="96">
        <v>10</v>
      </c>
      <c r="H45" s="117">
        <v>1</v>
      </c>
      <c r="I45" s="91">
        <v>6</v>
      </c>
      <c r="J45" s="215" t="str">
        <f>LOOKUP(I45,Name!A$2:B1935)</f>
        <v>Solihull &amp; Small Heath</v>
      </c>
      <c r="K45" s="181"/>
      <c r="L45" s="221"/>
      <c r="M45" s="241" t="s">
        <v>187</v>
      </c>
      <c r="N45" s="99">
        <v>1</v>
      </c>
      <c r="O45" s="91">
        <v>102</v>
      </c>
      <c r="P45" s="215" t="str">
        <f>LOOKUP(O45,Name!A$2:B1942)</f>
        <v>Patience Clarke</v>
      </c>
      <c r="Q45" s="189"/>
      <c r="R45" s="221"/>
      <c r="S45" s="61"/>
      <c r="T45" s="95">
        <f>IF(INT(O45/100)=1,Y45,0)</f>
        <v>10</v>
      </c>
      <c r="U45" s="95">
        <f>IF(INT(O45/100)=3,Y45,0)</f>
        <v>0</v>
      </c>
      <c r="V45" s="95">
        <f>IF(INT(O45/100)=4,Y45,0)</f>
        <v>0</v>
      </c>
      <c r="W45" s="95">
        <f>IF(INT(O45/100)=5,Y45,0)</f>
        <v>0</v>
      </c>
      <c r="X45" s="95">
        <f>IF(INT(O45/100)=6,Y45,0)</f>
        <v>0</v>
      </c>
      <c r="Y45" s="84">
        <v>10</v>
      </c>
    </row>
    <row r="46" spans="1:25" ht="15.75" thickBot="1">
      <c r="A46" s="92">
        <f>IF(I46=1,F46,0)</f>
        <v>0</v>
      </c>
      <c r="B46" s="92">
        <f>IF(I46=3,F46,0)</f>
        <v>0</v>
      </c>
      <c r="C46" s="92">
        <f>IF(I46=4,F46,0)</f>
        <v>8</v>
      </c>
      <c r="D46" s="92">
        <f>IF(I46=5,F46,0)</f>
        <v>0</v>
      </c>
      <c r="E46" s="92">
        <f>IF(I46=6,F46,0)</f>
        <v>0</v>
      </c>
      <c r="F46" s="96">
        <v>8</v>
      </c>
      <c r="H46" s="117">
        <v>2</v>
      </c>
      <c r="I46" s="91">
        <v>4</v>
      </c>
      <c r="J46" s="215" t="str">
        <f>LOOKUP(I46,Name!A$2:B1936)</f>
        <v>Halesowen C&amp;AC</v>
      </c>
      <c r="K46" s="181"/>
      <c r="L46" s="221"/>
      <c r="M46" s="241" t="s">
        <v>187</v>
      </c>
      <c r="N46" s="99">
        <v>2</v>
      </c>
      <c r="O46" s="91">
        <v>465</v>
      </c>
      <c r="P46" s="215" t="str">
        <f>LOOKUP(O46,Name!A$2:B1943)</f>
        <v>Katie Wright</v>
      </c>
      <c r="Q46" s="189"/>
      <c r="R46" s="221"/>
      <c r="S46" s="61"/>
      <c r="T46" s="95">
        <f>IF(INT(O46/100)=1,Y46,0)</f>
        <v>0</v>
      </c>
      <c r="U46" s="95">
        <f>IF(INT(O46/100)=3,Y46,0)</f>
        <v>0</v>
      </c>
      <c r="V46" s="95">
        <f>IF(INT(O46/100)=4,Y46,0)</f>
        <v>8</v>
      </c>
      <c r="W46" s="95">
        <f>IF(INT(O46/100)=5,Y46,0)</f>
        <v>0</v>
      </c>
      <c r="X46" s="95">
        <f>IF(INT(O46/100)=6,Y46,0)</f>
        <v>0</v>
      </c>
      <c r="Y46" s="84">
        <v>8</v>
      </c>
    </row>
    <row r="47" spans="1:25" ht="15.75" thickBot="1">
      <c r="A47" s="92">
        <f>IF(I47=1,F47,0)</f>
        <v>0</v>
      </c>
      <c r="B47" s="92">
        <f>IF(I47=3,F47,0)</f>
        <v>6</v>
      </c>
      <c r="C47" s="92">
        <f>IF(I47=4,F47,0)</f>
        <v>0</v>
      </c>
      <c r="D47" s="92">
        <f>IF(I47=5,F47,0)</f>
        <v>0</v>
      </c>
      <c r="E47" s="92">
        <f>IF(I47=6,F47,0)</f>
        <v>0</v>
      </c>
      <c r="F47" s="96">
        <v>6</v>
      </c>
      <c r="H47" s="117">
        <v>3</v>
      </c>
      <c r="I47" s="91">
        <v>3</v>
      </c>
      <c r="J47" s="215" t="str">
        <f>LOOKUP(I47,Name!A$2:B1937)</f>
        <v>Birchfield Harriers</v>
      </c>
      <c r="K47" s="181"/>
      <c r="L47" s="221"/>
      <c r="M47" s="241" t="s">
        <v>187</v>
      </c>
      <c r="N47" s="99">
        <v>3</v>
      </c>
      <c r="O47" s="91">
        <v>342</v>
      </c>
      <c r="P47" s="215" t="str">
        <f>LOOKUP(O47,Name!A$2:B1944)</f>
        <v>Euriella Cristovao</v>
      </c>
      <c r="Q47" s="189"/>
      <c r="R47" s="221"/>
      <c r="S47" s="61"/>
      <c r="T47" s="95">
        <f>IF(INT(O47/100)=1,Y47,0)</f>
        <v>0</v>
      </c>
      <c r="U47" s="95">
        <f>IF(INT(O47/100)=3,Y47,0)</f>
        <v>6</v>
      </c>
      <c r="V47" s="95">
        <f>IF(INT(O47/100)=4,Y47,0)</f>
        <v>0</v>
      </c>
      <c r="W47" s="95">
        <f>IF(INT(O47/100)=5,Y47,0)</f>
        <v>0</v>
      </c>
      <c r="X47" s="95">
        <f>IF(INT(O47/100)=6,Y47,0)</f>
        <v>0</v>
      </c>
      <c r="Y47" s="84">
        <v>6</v>
      </c>
    </row>
    <row r="48" spans="1:25" ht="15.75" thickBot="1">
      <c r="A48" s="92">
        <f>IF(I48=1,F48,0)</f>
        <v>0</v>
      </c>
      <c r="B48" s="92">
        <f>IF(I48=3,F48,0)</f>
        <v>0</v>
      </c>
      <c r="C48" s="92">
        <f>IF(I48=4,F48,0)</f>
        <v>0</v>
      </c>
      <c r="D48" s="92">
        <f>IF(I48=5,F48,0)</f>
        <v>4</v>
      </c>
      <c r="E48" s="92">
        <f>IF(I48=6,F48,0)</f>
        <v>0</v>
      </c>
      <c r="F48" s="96">
        <v>4</v>
      </c>
      <c r="H48" s="117">
        <v>4</v>
      </c>
      <c r="I48" s="91">
        <v>5</v>
      </c>
      <c r="J48" s="215" t="str">
        <f>LOOKUP(I48,Name!A$2:B1938)</f>
        <v>Tamworth AC</v>
      </c>
      <c r="K48" s="181"/>
      <c r="L48" s="221"/>
      <c r="M48" s="241" t="s">
        <v>187</v>
      </c>
      <c r="N48" s="99">
        <v>4</v>
      </c>
      <c r="O48" s="91">
        <v>691</v>
      </c>
      <c r="P48" s="215" t="str">
        <f>LOOKUP(O48,Name!A$2:B1945)</f>
        <v>Ania Gahan</v>
      </c>
      <c r="Q48" s="189"/>
      <c r="R48" s="221"/>
      <c r="S48" s="61"/>
      <c r="T48" s="95">
        <f>IF(INT(O48/100)=1,Y48,0)</f>
        <v>0</v>
      </c>
      <c r="U48" s="95">
        <f>IF(INT(O48/100)=3,Y48,0)</f>
        <v>0</v>
      </c>
      <c r="V48" s="95">
        <f>IF(INT(O48/100)=4,Y48,0)</f>
        <v>0</v>
      </c>
      <c r="W48" s="95">
        <f>IF(INT(O48/100)=5,Y48,0)</f>
        <v>0</v>
      </c>
      <c r="X48" s="95">
        <f>IF(INT(O48/100)=6,Y48,0)</f>
        <v>4</v>
      </c>
      <c r="Y48" s="84">
        <v>4</v>
      </c>
    </row>
    <row r="49" spans="1:25" ht="15.75" thickBot="1">
      <c r="A49" s="92">
        <f>IF(I49=1,F49,0)</f>
        <v>2</v>
      </c>
      <c r="B49" s="92">
        <f>IF(I49=3,F49,0)</f>
        <v>0</v>
      </c>
      <c r="C49" s="92">
        <f>IF(I49=4,F49,0)</f>
        <v>0</v>
      </c>
      <c r="D49" s="92">
        <f>IF(I49=5,F49,0)</f>
        <v>0</v>
      </c>
      <c r="E49" s="92">
        <f>IF(I49=6,F49,0)</f>
        <v>0</v>
      </c>
      <c r="F49" s="96">
        <v>2</v>
      </c>
      <c r="H49" s="117">
        <v>5</v>
      </c>
      <c r="I49" s="91">
        <v>1</v>
      </c>
      <c r="J49" s="215" t="str">
        <f>LOOKUP(I49,Name!A$2:B1939)</f>
        <v>Royal Sutton Coldfield</v>
      </c>
      <c r="K49" s="181"/>
      <c r="L49" s="221"/>
      <c r="M49" s="241" t="s">
        <v>187</v>
      </c>
      <c r="N49" s="99">
        <v>5</v>
      </c>
      <c r="O49" s="91">
        <v>514</v>
      </c>
      <c r="P49" s="215" t="str">
        <f>LOOKUP(O49,Name!A$2:B1946)</f>
        <v>Amelia Coughlan</v>
      </c>
      <c r="Q49" s="189"/>
      <c r="R49" s="221"/>
      <c r="S49" s="61"/>
      <c r="T49" s="95">
        <f>IF(INT(O49/100)=1,Y49,0)</f>
        <v>0</v>
      </c>
      <c r="U49" s="95">
        <f>IF(INT(O49/100)=3,Y49,0)</f>
        <v>0</v>
      </c>
      <c r="V49" s="95">
        <f>IF(INT(O49/100)=4,Y49,0)</f>
        <v>0</v>
      </c>
      <c r="W49" s="95">
        <f>IF(INT(O49/100)=5,Y49,0)</f>
        <v>2</v>
      </c>
      <c r="X49" s="95">
        <f>IF(INT(O49/100)=6,Y49,0)</f>
        <v>0</v>
      </c>
      <c r="Y49" s="84">
        <v>2</v>
      </c>
    </row>
    <row r="50" spans="1:25" ht="15.75" thickBot="1">
      <c r="A50" s="93"/>
      <c r="B50" s="93"/>
      <c r="C50" s="93"/>
      <c r="D50" s="93"/>
      <c r="E50" s="93"/>
      <c r="F50" s="94" t="s">
        <v>112</v>
      </c>
      <c r="H50" s="219"/>
      <c r="I50" s="216"/>
      <c r="J50" s="215"/>
      <c r="K50" s="335"/>
      <c r="L50" s="221"/>
      <c r="M50" s="241" t="s">
        <v>187</v>
      </c>
      <c r="N50" s="219"/>
      <c r="O50" s="216"/>
      <c r="P50" s="215"/>
      <c r="Q50" s="332"/>
      <c r="R50" s="221"/>
      <c r="S50" s="61"/>
      <c r="T50" s="109"/>
      <c r="U50" s="93"/>
      <c r="V50" s="93"/>
      <c r="W50" s="93"/>
      <c r="X50" s="93"/>
      <c r="Y50" s="94" t="s">
        <v>112</v>
      </c>
    </row>
    <row r="51" spans="1:24" ht="16.5" thickBot="1">
      <c r="A51" s="86" t="s">
        <v>102</v>
      </c>
      <c r="B51" s="87" t="s">
        <v>104</v>
      </c>
      <c r="C51" s="88" t="s">
        <v>106</v>
      </c>
      <c r="D51" s="89" t="s">
        <v>108</v>
      </c>
      <c r="E51" s="90" t="s">
        <v>110</v>
      </c>
      <c r="H51" s="240" t="s">
        <v>160</v>
      </c>
      <c r="I51" s="106">
        <v>9.1</v>
      </c>
      <c r="J51" s="216" t="s">
        <v>125</v>
      </c>
      <c r="K51" s="336"/>
      <c r="L51" s="221"/>
      <c r="M51" s="241" t="s">
        <v>187</v>
      </c>
      <c r="N51" s="240" t="s">
        <v>164</v>
      </c>
      <c r="O51" s="216"/>
      <c r="P51" s="216" t="s">
        <v>131</v>
      </c>
      <c r="Q51" s="333"/>
      <c r="R51" s="221"/>
      <c r="S51" s="61"/>
      <c r="T51" s="86" t="s">
        <v>102</v>
      </c>
      <c r="U51" s="87" t="s">
        <v>104</v>
      </c>
      <c r="V51" s="88" t="s">
        <v>106</v>
      </c>
      <c r="W51" s="89" t="s">
        <v>108</v>
      </c>
      <c r="X51" s="90" t="s">
        <v>110</v>
      </c>
    </row>
    <row r="52" spans="1:25" ht="15.75" thickBot="1">
      <c r="A52" s="92">
        <f>IF(I52=1,F52,0)</f>
        <v>0</v>
      </c>
      <c r="B52" s="92">
        <f>IF(I52=3,F52,0)</f>
        <v>0</v>
      </c>
      <c r="C52" s="92">
        <f>IF(I52=4,F52,0)</f>
        <v>0</v>
      </c>
      <c r="D52" s="92">
        <f>IF(I52=5,F52,0)</f>
        <v>0</v>
      </c>
      <c r="E52" s="92">
        <f>IF(I52=6,F52,0)</f>
        <v>10</v>
      </c>
      <c r="F52" s="96">
        <v>10</v>
      </c>
      <c r="H52" s="117">
        <v>1</v>
      </c>
      <c r="I52" s="91">
        <v>6</v>
      </c>
      <c r="J52" s="215" t="str">
        <f>LOOKUP(I52,Name!A$2:B1942)</f>
        <v>Solihull &amp; Small Heath</v>
      </c>
      <c r="K52" s="181"/>
      <c r="L52" s="221"/>
      <c r="M52" s="241" t="s">
        <v>187</v>
      </c>
      <c r="N52" s="99">
        <v>1</v>
      </c>
      <c r="O52" s="91">
        <v>693</v>
      </c>
      <c r="P52" s="215" t="str">
        <f>LOOKUP(O52,Name!A$2:B1949)</f>
        <v>Charlotte Cappendell</v>
      </c>
      <c r="Q52" s="189"/>
      <c r="R52" s="221"/>
      <c r="S52" s="61"/>
      <c r="T52" s="95">
        <f>IF(INT(O52/100)=1,Y52,0)</f>
        <v>0</v>
      </c>
      <c r="U52" s="95">
        <f>IF(INT(O52/100)=3,Y52,0)</f>
        <v>0</v>
      </c>
      <c r="V52" s="95">
        <f>IF(INT(O52/100)=4,Y52,0)</f>
        <v>0</v>
      </c>
      <c r="W52" s="95">
        <f>IF(INT(O52/100)=5,Y52,0)</f>
        <v>0</v>
      </c>
      <c r="X52" s="95">
        <f>IF(INT(O52/100)=6,Y52,0)</f>
        <v>10</v>
      </c>
      <c r="Y52" s="84">
        <v>10</v>
      </c>
    </row>
    <row r="53" spans="1:25" ht="15.75" thickBot="1">
      <c r="A53" s="92">
        <f>IF(I53=1,F53,0)</f>
        <v>0</v>
      </c>
      <c r="B53" s="92">
        <f>IF(I53=3,F53,0)</f>
        <v>8</v>
      </c>
      <c r="C53" s="92">
        <f>IF(I53=4,F53,0)</f>
        <v>0</v>
      </c>
      <c r="D53" s="92">
        <f>IF(I53=5,F53,0)</f>
        <v>0</v>
      </c>
      <c r="E53" s="92">
        <f>IF(I53=6,F53,0)</f>
        <v>0</v>
      </c>
      <c r="F53" s="96">
        <v>8</v>
      </c>
      <c r="H53" s="117">
        <v>2</v>
      </c>
      <c r="I53" s="91">
        <v>3</v>
      </c>
      <c r="J53" s="215" t="str">
        <f>LOOKUP(I53,Name!A$2:B1943)</f>
        <v>Birchfield Harriers</v>
      </c>
      <c r="K53" s="181"/>
      <c r="L53" s="221"/>
      <c r="M53" s="241" t="s">
        <v>187</v>
      </c>
      <c r="N53" s="99">
        <v>2</v>
      </c>
      <c r="O53" s="91">
        <v>343</v>
      </c>
      <c r="P53" s="215" t="str">
        <f>LOOKUP(O53,Name!A$2:B1950)</f>
        <v>K-aunna Forrest</v>
      </c>
      <c r="Q53" s="189"/>
      <c r="R53" s="221"/>
      <c r="S53" s="61"/>
      <c r="T53" s="95">
        <f>IF(INT(O53/100)=1,Y53,0)</f>
        <v>0</v>
      </c>
      <c r="U53" s="95">
        <f>IF(INT(O53/100)=3,Y53,0)</f>
        <v>8</v>
      </c>
      <c r="V53" s="95">
        <f>IF(INT(O53/100)=4,Y53,0)</f>
        <v>0</v>
      </c>
      <c r="W53" s="95">
        <f>IF(INT(O53/100)=5,Y53,0)</f>
        <v>0</v>
      </c>
      <c r="X53" s="95">
        <f>IF(INT(O53/100)=6,Y53,0)</f>
        <v>0</v>
      </c>
      <c r="Y53" s="84">
        <v>8</v>
      </c>
    </row>
    <row r="54" spans="1:25" ht="15.75" thickBot="1">
      <c r="A54" s="92">
        <f>IF(I54=1,F54,0)</f>
        <v>6</v>
      </c>
      <c r="B54" s="92">
        <f>IF(I54=3,F54,0)</f>
        <v>0</v>
      </c>
      <c r="C54" s="92">
        <f>IF(I54=4,F54,0)</f>
        <v>0</v>
      </c>
      <c r="D54" s="92">
        <f>IF(I54=5,F54,0)</f>
        <v>0</v>
      </c>
      <c r="E54" s="92">
        <f>IF(I54=6,F54,0)</f>
        <v>0</v>
      </c>
      <c r="F54" s="96">
        <v>6</v>
      </c>
      <c r="H54" s="117">
        <v>3</v>
      </c>
      <c r="I54" s="91">
        <v>1</v>
      </c>
      <c r="J54" s="215" t="str">
        <f>LOOKUP(I54,Name!A$2:B1944)</f>
        <v>Royal Sutton Coldfield</v>
      </c>
      <c r="K54" s="181"/>
      <c r="L54" s="221"/>
      <c r="M54" s="241" t="s">
        <v>187</v>
      </c>
      <c r="N54" s="99">
        <v>3</v>
      </c>
      <c r="O54" s="91">
        <v>112</v>
      </c>
      <c r="P54" s="215" t="str">
        <f>LOOKUP(O54,Name!A$2:B1951)</f>
        <v>Lottie Burgess</v>
      </c>
      <c r="Q54" s="189"/>
      <c r="R54" s="221"/>
      <c r="S54" s="61"/>
      <c r="T54" s="95">
        <f>IF(INT(O54/100)=1,Y54,0)</f>
        <v>6</v>
      </c>
      <c r="U54" s="95">
        <f>IF(INT(O54/100)=3,Y54,0)</f>
        <v>0</v>
      </c>
      <c r="V54" s="95">
        <f>IF(INT(O54/100)=4,Y54,0)</f>
        <v>0</v>
      </c>
      <c r="W54" s="95">
        <f>IF(INT(O54/100)=5,Y54,0)</f>
        <v>0</v>
      </c>
      <c r="X54" s="95">
        <f>IF(INT(O54/100)=6,Y54,0)</f>
        <v>0</v>
      </c>
      <c r="Y54" s="84">
        <v>6</v>
      </c>
    </row>
    <row r="55" spans="1:25" ht="15.75" thickBot="1">
      <c r="A55" s="92">
        <f>IF(I55=1,F55,0)</f>
        <v>0</v>
      </c>
      <c r="B55" s="92">
        <f>IF(I55=3,F55,0)</f>
        <v>0</v>
      </c>
      <c r="C55" s="92">
        <f>IF(I55=4,F55,0)</f>
        <v>0</v>
      </c>
      <c r="D55" s="92">
        <f>IF(I55=5,F55,0)</f>
        <v>0</v>
      </c>
      <c r="E55" s="92">
        <f>IF(I55=6,F55,0)</f>
        <v>0</v>
      </c>
      <c r="F55" s="96">
        <v>4</v>
      </c>
      <c r="H55" s="117">
        <v>4</v>
      </c>
      <c r="I55" s="91"/>
      <c r="J55" s="215" t="e">
        <f>LOOKUP(I55,Name!A$2:B1945)</f>
        <v>#N/A</v>
      </c>
      <c r="K55" s="181"/>
      <c r="L55" s="221"/>
      <c r="M55" s="241" t="s">
        <v>187</v>
      </c>
      <c r="N55" s="99">
        <v>4</v>
      </c>
      <c r="O55" s="91">
        <v>515</v>
      </c>
      <c r="P55" s="215" t="str">
        <f>LOOKUP(O55,Name!A$2:B1952)</f>
        <v>Neva Bevan</v>
      </c>
      <c r="Q55" s="189"/>
      <c r="R55" s="221"/>
      <c r="S55" s="61"/>
      <c r="T55" s="95">
        <f>IF(INT(O55/100)=1,Y55,0)</f>
        <v>0</v>
      </c>
      <c r="U55" s="95">
        <f>IF(INT(O55/100)=3,Y55,0)</f>
        <v>0</v>
      </c>
      <c r="V55" s="95">
        <f>IF(INT(O55/100)=4,Y55,0)</f>
        <v>0</v>
      </c>
      <c r="W55" s="95">
        <f>IF(INT(O55/100)=5,Y55,0)</f>
        <v>4</v>
      </c>
      <c r="X55" s="95">
        <f>IF(INT(O55/100)=6,Y55,0)</f>
        <v>0</v>
      </c>
      <c r="Y55" s="84">
        <v>4</v>
      </c>
    </row>
    <row r="56" spans="1:25" ht="15.75" thickBot="1">
      <c r="A56" s="92">
        <f>IF(I56=1,F56,0)</f>
        <v>0</v>
      </c>
      <c r="B56" s="92">
        <f>IF(I56=3,F56,0)</f>
        <v>0</v>
      </c>
      <c r="C56" s="92">
        <f>IF(I56=4,F56,0)</f>
        <v>0</v>
      </c>
      <c r="D56" s="92">
        <f>IF(I56=5,F56,0)</f>
        <v>0</v>
      </c>
      <c r="E56" s="92">
        <f>IF(I56=6,F56,0)</f>
        <v>0</v>
      </c>
      <c r="F56" s="96">
        <v>2</v>
      </c>
      <c r="H56" s="119">
        <v>5</v>
      </c>
      <c r="I56" s="104"/>
      <c r="J56" s="217" t="e">
        <f>LOOKUP(I56,Name!A$2:B1946)</f>
        <v>#N/A</v>
      </c>
      <c r="K56" s="331"/>
      <c r="L56" s="224"/>
      <c r="M56" s="241" t="s">
        <v>187</v>
      </c>
      <c r="N56" s="103">
        <v>5</v>
      </c>
      <c r="O56" s="104">
        <v>464</v>
      </c>
      <c r="P56" s="217" t="str">
        <f>LOOKUP(O56,Name!A$2:B1953)</f>
        <v>Milly Allen</v>
      </c>
      <c r="Q56" s="328"/>
      <c r="R56" s="224"/>
      <c r="S56" s="61"/>
      <c r="T56" s="95">
        <f>IF(INT(O56/100)=1,Y56,0)</f>
        <v>0</v>
      </c>
      <c r="U56" s="95">
        <f>IF(INT(O56/100)=3,Y56,0)</f>
        <v>0</v>
      </c>
      <c r="V56" s="95">
        <f>IF(INT(O56/100)=4,Y56,0)</f>
        <v>2</v>
      </c>
      <c r="W56" s="95">
        <f>IF(INT(O56/100)=5,Y56,0)</f>
        <v>0</v>
      </c>
      <c r="X56" s="95">
        <f>IF(INT(O56/100)=6,Y56,0)</f>
        <v>0</v>
      </c>
      <c r="Y56" s="84">
        <v>2</v>
      </c>
    </row>
    <row r="57" spans="1:25" ht="15.75" thickBot="1">
      <c r="A57" s="93"/>
      <c r="B57" s="93"/>
      <c r="C57" s="93"/>
      <c r="D57" s="93"/>
      <c r="E57" s="93"/>
      <c r="F57" s="94" t="s">
        <v>112</v>
      </c>
      <c r="H57" s="223"/>
      <c r="I57" s="223"/>
      <c r="J57" s="218"/>
      <c r="K57" s="218"/>
      <c r="L57" s="218"/>
      <c r="M57" s="241" t="s">
        <v>187</v>
      </c>
      <c r="N57" s="223"/>
      <c r="O57" s="223"/>
      <c r="P57" s="218"/>
      <c r="Q57" s="218"/>
      <c r="R57" s="218"/>
      <c r="T57" s="93"/>
      <c r="U57" s="93"/>
      <c r="V57" s="93"/>
      <c r="W57" s="93"/>
      <c r="X57" s="93"/>
      <c r="Y57" s="94" t="s">
        <v>112</v>
      </c>
    </row>
    <row r="58" spans="1:24" ht="16.5" thickBot="1">
      <c r="A58" s="86" t="s">
        <v>102</v>
      </c>
      <c r="B58" s="87" t="s">
        <v>104</v>
      </c>
      <c r="C58" s="88" t="s">
        <v>106</v>
      </c>
      <c r="D58" s="89" t="s">
        <v>108</v>
      </c>
      <c r="E58" s="90" t="s">
        <v>110</v>
      </c>
      <c r="H58" s="239" t="s">
        <v>165</v>
      </c>
      <c r="I58" s="225"/>
      <c r="J58" s="214" t="s">
        <v>166</v>
      </c>
      <c r="K58" s="214"/>
      <c r="L58" s="220"/>
      <c r="M58" s="241" t="s">
        <v>187</v>
      </c>
      <c r="N58" s="239" t="s">
        <v>168</v>
      </c>
      <c r="O58" s="225"/>
      <c r="P58" s="214" t="s">
        <v>167</v>
      </c>
      <c r="Q58" s="214"/>
      <c r="R58" s="220"/>
      <c r="S58" s="61"/>
      <c r="T58" s="86" t="s">
        <v>102</v>
      </c>
      <c r="U58" s="87" t="s">
        <v>104</v>
      </c>
      <c r="V58" s="88" t="s">
        <v>106</v>
      </c>
      <c r="W58" s="89" t="s">
        <v>108</v>
      </c>
      <c r="X58" s="90" t="s">
        <v>110</v>
      </c>
    </row>
    <row r="59" spans="1:25" ht="15.75" thickBot="1">
      <c r="A59" s="95">
        <f>IF(INT(I59/100)=1,F59,0)</f>
        <v>0</v>
      </c>
      <c r="B59" s="95">
        <f>IF(INT(I59/100)=3,F59,0)</f>
        <v>0</v>
      </c>
      <c r="C59" s="95">
        <f>IF(INT(I59/100)=4,F59,0)</f>
        <v>0</v>
      </c>
      <c r="D59" s="95">
        <f>IF(INT(I59/100)=5,F59,0)</f>
        <v>0</v>
      </c>
      <c r="E59" s="95">
        <f>IF(INT(I59/100)=6,F59,0)</f>
        <v>10</v>
      </c>
      <c r="F59" s="84">
        <v>10</v>
      </c>
      <c r="H59" s="99">
        <v>1</v>
      </c>
      <c r="I59" s="91">
        <v>690</v>
      </c>
      <c r="J59" s="215" t="str">
        <f>LOOKUP(I59,Name!A$2:B1949)</f>
        <v>Tanith Cox</v>
      </c>
      <c r="K59" s="93"/>
      <c r="L59" s="221"/>
      <c r="M59" s="241" t="s">
        <v>187</v>
      </c>
      <c r="N59" s="99">
        <v>1</v>
      </c>
      <c r="O59" s="91">
        <v>687</v>
      </c>
      <c r="P59" s="215" t="str">
        <f>LOOKUP(O59,Name!A$2:B1956)</f>
        <v>Annabel Dalby</v>
      </c>
      <c r="Q59" s="93"/>
      <c r="R59" s="221"/>
      <c r="S59" s="61"/>
      <c r="T59" s="95">
        <f>IF(INT(O59/100)=1,Y59,0)</f>
        <v>0</v>
      </c>
      <c r="U59" s="95">
        <f>IF(INT(O59/100)=3,Y59,0)</f>
        <v>0</v>
      </c>
      <c r="V59" s="95">
        <f>IF(INT(O59/100)=4,Y59,0)</f>
        <v>0</v>
      </c>
      <c r="W59" s="95">
        <f>IF(INT(O59/100)=5,Y59,0)</f>
        <v>0</v>
      </c>
      <c r="X59" s="95">
        <f>IF(INT(O59/100)=6,Y59,0)</f>
        <v>10</v>
      </c>
      <c r="Y59" s="84">
        <v>10</v>
      </c>
    </row>
    <row r="60" spans="1:25" ht="15.75" thickBot="1">
      <c r="A60" s="95">
        <f>IF(INT(I60/100)=1,F60,0)</f>
        <v>0</v>
      </c>
      <c r="B60" s="95">
        <f>IF(INT(I60/100)=3,F60,0)</f>
        <v>0</v>
      </c>
      <c r="C60" s="95">
        <f>IF(INT(I60/100)=4,F60,0)</f>
        <v>0</v>
      </c>
      <c r="D60" s="95">
        <f>IF(INT(I60/100)=5,F60,0)</f>
        <v>8</v>
      </c>
      <c r="E60" s="95">
        <f>IF(INT(I60/100)=6,F60,0)</f>
        <v>0</v>
      </c>
      <c r="F60" s="84">
        <v>8</v>
      </c>
      <c r="H60" s="99">
        <v>2</v>
      </c>
      <c r="I60" s="91">
        <v>502</v>
      </c>
      <c r="J60" s="215" t="str">
        <f>LOOKUP(I60,Name!A$2:B1950)</f>
        <v>Hannah Evans</v>
      </c>
      <c r="K60" s="93"/>
      <c r="L60" s="221"/>
      <c r="M60" s="241" t="s">
        <v>187</v>
      </c>
      <c r="N60" s="99">
        <v>2</v>
      </c>
      <c r="O60" s="91">
        <v>468</v>
      </c>
      <c r="P60" s="215" t="str">
        <f>LOOKUP(O60,Name!A$2:B1957)</f>
        <v>Bethan Fulwell</v>
      </c>
      <c r="Q60" s="93"/>
      <c r="R60" s="221"/>
      <c r="S60" s="61"/>
      <c r="T60" s="95">
        <f>IF(INT(O60/100)=1,Y60,0)</f>
        <v>0</v>
      </c>
      <c r="U60" s="95">
        <f>IF(INT(O60/100)=3,Y60,0)</f>
        <v>0</v>
      </c>
      <c r="V60" s="95">
        <f>IF(INT(O60/100)=4,Y60,0)</f>
        <v>8</v>
      </c>
      <c r="W60" s="95">
        <f>IF(INT(O60/100)=5,Y60,0)</f>
        <v>0</v>
      </c>
      <c r="X60" s="95">
        <f>IF(INT(O60/100)=6,Y60,0)</f>
        <v>0</v>
      </c>
      <c r="Y60" s="84">
        <v>8</v>
      </c>
    </row>
    <row r="61" spans="1:25" ht="15.75" thickBot="1">
      <c r="A61" s="95">
        <f>IF(INT(I61/100)=1,F61,0)</f>
        <v>6</v>
      </c>
      <c r="B61" s="95">
        <f>IF(INT(I61/100)=3,F61,0)</f>
        <v>0</v>
      </c>
      <c r="C61" s="95">
        <f>IF(INT(I61/100)=4,F61,0)</f>
        <v>0</v>
      </c>
      <c r="D61" s="95">
        <f>IF(INT(I61/100)=5,F61,0)</f>
        <v>0</v>
      </c>
      <c r="E61" s="95">
        <f>IF(INT(I61/100)=6,F61,0)</f>
        <v>0</v>
      </c>
      <c r="F61" s="84">
        <v>6</v>
      </c>
      <c r="H61" s="99">
        <v>3</v>
      </c>
      <c r="I61" s="91">
        <v>104</v>
      </c>
      <c r="J61" s="215" t="str">
        <f>LOOKUP(I61,Name!A$2:B1951)</f>
        <v>Mia Cooper</v>
      </c>
      <c r="K61" s="93"/>
      <c r="L61" s="221"/>
      <c r="M61" s="241" t="s">
        <v>187</v>
      </c>
      <c r="N61" s="99">
        <v>3</v>
      </c>
      <c r="O61" s="91">
        <v>105</v>
      </c>
      <c r="P61" s="215" t="str">
        <f>LOOKUP(O61,Name!A$2:B1958)</f>
        <v>Caitlin Ralth</v>
      </c>
      <c r="Q61" s="93"/>
      <c r="R61" s="221"/>
      <c r="S61" s="61"/>
      <c r="T61" s="95">
        <f>IF(INT(O61/100)=1,Y61,0)</f>
        <v>6</v>
      </c>
      <c r="U61" s="95">
        <f>IF(INT(O61/100)=3,Y61,0)</f>
        <v>0</v>
      </c>
      <c r="V61" s="95">
        <f>IF(INT(O61/100)=4,Y61,0)</f>
        <v>0</v>
      </c>
      <c r="W61" s="95">
        <f>IF(INT(O61/100)=5,Y61,0)</f>
        <v>0</v>
      </c>
      <c r="X61" s="95">
        <f>IF(INT(O61/100)=6,Y61,0)</f>
        <v>0</v>
      </c>
      <c r="Y61" s="84">
        <v>6</v>
      </c>
    </row>
    <row r="62" spans="1:25" ht="15.75" thickBot="1">
      <c r="A62" s="95">
        <f>IF(INT(I62/100)=1,F62,0)</f>
        <v>0</v>
      </c>
      <c r="B62" s="95">
        <f>IF(INT(I62/100)=3,F62,0)</f>
        <v>4</v>
      </c>
      <c r="C62" s="95">
        <f>IF(INT(I62/100)=4,F62,0)</f>
        <v>0</v>
      </c>
      <c r="D62" s="95">
        <f>IF(INT(I62/100)=5,F62,0)</f>
        <v>0</v>
      </c>
      <c r="E62" s="95">
        <f>IF(INT(I62/100)=6,F62,0)</f>
        <v>0</v>
      </c>
      <c r="F62" s="84">
        <v>4</v>
      </c>
      <c r="H62" s="99">
        <v>4</v>
      </c>
      <c r="I62" s="91">
        <v>331</v>
      </c>
      <c r="J62" s="215" t="str">
        <f>LOOKUP(I62,Name!A$2:B1952)</f>
        <v>Katrina Hall</v>
      </c>
      <c r="K62" s="93"/>
      <c r="L62" s="221"/>
      <c r="M62" s="241" t="s">
        <v>187</v>
      </c>
      <c r="N62" s="99">
        <v>4</v>
      </c>
      <c r="O62" s="91">
        <v>515</v>
      </c>
      <c r="P62" s="215" t="str">
        <f>LOOKUP(O62,Name!A$2:B1959)</f>
        <v>Neva Bevan</v>
      </c>
      <c r="Q62" s="93"/>
      <c r="R62" s="221"/>
      <c r="S62" s="61"/>
      <c r="T62" s="95">
        <f>IF(INT(O62/100)=1,Y62,0)</f>
        <v>0</v>
      </c>
      <c r="U62" s="95">
        <f>IF(INT(O62/100)=3,Y62,0)</f>
        <v>0</v>
      </c>
      <c r="V62" s="95">
        <f>IF(INT(O62/100)=4,Y62,0)</f>
        <v>0</v>
      </c>
      <c r="W62" s="95">
        <f>IF(INT(O62/100)=5,Y62,0)</f>
        <v>4</v>
      </c>
      <c r="X62" s="95">
        <f>IF(INT(O62/100)=6,Y62,0)</f>
        <v>0</v>
      </c>
      <c r="Y62" s="84">
        <v>4</v>
      </c>
    </row>
    <row r="63" spans="1:25" ht="15.75" thickBot="1">
      <c r="A63" s="95">
        <f>IF(INT(I63/100)=1,F63,0)</f>
        <v>0</v>
      </c>
      <c r="B63" s="95">
        <f>IF(INT(I63/100)=3,F63,0)</f>
        <v>0</v>
      </c>
      <c r="C63" s="95">
        <f>IF(INT(I63/100)=4,F63,0)</f>
        <v>2</v>
      </c>
      <c r="D63" s="95">
        <f>IF(INT(I63/100)=5,F63,0)</f>
        <v>0</v>
      </c>
      <c r="E63" s="95">
        <f>IF(INT(I63/100)=6,F63,0)</f>
        <v>0</v>
      </c>
      <c r="F63" s="84">
        <v>2</v>
      </c>
      <c r="H63" s="99">
        <v>5</v>
      </c>
      <c r="I63" s="91">
        <v>466</v>
      </c>
      <c r="J63" s="215" t="str">
        <f>LOOKUP(I63,Name!A$2:B1953)</f>
        <v>Poppy Jones</v>
      </c>
      <c r="K63" s="93"/>
      <c r="L63" s="221"/>
      <c r="M63" s="241" t="s">
        <v>187</v>
      </c>
      <c r="N63" s="99">
        <v>5</v>
      </c>
      <c r="O63" s="91">
        <v>343</v>
      </c>
      <c r="P63" s="215" t="str">
        <f>LOOKUP(O63,Name!A$2:B1960)</f>
        <v>K-aunna Forrest</v>
      </c>
      <c r="Q63" s="93"/>
      <c r="R63" s="221"/>
      <c r="S63" s="61"/>
      <c r="T63" s="95">
        <f>IF(INT(O63/100)=1,Y63,0)</f>
        <v>0</v>
      </c>
      <c r="U63" s="95">
        <f>IF(INT(O63/100)=3,Y63,0)</f>
        <v>2</v>
      </c>
      <c r="V63" s="95">
        <f>IF(INT(O63/100)=4,Y63,0)</f>
        <v>0</v>
      </c>
      <c r="W63" s="95">
        <f>IF(INT(O63/100)=5,Y63,0)</f>
        <v>0</v>
      </c>
      <c r="X63" s="95">
        <f>IF(INT(O63/100)=6,Y63,0)</f>
        <v>0</v>
      </c>
      <c r="Y63" s="84">
        <v>2</v>
      </c>
    </row>
    <row r="64" spans="1:25" ht="15.75" thickBot="1">
      <c r="A64" s="93"/>
      <c r="B64" s="93">
        <v>-1</v>
      </c>
      <c r="C64" s="93">
        <v>1</v>
      </c>
      <c r="D64" s="93"/>
      <c r="E64" s="93"/>
      <c r="F64" s="94" t="s">
        <v>112</v>
      </c>
      <c r="H64" s="226"/>
      <c r="I64" s="227"/>
      <c r="J64" s="217"/>
      <c r="K64" s="217"/>
      <c r="L64" s="224"/>
      <c r="M64" s="241" t="s">
        <v>187</v>
      </c>
      <c r="N64" s="226"/>
      <c r="O64" s="227"/>
      <c r="P64" s="217"/>
      <c r="Q64" s="217"/>
      <c r="R64" s="224"/>
      <c r="S64" s="61"/>
      <c r="T64" s="93"/>
      <c r="U64" s="93"/>
      <c r="V64" s="93"/>
      <c r="W64" s="93"/>
      <c r="X64" s="93"/>
      <c r="Y64" s="94" t="s">
        <v>112</v>
      </c>
    </row>
  </sheetData>
  <sheetProtection/>
  <mergeCells count="1">
    <mergeCell ref="H1:L1"/>
  </mergeCells>
  <conditionalFormatting sqref="J31:J35">
    <cfRule type="containsErrors" priority="3" dxfId="193">
      <formula>ISERROR(J31)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F1">
      <selection activeCell="K5" sqref="K5"/>
    </sheetView>
  </sheetViews>
  <sheetFormatPr defaultColWidth="9.140625" defaultRowHeight="12.75"/>
  <cols>
    <col min="1" max="5" width="5.7109375" style="3" customWidth="1"/>
    <col min="6" max="6" width="5.7109375" style="60" customWidth="1"/>
    <col min="7" max="7" width="3.28125" style="60" customWidth="1"/>
    <col min="8" max="8" width="5.7109375" style="60" customWidth="1"/>
    <col min="9" max="9" width="6.28125" style="60" customWidth="1"/>
    <col min="10" max="10" width="23.28125" style="60" customWidth="1"/>
    <col min="11" max="11" width="8.57421875" style="60" customWidth="1"/>
    <col min="12" max="12" width="5.7109375" style="60" customWidth="1"/>
    <col min="13" max="13" width="4.57421875" style="352" customWidth="1"/>
    <col min="14" max="14" width="6.00390625" style="60" customWidth="1"/>
    <col min="15" max="15" width="6.7109375" style="60" customWidth="1"/>
    <col min="16" max="16" width="24.00390625" style="3" customWidth="1"/>
    <col min="17" max="17" width="8.8515625" style="3" customWidth="1"/>
    <col min="18" max="18" width="4.57421875" style="3" customWidth="1"/>
    <col min="19" max="19" width="4.57421875" style="10" customWidth="1"/>
    <col min="20" max="24" width="5.7109375" style="3" customWidth="1"/>
    <col min="25" max="25" width="5.7109375" style="60" customWidth="1"/>
    <col min="26" max="16384" width="9.140625" style="3" customWidth="1"/>
  </cols>
  <sheetData>
    <row r="1" spans="1:19" ht="15.75">
      <c r="A1" s="86" t="s">
        <v>102</v>
      </c>
      <c r="B1" s="87" t="s">
        <v>104</v>
      </c>
      <c r="C1" s="88" t="s">
        <v>106</v>
      </c>
      <c r="D1" s="89" t="s">
        <v>108</v>
      </c>
      <c r="E1" s="90" t="s">
        <v>110</v>
      </c>
      <c r="F1" s="131" t="s">
        <v>232</v>
      </c>
      <c r="H1" s="876" t="s">
        <v>136</v>
      </c>
      <c r="I1" s="877"/>
      <c r="J1" s="877"/>
      <c r="K1" s="877"/>
      <c r="L1" s="878"/>
      <c r="M1" s="351" t="s">
        <v>232</v>
      </c>
      <c r="N1" s="233" t="s">
        <v>469</v>
      </c>
      <c r="O1" s="236">
        <v>6</v>
      </c>
      <c r="P1" s="125" t="str">
        <f>LOOKUP(O1,Name!A$2:B1899)</f>
        <v>Solihull &amp; Small Heath</v>
      </c>
      <c r="Q1" s="236">
        <f>E$4</f>
        <v>169</v>
      </c>
      <c r="R1" s="235"/>
      <c r="S1" s="130"/>
    </row>
    <row r="2" spans="1:19" ht="15.75">
      <c r="A2" s="60">
        <f>SUM(A6:A68)</f>
        <v>36</v>
      </c>
      <c r="B2" s="60">
        <f>SUM(B6:B68)</f>
        <v>56</v>
      </c>
      <c r="C2" s="60">
        <f>SUM(C6:C68)</f>
        <v>8</v>
      </c>
      <c r="D2" s="60">
        <f>SUM(D6:D68)</f>
        <v>16</v>
      </c>
      <c r="E2" s="60">
        <f>SUM(E6:E68)</f>
        <v>88</v>
      </c>
      <c r="F2" s="60" t="s">
        <v>134</v>
      </c>
      <c r="H2" s="233"/>
      <c r="I2" s="234"/>
      <c r="J2" s="234"/>
      <c r="K2" s="234"/>
      <c r="L2" s="235"/>
      <c r="M2" s="351" t="s">
        <v>232</v>
      </c>
      <c r="N2" s="233" t="s">
        <v>472</v>
      </c>
      <c r="O2" s="236">
        <v>3</v>
      </c>
      <c r="P2" s="125" t="str">
        <f>LOOKUP(O2,Name!A$2:B1896)</f>
        <v>Birchfield Harriers</v>
      </c>
      <c r="Q2" s="236">
        <f>B$4</f>
        <v>115</v>
      </c>
      <c r="R2" s="235"/>
      <c r="S2" s="130"/>
    </row>
    <row r="3" spans="1:19" ht="15.75">
      <c r="A3" s="60">
        <f>SUM(T6:T68)</f>
        <v>36</v>
      </c>
      <c r="B3" s="60">
        <f>SUM(U6:U68)</f>
        <v>59</v>
      </c>
      <c r="C3" s="60">
        <f>SUM(V6:V68)</f>
        <v>16</v>
      </c>
      <c r="D3" s="60">
        <f>SUM(W6:W68)</f>
        <v>18</v>
      </c>
      <c r="E3" s="60">
        <f>SUM(X6:X68)</f>
        <v>81</v>
      </c>
      <c r="F3" s="60" t="s">
        <v>196</v>
      </c>
      <c r="H3" s="233"/>
      <c r="I3" s="234"/>
      <c r="J3" s="234" t="s">
        <v>584</v>
      </c>
      <c r="K3" s="234"/>
      <c r="L3" s="235"/>
      <c r="M3" s="351" t="s">
        <v>232</v>
      </c>
      <c r="N3" s="233" t="s">
        <v>473</v>
      </c>
      <c r="O3" s="236">
        <v>4</v>
      </c>
      <c r="P3" s="125" t="str">
        <f>LOOKUP(O3,Name!A$2:B1897)</f>
        <v>Halesowen C&amp;AC</v>
      </c>
      <c r="Q3" s="236">
        <f>C$4</f>
        <v>24</v>
      </c>
      <c r="R3" s="235"/>
      <c r="S3" s="130"/>
    </row>
    <row r="4" spans="1:19" ht="15.75">
      <c r="A4" s="131">
        <f>A2+A3</f>
        <v>72</v>
      </c>
      <c r="B4" s="131">
        <f>B2+B3</f>
        <v>115</v>
      </c>
      <c r="C4" s="131">
        <f>C2+C3</f>
        <v>24</v>
      </c>
      <c r="D4" s="131">
        <f>D2+D3</f>
        <v>34</v>
      </c>
      <c r="E4" s="131">
        <f>E2+E3</f>
        <v>169</v>
      </c>
      <c r="F4" s="131" t="s">
        <v>135</v>
      </c>
      <c r="H4" s="233"/>
      <c r="I4" s="234"/>
      <c r="J4" s="234" t="s">
        <v>137</v>
      </c>
      <c r="K4" s="234"/>
      <c r="L4" s="235"/>
      <c r="M4" s="351" t="s">
        <v>232</v>
      </c>
      <c r="N4" s="233" t="s">
        <v>470</v>
      </c>
      <c r="O4" s="236">
        <v>5</v>
      </c>
      <c r="P4" s="125" t="str">
        <f>LOOKUP(O4,Name!A$2:B1898)</f>
        <v>Tamworth AC</v>
      </c>
      <c r="Q4" s="236">
        <f>D$4</f>
        <v>34</v>
      </c>
      <c r="R4" s="235"/>
      <c r="S4" s="130"/>
    </row>
    <row r="5" spans="8:19" ht="16.5" thickBot="1">
      <c r="H5" s="238"/>
      <c r="I5" s="243"/>
      <c r="J5" s="243"/>
      <c r="K5" s="243"/>
      <c r="L5" s="237"/>
      <c r="M5" s="351" t="s">
        <v>232</v>
      </c>
      <c r="N5" s="233" t="s">
        <v>471</v>
      </c>
      <c r="O5" s="236">
        <v>1</v>
      </c>
      <c r="P5" s="125" t="str">
        <f>LOOKUP(O5,Name!A$2:B1895)</f>
        <v>Royal Sutton Coldfield</v>
      </c>
      <c r="Q5" s="236">
        <f>A$4</f>
        <v>72</v>
      </c>
      <c r="R5" s="235"/>
      <c r="S5" s="130"/>
    </row>
    <row r="6" spans="1:24" ht="15.75">
      <c r="A6" s="86" t="s">
        <v>102</v>
      </c>
      <c r="B6" s="87" t="s">
        <v>104</v>
      </c>
      <c r="C6" s="88" t="s">
        <v>106</v>
      </c>
      <c r="D6" s="89" t="s">
        <v>108</v>
      </c>
      <c r="E6" s="90" t="s">
        <v>110</v>
      </c>
      <c r="H6" s="239" t="s">
        <v>183</v>
      </c>
      <c r="I6" s="116">
        <v>7.3</v>
      </c>
      <c r="J6" s="98" t="s">
        <v>111</v>
      </c>
      <c r="K6" s="98"/>
      <c r="L6" s="110"/>
      <c r="M6" s="351" t="s">
        <v>232</v>
      </c>
      <c r="N6" s="239" t="s">
        <v>211</v>
      </c>
      <c r="O6" s="114"/>
      <c r="P6" s="98" t="s">
        <v>132</v>
      </c>
      <c r="Q6" s="98"/>
      <c r="R6" s="110"/>
      <c r="S6" s="61"/>
      <c r="T6" s="86" t="s">
        <v>102</v>
      </c>
      <c r="U6" s="87" t="s">
        <v>104</v>
      </c>
      <c r="V6" s="88" t="s">
        <v>106</v>
      </c>
      <c r="W6" s="89" t="s">
        <v>108</v>
      </c>
      <c r="X6" s="90" t="s">
        <v>110</v>
      </c>
    </row>
    <row r="7" spans="1:25" ht="15.75">
      <c r="A7" s="92">
        <f>IF(I7=1,F7,0)</f>
        <v>0</v>
      </c>
      <c r="B7" s="92">
        <f>IF(I7=3,F7,0)</f>
        <v>0</v>
      </c>
      <c r="C7" s="92">
        <f>IF(I7=4,F7,0)</f>
        <v>0</v>
      </c>
      <c r="D7" s="92">
        <f>IF(I7=5,F7,0)</f>
        <v>0</v>
      </c>
      <c r="E7" s="92">
        <f>IF(I7=6,F7,0)</f>
        <v>10</v>
      </c>
      <c r="F7" s="96">
        <v>10</v>
      </c>
      <c r="H7" s="117">
        <v>1</v>
      </c>
      <c r="I7" s="91">
        <v>6</v>
      </c>
      <c r="J7" s="100" t="str">
        <f>LOOKUP(I7,Name!A$2:B1901)</f>
        <v>Solihull &amp; Small Heath</v>
      </c>
      <c r="K7" s="91"/>
      <c r="L7" s="108"/>
      <c r="M7" s="351" t="s">
        <v>232</v>
      </c>
      <c r="N7" s="99">
        <v>1</v>
      </c>
      <c r="O7" s="91">
        <v>605</v>
      </c>
      <c r="P7" s="100" t="str">
        <f>LOOKUP(O7,Name!A$2:B1900)</f>
        <v>Henry Thorneywork</v>
      </c>
      <c r="Q7" s="453"/>
      <c r="R7" s="108"/>
      <c r="S7" s="61"/>
      <c r="T7" s="95">
        <f>IF(INT(O7/100)=1,Y7,0)</f>
        <v>0</v>
      </c>
      <c r="U7" s="95">
        <f>IF(INT(O7/100)=3,Y7,0)</f>
        <v>0</v>
      </c>
      <c r="V7" s="95">
        <f>IF(INT(O7/100)=4,Y7,0)</f>
        <v>0</v>
      </c>
      <c r="W7" s="95">
        <f>IF(INT(O7/100)=5,Y7,0)</f>
        <v>0</v>
      </c>
      <c r="X7" s="95">
        <f>IF(INT(O7/100)=6,Y7,0)</f>
        <v>10</v>
      </c>
      <c r="Y7" s="84">
        <v>10</v>
      </c>
    </row>
    <row r="8" spans="1:25" ht="15.75">
      <c r="A8" s="92">
        <f>IF(I8=1,F8,0)</f>
        <v>0</v>
      </c>
      <c r="B8" s="92">
        <f>IF(I8=3,F8,0)</f>
        <v>8</v>
      </c>
      <c r="C8" s="92">
        <f>IF(I8=4,F8,0)</f>
        <v>0</v>
      </c>
      <c r="D8" s="92">
        <f>IF(I8=5,F8,0)</f>
        <v>0</v>
      </c>
      <c r="E8" s="92">
        <f>IF(I8=6,F8,0)</f>
        <v>0</v>
      </c>
      <c r="F8" s="96">
        <v>8</v>
      </c>
      <c r="H8" s="117">
        <v>2</v>
      </c>
      <c r="I8" s="91">
        <v>3</v>
      </c>
      <c r="J8" s="100" t="str">
        <f>LOOKUP(I8,Name!A$2:B1902)</f>
        <v>Birchfield Harriers</v>
      </c>
      <c r="K8" s="91"/>
      <c r="L8" s="108"/>
      <c r="M8" s="351" t="s">
        <v>232</v>
      </c>
      <c r="N8" s="99">
        <v>2</v>
      </c>
      <c r="O8" s="91">
        <v>571</v>
      </c>
      <c r="P8" s="100" t="str">
        <f>LOOKUP(O8,Name!A$2:B1901)</f>
        <v>Lewis Johnson</v>
      </c>
      <c r="Q8" s="453"/>
      <c r="R8" s="108"/>
      <c r="S8" s="61"/>
      <c r="T8" s="95">
        <f>IF(INT(O8/100)=1,Y8,0)</f>
        <v>0</v>
      </c>
      <c r="U8" s="95">
        <f>IF(INT(O8/100)=3,Y8,0)</f>
        <v>0</v>
      </c>
      <c r="V8" s="95">
        <f>IF(INT(O8/100)=4,Y8,0)</f>
        <v>0</v>
      </c>
      <c r="W8" s="95">
        <f>IF(INT(O8/100)=5,Y8,0)</f>
        <v>8</v>
      </c>
      <c r="X8" s="95">
        <f>IF(INT(O8/100)=6,Y8,0)</f>
        <v>0</v>
      </c>
      <c r="Y8" s="84">
        <v>8</v>
      </c>
    </row>
    <row r="9" spans="1:25" ht="15.75">
      <c r="A9" s="92">
        <f>IF(I9=1,F9,0)</f>
        <v>0</v>
      </c>
      <c r="B9" s="92">
        <f>IF(I9=3,F9,0)</f>
        <v>0</v>
      </c>
      <c r="C9" s="92">
        <f>IF(I9=4,F9,0)</f>
        <v>0</v>
      </c>
      <c r="D9" s="92">
        <f>IF(I9=5,F9,0)</f>
        <v>0</v>
      </c>
      <c r="E9" s="92">
        <f>IF(I9=6,F9,0)</f>
        <v>0</v>
      </c>
      <c r="F9" s="96">
        <v>6</v>
      </c>
      <c r="H9" s="117">
        <v>3</v>
      </c>
      <c r="I9" s="91"/>
      <c r="J9" s="100" t="e">
        <f>LOOKUP(I9,Name!A$2:B1903)</f>
        <v>#N/A</v>
      </c>
      <c r="K9" s="91"/>
      <c r="L9" s="108"/>
      <c r="M9" s="351" t="s">
        <v>232</v>
      </c>
      <c r="N9" s="99">
        <v>3</v>
      </c>
      <c r="O9" s="91">
        <v>399</v>
      </c>
      <c r="P9" s="100">
        <f>LOOKUP(O9,Name!A$2:B1902)</f>
        <v>0</v>
      </c>
      <c r="Q9" s="453"/>
      <c r="R9" s="108"/>
      <c r="S9" s="61"/>
      <c r="T9" s="95">
        <f>IF(INT(O9/100)=1,Y9,0)</f>
        <v>0</v>
      </c>
      <c r="U9" s="95">
        <f>IF(INT(O9/100)=3,Y9,0)</f>
        <v>6</v>
      </c>
      <c r="V9" s="95">
        <f>IF(INT(O9/100)=4,Y9,0)</f>
        <v>0</v>
      </c>
      <c r="W9" s="95">
        <f>IF(INT(O9/100)=5,Y9,0)</f>
        <v>0</v>
      </c>
      <c r="X9" s="95">
        <f>IF(INT(O9/100)=6,Y9,0)</f>
        <v>0</v>
      </c>
      <c r="Y9" s="84">
        <v>6</v>
      </c>
    </row>
    <row r="10" spans="1:25" ht="15.75">
      <c r="A10" s="92">
        <f>IF(I10=1,F10,0)</f>
        <v>0</v>
      </c>
      <c r="B10" s="92">
        <f>IF(I10=3,F10,0)</f>
        <v>0</v>
      </c>
      <c r="C10" s="92">
        <f>IF(I10=4,F10,0)</f>
        <v>0</v>
      </c>
      <c r="D10" s="92">
        <f>IF(I10=5,F10,0)</f>
        <v>0</v>
      </c>
      <c r="E10" s="92">
        <f>IF(I10=6,F10,0)</f>
        <v>0</v>
      </c>
      <c r="F10" s="96">
        <v>4</v>
      </c>
      <c r="H10" s="117">
        <v>4</v>
      </c>
      <c r="I10" s="91"/>
      <c r="J10" s="100" t="e">
        <f>LOOKUP(I10,Name!A$2:B1904)</f>
        <v>#N/A</v>
      </c>
      <c r="K10" s="91"/>
      <c r="L10" s="108"/>
      <c r="M10" s="351" t="s">
        <v>232</v>
      </c>
      <c r="N10" s="99">
        <v>4</v>
      </c>
      <c r="O10" s="91">
        <v>157</v>
      </c>
      <c r="P10" s="100" t="str">
        <f>LOOKUP(O10,Name!A$2:B1903)</f>
        <v>Henry Sanders</v>
      </c>
      <c r="Q10" s="453"/>
      <c r="R10" s="108"/>
      <c r="S10" s="61"/>
      <c r="T10" s="95">
        <f>IF(INT(O10/100)=1,Y10,0)</f>
        <v>4</v>
      </c>
      <c r="U10" s="95">
        <f>IF(INT(O10/100)=3,Y10,0)</f>
        <v>0</v>
      </c>
      <c r="V10" s="95">
        <f>IF(INT(O10/100)=4,Y10,0)</f>
        <v>0</v>
      </c>
      <c r="W10" s="95">
        <f>IF(INT(O10/100)=5,Y10,0)</f>
        <v>0</v>
      </c>
      <c r="X10" s="95">
        <f>IF(INT(O10/100)=6,Y10,0)</f>
        <v>0</v>
      </c>
      <c r="Y10" s="84">
        <v>4</v>
      </c>
    </row>
    <row r="11" spans="1:25" ht="15.75">
      <c r="A11" s="92">
        <f>IF(I11=1,F11,0)</f>
        <v>0</v>
      </c>
      <c r="B11" s="92">
        <f>IF(I11=3,F11,0)</f>
        <v>0</v>
      </c>
      <c r="C11" s="92">
        <f>IF(I11=4,F11,0)</f>
        <v>0</v>
      </c>
      <c r="D11" s="92">
        <f>IF(I11=5,F11,0)</f>
        <v>0</v>
      </c>
      <c r="E11" s="92">
        <f>IF(I11=6,F11,0)</f>
        <v>0</v>
      </c>
      <c r="F11" s="96">
        <v>2</v>
      </c>
      <c r="H11" s="117">
        <v>5</v>
      </c>
      <c r="I11" s="91"/>
      <c r="J11" s="100" t="e">
        <f>LOOKUP(I11,Name!A$2:B1905)</f>
        <v>#N/A</v>
      </c>
      <c r="K11" s="91"/>
      <c r="L11" s="108"/>
      <c r="M11" s="351" t="s">
        <v>232</v>
      </c>
      <c r="N11" s="99">
        <v>5</v>
      </c>
      <c r="O11" s="91"/>
      <c r="P11" s="100" t="e">
        <f>LOOKUP(O11,Name!A$2:B1904)</f>
        <v>#N/A</v>
      </c>
      <c r="Q11" s="453"/>
      <c r="R11" s="108"/>
      <c r="S11" s="61"/>
      <c r="T11" s="95">
        <f>IF(INT(O11/100)=1,Y11,0)</f>
        <v>0</v>
      </c>
      <c r="U11" s="95">
        <f>IF(INT(O11/100)=3,Y11,0)</f>
        <v>0</v>
      </c>
      <c r="V11" s="95">
        <f>IF(INT(O11/100)=4,Y11,0)</f>
        <v>0</v>
      </c>
      <c r="W11" s="95">
        <f>IF(INT(O11/100)=5,Y11,0)</f>
        <v>0</v>
      </c>
      <c r="X11" s="95">
        <f>IF(INT(O11/100)=6,Y11,0)</f>
        <v>0</v>
      </c>
      <c r="Y11" s="84">
        <v>2</v>
      </c>
    </row>
    <row r="12" spans="1:25" ht="15.75">
      <c r="A12" s="93"/>
      <c r="B12" s="93"/>
      <c r="C12" s="93"/>
      <c r="D12" s="93"/>
      <c r="E12" s="93"/>
      <c r="F12" s="94" t="s">
        <v>112</v>
      </c>
      <c r="H12" s="107"/>
      <c r="I12" s="101"/>
      <c r="J12" s="100"/>
      <c r="K12" s="101"/>
      <c r="L12" s="108"/>
      <c r="M12" s="351" t="s">
        <v>232</v>
      </c>
      <c r="N12" s="107"/>
      <c r="O12" s="101"/>
      <c r="P12" s="100"/>
      <c r="Q12" s="327"/>
      <c r="R12" s="108"/>
      <c r="S12" s="61"/>
      <c r="T12" s="109"/>
      <c r="U12" s="93"/>
      <c r="V12" s="93"/>
      <c r="W12" s="93"/>
      <c r="X12" s="93"/>
      <c r="Y12" s="94" t="s">
        <v>112</v>
      </c>
    </row>
    <row r="13" spans="1:24" ht="15.75">
      <c r="A13" s="86" t="s">
        <v>102</v>
      </c>
      <c r="B13" s="87" t="s">
        <v>104</v>
      </c>
      <c r="C13" s="88" t="s">
        <v>106</v>
      </c>
      <c r="D13" s="89" t="s">
        <v>108</v>
      </c>
      <c r="E13" s="90" t="s">
        <v>110</v>
      </c>
      <c r="H13" s="240" t="s">
        <v>184</v>
      </c>
      <c r="I13" s="106">
        <v>7.4</v>
      </c>
      <c r="J13" s="101" t="s">
        <v>194</v>
      </c>
      <c r="K13" s="101"/>
      <c r="L13" s="108"/>
      <c r="M13" s="351" t="s">
        <v>232</v>
      </c>
      <c r="N13" s="240" t="s">
        <v>212</v>
      </c>
      <c r="O13" s="101"/>
      <c r="P13" s="101" t="s">
        <v>133</v>
      </c>
      <c r="Q13" s="327"/>
      <c r="R13" s="108"/>
      <c r="S13" s="61"/>
      <c r="T13" s="86" t="s">
        <v>102</v>
      </c>
      <c r="U13" s="87" t="s">
        <v>104</v>
      </c>
      <c r="V13" s="88" t="s">
        <v>106</v>
      </c>
      <c r="W13" s="89" t="s">
        <v>108</v>
      </c>
      <c r="X13" s="90" t="s">
        <v>110</v>
      </c>
    </row>
    <row r="14" spans="1:25" ht="15.75">
      <c r="A14" s="92">
        <f>IF(INT(I14/100)=1,F14,0)</f>
        <v>0</v>
      </c>
      <c r="B14" s="92">
        <f>IF(INT(I14/100)=3,F14,0)</f>
        <v>0</v>
      </c>
      <c r="C14" s="92">
        <f>IF(INT(I14/100)=4,F14,0)</f>
        <v>0</v>
      </c>
      <c r="D14" s="92">
        <f>IF(INT(I14/100)=5,F14,0)</f>
        <v>0</v>
      </c>
      <c r="E14" s="92">
        <f>IF(INT(I14/100)=6,F14,0)</f>
        <v>10</v>
      </c>
      <c r="F14" s="96">
        <v>10</v>
      </c>
      <c r="H14" s="117">
        <v>1</v>
      </c>
      <c r="I14" s="91">
        <v>601</v>
      </c>
      <c r="J14" s="100" t="str">
        <f>LOOKUP(I14,Name!A$2:B1907)</f>
        <v>Tom O'Hanlon</v>
      </c>
      <c r="K14" s="7"/>
      <c r="L14" s="108"/>
      <c r="M14" s="351" t="s">
        <v>232</v>
      </c>
      <c r="N14" s="99">
        <v>1</v>
      </c>
      <c r="O14" s="91">
        <v>609</v>
      </c>
      <c r="P14" s="100" t="str">
        <f>LOOKUP(O14,Name!A$2:B1907)</f>
        <v>Will Edwards</v>
      </c>
      <c r="Q14" s="453"/>
      <c r="R14" s="108"/>
      <c r="S14" s="61"/>
      <c r="T14" s="95">
        <f>IF(INT(O14/100)=1,Y14,0)</f>
        <v>0</v>
      </c>
      <c r="U14" s="95">
        <f>IF(INT(O14/100)=3,Y14,0)</f>
        <v>0</v>
      </c>
      <c r="V14" s="95">
        <f>IF(INT(O14/100)=4,Y14,0)</f>
        <v>0</v>
      </c>
      <c r="W14" s="95">
        <f>IF(INT(O14/100)=5,Y14,0)</f>
        <v>0</v>
      </c>
      <c r="X14" s="95">
        <f>IF(INT(O14/100)=6,Y14,0)</f>
        <v>10</v>
      </c>
      <c r="Y14" s="84">
        <v>10</v>
      </c>
    </row>
    <row r="15" spans="1:25" ht="15.75">
      <c r="A15" s="92">
        <f>IF(INT(I15/100)=1,F15,0)</f>
        <v>0</v>
      </c>
      <c r="B15" s="92">
        <f>IF(INT(I15/100)=3,F15,0)</f>
        <v>0</v>
      </c>
      <c r="C15" s="92">
        <f>IF(INT(I15/100)=4,F15,0)</f>
        <v>8</v>
      </c>
      <c r="D15" s="92">
        <f>IF(INT(I15/100)=5,F15,0)</f>
        <v>0</v>
      </c>
      <c r="E15" s="92">
        <f>IF(INT(I15/100)=6,F15,0)</f>
        <v>0</v>
      </c>
      <c r="F15" s="96">
        <v>8</v>
      </c>
      <c r="H15" s="117">
        <v>2</v>
      </c>
      <c r="I15" s="91">
        <v>494</v>
      </c>
      <c r="J15" s="100" t="str">
        <f>LOOKUP(I15,Name!A$2:B1908)</f>
        <v>Sam Chance</v>
      </c>
      <c r="K15" s="91"/>
      <c r="L15" s="108"/>
      <c r="M15" s="351" t="s">
        <v>232</v>
      </c>
      <c r="N15" s="99">
        <v>2</v>
      </c>
      <c r="O15" s="91">
        <v>363</v>
      </c>
      <c r="P15" s="100" t="str">
        <f>LOOKUP(O15,Name!A$2:B1908)</f>
        <v>Kiondra Lewis-Brown</v>
      </c>
      <c r="Q15" s="453"/>
      <c r="R15" s="108"/>
      <c r="S15" s="61"/>
      <c r="T15" s="95">
        <f>IF(INT(O15/100)=1,Y15,0)</f>
        <v>0</v>
      </c>
      <c r="U15" s="95">
        <f>IF(INT(O15/100)=3,Y15,0)</f>
        <v>8</v>
      </c>
      <c r="V15" s="95">
        <f>IF(INT(O15/100)=4,Y15,0)</f>
        <v>0</v>
      </c>
      <c r="W15" s="95">
        <f>IF(INT(O15/100)=5,Y15,0)</f>
        <v>0</v>
      </c>
      <c r="X15" s="95">
        <f>IF(INT(O15/100)=6,Y15,0)</f>
        <v>0</v>
      </c>
      <c r="Y15" s="84">
        <v>8</v>
      </c>
    </row>
    <row r="16" spans="1:25" ht="15.75">
      <c r="A16" s="92">
        <f>IF(INT(I16/100)=1,F16,0)</f>
        <v>6</v>
      </c>
      <c r="B16" s="92">
        <f>IF(INT(I16/100)=3,F16,0)</f>
        <v>0</v>
      </c>
      <c r="C16" s="92">
        <f>IF(INT(I16/100)=4,F16,0)</f>
        <v>0</v>
      </c>
      <c r="D16" s="92">
        <f>IF(INT(I16/100)=5,F16,0)</f>
        <v>0</v>
      </c>
      <c r="E16" s="92">
        <f>IF(INT(I16/100)=6,F16,0)</f>
        <v>0</v>
      </c>
      <c r="F16" s="96">
        <v>6</v>
      </c>
      <c r="H16" s="117">
        <v>3</v>
      </c>
      <c r="I16" s="91">
        <v>163</v>
      </c>
      <c r="J16" s="100">
        <f>LOOKUP(I16,Name!A$2:B1909)</f>
        <v>0</v>
      </c>
      <c r="K16" s="91"/>
      <c r="L16" s="108"/>
      <c r="M16" s="351" t="s">
        <v>232</v>
      </c>
      <c r="N16" s="99">
        <v>3</v>
      </c>
      <c r="O16" s="91">
        <v>572</v>
      </c>
      <c r="P16" s="100" t="str">
        <f>LOOKUP(O16,Name!A$2:B1909)</f>
        <v>Oliver Barnard</v>
      </c>
      <c r="Q16" s="453"/>
      <c r="R16" s="108"/>
      <c r="S16" s="61"/>
      <c r="T16" s="95">
        <f>IF(INT(O16/100)=1,Y16,0)</f>
        <v>0</v>
      </c>
      <c r="U16" s="95">
        <f>IF(INT(O16/100)=3,Y16,0)</f>
        <v>0</v>
      </c>
      <c r="V16" s="95">
        <f>IF(INT(O16/100)=4,Y16,0)</f>
        <v>0</v>
      </c>
      <c r="W16" s="95">
        <f>IF(INT(O16/100)=5,Y16,0)</f>
        <v>6</v>
      </c>
      <c r="X16" s="95">
        <f>IF(INT(O16/100)=6,Y16,0)</f>
        <v>0</v>
      </c>
      <c r="Y16" s="84">
        <v>6</v>
      </c>
    </row>
    <row r="17" spans="1:25" ht="15.75">
      <c r="A17" s="92">
        <f>IF(INT(I17/100)=1,F17,0)</f>
        <v>0</v>
      </c>
      <c r="B17" s="92">
        <f>IF(INT(I17/100)=3,F17,0)</f>
        <v>0</v>
      </c>
      <c r="C17" s="92">
        <f>IF(INT(I17/100)=4,F17,0)</f>
        <v>0</v>
      </c>
      <c r="D17" s="92">
        <f>IF(INT(I17/100)=5,F17,0)</f>
        <v>4</v>
      </c>
      <c r="E17" s="92">
        <f>IF(INT(I17/100)=6,F17,0)</f>
        <v>0</v>
      </c>
      <c r="F17" s="96">
        <v>4</v>
      </c>
      <c r="H17" s="117">
        <v>4</v>
      </c>
      <c r="I17" s="91">
        <v>572</v>
      </c>
      <c r="J17" s="100" t="str">
        <f>LOOKUP(I17,Name!A$2:B1910)</f>
        <v>Oliver Barnard</v>
      </c>
      <c r="K17" s="7"/>
      <c r="L17" s="108"/>
      <c r="M17" s="351" t="s">
        <v>232</v>
      </c>
      <c r="N17" s="99">
        <v>4</v>
      </c>
      <c r="O17" s="91"/>
      <c r="P17" s="100" t="e">
        <f>LOOKUP(O17,Name!A$2:B1910)</f>
        <v>#N/A</v>
      </c>
      <c r="Q17" s="453"/>
      <c r="R17" s="108"/>
      <c r="S17" s="61"/>
      <c r="T17" s="95">
        <f>IF(INT(O17/100)=1,Y17,0)</f>
        <v>0</v>
      </c>
      <c r="U17" s="95">
        <f>IF(INT(O17/100)=3,Y17,0)</f>
        <v>0</v>
      </c>
      <c r="V17" s="95">
        <f>IF(INT(O17/100)=4,Y17,0)</f>
        <v>0</v>
      </c>
      <c r="W17" s="95">
        <f>IF(INT(O17/100)=5,Y17,0)</f>
        <v>0</v>
      </c>
      <c r="X17" s="95">
        <f>IF(INT(O17/100)=6,Y17,0)</f>
        <v>0</v>
      </c>
      <c r="Y17" s="84">
        <v>4</v>
      </c>
    </row>
    <row r="18" spans="1:25" ht="15.75">
      <c r="A18" s="92">
        <f>IF(INT(I18/100)=1,F18,0)</f>
        <v>0</v>
      </c>
      <c r="B18" s="92">
        <f>IF(INT(I18/100)=3,F18,0)</f>
        <v>2</v>
      </c>
      <c r="C18" s="92">
        <f>IF(INT(I18/100)=4,F18,0)</f>
        <v>0</v>
      </c>
      <c r="D18" s="92">
        <f>IF(INT(I18/100)=5,F18,0)</f>
        <v>0</v>
      </c>
      <c r="E18" s="92">
        <f>IF(INT(I18/100)=6,F18,0)</f>
        <v>0</v>
      </c>
      <c r="F18" s="96">
        <v>2</v>
      </c>
      <c r="H18" s="117">
        <v>5</v>
      </c>
      <c r="I18" s="91">
        <v>375</v>
      </c>
      <c r="J18" s="100" t="str">
        <f>LOOKUP(I18,Name!A$2:B1911)</f>
        <v>Morgan Price</v>
      </c>
      <c r="K18" s="91"/>
      <c r="L18" s="108"/>
      <c r="M18" s="351" t="s">
        <v>232</v>
      </c>
      <c r="N18" s="99">
        <v>5</v>
      </c>
      <c r="O18" s="91"/>
      <c r="P18" s="100" t="e">
        <f>LOOKUP(O18,Name!A$2:B1911)</f>
        <v>#N/A</v>
      </c>
      <c r="Q18" s="453"/>
      <c r="R18" s="108"/>
      <c r="S18" s="61"/>
      <c r="T18" s="95">
        <f>IF(INT(O18/100)=1,Y18,0)</f>
        <v>0</v>
      </c>
      <c r="U18" s="95">
        <f>IF(INT(O18/100)=3,Y18,0)</f>
        <v>0</v>
      </c>
      <c r="V18" s="95">
        <f>IF(INT(O18/100)=4,Y18,0)</f>
        <v>0</v>
      </c>
      <c r="W18" s="95">
        <f>IF(INT(O18/100)=5,Y18,0)</f>
        <v>0</v>
      </c>
      <c r="X18" s="95">
        <f>IF(INT(O18/100)=6,Y18,0)</f>
        <v>0</v>
      </c>
      <c r="Y18" s="84">
        <v>2</v>
      </c>
    </row>
    <row r="19" spans="1:25" ht="16.5" thickBot="1">
      <c r="A19" s="93"/>
      <c r="B19" s="93"/>
      <c r="C19" s="93"/>
      <c r="D19" s="93"/>
      <c r="E19" s="93"/>
      <c r="F19" s="94" t="s">
        <v>112</v>
      </c>
      <c r="H19" s="107"/>
      <c r="I19" s="101"/>
      <c r="J19" s="100"/>
      <c r="K19" s="101"/>
      <c r="L19" s="108"/>
      <c r="M19" s="351" t="s">
        <v>232</v>
      </c>
      <c r="N19" s="111"/>
      <c r="O19" s="112"/>
      <c r="P19" s="105"/>
      <c r="Q19" s="454"/>
      <c r="R19" s="113"/>
      <c r="S19" s="61"/>
      <c r="T19" s="109"/>
      <c r="U19" s="93"/>
      <c r="V19" s="93"/>
      <c r="W19" s="93"/>
      <c r="X19" s="93"/>
      <c r="Y19" s="94" t="s">
        <v>112</v>
      </c>
    </row>
    <row r="20" spans="1:24" ht="15.75">
      <c r="A20" s="86" t="s">
        <v>102</v>
      </c>
      <c r="B20" s="87" t="s">
        <v>104</v>
      </c>
      <c r="C20" s="88" t="s">
        <v>106</v>
      </c>
      <c r="D20" s="89" t="s">
        <v>108</v>
      </c>
      <c r="E20" s="90" t="s">
        <v>110</v>
      </c>
      <c r="H20" s="240" t="s">
        <v>185</v>
      </c>
      <c r="I20" s="106">
        <v>7.4</v>
      </c>
      <c r="J20" s="101" t="s">
        <v>193</v>
      </c>
      <c r="K20" s="101"/>
      <c r="L20" s="108"/>
      <c r="M20" s="351" t="s">
        <v>232</v>
      </c>
      <c r="N20" s="239" t="s">
        <v>210</v>
      </c>
      <c r="O20" s="114"/>
      <c r="P20" s="98" t="s">
        <v>171</v>
      </c>
      <c r="Q20" s="114"/>
      <c r="R20" s="110"/>
      <c r="S20" s="61"/>
      <c r="T20" s="86" t="s">
        <v>102</v>
      </c>
      <c r="U20" s="87" t="s">
        <v>104</v>
      </c>
      <c r="V20" s="88" t="s">
        <v>106</v>
      </c>
      <c r="W20" s="89" t="s">
        <v>108</v>
      </c>
      <c r="X20" s="90" t="s">
        <v>110</v>
      </c>
    </row>
    <row r="21" spans="1:25" ht="15.75">
      <c r="A21" s="92">
        <f>IF(INT(I21/100)=1,F21,0)</f>
        <v>0</v>
      </c>
      <c r="B21" s="92">
        <f>IF(INT(I21/100)=3,F21,0)</f>
        <v>0</v>
      </c>
      <c r="C21" s="92">
        <f>IF(INT(I21/100)=4,F21,0)</f>
        <v>0</v>
      </c>
      <c r="D21" s="92">
        <f>IF(INT(I21/100)=5,F21,0)</f>
        <v>0</v>
      </c>
      <c r="E21" s="92">
        <f>IF(INT(I21/100)=6,F21,0)</f>
        <v>10</v>
      </c>
      <c r="F21" s="96">
        <v>10</v>
      </c>
      <c r="H21" s="117">
        <v>1</v>
      </c>
      <c r="I21" s="91">
        <v>605</v>
      </c>
      <c r="J21" s="100" t="str">
        <f>LOOKUP(I21,Name!A$2:B1914)</f>
        <v>Henry Thorneywork</v>
      </c>
      <c r="K21" s="91"/>
      <c r="L21" s="108"/>
      <c r="M21" s="351" t="s">
        <v>232</v>
      </c>
      <c r="N21" s="99">
        <v>1</v>
      </c>
      <c r="O21" s="91">
        <v>149</v>
      </c>
      <c r="P21" s="100" t="str">
        <f>LOOKUP(O21,Name!A$2:B1914)</f>
        <v>Chase Hansle</v>
      </c>
      <c r="Q21" s="453"/>
      <c r="R21" s="108"/>
      <c r="S21" s="61"/>
      <c r="T21" s="95">
        <f>IF(INT(O21/100)=1,Y21,0)</f>
        <v>10</v>
      </c>
      <c r="U21" s="95">
        <f>IF(INT(O21/100)=3,Y21,0)</f>
        <v>0</v>
      </c>
      <c r="V21" s="95">
        <f>IF(INT(O21/100)=4,Y21,0)</f>
        <v>0</v>
      </c>
      <c r="W21" s="95">
        <f>IF(INT(O21/100)=5,Y21,0)</f>
        <v>0</v>
      </c>
      <c r="X21" s="95">
        <f>IF(INT(O21/100)=6,Y21,0)</f>
        <v>0</v>
      </c>
      <c r="Y21" s="84">
        <v>10</v>
      </c>
    </row>
    <row r="22" spans="1:25" ht="15.75">
      <c r="A22" s="92">
        <f>IF(INT(I22/100)=1,F22,0)</f>
        <v>0</v>
      </c>
      <c r="B22" s="92">
        <f>IF(INT(I22/100)=3,F22,0)</f>
        <v>8</v>
      </c>
      <c r="C22" s="92">
        <f>IF(INT(I22/100)=4,F22,0)</f>
        <v>0</v>
      </c>
      <c r="D22" s="92">
        <f>IF(INT(I22/100)=5,F22,0)</f>
        <v>0</v>
      </c>
      <c r="E22" s="92">
        <f>IF(INT(I22/100)=6,F22,0)</f>
        <v>0</v>
      </c>
      <c r="F22" s="96">
        <v>8</v>
      </c>
      <c r="H22" s="117">
        <v>2</v>
      </c>
      <c r="I22" s="91">
        <v>376</v>
      </c>
      <c r="J22" s="100" t="str">
        <f>LOOKUP(I22,Name!A$2:B1915)</f>
        <v>Daniel Westley</v>
      </c>
      <c r="K22" s="7"/>
      <c r="L22" s="108"/>
      <c r="M22" s="351" t="s">
        <v>232</v>
      </c>
      <c r="N22" s="99">
        <v>2</v>
      </c>
      <c r="O22" s="91">
        <v>605</v>
      </c>
      <c r="P22" s="100" t="str">
        <f>LOOKUP(O22,Name!A$2:B1915)</f>
        <v>Henry Thorneywork</v>
      </c>
      <c r="Q22" s="453"/>
      <c r="R22" s="108"/>
      <c r="S22" s="61"/>
      <c r="T22" s="95">
        <f>IF(INT(O22/100)=1,Y22,0)</f>
        <v>0</v>
      </c>
      <c r="U22" s="95">
        <f>IF(INT(O22/100)=3,Y22,0)</f>
        <v>0</v>
      </c>
      <c r="V22" s="95">
        <f>IF(INT(O22/100)=4,Y22,0)</f>
        <v>0</v>
      </c>
      <c r="W22" s="95">
        <f>IF(INT(O22/100)=5,Y22,0)</f>
        <v>0</v>
      </c>
      <c r="X22" s="95">
        <f>IF(INT(O22/100)=6,Y22,0)</f>
        <v>8</v>
      </c>
      <c r="Y22" s="84">
        <v>8</v>
      </c>
    </row>
    <row r="23" spans="1:25" ht="15.75">
      <c r="A23" s="92">
        <f>IF(INT(I23/100)=1,F23,0)</f>
        <v>0</v>
      </c>
      <c r="B23" s="92">
        <f>IF(INT(I23/100)=3,F23,0)</f>
        <v>0</v>
      </c>
      <c r="C23" s="92">
        <f>IF(INT(I23/100)=4,F23,0)</f>
        <v>0</v>
      </c>
      <c r="D23" s="92">
        <f>IF(INT(I23/100)=5,F23,0)</f>
        <v>0</v>
      </c>
      <c r="E23" s="92">
        <f>IF(INT(I23/100)=6,F23,0)</f>
        <v>0</v>
      </c>
      <c r="F23" s="96">
        <v>6</v>
      </c>
      <c r="H23" s="117">
        <v>3</v>
      </c>
      <c r="I23" s="91"/>
      <c r="J23" s="100" t="e">
        <f>LOOKUP(I23,Name!A$2:B1916)</f>
        <v>#N/A</v>
      </c>
      <c r="K23" s="91"/>
      <c r="L23" s="108"/>
      <c r="M23" s="351" t="s">
        <v>232</v>
      </c>
      <c r="N23" s="99">
        <v>3</v>
      </c>
      <c r="O23" s="91">
        <v>358</v>
      </c>
      <c r="P23" s="100" t="str">
        <f>LOOKUP(O23,Name!A$2:B1916)</f>
        <v>Zach Elliott</v>
      </c>
      <c r="Q23" s="453"/>
      <c r="R23" s="108"/>
      <c r="S23" s="61"/>
      <c r="T23" s="95">
        <f>IF(INT(O23/100)=1,Y23,0)</f>
        <v>0</v>
      </c>
      <c r="U23" s="95">
        <f>IF(INT(O23/100)=3,Y23,0)</f>
        <v>6</v>
      </c>
      <c r="V23" s="95">
        <f>IF(INT(O23/100)=4,Y23,0)</f>
        <v>0</v>
      </c>
      <c r="W23" s="95">
        <f>IF(INT(O23/100)=5,Y23,0)</f>
        <v>0</v>
      </c>
      <c r="X23" s="95">
        <f>IF(INT(O23/100)=6,Y23,0)</f>
        <v>0</v>
      </c>
      <c r="Y23" s="84">
        <v>6</v>
      </c>
    </row>
    <row r="24" spans="1:25" ht="15.75">
      <c r="A24" s="92">
        <f>IF(INT(I24/100)=1,F24,0)</f>
        <v>0</v>
      </c>
      <c r="B24" s="92">
        <f>IF(INT(I24/100)=3,F24,0)</f>
        <v>0</v>
      </c>
      <c r="C24" s="92">
        <f>IF(INT(I24/100)=4,F24,0)</f>
        <v>0</v>
      </c>
      <c r="D24" s="92">
        <f>IF(INT(I24/100)=5,F24,0)</f>
        <v>0</v>
      </c>
      <c r="E24" s="92">
        <f>IF(INT(I24/100)=6,F24,0)</f>
        <v>0</v>
      </c>
      <c r="F24" s="96">
        <v>4</v>
      </c>
      <c r="H24" s="117">
        <v>4</v>
      </c>
      <c r="I24" s="91"/>
      <c r="J24" s="100" t="e">
        <f>LOOKUP(I24,Name!A$2:B1917)</f>
        <v>#N/A</v>
      </c>
      <c r="K24" s="91"/>
      <c r="L24" s="108"/>
      <c r="M24" s="351" t="s">
        <v>232</v>
      </c>
      <c r="N24" s="99">
        <v>4</v>
      </c>
      <c r="O24" s="91">
        <v>571</v>
      </c>
      <c r="P24" s="100" t="str">
        <f>LOOKUP(O24,Name!A$2:B1917)</f>
        <v>Lewis Johnson</v>
      </c>
      <c r="Q24" s="453"/>
      <c r="R24" s="108"/>
      <c r="S24" s="61"/>
      <c r="T24" s="95">
        <f>IF(INT(O24/100)=1,Y24,0)</f>
        <v>0</v>
      </c>
      <c r="U24" s="95">
        <f>IF(INT(O24/100)=3,Y24,0)</f>
        <v>0</v>
      </c>
      <c r="V24" s="95">
        <f>IF(INT(O24/100)=4,Y24,0)</f>
        <v>0</v>
      </c>
      <c r="W24" s="95">
        <f>IF(INT(O24/100)=5,Y24,0)</f>
        <v>4</v>
      </c>
      <c r="X24" s="95">
        <f>IF(INT(O24/100)=6,Y24,0)</f>
        <v>0</v>
      </c>
      <c r="Y24" s="84">
        <v>4</v>
      </c>
    </row>
    <row r="25" spans="1:25" ht="15.75">
      <c r="A25" s="92">
        <f>IF(INT(I25/100)=1,F25,0)</f>
        <v>0</v>
      </c>
      <c r="B25" s="92">
        <f>IF(INT(I25/100)=3,F25,0)</f>
        <v>0</v>
      </c>
      <c r="C25" s="92">
        <f>IF(INT(I25/100)=4,F25,0)</f>
        <v>0</v>
      </c>
      <c r="D25" s="92">
        <f>IF(INT(I25/100)=5,F25,0)</f>
        <v>0</v>
      </c>
      <c r="E25" s="92">
        <f>IF(INT(I25/100)=6,F25,0)</f>
        <v>0</v>
      </c>
      <c r="F25" s="96">
        <v>2</v>
      </c>
      <c r="H25" s="117">
        <v>5</v>
      </c>
      <c r="I25" s="91"/>
      <c r="J25" s="100" t="e">
        <f>LOOKUP(I25,Name!A$2:B1918)</f>
        <v>#N/A</v>
      </c>
      <c r="K25" s="91"/>
      <c r="L25" s="108"/>
      <c r="M25" s="351" t="s">
        <v>232</v>
      </c>
      <c r="N25" s="99">
        <v>5</v>
      </c>
      <c r="O25" s="91"/>
      <c r="P25" s="100" t="e">
        <f>LOOKUP(O25,Name!A$2:B1918)</f>
        <v>#N/A</v>
      </c>
      <c r="Q25" s="453"/>
      <c r="R25" s="108"/>
      <c r="S25" s="61"/>
      <c r="T25" s="95">
        <f>IF(INT(O25/100)=1,Y25,0)</f>
        <v>0</v>
      </c>
      <c r="U25" s="95">
        <f>IF(INT(O25/100)=3,Y25,0)</f>
        <v>0</v>
      </c>
      <c r="V25" s="95">
        <f>IF(INT(O25/100)=4,Y25,0)</f>
        <v>0</v>
      </c>
      <c r="W25" s="95">
        <f>IF(INT(O25/100)=5,Y25,0)</f>
        <v>0</v>
      </c>
      <c r="X25" s="95">
        <f>IF(INT(O25/100)=6,Y25,0)</f>
        <v>0</v>
      </c>
      <c r="Y25" s="84">
        <v>2</v>
      </c>
    </row>
    <row r="26" spans="1:25" ht="15.75">
      <c r="A26" s="93"/>
      <c r="B26" s="93"/>
      <c r="C26" s="93"/>
      <c r="D26" s="93"/>
      <c r="E26" s="93"/>
      <c r="F26" s="94" t="s">
        <v>112</v>
      </c>
      <c r="H26" s="107"/>
      <c r="I26" s="101"/>
      <c r="J26" s="100"/>
      <c r="K26" s="101"/>
      <c r="L26" s="108"/>
      <c r="M26" s="351" t="s">
        <v>232</v>
      </c>
      <c r="N26" s="107"/>
      <c r="O26" s="101"/>
      <c r="P26" s="100"/>
      <c r="Q26" s="327"/>
      <c r="R26" s="108"/>
      <c r="S26" s="61"/>
      <c r="T26" s="109"/>
      <c r="U26" s="93"/>
      <c r="V26" s="93"/>
      <c r="W26" s="93"/>
      <c r="X26" s="93"/>
      <c r="Y26" s="94" t="s">
        <v>112</v>
      </c>
    </row>
    <row r="27" spans="1:24" ht="15.75">
      <c r="A27" s="86" t="s">
        <v>102</v>
      </c>
      <c r="B27" s="87" t="s">
        <v>104</v>
      </c>
      <c r="C27" s="88" t="s">
        <v>106</v>
      </c>
      <c r="D27" s="89" t="s">
        <v>108</v>
      </c>
      <c r="E27" s="90" t="s">
        <v>110</v>
      </c>
      <c r="H27" s="240" t="s">
        <v>190</v>
      </c>
      <c r="I27" s="106">
        <v>8.2</v>
      </c>
      <c r="J27" s="101" t="s">
        <v>119</v>
      </c>
      <c r="K27" s="101"/>
      <c r="L27" s="108"/>
      <c r="M27" s="351" t="s">
        <v>232</v>
      </c>
      <c r="N27" s="240" t="s">
        <v>209</v>
      </c>
      <c r="O27" s="101"/>
      <c r="P27" s="101" t="s">
        <v>174</v>
      </c>
      <c r="Q27" s="327"/>
      <c r="R27" s="108"/>
      <c r="S27" s="61"/>
      <c r="T27" s="86" t="s">
        <v>102</v>
      </c>
      <c r="U27" s="87" t="s">
        <v>104</v>
      </c>
      <c r="V27" s="88" t="s">
        <v>106</v>
      </c>
      <c r="W27" s="89" t="s">
        <v>108</v>
      </c>
      <c r="X27" s="90" t="s">
        <v>110</v>
      </c>
    </row>
    <row r="28" spans="1:25" ht="15.75">
      <c r="A28" s="92">
        <f>IF(INT(I28/100)=1,F28,0)</f>
        <v>0</v>
      </c>
      <c r="B28" s="92">
        <f>IF(INT(I28/100)=3,F28,0)</f>
        <v>10</v>
      </c>
      <c r="C28" s="92">
        <f>IF(INT(I28/100)=4,F28,0)</f>
        <v>0</v>
      </c>
      <c r="D28" s="92">
        <f>IF(INT(I28/100)=5,F28,0)</f>
        <v>0</v>
      </c>
      <c r="E28" s="92">
        <f>IF(INT(I28/100)=6,F28,0)</f>
        <v>0</v>
      </c>
      <c r="F28" s="96">
        <v>10</v>
      </c>
      <c r="H28" s="117">
        <v>1</v>
      </c>
      <c r="I28" s="91">
        <v>359</v>
      </c>
      <c r="J28" s="100" t="str">
        <f>LOOKUP(I28,Name!A$2:B1921)</f>
        <v>Alex Ross</v>
      </c>
      <c r="K28" s="7"/>
      <c r="L28" s="108"/>
      <c r="M28" s="351" t="s">
        <v>232</v>
      </c>
      <c r="N28" s="99">
        <v>1</v>
      </c>
      <c r="O28" s="91">
        <v>150</v>
      </c>
      <c r="P28" s="100" t="str">
        <f>LOOKUP(O28,Name!A$2:B1921)</f>
        <v>Chris Sissons</v>
      </c>
      <c r="Q28" s="453"/>
      <c r="R28" s="108"/>
      <c r="S28" s="61"/>
      <c r="T28" s="95">
        <f>IF(INT(O28/100)=1,Y28,0)</f>
        <v>10</v>
      </c>
      <c r="U28" s="95">
        <f>IF(INT(O28/100)=3,Y28,0)</f>
        <v>0</v>
      </c>
      <c r="V28" s="95">
        <f>IF(INT(O28/100)=4,Y28,0)</f>
        <v>0</v>
      </c>
      <c r="W28" s="95">
        <f>IF(INT(O28/100)=5,Y28,0)</f>
        <v>0</v>
      </c>
      <c r="X28" s="95">
        <f>IF(INT(O28/100)=6,Y28,0)</f>
        <v>0</v>
      </c>
      <c r="Y28" s="84">
        <v>10</v>
      </c>
    </row>
    <row r="29" spans="1:25" ht="15.75">
      <c r="A29" s="92">
        <f>IF(INT(I29/100)=1,F29,0)</f>
        <v>0</v>
      </c>
      <c r="B29" s="92">
        <f>IF(INT(I29/100)=3,F29,0)</f>
        <v>0</v>
      </c>
      <c r="C29" s="92">
        <f>IF(INT(I29/100)=4,F29,0)</f>
        <v>0</v>
      </c>
      <c r="D29" s="92">
        <f>IF(INT(I29/100)=5,F29,0)</f>
        <v>0</v>
      </c>
      <c r="E29" s="92">
        <f>IF(INT(I29/100)=6,F29,0)</f>
        <v>8</v>
      </c>
      <c r="F29" s="96">
        <v>8</v>
      </c>
      <c r="H29" s="117">
        <v>2</v>
      </c>
      <c r="I29" s="91">
        <v>608</v>
      </c>
      <c r="J29" s="100" t="str">
        <f>LOOKUP(I29,Name!A$2:B1922)</f>
        <v>Jacob Redden</v>
      </c>
      <c r="K29" s="91"/>
      <c r="L29" s="108"/>
      <c r="M29" s="351" t="s">
        <v>232</v>
      </c>
      <c r="N29" s="99">
        <v>2</v>
      </c>
      <c r="O29" s="91">
        <v>610</v>
      </c>
      <c r="P29" s="100" t="str">
        <f>LOOKUP(O29,Name!A$2:B1922)</f>
        <v>Sam Harris</v>
      </c>
      <c r="Q29" s="453"/>
      <c r="R29" s="108"/>
      <c r="S29" s="61"/>
      <c r="T29" s="95">
        <f>IF(INT(O29/100)=1,Y29,0)</f>
        <v>0</v>
      </c>
      <c r="U29" s="95">
        <f>IF(INT(O29/100)=3,Y29,0)</f>
        <v>0</v>
      </c>
      <c r="V29" s="95">
        <f>IF(INT(O29/100)=4,Y29,0)</f>
        <v>0</v>
      </c>
      <c r="W29" s="95">
        <f>IF(INT(O29/100)=5,Y29,0)</f>
        <v>0</v>
      </c>
      <c r="X29" s="95">
        <f>IF(INT(O29/100)=6,Y29,0)</f>
        <v>8</v>
      </c>
      <c r="Y29" s="84">
        <v>8</v>
      </c>
    </row>
    <row r="30" spans="1:25" ht="15.75">
      <c r="A30" s="92">
        <f>IF(INT(I30/100)=1,F30,0)</f>
        <v>6</v>
      </c>
      <c r="B30" s="92">
        <f>IF(INT(I30/100)=3,F30,0)</f>
        <v>0</v>
      </c>
      <c r="C30" s="92">
        <f>IF(INT(I30/100)=4,F30,0)</f>
        <v>0</v>
      </c>
      <c r="D30" s="92">
        <f>IF(INT(I30/100)=5,F30,0)</f>
        <v>0</v>
      </c>
      <c r="E30" s="92">
        <f>IF(INT(I30/100)=6,F30,0)</f>
        <v>0</v>
      </c>
      <c r="F30" s="96">
        <v>6</v>
      </c>
      <c r="H30" s="117">
        <v>3</v>
      </c>
      <c r="I30" s="91">
        <v>157</v>
      </c>
      <c r="J30" s="100" t="str">
        <f>LOOKUP(I30,Name!A$2:B1923)</f>
        <v>Henry Sanders</v>
      </c>
      <c r="K30" s="91"/>
      <c r="L30" s="108"/>
      <c r="M30" s="351" t="s">
        <v>232</v>
      </c>
      <c r="N30" s="99">
        <v>3</v>
      </c>
      <c r="O30" s="91">
        <v>375</v>
      </c>
      <c r="P30" s="100" t="str">
        <f>LOOKUP(O30,Name!A$2:B1923)</f>
        <v>Morgan Price</v>
      </c>
      <c r="Q30" s="453"/>
      <c r="R30" s="108"/>
      <c r="S30" s="61"/>
      <c r="T30" s="95">
        <f>IF(INT(O30/100)=1,Y30,0)</f>
        <v>0</v>
      </c>
      <c r="U30" s="95">
        <f>IF(INT(O30/100)=3,Y30,0)</f>
        <v>6</v>
      </c>
      <c r="V30" s="95">
        <f>IF(INT(O30/100)=4,Y30,0)</f>
        <v>0</v>
      </c>
      <c r="W30" s="95">
        <f>IF(INT(O30/100)=5,Y30,0)</f>
        <v>0</v>
      </c>
      <c r="X30" s="95">
        <f>IF(INT(O30/100)=6,Y30,0)</f>
        <v>0</v>
      </c>
      <c r="Y30" s="84">
        <v>6</v>
      </c>
    </row>
    <row r="31" spans="1:25" ht="15.75">
      <c r="A31" s="92">
        <f>IF(INT(I31/100)=1,F31,0)</f>
        <v>0</v>
      </c>
      <c r="B31" s="92">
        <f>IF(INT(I31/100)=3,F31,0)</f>
        <v>0</v>
      </c>
      <c r="C31" s="92">
        <f>IF(INT(I31/100)=4,F31,0)</f>
        <v>0</v>
      </c>
      <c r="D31" s="92">
        <f>IF(INT(I31/100)=5,F31,0)</f>
        <v>0</v>
      </c>
      <c r="E31" s="92">
        <f>IF(INT(I31/100)=6,F31,0)</f>
        <v>0</v>
      </c>
      <c r="F31" s="96">
        <v>4</v>
      </c>
      <c r="H31" s="117">
        <v>4</v>
      </c>
      <c r="I31" s="91"/>
      <c r="J31" s="100" t="e">
        <f>LOOKUP(I31,Name!A$2:B1924)</f>
        <v>#N/A</v>
      </c>
      <c r="K31" s="91"/>
      <c r="L31" s="108"/>
      <c r="M31" s="351" t="s">
        <v>232</v>
      </c>
      <c r="N31" s="99">
        <v>4</v>
      </c>
      <c r="O31" s="91"/>
      <c r="P31" s="100" t="e">
        <f>LOOKUP(O31,Name!A$2:B1924)</f>
        <v>#N/A</v>
      </c>
      <c r="Q31" s="453"/>
      <c r="R31" s="108"/>
      <c r="S31" s="61"/>
      <c r="T31" s="95">
        <f>IF(INT(O31/100)=1,Y31,0)</f>
        <v>0</v>
      </c>
      <c r="U31" s="95">
        <f>IF(INT(O31/100)=3,Y31,0)</f>
        <v>0</v>
      </c>
      <c r="V31" s="95">
        <f>IF(INT(O31/100)=4,Y31,0)</f>
        <v>0</v>
      </c>
      <c r="W31" s="95">
        <f>IF(INT(O31/100)=5,Y31,0)</f>
        <v>0</v>
      </c>
      <c r="X31" s="95">
        <f>IF(INT(O31/100)=6,Y31,0)</f>
        <v>0</v>
      </c>
      <c r="Y31" s="84">
        <v>4</v>
      </c>
    </row>
    <row r="32" spans="1:25" ht="16.5" thickBot="1">
      <c r="A32" s="92">
        <f>IF(INT(I32/100)=1,F32,0)</f>
        <v>0</v>
      </c>
      <c r="B32" s="92">
        <f>IF(INT(I32/100)=3,F32,0)</f>
        <v>0</v>
      </c>
      <c r="C32" s="92">
        <f>IF(INT(I32/100)=4,F32,0)</f>
        <v>0</v>
      </c>
      <c r="D32" s="92">
        <f>IF(INT(I32/100)=5,F32,0)</f>
        <v>0</v>
      </c>
      <c r="E32" s="92">
        <f>IF(INT(I32/100)=6,F32,0)</f>
        <v>0</v>
      </c>
      <c r="F32" s="96">
        <v>2</v>
      </c>
      <c r="H32" s="117">
        <v>5</v>
      </c>
      <c r="I32" s="91"/>
      <c r="J32" s="100" t="e">
        <f>LOOKUP(I32,Name!A$2:B1925)</f>
        <v>#N/A</v>
      </c>
      <c r="K32" s="91"/>
      <c r="L32" s="108"/>
      <c r="M32" s="351" t="s">
        <v>232</v>
      </c>
      <c r="N32" s="103">
        <v>5</v>
      </c>
      <c r="O32" s="104"/>
      <c r="P32" s="105" t="e">
        <f>LOOKUP(O32,Name!A$2:B1925)</f>
        <v>#N/A</v>
      </c>
      <c r="Q32" s="455"/>
      <c r="R32" s="113"/>
      <c r="S32" s="61"/>
      <c r="T32" s="95">
        <f>IF(INT(O32/100)=1,Y32,0)</f>
        <v>0</v>
      </c>
      <c r="U32" s="95">
        <f>IF(INT(O32/100)=3,Y32,0)</f>
        <v>0</v>
      </c>
      <c r="V32" s="95">
        <f>IF(INT(O32/100)=4,Y32,0)</f>
        <v>0</v>
      </c>
      <c r="W32" s="95">
        <f>IF(INT(O32/100)=5,Y32,0)</f>
        <v>0</v>
      </c>
      <c r="X32" s="95">
        <f>IF(INT(O32/100)=6,Y32,0)</f>
        <v>0</v>
      </c>
      <c r="Y32" s="84">
        <v>2</v>
      </c>
    </row>
    <row r="33" spans="1:25" ht="16.5" thickBot="1">
      <c r="A33" s="93"/>
      <c r="B33" s="93"/>
      <c r="C33" s="93"/>
      <c r="D33" s="93"/>
      <c r="E33" s="93"/>
      <c r="F33" s="94" t="s">
        <v>112</v>
      </c>
      <c r="H33" s="107"/>
      <c r="I33" s="101"/>
      <c r="J33" s="100"/>
      <c r="K33" s="101"/>
      <c r="L33" s="108"/>
      <c r="M33" s="351" t="s">
        <v>232</v>
      </c>
      <c r="N33" s="85"/>
      <c r="O33" s="85"/>
      <c r="P33" s="97"/>
      <c r="Q33" s="85"/>
      <c r="R33" s="97"/>
      <c r="T33" s="93"/>
      <c r="U33" s="93"/>
      <c r="V33" s="93"/>
      <c r="W33" s="93"/>
      <c r="X33" s="93"/>
      <c r="Y33" s="94" t="s">
        <v>112</v>
      </c>
    </row>
    <row r="34" spans="1:24" ht="15.75">
      <c r="A34" s="86" t="s">
        <v>102</v>
      </c>
      <c r="B34" s="87" t="s">
        <v>104</v>
      </c>
      <c r="C34" s="88" t="s">
        <v>106</v>
      </c>
      <c r="D34" s="89" t="s">
        <v>108</v>
      </c>
      <c r="E34" s="90" t="s">
        <v>110</v>
      </c>
      <c r="H34" s="240" t="s">
        <v>191</v>
      </c>
      <c r="I34" s="106">
        <v>8.35</v>
      </c>
      <c r="J34" s="101" t="s">
        <v>192</v>
      </c>
      <c r="K34" s="101"/>
      <c r="L34" s="108"/>
      <c r="M34" s="351" t="s">
        <v>232</v>
      </c>
      <c r="N34" s="239" t="s">
        <v>207</v>
      </c>
      <c r="O34" s="114"/>
      <c r="P34" s="98" t="s">
        <v>175</v>
      </c>
      <c r="Q34" s="98"/>
      <c r="R34" s="110"/>
      <c r="S34" s="61"/>
      <c r="T34" s="86" t="s">
        <v>102</v>
      </c>
      <c r="U34" s="87" t="s">
        <v>104</v>
      </c>
      <c r="V34" s="88" t="s">
        <v>106</v>
      </c>
      <c r="W34" s="89" t="s">
        <v>108</v>
      </c>
      <c r="X34" s="90" t="s">
        <v>110</v>
      </c>
    </row>
    <row r="35" spans="1:25" ht="15.75">
      <c r="A35" s="92">
        <f>IF(INT(I35/100)=1,F35,0)</f>
        <v>0</v>
      </c>
      <c r="B35" s="92">
        <f>IF(INT(I35/100)=3,F35,0)</f>
        <v>0</v>
      </c>
      <c r="C35" s="92">
        <f>IF(INT(I35/100)=4,F35,0)</f>
        <v>0</v>
      </c>
      <c r="D35" s="92">
        <f>IF(INT(I35/100)=5,F35,0)</f>
        <v>0</v>
      </c>
      <c r="E35" s="92">
        <f>IF(INT(I35/100)=6,F35,0)</f>
        <v>10</v>
      </c>
      <c r="F35" s="96">
        <v>10</v>
      </c>
      <c r="H35" s="117">
        <v>1</v>
      </c>
      <c r="I35" s="91">
        <v>601</v>
      </c>
      <c r="J35" s="100" t="str">
        <f>LOOKUP(I35,Name!A$2:B1928)</f>
        <v>Tom O'Hanlon</v>
      </c>
      <c r="K35" s="91"/>
      <c r="L35" s="108"/>
      <c r="M35" s="351" t="s">
        <v>232</v>
      </c>
      <c r="N35" s="99">
        <v>1</v>
      </c>
      <c r="O35" s="91">
        <v>358</v>
      </c>
      <c r="P35" s="100" t="str">
        <f>LOOKUP(O35,Name!A$2:B1928)</f>
        <v>Zach Elliott</v>
      </c>
      <c r="Q35" s="91"/>
      <c r="R35" s="108"/>
      <c r="S35" s="61"/>
      <c r="T35" s="95">
        <f>IF(INT(O35/100)=1,Y35,0)</f>
        <v>0</v>
      </c>
      <c r="U35" s="95">
        <f>IF(INT(O35/100)=3,Y35,0)</f>
        <v>10</v>
      </c>
      <c r="V35" s="95">
        <f>IF(INT(O35/100)=4,Y35,0)</f>
        <v>0</v>
      </c>
      <c r="W35" s="95">
        <f>IF(INT(O35/100)=5,Y35,0)</f>
        <v>0</v>
      </c>
      <c r="X35" s="95">
        <f>IF(INT(O35/100)=6,Y35,0)</f>
        <v>0</v>
      </c>
      <c r="Y35" s="84">
        <v>10</v>
      </c>
    </row>
    <row r="36" spans="1:25" ht="15.75">
      <c r="A36" s="92">
        <f>IF(INT(I36/100)=1,F36,0)</f>
        <v>8</v>
      </c>
      <c r="B36" s="92">
        <f>IF(INT(I36/100)=3,F36,0)</f>
        <v>0</v>
      </c>
      <c r="C36" s="92">
        <f>IF(INT(I36/100)=4,F36,0)</f>
        <v>0</v>
      </c>
      <c r="D36" s="92">
        <f>IF(INT(I36/100)=5,F36,0)</f>
        <v>0</v>
      </c>
      <c r="E36" s="92">
        <f>IF(INT(I36/100)=6,F36,0)</f>
        <v>0</v>
      </c>
      <c r="F36" s="96">
        <v>8</v>
      </c>
      <c r="H36" s="117">
        <v>2</v>
      </c>
      <c r="I36" s="91">
        <v>149</v>
      </c>
      <c r="J36" s="100" t="str">
        <f>LOOKUP(I36,Name!A$2:B1929)</f>
        <v>Chase Hansle</v>
      </c>
      <c r="K36" s="91"/>
      <c r="L36" s="108"/>
      <c r="M36" s="351" t="s">
        <v>232</v>
      </c>
      <c r="N36" s="99">
        <v>2</v>
      </c>
      <c r="O36" s="91">
        <v>494</v>
      </c>
      <c r="P36" s="100" t="str">
        <f>LOOKUP(O36,Name!A$2:B1929)</f>
        <v>Sam Chance</v>
      </c>
      <c r="Q36" s="91"/>
      <c r="R36" s="108"/>
      <c r="S36" s="61"/>
      <c r="T36" s="95">
        <f>IF(INT(O36/100)=1,Y36,0)</f>
        <v>0</v>
      </c>
      <c r="U36" s="95">
        <f>IF(INT(O36/100)=3,Y36,0)</f>
        <v>0</v>
      </c>
      <c r="V36" s="95">
        <f>IF(INT(O36/100)=4,Y36,0)</f>
        <v>8</v>
      </c>
      <c r="W36" s="95">
        <f>IF(INT(O36/100)=5,Y36,0)</f>
        <v>0</v>
      </c>
      <c r="X36" s="95">
        <f>IF(INT(O36/100)=6,Y36,0)</f>
        <v>0</v>
      </c>
      <c r="Y36" s="84">
        <v>8</v>
      </c>
    </row>
    <row r="37" spans="1:25" ht="15.75">
      <c r="A37" s="92">
        <f>IF(INT(I37/100)=1,F37,0)</f>
        <v>0</v>
      </c>
      <c r="B37" s="92">
        <f>IF(INT(I37/100)=3,F37,0)</f>
        <v>6</v>
      </c>
      <c r="C37" s="92">
        <f>IF(INT(I37/100)=4,F37,0)</f>
        <v>0</v>
      </c>
      <c r="D37" s="92">
        <f>IF(INT(I37/100)=5,F37,0)</f>
        <v>0</v>
      </c>
      <c r="E37" s="92">
        <f>IF(INT(I37/100)=6,F37,0)</f>
        <v>0</v>
      </c>
      <c r="F37" s="96">
        <v>6</v>
      </c>
      <c r="H37" s="117">
        <v>3</v>
      </c>
      <c r="I37" s="91">
        <v>398</v>
      </c>
      <c r="J37" s="100" t="str">
        <f>LOOKUP(I37,Name!A$2:B1930)</f>
        <v>Jayda Regis</v>
      </c>
      <c r="K37" s="7"/>
      <c r="L37" s="108"/>
      <c r="M37" s="351" t="s">
        <v>232</v>
      </c>
      <c r="N37" s="99">
        <v>3</v>
      </c>
      <c r="O37" s="91">
        <v>606</v>
      </c>
      <c r="P37" s="100" t="str">
        <f>LOOKUP(O37,Name!A$2:B1930)</f>
        <v>Max Vernon</v>
      </c>
      <c r="Q37" s="91"/>
      <c r="R37" s="108"/>
      <c r="S37" s="61"/>
      <c r="T37" s="95">
        <f>IF(INT(O37/100)=1,Y37,0)</f>
        <v>0</v>
      </c>
      <c r="U37" s="95">
        <f>IF(INT(O37/100)=3,Y37,0)</f>
        <v>0</v>
      </c>
      <c r="V37" s="95">
        <f>IF(INT(O37/100)=4,Y37,0)</f>
        <v>0</v>
      </c>
      <c r="W37" s="95">
        <f>IF(INT(O37/100)=5,Y37,0)</f>
        <v>0</v>
      </c>
      <c r="X37" s="95">
        <f>IF(INT(O37/100)=6,Y37,0)</f>
        <v>6</v>
      </c>
      <c r="Y37" s="84">
        <v>6</v>
      </c>
    </row>
    <row r="38" spans="1:25" ht="15.75">
      <c r="A38" s="92">
        <f>IF(INT(I38/100)=1,F38,0)</f>
        <v>0</v>
      </c>
      <c r="B38" s="92">
        <f>IF(INT(I38/100)=3,F38,0)</f>
        <v>0</v>
      </c>
      <c r="C38" s="92">
        <f>IF(INT(I38/100)=4,F38,0)</f>
        <v>0</v>
      </c>
      <c r="D38" s="92">
        <f>IF(INT(I38/100)=5,F38,0)</f>
        <v>4</v>
      </c>
      <c r="E38" s="92">
        <f>IF(INT(I38/100)=6,F38,0)</f>
        <v>0</v>
      </c>
      <c r="F38" s="96">
        <v>4</v>
      </c>
      <c r="H38" s="117">
        <v>4</v>
      </c>
      <c r="I38" s="91">
        <v>571</v>
      </c>
      <c r="J38" s="100" t="str">
        <f>LOOKUP(I38,Name!A$2:B1931)</f>
        <v>Lewis Johnson</v>
      </c>
      <c r="K38" s="7"/>
      <c r="L38" s="108"/>
      <c r="M38" s="351" t="s">
        <v>232</v>
      </c>
      <c r="N38" s="99">
        <v>4</v>
      </c>
      <c r="O38" s="91"/>
      <c r="P38" s="100" t="e">
        <f>LOOKUP(O38,Name!A$2:B1931)</f>
        <v>#N/A</v>
      </c>
      <c r="Q38" s="91"/>
      <c r="R38" s="108"/>
      <c r="S38" s="61"/>
      <c r="T38" s="95">
        <f>IF(INT(O38/100)=1,Y38,0)</f>
        <v>0</v>
      </c>
      <c r="U38" s="95">
        <f>IF(INT(O38/100)=3,Y38,0)</f>
        <v>0</v>
      </c>
      <c r="V38" s="95">
        <f>IF(INT(O38/100)=4,Y38,0)</f>
        <v>0</v>
      </c>
      <c r="W38" s="95">
        <f>IF(INT(O38/100)=5,Y38,0)</f>
        <v>0</v>
      </c>
      <c r="X38" s="95">
        <f>IF(INT(O38/100)=6,Y38,0)</f>
        <v>0</v>
      </c>
      <c r="Y38" s="84">
        <v>4</v>
      </c>
    </row>
    <row r="39" spans="1:25" ht="15.75">
      <c r="A39" s="92">
        <f>IF(INT(I39/100)=1,F39,0)</f>
        <v>0</v>
      </c>
      <c r="B39" s="92">
        <f>IF(INT(I39/100)=3,F39,0)</f>
        <v>0</v>
      </c>
      <c r="C39" s="92">
        <f>IF(INT(I39/100)=4,F39,0)</f>
        <v>0</v>
      </c>
      <c r="D39" s="92">
        <f>IF(INT(I39/100)=5,F39,0)</f>
        <v>0</v>
      </c>
      <c r="E39" s="92">
        <f>IF(INT(I39/100)=6,F39,0)</f>
        <v>0</v>
      </c>
      <c r="F39" s="96">
        <v>2</v>
      </c>
      <c r="H39" s="117">
        <v>5</v>
      </c>
      <c r="I39" s="91"/>
      <c r="J39" s="100" t="e">
        <f>LOOKUP(I39,Name!A$2:B1932)</f>
        <v>#N/A</v>
      </c>
      <c r="K39" s="91"/>
      <c r="L39" s="108"/>
      <c r="M39" s="351" t="s">
        <v>232</v>
      </c>
      <c r="N39" s="99">
        <v>5</v>
      </c>
      <c r="O39" s="91"/>
      <c r="P39" s="100" t="e">
        <f>LOOKUP(O39,Name!A$2:B1932)</f>
        <v>#N/A</v>
      </c>
      <c r="Q39" s="91"/>
      <c r="R39" s="108"/>
      <c r="S39" s="61"/>
      <c r="T39" s="95">
        <f>IF(INT(O39/100)=1,Y39,0)</f>
        <v>0</v>
      </c>
      <c r="U39" s="95">
        <f>IF(INT(O39/100)=3,Y39,0)</f>
        <v>0</v>
      </c>
      <c r="V39" s="95">
        <f>IF(INT(O39/100)=4,Y39,0)</f>
        <v>0</v>
      </c>
      <c r="W39" s="95">
        <f>IF(INT(O39/100)=5,Y39,0)</f>
        <v>0</v>
      </c>
      <c r="X39" s="95">
        <f>IF(INT(O39/100)=6,Y39,0)</f>
        <v>0</v>
      </c>
      <c r="Y39" s="84">
        <v>2</v>
      </c>
    </row>
    <row r="40" spans="1:25" ht="15.75">
      <c r="A40" s="93"/>
      <c r="B40" s="93"/>
      <c r="C40" s="93"/>
      <c r="D40" s="93"/>
      <c r="E40" s="93"/>
      <c r="F40" s="94" t="s">
        <v>112</v>
      </c>
      <c r="H40" s="118"/>
      <c r="I40" s="100"/>
      <c r="J40" s="100"/>
      <c r="K40" s="101"/>
      <c r="L40" s="108"/>
      <c r="M40" s="351" t="s">
        <v>232</v>
      </c>
      <c r="N40" s="107"/>
      <c r="O40" s="101"/>
      <c r="P40" s="100"/>
      <c r="Q40" s="101"/>
      <c r="R40" s="108"/>
      <c r="S40" s="61"/>
      <c r="T40" s="109"/>
      <c r="U40" s="93"/>
      <c r="V40" s="93"/>
      <c r="W40" s="93"/>
      <c r="X40" s="93"/>
      <c r="Y40" s="94" t="s">
        <v>112</v>
      </c>
    </row>
    <row r="41" spans="1:24" ht="15.75">
      <c r="A41" s="86" t="s">
        <v>102</v>
      </c>
      <c r="B41" s="87" t="s">
        <v>104</v>
      </c>
      <c r="C41" s="88" t="s">
        <v>106</v>
      </c>
      <c r="D41" s="89" t="s">
        <v>108</v>
      </c>
      <c r="E41" s="90" t="s">
        <v>110</v>
      </c>
      <c r="H41" s="240" t="s">
        <v>200</v>
      </c>
      <c r="I41" s="106">
        <v>8.35</v>
      </c>
      <c r="J41" s="101" t="s">
        <v>195</v>
      </c>
      <c r="K41" s="101"/>
      <c r="L41" s="108"/>
      <c r="M41" s="351" t="s">
        <v>232</v>
      </c>
      <c r="N41" s="240" t="s">
        <v>208</v>
      </c>
      <c r="O41" s="101"/>
      <c r="P41" s="101" t="s">
        <v>178</v>
      </c>
      <c r="Q41" s="101"/>
      <c r="R41" s="108"/>
      <c r="S41" s="61"/>
      <c r="T41" s="86" t="s">
        <v>102</v>
      </c>
      <c r="U41" s="87" t="s">
        <v>104</v>
      </c>
      <c r="V41" s="88" t="s">
        <v>106</v>
      </c>
      <c r="W41" s="89" t="s">
        <v>108</v>
      </c>
      <c r="X41" s="90" t="s">
        <v>110</v>
      </c>
    </row>
    <row r="42" spans="1:25" ht="15.75">
      <c r="A42" s="92">
        <f>IF(INT(I42/100)=1,F42,0)</f>
        <v>0</v>
      </c>
      <c r="B42" s="92">
        <f>IF(INT(I42/100)=3,F42,0)</f>
        <v>0</v>
      </c>
      <c r="C42" s="92">
        <f>IF(INT(I42/100)=4,F42,0)</f>
        <v>0</v>
      </c>
      <c r="D42" s="92">
        <f>IF(INT(I42/100)=5,F42,0)</f>
        <v>0</v>
      </c>
      <c r="E42" s="92">
        <f>IF(INT(I42/100)=6,F42,0)</f>
        <v>10</v>
      </c>
      <c r="F42" s="96">
        <v>10</v>
      </c>
      <c r="H42" s="117">
        <v>1</v>
      </c>
      <c r="I42" s="91">
        <v>606</v>
      </c>
      <c r="J42" s="100" t="str">
        <f>LOOKUP(I42,Name!A$2:B1935)</f>
        <v>Max Vernon</v>
      </c>
      <c r="K42" s="91"/>
      <c r="L42" s="108"/>
      <c r="M42" s="351" t="s">
        <v>232</v>
      </c>
      <c r="N42" s="99">
        <v>1</v>
      </c>
      <c r="O42" s="91">
        <v>376</v>
      </c>
      <c r="P42" s="100" t="str">
        <f>LOOKUP(O42,Name!A$2:B1935)</f>
        <v>Daniel Westley</v>
      </c>
      <c r="Q42" s="91"/>
      <c r="R42" s="108"/>
      <c r="S42" s="61"/>
      <c r="T42" s="95">
        <f>IF(INT(O42/100)=1,Y42,0)</f>
        <v>0</v>
      </c>
      <c r="U42" s="95">
        <f>IF(INT(O42/100)=3,Y42,0)</f>
        <v>10</v>
      </c>
      <c r="V42" s="95">
        <f>IF(INT(O42/100)=4,Y42,0)</f>
        <v>0</v>
      </c>
      <c r="W42" s="95">
        <f>IF(INT(O42/100)=5,Y42,0)</f>
        <v>0</v>
      </c>
      <c r="X42" s="95">
        <f>IF(INT(O42/100)=6,Y42,0)</f>
        <v>0</v>
      </c>
      <c r="Y42" s="84">
        <v>10</v>
      </c>
    </row>
    <row r="43" spans="1:25" ht="15.75">
      <c r="A43" s="92">
        <f>IF(INT(I43/100)=1,F43,0)</f>
        <v>0</v>
      </c>
      <c r="B43" s="92">
        <f>IF(INT(I43/100)=3,F43,0)</f>
        <v>8</v>
      </c>
      <c r="C43" s="92">
        <f>IF(INT(I43/100)=4,F43,0)</f>
        <v>0</v>
      </c>
      <c r="D43" s="92">
        <f>IF(INT(I43/100)=5,F43,0)</f>
        <v>0</v>
      </c>
      <c r="E43" s="92">
        <f>IF(INT(I43/100)=6,F43,0)</f>
        <v>0</v>
      </c>
      <c r="F43" s="96">
        <v>8</v>
      </c>
      <c r="H43" s="117">
        <v>2</v>
      </c>
      <c r="I43" s="91">
        <v>363</v>
      </c>
      <c r="J43" s="100" t="str">
        <f>LOOKUP(I43,Name!A$2:B1936)</f>
        <v>Kiondra Lewis-Brown</v>
      </c>
      <c r="K43" s="91"/>
      <c r="L43" s="108"/>
      <c r="M43" s="351" t="s">
        <v>232</v>
      </c>
      <c r="N43" s="99">
        <v>1</v>
      </c>
      <c r="O43" s="91">
        <v>601</v>
      </c>
      <c r="P43" s="100" t="str">
        <f>LOOKUP(O43,Name!A$2:B1936)</f>
        <v>Tom O'Hanlon</v>
      </c>
      <c r="Q43" s="91"/>
      <c r="R43" s="108"/>
      <c r="S43" s="61"/>
      <c r="T43" s="95">
        <f>IF(INT(O43/100)=1,Y43,0)</f>
        <v>0</v>
      </c>
      <c r="U43" s="95">
        <f>IF(INT(O43/100)=3,Y43,0)</f>
        <v>0</v>
      </c>
      <c r="V43" s="95">
        <f>IF(INT(O43/100)=4,Y43,0)</f>
        <v>0</v>
      </c>
      <c r="W43" s="95">
        <f>IF(INT(O43/100)=5,Y43,0)</f>
        <v>0</v>
      </c>
      <c r="X43" s="95">
        <f>IF(INT(O43/100)=6,Y43,0)</f>
        <v>8</v>
      </c>
      <c r="Y43" s="84">
        <v>8</v>
      </c>
    </row>
    <row r="44" spans="1:25" ht="15.75">
      <c r="A44" s="92">
        <f>IF(INT(I44/100)=1,F44,0)</f>
        <v>6</v>
      </c>
      <c r="B44" s="92">
        <f>IF(INT(I44/100)=3,F44,0)</f>
        <v>0</v>
      </c>
      <c r="C44" s="92">
        <f>IF(INT(I44/100)=4,F44,0)</f>
        <v>0</v>
      </c>
      <c r="D44" s="92">
        <f>IF(INT(I44/100)=5,F44,0)</f>
        <v>0</v>
      </c>
      <c r="E44" s="92">
        <f>IF(INT(I44/100)=6,F44,0)</f>
        <v>0</v>
      </c>
      <c r="F44" s="96">
        <v>6</v>
      </c>
      <c r="H44" s="117">
        <v>3</v>
      </c>
      <c r="I44" s="91">
        <v>150</v>
      </c>
      <c r="J44" s="100" t="str">
        <f>LOOKUP(I44,Name!A$2:B1937)</f>
        <v>Chris Sissons</v>
      </c>
      <c r="K44" s="91"/>
      <c r="L44" s="108"/>
      <c r="M44" s="351" t="s">
        <v>232</v>
      </c>
      <c r="N44" s="99">
        <v>3</v>
      </c>
      <c r="O44" s="91"/>
      <c r="P44" s="100" t="e">
        <f>LOOKUP(O44,Name!A$2:B1937)</f>
        <v>#N/A</v>
      </c>
      <c r="Q44" s="91"/>
      <c r="R44" s="108"/>
      <c r="S44" s="61"/>
      <c r="T44" s="95">
        <f>IF(INT(O44/100)=1,Y44,0)</f>
        <v>0</v>
      </c>
      <c r="U44" s="95">
        <f>IF(INT(O44/100)=3,Y44,0)</f>
        <v>0</v>
      </c>
      <c r="V44" s="95">
        <f>IF(INT(O44/100)=4,Y44,0)</f>
        <v>0</v>
      </c>
      <c r="W44" s="95">
        <f>IF(INT(O44/100)=5,Y44,0)</f>
        <v>0</v>
      </c>
      <c r="X44" s="95">
        <f>IF(INT(O44/100)=6,Y44,0)</f>
        <v>0</v>
      </c>
      <c r="Y44" s="84">
        <v>6</v>
      </c>
    </row>
    <row r="45" spans="1:25" ht="15.75">
      <c r="A45" s="92">
        <f>IF(INT(I45/100)=1,F45,0)</f>
        <v>0</v>
      </c>
      <c r="B45" s="92">
        <f>IF(INT(I45/100)=3,F45,0)</f>
        <v>0</v>
      </c>
      <c r="C45" s="92">
        <f>IF(INT(I45/100)=4,F45,0)</f>
        <v>0</v>
      </c>
      <c r="D45" s="92">
        <f>IF(INT(I45/100)=5,F45,0)</f>
        <v>0</v>
      </c>
      <c r="E45" s="92">
        <f>IF(INT(I45/100)=6,F45,0)</f>
        <v>0</v>
      </c>
      <c r="F45" s="96">
        <v>4</v>
      </c>
      <c r="H45" s="117">
        <v>4</v>
      </c>
      <c r="I45" s="91"/>
      <c r="J45" s="100" t="e">
        <f>LOOKUP(I45,Name!A$2:B1938)</f>
        <v>#N/A</v>
      </c>
      <c r="K45" s="91"/>
      <c r="L45" s="108"/>
      <c r="M45" s="351" t="s">
        <v>232</v>
      </c>
      <c r="N45" s="99">
        <v>4</v>
      </c>
      <c r="O45" s="91"/>
      <c r="P45" s="100" t="e">
        <f>LOOKUP(O45,Name!A$2:B1938)</f>
        <v>#N/A</v>
      </c>
      <c r="Q45" s="91"/>
      <c r="R45" s="108"/>
      <c r="S45" s="61"/>
      <c r="T45" s="95">
        <f>IF(INT(O45/100)=1,Y45,0)</f>
        <v>0</v>
      </c>
      <c r="U45" s="95">
        <f>IF(INT(O45/100)=3,Y45,0)</f>
        <v>0</v>
      </c>
      <c r="V45" s="95">
        <f>IF(INT(O45/100)=4,Y45,0)</f>
        <v>0</v>
      </c>
      <c r="W45" s="95">
        <f>IF(INT(O45/100)=5,Y45,0)</f>
        <v>0</v>
      </c>
      <c r="X45" s="95">
        <f>IF(INT(O45/100)=6,Y45,0)</f>
        <v>0</v>
      </c>
      <c r="Y45" s="84">
        <v>4</v>
      </c>
    </row>
    <row r="46" spans="1:25" ht="16.5" thickBot="1">
      <c r="A46" s="92">
        <f>IF(INT(I46/100)=1,F46,0)</f>
        <v>0</v>
      </c>
      <c r="B46" s="92">
        <f>IF(INT(I46/100)=3,F46,0)</f>
        <v>0</v>
      </c>
      <c r="C46" s="92">
        <f>IF(INT(I46/100)=4,F46,0)</f>
        <v>0</v>
      </c>
      <c r="D46" s="92">
        <f>IF(INT(I46/100)=5,F46,0)</f>
        <v>0</v>
      </c>
      <c r="E46" s="92">
        <f>IF(INT(I46/100)=6,F46,0)</f>
        <v>0</v>
      </c>
      <c r="F46" s="96">
        <v>2</v>
      </c>
      <c r="H46" s="117">
        <v>5</v>
      </c>
      <c r="I46" s="91"/>
      <c r="J46" s="100" t="e">
        <f>LOOKUP(I46,Name!A$2:B1939)</f>
        <v>#N/A</v>
      </c>
      <c r="K46" s="91"/>
      <c r="L46" s="108"/>
      <c r="M46" s="351" t="s">
        <v>232</v>
      </c>
      <c r="N46" s="103">
        <v>5</v>
      </c>
      <c r="O46" s="104"/>
      <c r="P46" s="105" t="e">
        <f>LOOKUP(O46,Name!A$2:B1939)</f>
        <v>#N/A</v>
      </c>
      <c r="Q46" s="104"/>
      <c r="R46" s="113"/>
      <c r="S46" s="61"/>
      <c r="T46" s="95">
        <f>IF(INT(O46/100)=1,Y46,0)</f>
        <v>0</v>
      </c>
      <c r="U46" s="95">
        <f>IF(INT(O46/100)=3,Y46,0)</f>
        <v>0</v>
      </c>
      <c r="V46" s="95">
        <f>IF(INT(O46/100)=4,Y46,0)</f>
        <v>0</v>
      </c>
      <c r="W46" s="95">
        <f>IF(INT(O46/100)=5,Y46,0)</f>
        <v>0</v>
      </c>
      <c r="X46" s="95">
        <f>IF(INT(O46/100)=6,Y46,0)</f>
        <v>0</v>
      </c>
      <c r="Y46" s="84">
        <v>2</v>
      </c>
    </row>
    <row r="47" spans="1:25" ht="16.5" thickBot="1">
      <c r="A47" s="93"/>
      <c r="B47" s="93"/>
      <c r="C47" s="93"/>
      <c r="D47" s="93"/>
      <c r="E47" s="93"/>
      <c r="F47" s="94" t="s">
        <v>112</v>
      </c>
      <c r="H47" s="107"/>
      <c r="I47" s="101"/>
      <c r="J47" s="100"/>
      <c r="K47" s="101"/>
      <c r="L47" s="108"/>
      <c r="M47" s="351" t="s">
        <v>232</v>
      </c>
      <c r="N47" s="85"/>
      <c r="O47" s="85"/>
      <c r="P47" s="97"/>
      <c r="Q47" s="85"/>
      <c r="R47" s="97"/>
      <c r="T47" s="93"/>
      <c r="U47" s="93">
        <v>-1</v>
      </c>
      <c r="V47" s="93"/>
      <c r="W47" s="93"/>
      <c r="X47" s="93">
        <v>1</v>
      </c>
      <c r="Y47" s="94" t="s">
        <v>112</v>
      </c>
    </row>
    <row r="48" spans="1:24" ht="15.75">
      <c r="A48" s="86" t="s">
        <v>102</v>
      </c>
      <c r="B48" s="87" t="s">
        <v>104</v>
      </c>
      <c r="C48" s="88" t="s">
        <v>106</v>
      </c>
      <c r="D48" s="89" t="s">
        <v>108</v>
      </c>
      <c r="E48" s="90" t="s">
        <v>110</v>
      </c>
      <c r="H48" s="240" t="s">
        <v>201</v>
      </c>
      <c r="I48" s="106">
        <v>8.5</v>
      </c>
      <c r="J48" s="101" t="s">
        <v>197</v>
      </c>
      <c r="K48" s="101"/>
      <c r="L48" s="108"/>
      <c r="M48" s="351" t="s">
        <v>232</v>
      </c>
      <c r="N48" s="239" t="s">
        <v>205</v>
      </c>
      <c r="O48" s="114"/>
      <c r="P48" s="98" t="s">
        <v>198</v>
      </c>
      <c r="Q48" s="98"/>
      <c r="R48" s="110"/>
      <c r="S48" s="61"/>
      <c r="T48" s="86" t="s">
        <v>102</v>
      </c>
      <c r="U48" s="87" t="s">
        <v>104</v>
      </c>
      <c r="V48" s="88" t="s">
        <v>106</v>
      </c>
      <c r="W48" s="89" t="s">
        <v>108</v>
      </c>
      <c r="X48" s="90" t="s">
        <v>110</v>
      </c>
    </row>
    <row r="49" spans="1:25" ht="15.75">
      <c r="A49" s="92">
        <f>IF(I49=1,F49,0)</f>
        <v>0</v>
      </c>
      <c r="B49" s="92">
        <f>IF(I49=3,F49,0)</f>
        <v>0</v>
      </c>
      <c r="C49" s="92">
        <f>IF(I49=4,F49,0)</f>
        <v>0</v>
      </c>
      <c r="D49" s="92">
        <f>IF(I49=5,F49,0)</f>
        <v>0</v>
      </c>
      <c r="E49" s="92">
        <f>IF(I49=6,F49,0)</f>
        <v>10</v>
      </c>
      <c r="F49" s="96">
        <v>10</v>
      </c>
      <c r="H49" s="117">
        <v>1</v>
      </c>
      <c r="I49" s="91">
        <v>6</v>
      </c>
      <c r="J49" s="100" t="str">
        <f>LOOKUP(I49,Name!A$2:B1942)</f>
        <v>Solihull &amp; Small Heath</v>
      </c>
      <c r="K49" s="91"/>
      <c r="L49" s="108"/>
      <c r="M49" s="351" t="s">
        <v>232</v>
      </c>
      <c r="N49" s="99">
        <v>1</v>
      </c>
      <c r="O49" s="91">
        <v>601</v>
      </c>
      <c r="P49" s="100" t="str">
        <f>LOOKUP(O49,Name!A$2:B1942)</f>
        <v>Tom O'Hanlon</v>
      </c>
      <c r="Q49" s="91"/>
      <c r="R49" s="108"/>
      <c r="S49" s="61"/>
      <c r="T49" s="95">
        <f>IF(INT(O49/100)=1,Y49,0)</f>
        <v>0</v>
      </c>
      <c r="U49" s="95">
        <f>IF(INT(O49/100)=3,Y49,0)</f>
        <v>0</v>
      </c>
      <c r="V49" s="95">
        <f>IF(INT(O49/100)=4,Y49,0)</f>
        <v>0</v>
      </c>
      <c r="W49" s="95">
        <f>IF(INT(O49/100)=5,Y49,0)</f>
        <v>0</v>
      </c>
      <c r="X49" s="95">
        <f>IF(INT(O49/100)=6,Y49,0)</f>
        <v>10</v>
      </c>
      <c r="Y49" s="84">
        <v>10</v>
      </c>
    </row>
    <row r="50" spans="1:25" ht="15.75">
      <c r="A50" s="92">
        <f>IF(I50=1,F50,0)</f>
        <v>0</v>
      </c>
      <c r="B50" s="92">
        <f>IF(I50=3,F50,0)</f>
        <v>0</v>
      </c>
      <c r="C50" s="92">
        <f>IF(I50=4,F50,0)</f>
        <v>0</v>
      </c>
      <c r="D50" s="92">
        <f>IF(I50=5,F50,0)</f>
        <v>0</v>
      </c>
      <c r="E50" s="92">
        <f>IF(I50=6,F50,0)</f>
        <v>0</v>
      </c>
      <c r="F50" s="96">
        <v>8</v>
      </c>
      <c r="H50" s="117">
        <v>2</v>
      </c>
      <c r="I50" s="91"/>
      <c r="J50" s="100" t="e">
        <f>LOOKUP(I50,Name!A$2:B1943)</f>
        <v>#N/A</v>
      </c>
      <c r="K50" s="91"/>
      <c r="L50" s="108"/>
      <c r="M50" s="351" t="s">
        <v>232</v>
      </c>
      <c r="N50" s="99">
        <v>2</v>
      </c>
      <c r="O50" s="91">
        <v>494</v>
      </c>
      <c r="P50" s="100" t="str">
        <f>LOOKUP(O50,Name!A$2:B1943)</f>
        <v>Sam Chance</v>
      </c>
      <c r="Q50" s="91"/>
      <c r="R50" s="108"/>
      <c r="S50" s="61"/>
      <c r="T50" s="95">
        <f>IF(INT(O50/100)=1,Y50,0)</f>
        <v>0</v>
      </c>
      <c r="U50" s="95">
        <f>IF(INT(O50/100)=3,Y50,0)</f>
        <v>0</v>
      </c>
      <c r="V50" s="95">
        <f>IF(INT(O50/100)=4,Y50,0)</f>
        <v>8</v>
      </c>
      <c r="W50" s="95">
        <f>IF(INT(O50/100)=5,Y50,0)</f>
        <v>0</v>
      </c>
      <c r="X50" s="95">
        <f>IF(INT(O50/100)=6,Y50,0)</f>
        <v>0</v>
      </c>
      <c r="Y50" s="84">
        <v>8</v>
      </c>
    </row>
    <row r="51" spans="1:25" ht="15.75">
      <c r="A51" s="92">
        <f>IF(I51=1,F51,0)</f>
        <v>0</v>
      </c>
      <c r="B51" s="92">
        <f>IF(I51=3,F51,0)</f>
        <v>0</v>
      </c>
      <c r="C51" s="92">
        <f>IF(I51=4,F51,0)</f>
        <v>0</v>
      </c>
      <c r="D51" s="92">
        <f>IF(I51=5,F51,0)</f>
        <v>0</v>
      </c>
      <c r="E51" s="92">
        <f>IF(I51=6,F51,0)</f>
        <v>0</v>
      </c>
      <c r="F51" s="96">
        <v>6</v>
      </c>
      <c r="H51" s="117">
        <v>3</v>
      </c>
      <c r="I51" s="91"/>
      <c r="J51" s="100" t="e">
        <f>LOOKUP(I51,Name!A$2:B1944)</f>
        <v>#N/A</v>
      </c>
      <c r="K51" s="91"/>
      <c r="L51" s="108"/>
      <c r="M51" s="351" t="s">
        <v>232</v>
      </c>
      <c r="N51" s="99">
        <v>3</v>
      </c>
      <c r="O51" s="91">
        <v>359</v>
      </c>
      <c r="P51" s="100" t="str">
        <f>LOOKUP(O51,Name!A$2:B1944)</f>
        <v>Alex Ross</v>
      </c>
      <c r="Q51" s="91"/>
      <c r="R51" s="108"/>
      <c r="S51" s="61"/>
      <c r="T51" s="95">
        <f>IF(INT(O51/100)=1,Y51,0)</f>
        <v>0</v>
      </c>
      <c r="U51" s="95">
        <f>IF(INT(O51/100)=3,Y51,0)</f>
        <v>6</v>
      </c>
      <c r="V51" s="95">
        <f>IF(INT(O51/100)=4,Y51,0)</f>
        <v>0</v>
      </c>
      <c r="W51" s="95">
        <f>IF(INT(O51/100)=5,Y51,0)</f>
        <v>0</v>
      </c>
      <c r="X51" s="95">
        <f>IF(INT(O51/100)=6,Y51,0)</f>
        <v>0</v>
      </c>
      <c r="Y51" s="84">
        <v>6</v>
      </c>
    </row>
    <row r="52" spans="1:25" ht="15.75">
      <c r="A52" s="92">
        <f>IF(I52=1,F52,0)</f>
        <v>0</v>
      </c>
      <c r="B52" s="92">
        <f>IF(I52=3,F52,0)</f>
        <v>0</v>
      </c>
      <c r="C52" s="92">
        <f>IF(I52=4,F52,0)</f>
        <v>0</v>
      </c>
      <c r="D52" s="92">
        <f>IF(I52=5,F52,0)</f>
        <v>0</v>
      </c>
      <c r="E52" s="92">
        <f>IF(I52=6,F52,0)</f>
        <v>0</v>
      </c>
      <c r="F52" s="96">
        <v>4</v>
      </c>
      <c r="H52" s="117">
        <v>4</v>
      </c>
      <c r="I52" s="91"/>
      <c r="J52" s="100" t="e">
        <f>LOOKUP(I52,Name!A$2:B1945)</f>
        <v>#N/A</v>
      </c>
      <c r="K52" s="91"/>
      <c r="L52" s="108"/>
      <c r="M52" s="351" t="s">
        <v>232</v>
      </c>
      <c r="N52" s="99">
        <v>4</v>
      </c>
      <c r="O52" s="91">
        <v>151</v>
      </c>
      <c r="P52" s="100" t="str">
        <f>LOOKUP(O52,Name!A$2:B1945)</f>
        <v>Nathan Case</v>
      </c>
      <c r="Q52" s="453"/>
      <c r="R52" s="108"/>
      <c r="S52" s="61"/>
      <c r="T52" s="95">
        <f>IF(INT(O52/100)=1,Y52,0)</f>
        <v>4</v>
      </c>
      <c r="U52" s="95">
        <f>IF(INT(O52/100)=3,Y52,0)</f>
        <v>0</v>
      </c>
      <c r="V52" s="95">
        <f>IF(INT(O52/100)=4,Y52,0)</f>
        <v>0</v>
      </c>
      <c r="W52" s="95">
        <f>IF(INT(O52/100)=5,Y52,0)</f>
        <v>0</v>
      </c>
      <c r="X52" s="95">
        <f>IF(INT(O52/100)=6,Y52,0)</f>
        <v>0</v>
      </c>
      <c r="Y52" s="84">
        <v>4</v>
      </c>
    </row>
    <row r="53" spans="1:25" ht="15.75">
      <c r="A53" s="92">
        <f>IF(I53=1,F53,0)</f>
        <v>0</v>
      </c>
      <c r="B53" s="92">
        <f>IF(I53=3,F53,0)</f>
        <v>0</v>
      </c>
      <c r="C53" s="92">
        <f>IF(I53=4,F53,0)</f>
        <v>0</v>
      </c>
      <c r="D53" s="92">
        <f>IF(I53=5,F53,0)</f>
        <v>0</v>
      </c>
      <c r="E53" s="92">
        <f>IF(I53=6,F53,0)</f>
        <v>0</v>
      </c>
      <c r="F53" s="96">
        <v>2</v>
      </c>
      <c r="H53" s="117">
        <v>5</v>
      </c>
      <c r="I53" s="91"/>
      <c r="J53" s="100" t="e">
        <f>LOOKUP(I53,Name!A$2:B1946)</f>
        <v>#N/A</v>
      </c>
      <c r="K53" s="91"/>
      <c r="L53" s="108"/>
      <c r="M53" s="351" t="s">
        <v>232</v>
      </c>
      <c r="N53" s="99">
        <v>5</v>
      </c>
      <c r="O53" s="91"/>
      <c r="P53" s="100" t="e">
        <f>LOOKUP(O53,Name!A$2:B1946)</f>
        <v>#N/A</v>
      </c>
      <c r="Q53" s="91"/>
      <c r="R53" s="108"/>
      <c r="S53" s="61"/>
      <c r="T53" s="95">
        <f>IF(INT(O53/100)=1,Y53,0)</f>
        <v>0</v>
      </c>
      <c r="U53" s="95">
        <f>IF(INT(O53/100)=3,Y53,0)</f>
        <v>0</v>
      </c>
      <c r="V53" s="95">
        <f>IF(INT(O53/100)=4,Y53,0)</f>
        <v>0</v>
      </c>
      <c r="W53" s="95">
        <f>IF(INT(O53/100)=5,Y53,0)</f>
        <v>0</v>
      </c>
      <c r="X53" s="95">
        <f>IF(INT(O53/100)=6,Y53,0)</f>
        <v>0</v>
      </c>
      <c r="Y53" s="84">
        <v>2</v>
      </c>
    </row>
    <row r="54" spans="1:25" ht="15.75">
      <c r="A54" s="93"/>
      <c r="B54" s="93"/>
      <c r="C54" s="93"/>
      <c r="D54" s="93"/>
      <c r="E54" s="93"/>
      <c r="F54" s="94" t="s">
        <v>112</v>
      </c>
      <c r="H54" s="107"/>
      <c r="I54" s="101"/>
      <c r="J54" s="100"/>
      <c r="K54" s="101"/>
      <c r="L54" s="108"/>
      <c r="M54" s="351" t="s">
        <v>232</v>
      </c>
      <c r="N54" s="107"/>
      <c r="O54" s="101"/>
      <c r="P54" s="100"/>
      <c r="Q54" s="101"/>
      <c r="R54" s="108"/>
      <c r="S54" s="61"/>
      <c r="T54" s="109"/>
      <c r="U54" s="93"/>
      <c r="V54" s="93"/>
      <c r="W54" s="93"/>
      <c r="X54" s="93"/>
      <c r="Y54" s="94" t="s">
        <v>112</v>
      </c>
    </row>
    <row r="55" spans="1:24" ht="15.75">
      <c r="A55" s="86" t="s">
        <v>102</v>
      </c>
      <c r="B55" s="87" t="s">
        <v>104</v>
      </c>
      <c r="C55" s="88" t="s">
        <v>106</v>
      </c>
      <c r="D55" s="89" t="s">
        <v>108</v>
      </c>
      <c r="E55" s="90" t="s">
        <v>110</v>
      </c>
      <c r="H55" s="240" t="s">
        <v>202</v>
      </c>
      <c r="I55" s="106">
        <v>9.1</v>
      </c>
      <c r="J55" s="101" t="s">
        <v>546</v>
      </c>
      <c r="K55" s="101"/>
      <c r="L55" s="108"/>
      <c r="M55" s="351" t="s">
        <v>232</v>
      </c>
      <c r="N55" s="240" t="s">
        <v>206</v>
      </c>
      <c r="O55" s="101"/>
      <c r="P55" s="101" t="s">
        <v>199</v>
      </c>
      <c r="Q55" s="101"/>
      <c r="R55" s="108"/>
      <c r="S55" s="61"/>
      <c r="T55" s="86" t="s">
        <v>102</v>
      </c>
      <c r="U55" s="87" t="s">
        <v>104</v>
      </c>
      <c r="V55" s="88" t="s">
        <v>106</v>
      </c>
      <c r="W55" s="89" t="s">
        <v>108</v>
      </c>
      <c r="X55" s="90" t="s">
        <v>110</v>
      </c>
    </row>
    <row r="56" spans="1:25" ht="15.75">
      <c r="A56" s="92">
        <f>IF(I56=1,F56,0)</f>
        <v>0</v>
      </c>
      <c r="B56" s="92">
        <f>IF(I56=3,F56,0)</f>
        <v>0</v>
      </c>
      <c r="C56" s="92">
        <f>IF(I56=4,F56,0)</f>
        <v>0</v>
      </c>
      <c r="D56" s="92">
        <f>IF(I56=5,F56,0)</f>
        <v>0</v>
      </c>
      <c r="E56" s="92">
        <f>IF(I56=6,F56,0)</f>
        <v>10</v>
      </c>
      <c r="F56" s="96">
        <v>10</v>
      </c>
      <c r="H56" s="117">
        <v>1</v>
      </c>
      <c r="I56" s="91">
        <v>6</v>
      </c>
      <c r="J56" s="100" t="str">
        <f>LOOKUP(I56,Name!A$2:B1949)</f>
        <v>Solihull &amp; Small Heath</v>
      </c>
      <c r="K56" s="91"/>
      <c r="L56" s="108"/>
      <c r="M56" s="351" t="s">
        <v>232</v>
      </c>
      <c r="N56" s="99">
        <v>1</v>
      </c>
      <c r="O56" s="91">
        <v>602</v>
      </c>
      <c r="P56" s="100" t="str">
        <f>LOOKUP(O56,Name!A$2:B1949)</f>
        <v>Chris Perry</v>
      </c>
      <c r="Q56" s="91"/>
      <c r="R56" s="108"/>
      <c r="S56" s="61"/>
      <c r="T56" s="95">
        <f>IF(INT(O56/100)=1,Y56,0)</f>
        <v>0</v>
      </c>
      <c r="U56" s="95">
        <f>IF(INT(O56/100)=3,Y56,0)</f>
        <v>0</v>
      </c>
      <c r="V56" s="95">
        <f>IF(INT(O56/100)=4,Y56,0)</f>
        <v>0</v>
      </c>
      <c r="W56" s="95">
        <f>IF(INT(O56/100)=5,Y56,0)</f>
        <v>0</v>
      </c>
      <c r="X56" s="95">
        <f>IF(INT(O56/100)=6,Y56,0)</f>
        <v>10</v>
      </c>
      <c r="Y56" s="84">
        <v>10</v>
      </c>
    </row>
    <row r="57" spans="1:25" ht="15.75">
      <c r="A57" s="92">
        <f>IF(I57=1,F57,0)</f>
        <v>0</v>
      </c>
      <c r="B57" s="92">
        <f>IF(I57=3,F57,0)</f>
        <v>8</v>
      </c>
      <c r="C57" s="92">
        <f>IF(I57=4,F57,0)</f>
        <v>0</v>
      </c>
      <c r="D57" s="92">
        <f>IF(I57=5,F57,0)</f>
        <v>0</v>
      </c>
      <c r="E57" s="92">
        <f>IF(I57=6,F57,0)</f>
        <v>0</v>
      </c>
      <c r="F57" s="96">
        <v>8</v>
      </c>
      <c r="H57" s="117">
        <v>2</v>
      </c>
      <c r="I57" s="91">
        <v>3</v>
      </c>
      <c r="J57" s="100" t="str">
        <f>LOOKUP(I57,Name!A$2:B1950)</f>
        <v>Birchfield Harriers</v>
      </c>
      <c r="K57" s="7"/>
      <c r="L57" s="108"/>
      <c r="M57" s="351" t="s">
        <v>232</v>
      </c>
      <c r="N57" s="99">
        <v>2</v>
      </c>
      <c r="O57" s="91">
        <v>157</v>
      </c>
      <c r="P57" s="100" t="str">
        <f>LOOKUP(O57,Name!A$2:B1950)</f>
        <v>Henry Sanders</v>
      </c>
      <c r="Q57" s="91"/>
      <c r="R57" s="108"/>
      <c r="S57" s="61"/>
      <c r="T57" s="95">
        <f>IF(INT(O57/100)=1,Y57,0)</f>
        <v>8</v>
      </c>
      <c r="U57" s="95">
        <f>IF(INT(O57/100)=3,Y57,0)</f>
        <v>0</v>
      </c>
      <c r="V57" s="95">
        <f>IF(INT(O57/100)=4,Y57,0)</f>
        <v>0</v>
      </c>
      <c r="W57" s="95">
        <f>IF(INT(O57/100)=5,Y57,0)</f>
        <v>0</v>
      </c>
      <c r="X57" s="95">
        <f>IF(INT(O57/100)=6,Y57,0)</f>
        <v>0</v>
      </c>
      <c r="Y57" s="84">
        <v>8</v>
      </c>
    </row>
    <row r="58" spans="1:25" ht="15.75">
      <c r="A58" s="92">
        <f>IF(I58=1,F58,0)</f>
        <v>6</v>
      </c>
      <c r="B58" s="92">
        <f>IF(I58=3,F58,0)</f>
        <v>0</v>
      </c>
      <c r="C58" s="92">
        <f>IF(I58=4,F58,0)</f>
        <v>0</v>
      </c>
      <c r="D58" s="92">
        <f>IF(I58=5,F58,0)</f>
        <v>0</v>
      </c>
      <c r="E58" s="92">
        <f>IF(I58=6,F58,0)</f>
        <v>0</v>
      </c>
      <c r="F58" s="96">
        <v>6</v>
      </c>
      <c r="H58" s="117">
        <v>3</v>
      </c>
      <c r="I58" s="91">
        <v>1</v>
      </c>
      <c r="J58" s="100" t="str">
        <f>LOOKUP(I58,Name!A$2:B1951)</f>
        <v>Royal Sutton Coldfield</v>
      </c>
      <c r="K58" s="91"/>
      <c r="L58" s="108"/>
      <c r="M58" s="351" t="s">
        <v>232</v>
      </c>
      <c r="N58" s="99">
        <v>3</v>
      </c>
      <c r="O58" s="91"/>
      <c r="P58" s="100" t="e">
        <f>LOOKUP(O58,Name!A$2:B1951)</f>
        <v>#N/A</v>
      </c>
      <c r="Q58" s="91"/>
      <c r="R58" s="108"/>
      <c r="S58" s="61"/>
      <c r="T58" s="95">
        <f>IF(INT(O58/100)=1,Y58,0)</f>
        <v>0</v>
      </c>
      <c r="U58" s="95">
        <f>IF(INT(O58/100)=3,Y58,0)</f>
        <v>0</v>
      </c>
      <c r="V58" s="95">
        <f>IF(INT(O58/100)=4,Y58,0)</f>
        <v>0</v>
      </c>
      <c r="W58" s="95">
        <f>IF(INT(O58/100)=5,Y58,0)</f>
        <v>0</v>
      </c>
      <c r="X58" s="95">
        <f>IF(INT(O58/100)=6,Y58,0)</f>
        <v>0</v>
      </c>
      <c r="Y58" s="84">
        <v>6</v>
      </c>
    </row>
    <row r="59" spans="1:25" ht="15.75">
      <c r="A59" s="92">
        <f>IF(I59=1,F59,0)</f>
        <v>0</v>
      </c>
      <c r="B59" s="92">
        <f>IF(I59=3,F59,0)</f>
        <v>0</v>
      </c>
      <c r="C59" s="92">
        <f>IF(I59=4,F59,0)</f>
        <v>0</v>
      </c>
      <c r="D59" s="92">
        <f>IF(I59=5,F59,0)</f>
        <v>0</v>
      </c>
      <c r="E59" s="92">
        <f>IF(I59=6,F59,0)</f>
        <v>0</v>
      </c>
      <c r="F59" s="96">
        <v>4</v>
      </c>
      <c r="H59" s="117">
        <v>4</v>
      </c>
      <c r="I59" s="91"/>
      <c r="J59" s="100" t="e">
        <f>LOOKUP(I59,Name!A$2:B1952)</f>
        <v>#N/A</v>
      </c>
      <c r="K59" s="91"/>
      <c r="L59" s="108"/>
      <c r="M59" s="351" t="s">
        <v>232</v>
      </c>
      <c r="N59" s="99">
        <v>4</v>
      </c>
      <c r="O59" s="91"/>
      <c r="P59" s="100" t="e">
        <f>LOOKUP(O59,Name!A$2:B1952)</f>
        <v>#N/A</v>
      </c>
      <c r="Q59" s="91"/>
      <c r="R59" s="108"/>
      <c r="S59" s="61"/>
      <c r="T59" s="95">
        <f>IF(INT(O59/100)=1,Y59,0)</f>
        <v>0</v>
      </c>
      <c r="U59" s="95">
        <f>IF(INT(O59/100)=3,Y59,0)</f>
        <v>0</v>
      </c>
      <c r="V59" s="95">
        <f>IF(INT(O59/100)=4,Y59,0)</f>
        <v>0</v>
      </c>
      <c r="W59" s="95">
        <f>IF(INT(O59/100)=5,Y59,0)</f>
        <v>0</v>
      </c>
      <c r="X59" s="95">
        <f>IF(INT(O59/100)=6,Y59,0)</f>
        <v>0</v>
      </c>
      <c r="Y59" s="84">
        <v>4</v>
      </c>
    </row>
    <row r="60" spans="1:25" ht="16.5" thickBot="1">
      <c r="A60" s="92">
        <f>IF(I60=1,F60,0)</f>
        <v>0</v>
      </c>
      <c r="B60" s="92">
        <f>IF(I60=3,F60,0)</f>
        <v>0</v>
      </c>
      <c r="C60" s="92">
        <f>IF(I60=4,F60,0)</f>
        <v>0</v>
      </c>
      <c r="D60" s="92">
        <f>IF(I60=5,F60,0)</f>
        <v>0</v>
      </c>
      <c r="E60" s="92">
        <f>IF(I60=6,F60,0)</f>
        <v>0</v>
      </c>
      <c r="F60" s="96">
        <v>2</v>
      </c>
      <c r="H60" s="119">
        <v>5</v>
      </c>
      <c r="I60" s="104"/>
      <c r="J60" s="105" t="e">
        <f>LOOKUP(I60,Name!A$2:B1953)</f>
        <v>#N/A</v>
      </c>
      <c r="K60" s="104"/>
      <c r="L60" s="113"/>
      <c r="M60" s="351" t="s">
        <v>232</v>
      </c>
      <c r="N60" s="103">
        <v>5</v>
      </c>
      <c r="O60" s="104"/>
      <c r="P60" s="105" t="e">
        <f>LOOKUP(O60,Name!A$2:B1953)</f>
        <v>#N/A</v>
      </c>
      <c r="Q60" s="104"/>
      <c r="R60" s="113"/>
      <c r="S60" s="61"/>
      <c r="T60" s="95">
        <f>IF(INT(O60/100)=1,Y60,0)</f>
        <v>0</v>
      </c>
      <c r="U60" s="95">
        <f>IF(INT(O60/100)=3,Y60,0)</f>
        <v>0</v>
      </c>
      <c r="V60" s="95">
        <f>IF(INT(O60/100)=4,Y60,0)</f>
        <v>0</v>
      </c>
      <c r="W60" s="95">
        <f>IF(INT(O60/100)=5,Y60,0)</f>
        <v>0</v>
      </c>
      <c r="X60" s="95">
        <f>IF(INT(O60/100)=6,Y60,0)</f>
        <v>0</v>
      </c>
      <c r="Y60" s="84">
        <v>2</v>
      </c>
    </row>
    <row r="61" spans="1:25" ht="16.5" thickBot="1">
      <c r="A61" s="93"/>
      <c r="B61" s="93"/>
      <c r="C61" s="93"/>
      <c r="D61" s="93"/>
      <c r="E61" s="93"/>
      <c r="F61" s="94" t="s">
        <v>112</v>
      </c>
      <c r="H61" s="85"/>
      <c r="I61" s="85"/>
      <c r="J61" s="97"/>
      <c r="K61" s="85"/>
      <c r="L61" s="97"/>
      <c r="M61" s="351" t="s">
        <v>232</v>
      </c>
      <c r="N61" s="85"/>
      <c r="O61" s="85"/>
      <c r="P61" s="97"/>
      <c r="Q61" s="85"/>
      <c r="R61" s="97"/>
      <c r="T61" s="93"/>
      <c r="U61" s="93"/>
      <c r="V61" s="93"/>
      <c r="W61" s="93"/>
      <c r="X61" s="93"/>
      <c r="Y61" s="94" t="s">
        <v>112</v>
      </c>
    </row>
    <row r="62" spans="1:24" ht="15.75">
      <c r="A62" s="86" t="s">
        <v>102</v>
      </c>
      <c r="B62" s="87" t="s">
        <v>104</v>
      </c>
      <c r="C62" s="88" t="s">
        <v>106</v>
      </c>
      <c r="D62" s="89" t="s">
        <v>108</v>
      </c>
      <c r="E62" s="90" t="s">
        <v>110</v>
      </c>
      <c r="H62" s="239" t="s">
        <v>203</v>
      </c>
      <c r="I62" s="114"/>
      <c r="J62" s="98" t="s">
        <v>166</v>
      </c>
      <c r="K62" s="98"/>
      <c r="L62" s="110"/>
      <c r="M62" s="351" t="s">
        <v>232</v>
      </c>
      <c r="N62" s="239" t="s">
        <v>204</v>
      </c>
      <c r="O62" s="114"/>
      <c r="P62" s="98" t="s">
        <v>167</v>
      </c>
      <c r="Q62" s="98"/>
      <c r="R62" s="110"/>
      <c r="S62" s="61"/>
      <c r="T62" s="86" t="s">
        <v>102</v>
      </c>
      <c r="U62" s="87" t="s">
        <v>104</v>
      </c>
      <c r="V62" s="88" t="s">
        <v>106</v>
      </c>
      <c r="W62" s="89" t="s">
        <v>108</v>
      </c>
      <c r="X62" s="90" t="s">
        <v>110</v>
      </c>
    </row>
    <row r="63" spans="1:25" ht="15.75">
      <c r="A63" s="95">
        <f>IF(INT(I63/100)=1,F63,0)</f>
        <v>0</v>
      </c>
      <c r="B63" s="95">
        <f>IF(INT(I63/100)=3,F63,0)</f>
        <v>0</v>
      </c>
      <c r="C63" s="95">
        <f>IF(INT(I63/100)=4,F63,0)</f>
        <v>0</v>
      </c>
      <c r="D63" s="95">
        <f>IF(INT(I63/100)=5,F63,0)</f>
        <v>0</v>
      </c>
      <c r="E63" s="95">
        <f>IF(INT(I63/100)=6,F63,0)</f>
        <v>10</v>
      </c>
      <c r="F63" s="84">
        <v>10</v>
      </c>
      <c r="H63" s="99">
        <v>1</v>
      </c>
      <c r="I63" s="91">
        <v>602</v>
      </c>
      <c r="J63" s="100" t="str">
        <f>LOOKUP(I63,Name!A$2:B1949)</f>
        <v>Chris Perry</v>
      </c>
      <c r="K63" s="91"/>
      <c r="L63" s="108"/>
      <c r="M63" s="351" t="s">
        <v>232</v>
      </c>
      <c r="N63" s="99">
        <v>1</v>
      </c>
      <c r="O63" s="91">
        <v>610</v>
      </c>
      <c r="P63" s="100" t="str">
        <f>LOOKUP(O63,Name!A$2:B1956)</f>
        <v>Sam Harris</v>
      </c>
      <c r="Q63" s="91"/>
      <c r="R63" s="108"/>
      <c r="S63" s="61"/>
      <c r="T63" s="95">
        <f>IF(INT(O63/100)=1,Y63,0)</f>
        <v>0</v>
      </c>
      <c r="U63" s="95">
        <f>IF(INT(O63/100)=3,Y63,0)</f>
        <v>0</v>
      </c>
      <c r="V63" s="95">
        <f>IF(INT(O63/100)=4,Y63,0)</f>
        <v>0</v>
      </c>
      <c r="W63" s="95">
        <f>IF(INT(O63/100)=5,Y63,0)</f>
        <v>0</v>
      </c>
      <c r="X63" s="95">
        <f>IF(INT(O63/100)=6,Y63,0)</f>
        <v>10</v>
      </c>
      <c r="Y63" s="84">
        <v>10</v>
      </c>
    </row>
    <row r="64" spans="1:25" ht="15.75">
      <c r="A64" s="95">
        <f>IF(INT(I64/100)=1,F64,0)</f>
        <v>0</v>
      </c>
      <c r="B64" s="95">
        <f>IF(INT(I64/100)=3,F64,0)</f>
        <v>0</v>
      </c>
      <c r="C64" s="95">
        <f>IF(INT(I64/100)=4,F64,0)</f>
        <v>0</v>
      </c>
      <c r="D64" s="95">
        <f>IF(INT(I64/100)=5,F64,0)</f>
        <v>8</v>
      </c>
      <c r="E64" s="95">
        <f>IF(INT(I64/100)=6,F64,0)</f>
        <v>0</v>
      </c>
      <c r="F64" s="84">
        <v>8</v>
      </c>
      <c r="H64" s="99">
        <v>2</v>
      </c>
      <c r="I64" s="91">
        <v>572</v>
      </c>
      <c r="J64" s="100" t="str">
        <f>LOOKUP(I64,Name!A$2:B1950)</f>
        <v>Oliver Barnard</v>
      </c>
      <c r="K64" s="91"/>
      <c r="L64" s="108"/>
      <c r="M64" s="351" t="s">
        <v>232</v>
      </c>
      <c r="N64" s="99">
        <v>2</v>
      </c>
      <c r="O64" s="91">
        <v>384</v>
      </c>
      <c r="P64" s="100" t="str">
        <f>LOOKUP(O64,Name!A$2:B1957)</f>
        <v>Elizabeth Hennessy</v>
      </c>
      <c r="Q64" s="91"/>
      <c r="R64" s="108"/>
      <c r="S64" s="61"/>
      <c r="T64" s="95">
        <f>IF(INT(O64/100)=1,Y64,0)</f>
        <v>0</v>
      </c>
      <c r="U64" s="95">
        <f>IF(INT(O64/100)=3,Y64,0)</f>
        <v>8</v>
      </c>
      <c r="V64" s="95">
        <f>IF(INT(O64/100)=4,Y64,0)</f>
        <v>0</v>
      </c>
      <c r="W64" s="95">
        <f>IF(INT(O64/100)=5,Y64,0)</f>
        <v>0</v>
      </c>
      <c r="X64" s="95">
        <f>IF(INT(O64/100)=6,Y64,0)</f>
        <v>0</v>
      </c>
      <c r="Y64" s="84">
        <v>8</v>
      </c>
    </row>
    <row r="65" spans="1:25" ht="15.75">
      <c r="A65" s="95">
        <f>IF(INT(I65/100)=1,F65,0)</f>
        <v>0</v>
      </c>
      <c r="B65" s="95">
        <f>IF(INT(I65/100)=3,F65,0)</f>
        <v>6</v>
      </c>
      <c r="C65" s="95">
        <f>IF(INT(I65/100)=4,F65,0)</f>
        <v>0</v>
      </c>
      <c r="D65" s="95">
        <f>IF(INT(I65/100)=5,F65,0)</f>
        <v>0</v>
      </c>
      <c r="E65" s="95">
        <f>IF(INT(I65/100)=6,F65,0)</f>
        <v>0</v>
      </c>
      <c r="F65" s="84">
        <v>6</v>
      </c>
      <c r="H65" s="99">
        <v>3</v>
      </c>
      <c r="I65" s="91">
        <v>398</v>
      </c>
      <c r="J65" s="100" t="str">
        <f>LOOKUP(I65,Name!A$2:B1951)</f>
        <v>Jayda Regis</v>
      </c>
      <c r="K65" s="91"/>
      <c r="L65" s="108"/>
      <c r="M65" s="351" t="s">
        <v>232</v>
      </c>
      <c r="N65" s="99">
        <v>3</v>
      </c>
      <c r="O65" s="91"/>
      <c r="P65" s="100" t="e">
        <f>LOOKUP(O65,Name!A$2:B1958)</f>
        <v>#N/A</v>
      </c>
      <c r="Q65" s="91"/>
      <c r="R65" s="108"/>
      <c r="S65" s="61"/>
      <c r="T65" s="95">
        <f>IF(INT(O65/100)=1,Y65,0)</f>
        <v>0</v>
      </c>
      <c r="U65" s="95">
        <f>IF(INT(O65/100)=3,Y65,0)</f>
        <v>0</v>
      </c>
      <c r="V65" s="95">
        <f>IF(INT(O65/100)=4,Y65,0)</f>
        <v>0</v>
      </c>
      <c r="W65" s="95">
        <f>IF(INT(O65/100)=5,Y65,0)</f>
        <v>0</v>
      </c>
      <c r="X65" s="95">
        <f>IF(INT(O65/100)=6,Y65,0)</f>
        <v>0</v>
      </c>
      <c r="Y65" s="84">
        <v>6</v>
      </c>
    </row>
    <row r="66" spans="1:25" ht="15.75">
      <c r="A66" s="95">
        <f>IF(INT(I66/100)=1,F66,0)</f>
        <v>4</v>
      </c>
      <c r="B66" s="95">
        <f>IF(INT(I66/100)=3,F66,0)</f>
        <v>0</v>
      </c>
      <c r="C66" s="95">
        <f>IF(INT(I66/100)=4,F66,0)</f>
        <v>0</v>
      </c>
      <c r="D66" s="95">
        <f>IF(INT(I66/100)=5,F66,0)</f>
        <v>0</v>
      </c>
      <c r="E66" s="95">
        <f>IF(INT(I66/100)=6,F66,0)</f>
        <v>0</v>
      </c>
      <c r="F66" s="84">
        <v>4</v>
      </c>
      <c r="H66" s="99">
        <v>4</v>
      </c>
      <c r="I66" s="91">
        <v>157</v>
      </c>
      <c r="J66" s="100" t="str">
        <f>LOOKUP(I66,Name!A$2:B1952)</f>
        <v>Henry Sanders</v>
      </c>
      <c r="K66" s="91"/>
      <c r="L66" s="108"/>
      <c r="M66" s="351" t="s">
        <v>232</v>
      </c>
      <c r="N66" s="99">
        <v>4</v>
      </c>
      <c r="O66" s="91"/>
      <c r="P66" s="100" t="e">
        <f>LOOKUP(O66,Name!A$2:B1959)</f>
        <v>#N/A</v>
      </c>
      <c r="Q66" s="91"/>
      <c r="R66" s="108"/>
      <c r="S66" s="61"/>
      <c r="T66" s="95">
        <f>IF(INT(O66/100)=1,Y66,0)</f>
        <v>0</v>
      </c>
      <c r="U66" s="95">
        <f>IF(INT(O66/100)=3,Y66,0)</f>
        <v>0</v>
      </c>
      <c r="V66" s="95">
        <f>IF(INT(O66/100)=4,Y66,0)</f>
        <v>0</v>
      </c>
      <c r="W66" s="95">
        <f>IF(INT(O66/100)=5,Y66,0)</f>
        <v>0</v>
      </c>
      <c r="X66" s="95">
        <f>IF(INT(O66/100)=6,Y66,0)</f>
        <v>0</v>
      </c>
      <c r="Y66" s="84">
        <v>4</v>
      </c>
    </row>
    <row r="67" spans="1:25" ht="15.75">
      <c r="A67" s="95">
        <f>IF(INT(I67/100)=1,F67,0)</f>
        <v>0</v>
      </c>
      <c r="B67" s="95">
        <f>IF(INT(I67/100)=3,F67,0)</f>
        <v>0</v>
      </c>
      <c r="C67" s="95">
        <f>IF(INT(I67/100)=4,F67,0)</f>
        <v>0</v>
      </c>
      <c r="D67" s="95">
        <f>IF(INT(I67/100)=5,F67,0)</f>
        <v>0</v>
      </c>
      <c r="E67" s="95">
        <f>IF(INT(I67/100)=6,F67,0)</f>
        <v>0</v>
      </c>
      <c r="F67" s="84">
        <v>2</v>
      </c>
      <c r="H67" s="99">
        <v>5</v>
      </c>
      <c r="I67" s="91"/>
      <c r="J67" s="100" t="e">
        <f>LOOKUP(I67,Name!A$2:B1953)</f>
        <v>#N/A</v>
      </c>
      <c r="K67" s="91"/>
      <c r="L67" s="108"/>
      <c r="M67" s="351" t="s">
        <v>232</v>
      </c>
      <c r="N67" s="99">
        <v>5</v>
      </c>
      <c r="O67" s="91"/>
      <c r="P67" s="100" t="e">
        <f>LOOKUP(O67,Name!A$2:B1960)</f>
        <v>#N/A</v>
      </c>
      <c r="Q67" s="91"/>
      <c r="R67" s="108"/>
      <c r="S67" s="61"/>
      <c r="T67" s="95">
        <f>IF(INT(O67/100)=1,Y67,0)</f>
        <v>0</v>
      </c>
      <c r="U67" s="95">
        <f>IF(INT(O67/100)=3,Y67,0)</f>
        <v>0</v>
      </c>
      <c r="V67" s="95">
        <f>IF(INT(O67/100)=4,Y67,0)</f>
        <v>0</v>
      </c>
      <c r="W67" s="95">
        <f>IF(INT(O67/100)=5,Y67,0)</f>
        <v>0</v>
      </c>
      <c r="X67" s="95">
        <f>IF(INT(O67/100)=6,Y67,0)</f>
        <v>0</v>
      </c>
      <c r="Y67" s="84">
        <v>2</v>
      </c>
    </row>
    <row r="68" spans="1:25" ht="16.5" thickBot="1">
      <c r="A68" s="93"/>
      <c r="B68" s="93"/>
      <c r="C68" s="93"/>
      <c r="D68" s="93"/>
      <c r="E68" s="93"/>
      <c r="F68" s="94" t="s">
        <v>112</v>
      </c>
      <c r="H68" s="111"/>
      <c r="I68" s="112"/>
      <c r="J68" s="105"/>
      <c r="K68" s="105"/>
      <c r="L68" s="113"/>
      <c r="M68" s="351" t="s">
        <v>232</v>
      </c>
      <c r="N68" s="111"/>
      <c r="O68" s="112"/>
      <c r="P68" s="105"/>
      <c r="Q68" s="105"/>
      <c r="R68" s="113"/>
      <c r="S68" s="61"/>
      <c r="T68" s="93"/>
      <c r="U68" s="93"/>
      <c r="V68" s="93"/>
      <c r="W68" s="93"/>
      <c r="X68" s="93"/>
      <c r="Y68" s="94" t="s">
        <v>112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D1">
      <selection activeCell="J13" sqref="J13"/>
    </sheetView>
  </sheetViews>
  <sheetFormatPr defaultColWidth="9.140625" defaultRowHeight="12.75"/>
  <cols>
    <col min="1" max="5" width="6.421875" style="3" customWidth="1"/>
    <col min="6" max="6" width="6.421875" style="60" customWidth="1"/>
    <col min="7" max="7" width="2.57421875" style="60" customWidth="1"/>
    <col min="8" max="8" width="5.57421875" style="60" customWidth="1"/>
    <col min="9" max="9" width="6.28125" style="60" customWidth="1"/>
    <col min="10" max="10" width="23.28125" style="60" customWidth="1"/>
    <col min="11" max="11" width="8.00390625" style="60" customWidth="1"/>
    <col min="12" max="12" width="4.57421875" style="60" customWidth="1"/>
    <col min="13" max="13" width="4.57421875" style="3" customWidth="1"/>
    <col min="14" max="14" width="6.00390625" style="60" customWidth="1"/>
    <col min="15" max="15" width="6.7109375" style="60" customWidth="1"/>
    <col min="16" max="16" width="24.00390625" style="3" customWidth="1"/>
    <col min="17" max="17" width="8.8515625" style="3" customWidth="1"/>
    <col min="18" max="18" width="3.8515625" style="3" customWidth="1"/>
    <col min="19" max="19" width="4.57421875" style="10" customWidth="1"/>
    <col min="20" max="24" width="5.7109375" style="3" customWidth="1"/>
    <col min="25" max="25" width="5.7109375" style="60" customWidth="1"/>
    <col min="26" max="16384" width="9.140625" style="3" customWidth="1"/>
  </cols>
  <sheetData>
    <row r="1" spans="1:19" ht="16.5" thickBot="1">
      <c r="A1" s="86" t="s">
        <v>102</v>
      </c>
      <c r="B1" s="87" t="s">
        <v>104</v>
      </c>
      <c r="C1" s="88" t="s">
        <v>106</v>
      </c>
      <c r="D1" s="89" t="s">
        <v>108</v>
      </c>
      <c r="E1" s="90" t="s">
        <v>110</v>
      </c>
      <c r="F1" s="260" t="s">
        <v>213</v>
      </c>
      <c r="H1" s="879" t="s">
        <v>136</v>
      </c>
      <c r="I1" s="880"/>
      <c r="J1" s="880"/>
      <c r="K1" s="880"/>
      <c r="L1" s="881"/>
      <c r="M1" s="250" t="s">
        <v>213</v>
      </c>
      <c r="N1" s="244" t="s">
        <v>469</v>
      </c>
      <c r="O1" s="261">
        <v>6</v>
      </c>
      <c r="P1" s="125" t="str">
        <f>LOOKUP(O1,Name!A$2:B1899)</f>
        <v>Solihull &amp; Small Heath</v>
      </c>
      <c r="Q1" s="261">
        <f>E$4</f>
        <v>129</v>
      </c>
      <c r="R1" s="246"/>
      <c r="S1" s="130"/>
    </row>
    <row r="2" spans="1:19" ht="16.5" thickBot="1">
      <c r="A2" s="60">
        <f>SUM(A6:A68)</f>
        <v>14</v>
      </c>
      <c r="B2" s="60">
        <f>SUM(B6:B68)</f>
        <v>48</v>
      </c>
      <c r="C2" s="60">
        <f>SUM(C6:C68)</f>
        <v>32</v>
      </c>
      <c r="D2" s="60">
        <f>SUM(D6:D68)</f>
        <v>66</v>
      </c>
      <c r="E2" s="60">
        <f>SUM(E6:E68)</f>
        <v>68</v>
      </c>
      <c r="F2" s="223" t="s">
        <v>134</v>
      </c>
      <c r="H2" s="244"/>
      <c r="I2" s="245"/>
      <c r="J2" s="245"/>
      <c r="K2" s="245"/>
      <c r="L2" s="246"/>
      <c r="M2" s="250" t="s">
        <v>213</v>
      </c>
      <c r="N2" s="244" t="s">
        <v>472</v>
      </c>
      <c r="O2" s="261">
        <v>3</v>
      </c>
      <c r="P2" s="125" t="str">
        <f>LOOKUP(O2,Name!A$2:B1896)</f>
        <v>Birchfield Harriers</v>
      </c>
      <c r="Q2" s="261">
        <f>B$4</f>
        <v>118</v>
      </c>
      <c r="R2" s="246"/>
      <c r="S2" s="130"/>
    </row>
    <row r="3" spans="1:19" ht="16.5" thickBot="1">
      <c r="A3" s="60">
        <f>SUM(T6:T68)</f>
        <v>22</v>
      </c>
      <c r="B3" s="60">
        <f>SUM(U6:U68)</f>
        <v>70</v>
      </c>
      <c r="C3" s="60">
        <f>SUM(V6:V68)</f>
        <v>45</v>
      </c>
      <c r="D3" s="60">
        <f>SUM(W6:W68)</f>
        <v>56</v>
      </c>
      <c r="E3" s="60">
        <f>SUM(X6:X68)</f>
        <v>61</v>
      </c>
      <c r="F3" s="223" t="s">
        <v>196</v>
      </c>
      <c r="H3" s="262"/>
      <c r="I3" s="263"/>
      <c r="J3" s="263" t="s">
        <v>585</v>
      </c>
      <c r="K3" s="263"/>
      <c r="L3" s="264"/>
      <c r="M3" s="250" t="s">
        <v>213</v>
      </c>
      <c r="N3" s="244" t="s">
        <v>473</v>
      </c>
      <c r="O3" s="261">
        <v>5</v>
      </c>
      <c r="P3" s="125" t="str">
        <f>LOOKUP(O3,Name!A$2:B1898)</f>
        <v>Tamworth AC</v>
      </c>
      <c r="Q3" s="261">
        <f>D$4</f>
        <v>122</v>
      </c>
      <c r="R3" s="246"/>
      <c r="S3" s="130"/>
    </row>
    <row r="4" spans="1:19" ht="16.5" thickBot="1">
      <c r="A4" s="260">
        <f>A2+A3</f>
        <v>36</v>
      </c>
      <c r="B4" s="260">
        <f>B2+B3</f>
        <v>118</v>
      </c>
      <c r="C4" s="260">
        <f>C2+C3</f>
        <v>77</v>
      </c>
      <c r="D4" s="260">
        <f>D2+D3</f>
        <v>122</v>
      </c>
      <c r="E4" s="260">
        <f>E2+E3</f>
        <v>129</v>
      </c>
      <c r="F4" s="260" t="s">
        <v>135</v>
      </c>
      <c r="H4" s="244"/>
      <c r="I4" s="245"/>
      <c r="J4" s="245" t="s">
        <v>137</v>
      </c>
      <c r="K4" s="245"/>
      <c r="L4" s="246"/>
      <c r="M4" s="250" t="s">
        <v>213</v>
      </c>
      <c r="N4" s="244" t="s">
        <v>470</v>
      </c>
      <c r="O4" s="261">
        <v>1</v>
      </c>
      <c r="P4" s="125" t="str">
        <f>LOOKUP(O4,Name!A$2:B1895)</f>
        <v>Royal Sutton Coldfield</v>
      </c>
      <c r="Q4" s="261">
        <f>A$4</f>
        <v>36</v>
      </c>
      <c r="R4" s="246"/>
      <c r="S4" s="130"/>
    </row>
    <row r="5" spans="8:19" ht="16.5" thickBot="1">
      <c r="H5" s="247"/>
      <c r="I5" s="248"/>
      <c r="J5" s="248"/>
      <c r="K5" s="248"/>
      <c r="L5" s="249"/>
      <c r="M5" s="250" t="s">
        <v>213</v>
      </c>
      <c r="N5" s="244" t="s">
        <v>471</v>
      </c>
      <c r="O5" s="261">
        <v>4</v>
      </c>
      <c r="P5" s="125" t="str">
        <f>LOOKUP(O5,Name!A$2:B1897)</f>
        <v>Halesowen C&amp;AC</v>
      </c>
      <c r="Q5" s="261">
        <f>C$4</f>
        <v>77</v>
      </c>
      <c r="R5" s="246"/>
      <c r="S5" s="130"/>
    </row>
    <row r="6" spans="1:24" ht="16.5" thickBot="1">
      <c r="A6" s="86" t="s">
        <v>102</v>
      </c>
      <c r="B6" s="87" t="s">
        <v>104</v>
      </c>
      <c r="C6" s="88" t="s">
        <v>106</v>
      </c>
      <c r="D6" s="89" t="s">
        <v>108</v>
      </c>
      <c r="E6" s="90" t="s">
        <v>110</v>
      </c>
      <c r="F6" s="60" t="s">
        <v>134</v>
      </c>
      <c r="H6" s="239" t="s">
        <v>214</v>
      </c>
      <c r="I6" s="116">
        <v>7.3</v>
      </c>
      <c r="J6" s="214" t="s">
        <v>111</v>
      </c>
      <c r="K6" s="214"/>
      <c r="L6" s="220"/>
      <c r="M6" s="250" t="s">
        <v>213</v>
      </c>
      <c r="N6" s="239" t="s">
        <v>230</v>
      </c>
      <c r="O6" s="225"/>
      <c r="P6" s="214" t="s">
        <v>132</v>
      </c>
      <c r="Q6" s="214"/>
      <c r="R6" s="220"/>
      <c r="S6" s="61"/>
      <c r="T6" s="86" t="s">
        <v>102</v>
      </c>
      <c r="U6" s="87" t="s">
        <v>104</v>
      </c>
      <c r="V6" s="88" t="s">
        <v>106</v>
      </c>
      <c r="W6" s="89" t="s">
        <v>108</v>
      </c>
      <c r="X6" s="90" t="s">
        <v>110</v>
      </c>
    </row>
    <row r="7" spans="1:25" ht="15.75" thickBot="1">
      <c r="A7" s="92">
        <f>IF(I7=1,F7,0)</f>
        <v>0</v>
      </c>
      <c r="B7" s="92">
        <f>IF(I7=3,F7,0)</f>
        <v>0</v>
      </c>
      <c r="C7" s="92">
        <f>IF(I7=4,F7,0)</f>
        <v>0</v>
      </c>
      <c r="D7" s="92">
        <f>IF(I7=5,F7,0)</f>
        <v>0</v>
      </c>
      <c r="E7" s="92">
        <f>IF(I7=6,F7,0)</f>
        <v>10</v>
      </c>
      <c r="F7" s="96">
        <v>10</v>
      </c>
      <c r="H7" s="117">
        <v>1</v>
      </c>
      <c r="I7" s="91">
        <v>6</v>
      </c>
      <c r="J7" s="215" t="str">
        <f>LOOKUP(I7,Name!A$2:B1901)</f>
        <v>Solihull &amp; Small Heath</v>
      </c>
      <c r="K7" s="91"/>
      <c r="L7" s="221"/>
      <c r="M7" s="250" t="s">
        <v>213</v>
      </c>
      <c r="N7" s="99">
        <v>1</v>
      </c>
      <c r="O7" s="91">
        <v>431</v>
      </c>
      <c r="P7" s="215" t="str">
        <f>LOOKUP(O7,Name!A$2:B1900)</f>
        <v>Iris Oliarynk</v>
      </c>
      <c r="Q7" s="453"/>
      <c r="R7" s="221"/>
      <c r="S7" s="61"/>
      <c r="T7" s="95">
        <f>IF(INT(O7/100)=1,Y7,0)</f>
        <v>0</v>
      </c>
      <c r="U7" s="95">
        <f>IF(INT(O7/100)=3,Y7,0)</f>
        <v>0</v>
      </c>
      <c r="V7" s="95">
        <f>IF(INT(O7/100)=4,Y7,0)</f>
        <v>10</v>
      </c>
      <c r="W7" s="95">
        <f>IF(INT(O7/100)=5,Y7,0)</f>
        <v>0</v>
      </c>
      <c r="X7" s="95">
        <f>IF(INT(O7/100)=6,Y7,0)</f>
        <v>0</v>
      </c>
      <c r="Y7" s="84">
        <v>10</v>
      </c>
    </row>
    <row r="8" spans="1:25" ht="15.75" thickBot="1">
      <c r="A8" s="92">
        <f>IF(I8=1,F8,0)</f>
        <v>0</v>
      </c>
      <c r="B8" s="92">
        <f>IF(I8=3,F8,0)</f>
        <v>0</v>
      </c>
      <c r="C8" s="92">
        <f>IF(I8=4,F8,0)</f>
        <v>8</v>
      </c>
      <c r="D8" s="92">
        <f>IF(I8=5,F8,0)</f>
        <v>0</v>
      </c>
      <c r="E8" s="92">
        <f>IF(I8=6,F8,0)</f>
        <v>0</v>
      </c>
      <c r="F8" s="96">
        <v>8</v>
      </c>
      <c r="H8" s="117">
        <v>2</v>
      </c>
      <c r="I8" s="91">
        <v>4</v>
      </c>
      <c r="J8" s="215" t="str">
        <f>LOOKUP(I8,Name!A$2:B1902)</f>
        <v>Halesowen C&amp;AC</v>
      </c>
      <c r="K8" s="7"/>
      <c r="L8" s="221"/>
      <c r="M8" s="250" t="s">
        <v>213</v>
      </c>
      <c r="N8" s="99">
        <v>2</v>
      </c>
      <c r="O8" s="91">
        <v>318</v>
      </c>
      <c r="P8" s="215" t="str">
        <f>LOOKUP(O8,Name!A$2:B1901)</f>
        <v>Lauren Walker</v>
      </c>
      <c r="Q8" s="453"/>
      <c r="R8" s="221"/>
      <c r="S8" s="61"/>
      <c r="T8" s="95">
        <f>IF(INT(O8/100)=1,Y8,0)</f>
        <v>0</v>
      </c>
      <c r="U8" s="95">
        <f>IF(INT(O8/100)=3,Y8,0)</f>
        <v>8</v>
      </c>
      <c r="V8" s="95">
        <f>IF(INT(O8/100)=4,Y8,0)</f>
        <v>0</v>
      </c>
      <c r="W8" s="95">
        <f>IF(INT(O8/100)=5,Y8,0)</f>
        <v>0</v>
      </c>
      <c r="X8" s="95">
        <f>IF(INT(O8/100)=6,Y8,0)</f>
        <v>0</v>
      </c>
      <c r="Y8" s="84">
        <v>8</v>
      </c>
    </row>
    <row r="9" spans="1:25" ht="15.75" thickBot="1">
      <c r="A9" s="92">
        <f>IF(I9=1,F9,0)</f>
        <v>0</v>
      </c>
      <c r="B9" s="92">
        <f>IF(I9=3,F9,0)</f>
        <v>0</v>
      </c>
      <c r="C9" s="92">
        <f>IF(I9=4,F9,0)</f>
        <v>0</v>
      </c>
      <c r="D9" s="92">
        <f>IF(I9=5,F9,0)</f>
        <v>6</v>
      </c>
      <c r="E9" s="92">
        <f>IF(I9=6,F9,0)</f>
        <v>0</v>
      </c>
      <c r="F9" s="96">
        <v>6</v>
      </c>
      <c r="H9" s="117">
        <v>3</v>
      </c>
      <c r="I9" s="91">
        <v>5</v>
      </c>
      <c r="J9" s="215" t="str">
        <f>LOOKUP(I9,Name!A$2:B1903)</f>
        <v>Tamworth AC</v>
      </c>
      <c r="K9" s="7"/>
      <c r="L9" s="221"/>
      <c r="M9" s="250" t="s">
        <v>213</v>
      </c>
      <c r="N9" s="99">
        <v>3</v>
      </c>
      <c r="O9" s="91">
        <v>654</v>
      </c>
      <c r="P9" s="215" t="str">
        <f>LOOKUP(O9,Name!A$2:B1902)</f>
        <v>Sarah Russell</v>
      </c>
      <c r="Q9" s="453"/>
      <c r="R9" s="221"/>
      <c r="S9" s="61"/>
      <c r="T9" s="95">
        <f>IF(INT(O9/100)=1,Y9,0)</f>
        <v>0</v>
      </c>
      <c r="U9" s="95">
        <f>IF(INT(O9/100)=3,Y9,0)</f>
        <v>0</v>
      </c>
      <c r="V9" s="95">
        <f>IF(INT(O9/100)=4,Y9,0)</f>
        <v>0</v>
      </c>
      <c r="W9" s="95">
        <f>IF(INT(O9/100)=5,Y9,0)</f>
        <v>0</v>
      </c>
      <c r="X9" s="95">
        <f>IF(INT(O9/100)=6,Y9,0)</f>
        <v>6</v>
      </c>
      <c r="Y9" s="84">
        <v>6</v>
      </c>
    </row>
    <row r="10" spans="1:25" ht="15.75" thickBot="1">
      <c r="A10" s="92">
        <f>IF(I10=1,F10,0)</f>
        <v>0</v>
      </c>
      <c r="B10" s="92">
        <f>IF(I10=3,F10,0)</f>
        <v>4</v>
      </c>
      <c r="C10" s="92">
        <f>IF(I10=4,F10,0)</f>
        <v>0</v>
      </c>
      <c r="D10" s="92">
        <f>IF(I10=5,F10,0)</f>
        <v>0</v>
      </c>
      <c r="E10" s="92">
        <f>IF(I10=6,F10,0)</f>
        <v>0</v>
      </c>
      <c r="F10" s="96">
        <v>4</v>
      </c>
      <c r="H10" s="117">
        <v>4</v>
      </c>
      <c r="I10" s="91">
        <v>3</v>
      </c>
      <c r="J10" s="215" t="str">
        <f>LOOKUP(I10,Name!A$2:B1904)</f>
        <v>Birchfield Harriers</v>
      </c>
      <c r="K10" s="91"/>
      <c r="L10" s="221"/>
      <c r="M10" s="250" t="s">
        <v>213</v>
      </c>
      <c r="N10" s="99">
        <v>4</v>
      </c>
      <c r="O10" s="91">
        <v>136</v>
      </c>
      <c r="P10" s="215" t="str">
        <f>LOOKUP(O10,Name!A$2:B1903)</f>
        <v>Elley Criddle</v>
      </c>
      <c r="Q10" s="453"/>
      <c r="R10" s="221"/>
      <c r="S10" s="61"/>
      <c r="T10" s="95">
        <f>IF(INT(O10/100)=1,Y10,0)</f>
        <v>4</v>
      </c>
      <c r="U10" s="95">
        <f>IF(INT(O10/100)=3,Y10,0)</f>
        <v>0</v>
      </c>
      <c r="V10" s="95">
        <f>IF(INT(O10/100)=4,Y10,0)</f>
        <v>0</v>
      </c>
      <c r="W10" s="95">
        <f>IF(INT(O10/100)=5,Y10,0)</f>
        <v>0</v>
      </c>
      <c r="X10" s="95">
        <f>IF(INT(O10/100)=6,Y10,0)</f>
        <v>0</v>
      </c>
      <c r="Y10" s="84">
        <v>4</v>
      </c>
    </row>
    <row r="11" spans="1:25" ht="15.75" thickBot="1">
      <c r="A11" s="92">
        <f>IF(I11=1,F11,0)</f>
        <v>2</v>
      </c>
      <c r="B11" s="92">
        <f>IF(I11=3,F11,0)</f>
        <v>0</v>
      </c>
      <c r="C11" s="92">
        <f>IF(I11=4,F11,0)</f>
        <v>0</v>
      </c>
      <c r="D11" s="92">
        <f>IF(I11=5,F11,0)</f>
        <v>0</v>
      </c>
      <c r="E11" s="92">
        <f>IF(I11=6,F11,0)</f>
        <v>0</v>
      </c>
      <c r="F11" s="96">
        <v>2</v>
      </c>
      <c r="H11" s="117">
        <v>5</v>
      </c>
      <c r="I11" s="91">
        <v>1</v>
      </c>
      <c r="J11" s="215" t="str">
        <f>LOOKUP(I11,Name!A$2:B1905)</f>
        <v>Royal Sutton Coldfield</v>
      </c>
      <c r="K11" s="91"/>
      <c r="L11" s="221"/>
      <c r="M11" s="250" t="s">
        <v>213</v>
      </c>
      <c r="N11" s="99">
        <v>5</v>
      </c>
      <c r="O11" s="91">
        <v>552</v>
      </c>
      <c r="P11" s="215" t="str">
        <f>LOOKUP(O11,Name!A$2:B1904)</f>
        <v>Olivia Wooley</v>
      </c>
      <c r="Q11" s="453"/>
      <c r="R11" s="221"/>
      <c r="S11" s="61"/>
      <c r="T11" s="95">
        <f>IF(INT(O11/100)=1,Y11,0)</f>
        <v>0</v>
      </c>
      <c r="U11" s="95">
        <f>IF(INT(O11/100)=3,Y11,0)</f>
        <v>0</v>
      </c>
      <c r="V11" s="95">
        <f>IF(INT(O11/100)=4,Y11,0)</f>
        <v>0</v>
      </c>
      <c r="W11" s="95">
        <f>IF(INT(O11/100)=5,Y11,0)</f>
        <v>2</v>
      </c>
      <c r="X11" s="95">
        <f>IF(INT(O11/100)=6,Y11,0)</f>
        <v>0</v>
      </c>
      <c r="Y11" s="84">
        <v>2</v>
      </c>
    </row>
    <row r="12" spans="1:25" ht="15.75" thickBot="1">
      <c r="A12" s="93"/>
      <c r="B12" s="93"/>
      <c r="C12" s="93"/>
      <c r="D12" s="93"/>
      <c r="E12" s="93"/>
      <c r="F12" s="94" t="s">
        <v>112</v>
      </c>
      <c r="H12" s="219"/>
      <c r="I12" s="216"/>
      <c r="J12" s="215"/>
      <c r="K12" s="216"/>
      <c r="L12" s="221"/>
      <c r="M12" s="250" t="s">
        <v>213</v>
      </c>
      <c r="N12" s="219"/>
      <c r="O12" s="216"/>
      <c r="P12" s="215"/>
      <c r="Q12" s="333"/>
      <c r="R12" s="221"/>
      <c r="S12" s="61"/>
      <c r="T12" s="109"/>
      <c r="U12" s="93"/>
      <c r="V12" s="93"/>
      <c r="W12" s="93"/>
      <c r="X12" s="93"/>
      <c r="Y12" s="94" t="s">
        <v>112</v>
      </c>
    </row>
    <row r="13" spans="1:24" ht="16.5" thickBot="1">
      <c r="A13" s="86" t="s">
        <v>102</v>
      </c>
      <c r="B13" s="87" t="s">
        <v>104</v>
      </c>
      <c r="C13" s="88" t="s">
        <v>106</v>
      </c>
      <c r="D13" s="89" t="s">
        <v>108</v>
      </c>
      <c r="E13" s="90" t="s">
        <v>110</v>
      </c>
      <c r="H13" s="240" t="s">
        <v>215</v>
      </c>
      <c r="I13" s="106">
        <v>7.4</v>
      </c>
      <c r="J13" s="216" t="s">
        <v>194</v>
      </c>
      <c r="K13" s="216"/>
      <c r="L13" s="221"/>
      <c r="M13" s="250" t="s">
        <v>213</v>
      </c>
      <c r="N13" s="240" t="s">
        <v>231</v>
      </c>
      <c r="O13" s="216"/>
      <c r="P13" s="216" t="s">
        <v>133</v>
      </c>
      <c r="Q13" s="333"/>
      <c r="R13" s="221"/>
      <c r="S13" s="61"/>
      <c r="T13" s="86" t="s">
        <v>102</v>
      </c>
      <c r="U13" s="87" t="s">
        <v>104</v>
      </c>
      <c r="V13" s="88" t="s">
        <v>106</v>
      </c>
      <c r="W13" s="89" t="s">
        <v>108</v>
      </c>
      <c r="X13" s="90" t="s">
        <v>110</v>
      </c>
    </row>
    <row r="14" spans="1:25" ht="15.75" thickBot="1">
      <c r="A14" s="92">
        <f>IF(INT(I14/100)=1,F14,0)</f>
        <v>0</v>
      </c>
      <c r="B14" s="92">
        <f>IF(INT(I14/100)=3,F14,0)</f>
        <v>10</v>
      </c>
      <c r="C14" s="92">
        <f>IF(INT(I14/100)=4,F14,0)</f>
        <v>0</v>
      </c>
      <c r="D14" s="92">
        <f>IF(INT(I14/100)=5,F14,0)</f>
        <v>0</v>
      </c>
      <c r="E14" s="92">
        <f>IF(INT(I14/100)=6,F14,0)</f>
        <v>0</v>
      </c>
      <c r="F14" s="96">
        <v>10</v>
      </c>
      <c r="H14" s="117">
        <v>1</v>
      </c>
      <c r="I14" s="91">
        <v>341</v>
      </c>
      <c r="J14" s="215" t="str">
        <f>LOOKUP(I14,Name!A$2:B1907)</f>
        <v>Abigail Hazel</v>
      </c>
      <c r="K14" s="91"/>
      <c r="L14" s="221"/>
      <c r="M14" s="250" t="s">
        <v>213</v>
      </c>
      <c r="N14" s="99">
        <v>1</v>
      </c>
      <c r="O14" s="91">
        <v>453</v>
      </c>
      <c r="P14" s="215" t="str">
        <f>LOOKUP(O14,Name!A$2:B1907)</f>
        <v>Kimberley Thomas</v>
      </c>
      <c r="Q14" s="453"/>
      <c r="R14" s="221"/>
      <c r="S14" s="61"/>
      <c r="T14" s="95">
        <f>IF(INT(O14/100)=1,Y14,0)</f>
        <v>0</v>
      </c>
      <c r="U14" s="95">
        <f>IF(INT(O14/100)=3,Y14,0)</f>
        <v>0</v>
      </c>
      <c r="V14" s="95">
        <f>IF(INT(O14/100)=4,Y14,0)</f>
        <v>10</v>
      </c>
      <c r="W14" s="95">
        <f>IF(INT(O14/100)=5,Y14,0)</f>
        <v>0</v>
      </c>
      <c r="X14" s="95">
        <f>IF(INT(O14/100)=6,Y14,0)</f>
        <v>0</v>
      </c>
      <c r="Y14" s="84">
        <v>10</v>
      </c>
    </row>
    <row r="15" spans="1:25" ht="15.75" thickBot="1">
      <c r="A15" s="92">
        <f>IF(INT(I15/100)=1,F15,0)</f>
        <v>0</v>
      </c>
      <c r="B15" s="92">
        <f>IF(INT(I15/100)=3,F15,0)</f>
        <v>0</v>
      </c>
      <c r="C15" s="92">
        <f>IF(INT(I15/100)=4,F15,0)</f>
        <v>0</v>
      </c>
      <c r="D15" s="92">
        <f>IF(INT(I15/100)=5,F15,0)</f>
        <v>8</v>
      </c>
      <c r="E15" s="92">
        <f>IF(INT(I15/100)=6,F15,0)</f>
        <v>0</v>
      </c>
      <c r="F15" s="96">
        <v>8</v>
      </c>
      <c r="H15" s="117">
        <v>2</v>
      </c>
      <c r="I15" s="91">
        <v>556</v>
      </c>
      <c r="J15" s="215" t="str">
        <f>LOOKUP(I15,Name!A$2:B1908)</f>
        <v>Rachel West</v>
      </c>
      <c r="K15" s="91"/>
      <c r="L15" s="221"/>
      <c r="M15" s="250" t="s">
        <v>213</v>
      </c>
      <c r="N15" s="99">
        <v>2</v>
      </c>
      <c r="O15" s="91">
        <v>319</v>
      </c>
      <c r="P15" s="215" t="str">
        <f>LOOKUP(O15,Name!A$2:B1908)</f>
        <v>Atiyah Skeete</v>
      </c>
      <c r="Q15" s="453"/>
      <c r="R15" s="221"/>
      <c r="S15" s="61"/>
      <c r="T15" s="95">
        <f>IF(INT(O15/100)=1,Y15,0)</f>
        <v>0</v>
      </c>
      <c r="U15" s="95">
        <f>IF(INT(O15/100)=3,Y15,0)</f>
        <v>8</v>
      </c>
      <c r="V15" s="95">
        <f>IF(INT(O15/100)=4,Y15,0)</f>
        <v>0</v>
      </c>
      <c r="W15" s="95">
        <f>IF(INT(O15/100)=5,Y15,0)</f>
        <v>0</v>
      </c>
      <c r="X15" s="95">
        <f>IF(INT(O15/100)=6,Y15,0)</f>
        <v>0</v>
      </c>
      <c r="Y15" s="84">
        <v>8</v>
      </c>
    </row>
    <row r="16" spans="1:25" ht="15.75" thickBot="1">
      <c r="A16" s="92">
        <f>IF(INT(I16/100)=1,F16,0)</f>
        <v>0</v>
      </c>
      <c r="B16" s="92">
        <f>IF(INT(I16/100)=3,F16,0)</f>
        <v>0</v>
      </c>
      <c r="C16" s="92">
        <f>IF(INT(I16/100)=4,F16,0)</f>
        <v>6</v>
      </c>
      <c r="D16" s="92">
        <f>IF(INT(I16/100)=5,F16,0)</f>
        <v>0</v>
      </c>
      <c r="E16" s="92">
        <f>IF(INT(I16/100)=6,F16,0)</f>
        <v>0</v>
      </c>
      <c r="F16" s="96">
        <v>6</v>
      </c>
      <c r="H16" s="117">
        <v>3</v>
      </c>
      <c r="I16" s="91">
        <v>453</v>
      </c>
      <c r="J16" s="215" t="str">
        <f>LOOKUP(I16,Name!A$2:B1909)</f>
        <v>Kimberley Thomas</v>
      </c>
      <c r="K16" s="91"/>
      <c r="L16" s="221"/>
      <c r="M16" s="250" t="s">
        <v>213</v>
      </c>
      <c r="N16" s="99">
        <v>3</v>
      </c>
      <c r="O16" s="91">
        <v>657</v>
      </c>
      <c r="P16" s="215" t="str">
        <f>LOOKUP(O16,Name!A$2:B1909)</f>
        <v>Ellen Crockett</v>
      </c>
      <c r="Q16" s="453"/>
      <c r="R16" s="221"/>
      <c r="S16" s="61"/>
      <c r="T16" s="95">
        <f>IF(INT(O16/100)=1,Y16,0)</f>
        <v>0</v>
      </c>
      <c r="U16" s="95">
        <f>IF(INT(O16/100)=3,Y16,0)</f>
        <v>0</v>
      </c>
      <c r="V16" s="95">
        <f>IF(INT(O16/100)=4,Y16,0)</f>
        <v>0</v>
      </c>
      <c r="W16" s="95">
        <f>IF(INT(O16/100)=5,Y16,0)</f>
        <v>0</v>
      </c>
      <c r="X16" s="95">
        <f>IF(INT(O16/100)=6,Y16,0)</f>
        <v>6</v>
      </c>
      <c r="Y16" s="84">
        <v>6</v>
      </c>
    </row>
    <row r="17" spans="1:25" ht="15.75" thickBot="1">
      <c r="A17" s="92">
        <f>IF(INT(I17/100)=1,F17,0)</f>
        <v>0</v>
      </c>
      <c r="B17" s="92">
        <f>IF(INT(I17/100)=3,F17,0)</f>
        <v>0</v>
      </c>
      <c r="C17" s="92">
        <f>IF(INT(I17/100)=4,F17,0)</f>
        <v>0</v>
      </c>
      <c r="D17" s="92">
        <f>IF(INT(I17/100)=5,F17,0)</f>
        <v>0</v>
      </c>
      <c r="E17" s="92">
        <f>IF(INT(I17/100)=6,F17,0)</f>
        <v>4</v>
      </c>
      <c r="F17" s="96">
        <v>4</v>
      </c>
      <c r="H17" s="117">
        <v>4</v>
      </c>
      <c r="I17" s="91">
        <v>660</v>
      </c>
      <c r="J17" s="215" t="str">
        <f>LOOKUP(I17,Name!A$2:B1910)</f>
        <v>Tea Tullah</v>
      </c>
      <c r="K17" s="91"/>
      <c r="L17" s="221"/>
      <c r="M17" s="250" t="s">
        <v>213</v>
      </c>
      <c r="N17" s="99">
        <v>4</v>
      </c>
      <c r="O17" s="91">
        <v>102</v>
      </c>
      <c r="P17" s="215" t="str">
        <f>LOOKUP(O17,Name!A$2:B1910)</f>
        <v>Patience Clarke</v>
      </c>
      <c r="Q17" s="453"/>
      <c r="R17" s="221"/>
      <c r="S17" s="61"/>
      <c r="T17" s="95">
        <f>IF(INT(O17/100)=1,Y17,0)</f>
        <v>4</v>
      </c>
      <c r="U17" s="95">
        <f>IF(INT(O17/100)=3,Y17,0)</f>
        <v>0</v>
      </c>
      <c r="V17" s="95">
        <f>IF(INT(O17/100)=4,Y17,0)</f>
        <v>0</v>
      </c>
      <c r="W17" s="95">
        <f>IF(INT(O17/100)=5,Y17,0)</f>
        <v>0</v>
      </c>
      <c r="X17" s="95">
        <f>IF(INT(O17/100)=6,Y17,0)</f>
        <v>0</v>
      </c>
      <c r="Y17" s="84">
        <v>4</v>
      </c>
    </row>
    <row r="18" spans="1:25" ht="15.75" thickBot="1">
      <c r="A18" s="92">
        <f>IF(INT(I18/100)=1,F18,0)</f>
        <v>0</v>
      </c>
      <c r="B18" s="92">
        <f>IF(INT(I18/100)=3,F18,0)</f>
        <v>0</v>
      </c>
      <c r="C18" s="92">
        <f>IF(INT(I18/100)=4,F18,0)</f>
        <v>0</v>
      </c>
      <c r="D18" s="92">
        <f>IF(INT(I18/100)=5,F18,0)</f>
        <v>0</v>
      </c>
      <c r="E18" s="92">
        <f>IF(INT(I18/100)=6,F18,0)</f>
        <v>0</v>
      </c>
      <c r="F18" s="96">
        <v>2</v>
      </c>
      <c r="H18" s="117">
        <v>5</v>
      </c>
      <c r="I18" s="91"/>
      <c r="J18" s="215" t="e">
        <f>LOOKUP(I18,Name!A$2:B1911)</f>
        <v>#N/A</v>
      </c>
      <c r="K18" s="91"/>
      <c r="L18" s="221"/>
      <c r="M18" s="250" t="s">
        <v>213</v>
      </c>
      <c r="N18" s="99">
        <v>5</v>
      </c>
      <c r="O18" s="91">
        <v>564</v>
      </c>
      <c r="P18" s="215">
        <f>LOOKUP(O18,Name!A$2:B1911)</f>
        <v>0</v>
      </c>
      <c r="Q18" s="453"/>
      <c r="R18" s="221"/>
      <c r="S18" s="61"/>
      <c r="T18" s="95">
        <f>IF(INT(O18/100)=1,Y18,0)</f>
        <v>0</v>
      </c>
      <c r="U18" s="95">
        <f>IF(INT(O18/100)=3,Y18,0)</f>
        <v>0</v>
      </c>
      <c r="V18" s="95">
        <f>IF(INT(O18/100)=4,Y18,0)</f>
        <v>0</v>
      </c>
      <c r="W18" s="95">
        <f>IF(INT(O18/100)=5,Y18,0)</f>
        <v>2</v>
      </c>
      <c r="X18" s="95">
        <f>IF(INT(O18/100)=6,Y18,0)</f>
        <v>0</v>
      </c>
      <c r="Y18" s="84">
        <v>2</v>
      </c>
    </row>
    <row r="19" spans="1:25" ht="15.75" thickBot="1">
      <c r="A19" s="93"/>
      <c r="B19" s="93"/>
      <c r="C19" s="93"/>
      <c r="D19" s="93"/>
      <c r="E19" s="93"/>
      <c r="F19" s="94" t="s">
        <v>112</v>
      </c>
      <c r="H19" s="219"/>
      <c r="I19" s="216"/>
      <c r="J19" s="215"/>
      <c r="K19" s="216"/>
      <c r="L19" s="221"/>
      <c r="M19" s="250" t="s">
        <v>213</v>
      </c>
      <c r="N19" s="226"/>
      <c r="O19" s="227"/>
      <c r="P19" s="217"/>
      <c r="Q19" s="456"/>
      <c r="R19" s="224"/>
      <c r="S19" s="61"/>
      <c r="T19" s="109"/>
      <c r="U19" s="93"/>
      <c r="V19" s="93"/>
      <c r="W19" s="93"/>
      <c r="X19" s="93"/>
      <c r="Y19" s="94" t="s">
        <v>112</v>
      </c>
    </row>
    <row r="20" spans="1:24" ht="16.5" thickBot="1">
      <c r="A20" s="86" t="s">
        <v>102</v>
      </c>
      <c r="B20" s="87" t="s">
        <v>104</v>
      </c>
      <c r="C20" s="88" t="s">
        <v>106</v>
      </c>
      <c r="D20" s="89" t="s">
        <v>108</v>
      </c>
      <c r="E20" s="90" t="s">
        <v>110</v>
      </c>
      <c r="H20" s="240" t="s">
        <v>216</v>
      </c>
      <c r="I20" s="106">
        <v>7.4</v>
      </c>
      <c r="J20" s="216" t="s">
        <v>193</v>
      </c>
      <c r="K20" s="216"/>
      <c r="L20" s="221"/>
      <c r="M20" s="250" t="s">
        <v>213</v>
      </c>
      <c r="N20" s="239" t="s">
        <v>228</v>
      </c>
      <c r="O20" s="225"/>
      <c r="P20" s="214" t="s">
        <v>171</v>
      </c>
      <c r="Q20" s="225"/>
      <c r="R20" s="220"/>
      <c r="S20" s="61"/>
      <c r="T20" s="86" t="s">
        <v>102</v>
      </c>
      <c r="U20" s="87" t="s">
        <v>104</v>
      </c>
      <c r="V20" s="88" t="s">
        <v>106</v>
      </c>
      <c r="W20" s="89" t="s">
        <v>108</v>
      </c>
      <c r="X20" s="90" t="s">
        <v>110</v>
      </c>
    </row>
    <row r="21" spans="1:25" ht="15.75" thickBot="1">
      <c r="A21" s="92">
        <f>IF(INT(I21/100)=1,F21,0)</f>
        <v>0</v>
      </c>
      <c r="B21" s="92">
        <f>IF(INT(I21/100)=3,F21,0)</f>
        <v>0</v>
      </c>
      <c r="C21" s="92">
        <f>IF(INT(I21/100)=4,F21,0)</f>
        <v>0</v>
      </c>
      <c r="D21" s="92">
        <f>IF(INT(I21/100)=5,F21,0)</f>
        <v>0</v>
      </c>
      <c r="E21" s="92">
        <f>IF(INT(I21/100)=6,F21,0)</f>
        <v>10</v>
      </c>
      <c r="F21" s="96">
        <v>10</v>
      </c>
      <c r="H21" s="117">
        <v>1</v>
      </c>
      <c r="I21" s="91">
        <v>659</v>
      </c>
      <c r="J21" s="215" t="str">
        <f>LOOKUP(I21,Name!A$2:B1914)</f>
        <v>Nieve Dale</v>
      </c>
      <c r="K21" s="91"/>
      <c r="L21" s="221"/>
      <c r="M21" s="250" t="s">
        <v>213</v>
      </c>
      <c r="N21" s="99">
        <v>1</v>
      </c>
      <c r="O21" s="91">
        <v>431</v>
      </c>
      <c r="P21" s="215" t="str">
        <f>LOOKUP(O21,Name!A$2:B1914)</f>
        <v>Iris Oliarynk</v>
      </c>
      <c r="Q21" s="453"/>
      <c r="R21" s="221"/>
      <c r="S21" s="61"/>
      <c r="T21" s="95">
        <f>IF(INT(O21/100)=1,Y21,0)</f>
        <v>0</v>
      </c>
      <c r="U21" s="95">
        <f>IF(INT(O21/100)=3,Y21,0)</f>
        <v>0</v>
      </c>
      <c r="V21" s="95">
        <f>IF(INT(O21/100)=4,Y21,0)</f>
        <v>10</v>
      </c>
      <c r="W21" s="95">
        <f>IF(INT(O21/100)=5,Y21,0)</f>
        <v>0</v>
      </c>
      <c r="X21" s="95">
        <f>IF(INT(O21/100)=6,Y21,0)</f>
        <v>0</v>
      </c>
      <c r="Y21" s="84">
        <v>10</v>
      </c>
    </row>
    <row r="22" spans="1:25" ht="15.75" thickBot="1">
      <c r="A22" s="92">
        <f>IF(INT(I22/100)=1,F22,0)</f>
        <v>0</v>
      </c>
      <c r="B22" s="92">
        <f>IF(INT(I22/100)=3,F22,0)</f>
        <v>0</v>
      </c>
      <c r="C22" s="92">
        <f>IF(INT(I22/100)=4,F22,0)</f>
        <v>0</v>
      </c>
      <c r="D22" s="92">
        <f>IF(INT(I22/100)=5,F22,0)</f>
        <v>8</v>
      </c>
      <c r="E22" s="92">
        <f>IF(INT(I22/100)=6,F22,0)</f>
        <v>0</v>
      </c>
      <c r="F22" s="96">
        <v>8</v>
      </c>
      <c r="H22" s="117">
        <v>2</v>
      </c>
      <c r="I22" s="91">
        <v>552</v>
      </c>
      <c r="J22" s="215" t="str">
        <f>LOOKUP(I22,Name!A$2:B1915)</f>
        <v>Olivia Wooley</v>
      </c>
      <c r="K22" s="7"/>
      <c r="L22" s="221"/>
      <c r="M22" s="250" t="s">
        <v>213</v>
      </c>
      <c r="N22" s="99">
        <v>2</v>
      </c>
      <c r="O22" s="91">
        <v>398</v>
      </c>
      <c r="P22" s="215" t="str">
        <f>LOOKUP(O22,Name!A$2:B1915)</f>
        <v>Jayda Regis</v>
      </c>
      <c r="Q22" s="453"/>
      <c r="R22" s="221"/>
      <c r="S22" s="61"/>
      <c r="T22" s="95">
        <f>IF(INT(O22/100)=1,Y22,0)</f>
        <v>0</v>
      </c>
      <c r="U22" s="95">
        <f>IF(INT(O22/100)=3,Y22,0)</f>
        <v>8</v>
      </c>
      <c r="V22" s="95">
        <f>IF(INT(O22/100)=4,Y22,0)</f>
        <v>0</v>
      </c>
      <c r="W22" s="95">
        <f>IF(INT(O22/100)=5,Y22,0)</f>
        <v>0</v>
      </c>
      <c r="X22" s="95">
        <f>IF(INT(O22/100)=6,Y22,0)</f>
        <v>0</v>
      </c>
      <c r="Y22" s="84">
        <v>8</v>
      </c>
    </row>
    <row r="23" spans="1:25" ht="15.75" thickBot="1">
      <c r="A23" s="92">
        <f>IF(INT(I23/100)=1,F23,0)</f>
        <v>0</v>
      </c>
      <c r="B23" s="92">
        <f>IF(INT(I23/100)=3,F23,0)</f>
        <v>0</v>
      </c>
      <c r="C23" s="92">
        <f>IF(INT(I23/100)=4,F23,0)</f>
        <v>0</v>
      </c>
      <c r="D23" s="92">
        <f>IF(INT(I23/100)=5,F23,0)</f>
        <v>0</v>
      </c>
      <c r="E23" s="92">
        <f>IF(INT(I23/100)=6,F23,0)</f>
        <v>0</v>
      </c>
      <c r="F23" s="96">
        <v>6</v>
      </c>
      <c r="H23" s="117">
        <v>3</v>
      </c>
      <c r="I23" s="91"/>
      <c r="J23" s="215" t="e">
        <f>LOOKUP(I23,Name!A$2:B1916)</f>
        <v>#N/A</v>
      </c>
      <c r="K23" s="91"/>
      <c r="L23" s="221"/>
      <c r="M23" s="250" t="s">
        <v>213</v>
      </c>
      <c r="N23" s="99">
        <v>3</v>
      </c>
      <c r="O23" s="91">
        <v>557</v>
      </c>
      <c r="P23" s="215" t="str">
        <f>LOOKUP(O23,Name!A$2:B1916)</f>
        <v>Ellie Turner</v>
      </c>
      <c r="Q23" s="453"/>
      <c r="R23" s="221"/>
      <c r="S23" s="61"/>
      <c r="T23" s="95">
        <f>IF(INT(O23/100)=1,Y23,0)</f>
        <v>0</v>
      </c>
      <c r="U23" s="95">
        <f>IF(INT(O23/100)=3,Y23,0)</f>
        <v>0</v>
      </c>
      <c r="V23" s="95">
        <f>IF(INT(O23/100)=4,Y23,0)</f>
        <v>0</v>
      </c>
      <c r="W23" s="95">
        <f>IF(INT(O23/100)=5,Y23,0)</f>
        <v>6</v>
      </c>
      <c r="X23" s="95">
        <f>IF(INT(O23/100)=6,Y23,0)</f>
        <v>0</v>
      </c>
      <c r="Y23" s="84">
        <v>6</v>
      </c>
    </row>
    <row r="24" spans="1:25" ht="15.75" thickBot="1">
      <c r="A24" s="92">
        <f>IF(INT(I24/100)=1,F24,0)</f>
        <v>0</v>
      </c>
      <c r="B24" s="92">
        <f>IF(INT(I24/100)=3,F24,0)</f>
        <v>0</v>
      </c>
      <c r="C24" s="92">
        <f>IF(INT(I24/100)=4,F24,0)</f>
        <v>0</v>
      </c>
      <c r="D24" s="92">
        <f>IF(INT(I24/100)=5,F24,0)</f>
        <v>0</v>
      </c>
      <c r="E24" s="92">
        <f>IF(INT(I24/100)=6,F24,0)</f>
        <v>0</v>
      </c>
      <c r="F24" s="96">
        <v>4</v>
      </c>
      <c r="H24" s="117">
        <v>4</v>
      </c>
      <c r="I24" s="91"/>
      <c r="J24" s="215" t="e">
        <f>LOOKUP(I24,Name!A$2:B1917)</f>
        <v>#N/A</v>
      </c>
      <c r="K24" s="7"/>
      <c r="L24" s="221"/>
      <c r="M24" s="250" t="s">
        <v>213</v>
      </c>
      <c r="N24" s="99">
        <v>4</v>
      </c>
      <c r="O24" s="91">
        <v>654</v>
      </c>
      <c r="P24" s="215" t="str">
        <f>LOOKUP(O24,Name!A$2:B1917)</f>
        <v>Sarah Russell</v>
      </c>
      <c r="Q24" s="453"/>
      <c r="R24" s="221"/>
      <c r="S24" s="61"/>
      <c r="T24" s="95">
        <f>IF(INT(O24/100)=1,Y24,0)</f>
        <v>0</v>
      </c>
      <c r="U24" s="95">
        <f>IF(INT(O24/100)=3,Y24,0)</f>
        <v>0</v>
      </c>
      <c r="V24" s="95">
        <f>IF(INT(O24/100)=4,Y24,0)</f>
        <v>0</v>
      </c>
      <c r="W24" s="95">
        <f>IF(INT(O24/100)=5,Y24,0)</f>
        <v>0</v>
      </c>
      <c r="X24" s="95">
        <f>IF(INT(O24/100)=6,Y24,0)</f>
        <v>4</v>
      </c>
      <c r="Y24" s="84">
        <v>4</v>
      </c>
    </row>
    <row r="25" spans="1:25" ht="15.75" thickBot="1">
      <c r="A25" s="92">
        <f>IF(INT(I25/100)=1,F25,0)</f>
        <v>0</v>
      </c>
      <c r="B25" s="92">
        <f>IF(INT(I25/100)=3,F25,0)</f>
        <v>0</v>
      </c>
      <c r="C25" s="92">
        <f>IF(INT(I25/100)=4,F25,0)</f>
        <v>0</v>
      </c>
      <c r="D25" s="92">
        <f>IF(INT(I25/100)=5,F25,0)</f>
        <v>0</v>
      </c>
      <c r="E25" s="92">
        <f>IF(INT(I25/100)=6,F25,0)</f>
        <v>0</v>
      </c>
      <c r="F25" s="96">
        <v>2</v>
      </c>
      <c r="H25" s="117">
        <v>5</v>
      </c>
      <c r="I25" s="91"/>
      <c r="J25" s="215" t="e">
        <f>LOOKUP(I25,Name!A$2:B1918)</f>
        <v>#N/A</v>
      </c>
      <c r="K25" s="91"/>
      <c r="L25" s="221"/>
      <c r="M25" s="250" t="s">
        <v>213</v>
      </c>
      <c r="N25" s="99">
        <v>5</v>
      </c>
      <c r="O25" s="91"/>
      <c r="P25" s="215" t="e">
        <f>LOOKUP(O25,Name!A$2:B1918)</f>
        <v>#N/A</v>
      </c>
      <c r="Q25" s="453"/>
      <c r="R25" s="221"/>
      <c r="S25" s="61"/>
      <c r="T25" s="95">
        <f>IF(INT(O25/100)=1,Y25,0)</f>
        <v>0</v>
      </c>
      <c r="U25" s="95">
        <f>IF(INT(O25/100)=3,Y25,0)</f>
        <v>0</v>
      </c>
      <c r="V25" s="95">
        <f>IF(INT(O25/100)=4,Y25,0)</f>
        <v>0</v>
      </c>
      <c r="W25" s="95">
        <f>IF(INT(O25/100)=5,Y25,0)</f>
        <v>0</v>
      </c>
      <c r="X25" s="95">
        <f>IF(INT(O25/100)=6,Y25,0)</f>
        <v>0</v>
      </c>
      <c r="Y25" s="84">
        <v>2</v>
      </c>
    </row>
    <row r="26" spans="1:25" ht="15.75" thickBot="1">
      <c r="A26" s="93"/>
      <c r="B26" s="93"/>
      <c r="C26" s="93"/>
      <c r="D26" s="93"/>
      <c r="E26" s="93"/>
      <c r="F26" s="94" t="s">
        <v>112</v>
      </c>
      <c r="H26" s="219"/>
      <c r="I26" s="216"/>
      <c r="J26" s="215"/>
      <c r="K26" s="216"/>
      <c r="L26" s="221"/>
      <c r="M26" s="250" t="s">
        <v>213</v>
      </c>
      <c r="N26" s="219"/>
      <c r="O26" s="216"/>
      <c r="P26" s="215"/>
      <c r="Q26" s="333"/>
      <c r="R26" s="221"/>
      <c r="S26" s="61"/>
      <c r="T26" s="109"/>
      <c r="U26" s="93"/>
      <c r="V26" s="93"/>
      <c r="W26" s="93"/>
      <c r="X26" s="93"/>
      <c r="Y26" s="94" t="s">
        <v>112</v>
      </c>
    </row>
    <row r="27" spans="1:24" ht="16.5" thickBot="1">
      <c r="A27" s="86" t="s">
        <v>102</v>
      </c>
      <c r="B27" s="87" t="s">
        <v>104</v>
      </c>
      <c r="C27" s="88" t="s">
        <v>106</v>
      </c>
      <c r="D27" s="89" t="s">
        <v>108</v>
      </c>
      <c r="E27" s="90" t="s">
        <v>110</v>
      </c>
      <c r="H27" s="240" t="s">
        <v>217</v>
      </c>
      <c r="I27" s="106">
        <v>8.2</v>
      </c>
      <c r="J27" s="216" t="s">
        <v>119</v>
      </c>
      <c r="K27" s="216"/>
      <c r="L27" s="221"/>
      <c r="M27" s="250" t="s">
        <v>213</v>
      </c>
      <c r="N27" s="240" t="s">
        <v>229</v>
      </c>
      <c r="O27" s="216"/>
      <c r="P27" s="216" t="s">
        <v>174</v>
      </c>
      <c r="Q27" s="333"/>
      <c r="R27" s="221"/>
      <c r="S27" s="61"/>
      <c r="T27" s="86" t="s">
        <v>102</v>
      </c>
      <c r="U27" s="87" t="s">
        <v>104</v>
      </c>
      <c r="V27" s="88" t="s">
        <v>106</v>
      </c>
      <c r="W27" s="89" t="s">
        <v>108</v>
      </c>
      <c r="X27" s="90" t="s">
        <v>110</v>
      </c>
    </row>
    <row r="28" spans="1:25" ht="15.75" thickBot="1">
      <c r="A28" s="92">
        <f>IF(INT(I28/100)=1,F28,0)</f>
        <v>0</v>
      </c>
      <c r="B28" s="92">
        <f>IF(INT(I28/100)=3,F28,0)</f>
        <v>0</v>
      </c>
      <c r="C28" s="92">
        <f>IF(INT(I28/100)=4,F28,0)</f>
        <v>0</v>
      </c>
      <c r="D28" s="92">
        <f>IF(INT(I28/100)=5,F28,0)</f>
        <v>10</v>
      </c>
      <c r="E28" s="92">
        <f>IF(INT(I28/100)=6,F28,0)</f>
        <v>0</v>
      </c>
      <c r="F28" s="96">
        <v>10</v>
      </c>
      <c r="H28" s="117">
        <v>1</v>
      </c>
      <c r="I28" s="91">
        <v>559</v>
      </c>
      <c r="J28" s="215" t="str">
        <f>LOOKUP(I28,Name!A$2:B1921)</f>
        <v>Charlotte Bush</v>
      </c>
      <c r="K28" s="91"/>
      <c r="L28" s="221"/>
      <c r="M28" s="250" t="s">
        <v>213</v>
      </c>
      <c r="N28" s="99">
        <v>1</v>
      </c>
      <c r="O28" s="91">
        <v>313</v>
      </c>
      <c r="P28" s="215" t="str">
        <f>LOOKUP(O28,Name!A$2:B1921)</f>
        <v>Lemeyah Isaac</v>
      </c>
      <c r="Q28" s="453"/>
      <c r="R28" s="221"/>
      <c r="S28" s="61"/>
      <c r="T28" s="95">
        <f>IF(INT(O28/100)=1,Y28,0)</f>
        <v>0</v>
      </c>
      <c r="U28" s="95">
        <f>IF(INT(O28/100)=3,Y28,0)</f>
        <v>10</v>
      </c>
      <c r="V28" s="95">
        <f>IF(INT(O28/100)=4,Y28,0)</f>
        <v>0</v>
      </c>
      <c r="W28" s="95">
        <f>IF(INT(O28/100)=5,Y28,0)</f>
        <v>0</v>
      </c>
      <c r="X28" s="95">
        <f>IF(INT(O28/100)=6,Y28,0)</f>
        <v>0</v>
      </c>
      <c r="Y28" s="84">
        <v>10</v>
      </c>
    </row>
    <row r="29" spans="1:25" ht="15.75" thickBot="1">
      <c r="A29" s="92">
        <f>IF(INT(I29/100)=1,F29,0)</f>
        <v>0</v>
      </c>
      <c r="B29" s="92">
        <f>IF(INT(I29/100)=3,F29,0)</f>
        <v>0</v>
      </c>
      <c r="C29" s="92">
        <f>IF(INT(I29/100)=4,F29,0)</f>
        <v>0</v>
      </c>
      <c r="D29" s="92">
        <f>IF(INT(I29/100)=5,F29,0)</f>
        <v>0</v>
      </c>
      <c r="E29" s="92">
        <f>IF(INT(I29/100)=6,F29,0)</f>
        <v>8</v>
      </c>
      <c r="F29" s="96">
        <v>8</v>
      </c>
      <c r="H29" s="117">
        <v>2</v>
      </c>
      <c r="I29" s="91">
        <v>656</v>
      </c>
      <c r="J29" s="215" t="str">
        <f>LOOKUP(I29,Name!A$2:B1922)</f>
        <v>Grace Dowse</v>
      </c>
      <c r="K29" s="91"/>
      <c r="L29" s="221"/>
      <c r="M29" s="250" t="s">
        <v>213</v>
      </c>
      <c r="N29" s="99">
        <v>2</v>
      </c>
      <c r="O29" s="91">
        <v>661</v>
      </c>
      <c r="P29" s="215" t="str">
        <f>LOOKUP(O29,Name!A$2:B1922)</f>
        <v>Bennath Chillingworth</v>
      </c>
      <c r="Q29" s="453"/>
      <c r="R29" s="221"/>
      <c r="S29" s="61"/>
      <c r="T29" s="95">
        <f>IF(INT(O29/100)=1,Y29,0)</f>
        <v>0</v>
      </c>
      <c r="U29" s="95">
        <f>IF(INT(O29/100)=3,Y29,0)</f>
        <v>0</v>
      </c>
      <c r="V29" s="95">
        <f>IF(INT(O29/100)=4,Y29,0)</f>
        <v>0</v>
      </c>
      <c r="W29" s="95">
        <f>IF(INT(O29/100)=5,Y29,0)</f>
        <v>0</v>
      </c>
      <c r="X29" s="95">
        <f>IF(INT(O29/100)=6,Y29,0)</f>
        <v>8</v>
      </c>
      <c r="Y29" s="84">
        <v>8</v>
      </c>
    </row>
    <row r="30" spans="1:25" ht="15.75" thickBot="1">
      <c r="A30" s="92">
        <f>IF(INT(I30/100)=1,F30,0)</f>
        <v>0</v>
      </c>
      <c r="B30" s="92">
        <f>IF(INT(I30/100)=3,F30,0)</f>
        <v>0</v>
      </c>
      <c r="C30" s="92">
        <f>IF(INT(I30/100)=4,F30,0)</f>
        <v>0</v>
      </c>
      <c r="D30" s="92">
        <f>IF(INT(I30/100)=5,F30,0)</f>
        <v>0</v>
      </c>
      <c r="E30" s="92">
        <f>IF(INT(I30/100)=6,F30,0)</f>
        <v>0</v>
      </c>
      <c r="F30" s="96">
        <v>6</v>
      </c>
      <c r="H30" s="117">
        <v>3</v>
      </c>
      <c r="I30" s="91"/>
      <c r="J30" s="215" t="e">
        <f>LOOKUP(I30,Name!A$2:B1923)</f>
        <v>#N/A</v>
      </c>
      <c r="K30" s="7"/>
      <c r="L30" s="221"/>
      <c r="M30" s="250" t="s">
        <v>213</v>
      </c>
      <c r="N30" s="99">
        <v>3</v>
      </c>
      <c r="O30" s="91">
        <v>452</v>
      </c>
      <c r="P30" s="215" t="str">
        <f>LOOKUP(O30,Name!A$2:B1923)</f>
        <v>Alice Scott</v>
      </c>
      <c r="Q30" s="453"/>
      <c r="R30" s="221"/>
      <c r="S30" s="61"/>
      <c r="T30" s="95">
        <f>IF(INT(O30/100)=1,Y30,0)</f>
        <v>0</v>
      </c>
      <c r="U30" s="95">
        <f>IF(INT(O30/100)=3,Y30,0)</f>
        <v>0</v>
      </c>
      <c r="V30" s="95">
        <f>IF(INT(O30/100)=4,Y30,0)</f>
        <v>6</v>
      </c>
      <c r="W30" s="95">
        <f>IF(INT(O30/100)=5,Y30,0)</f>
        <v>0</v>
      </c>
      <c r="X30" s="95">
        <f>IF(INT(O30/100)=6,Y30,0)</f>
        <v>0</v>
      </c>
      <c r="Y30" s="84">
        <v>6</v>
      </c>
    </row>
    <row r="31" spans="1:25" ht="15.75" thickBot="1">
      <c r="A31" s="92">
        <f>IF(INT(I31/100)=1,F31,0)</f>
        <v>0</v>
      </c>
      <c r="B31" s="92">
        <f>IF(INT(I31/100)=3,F31,0)</f>
        <v>0</v>
      </c>
      <c r="C31" s="92">
        <f>IF(INT(I31/100)=4,F31,0)</f>
        <v>0</v>
      </c>
      <c r="D31" s="92">
        <f>IF(INT(I31/100)=5,F31,0)</f>
        <v>0</v>
      </c>
      <c r="E31" s="92">
        <f>IF(INT(I31/100)=6,F31,0)</f>
        <v>0</v>
      </c>
      <c r="F31" s="96">
        <v>4</v>
      </c>
      <c r="H31" s="117">
        <v>4</v>
      </c>
      <c r="I31" s="91"/>
      <c r="J31" s="215" t="e">
        <f>LOOKUP(I31,Name!A$2:B1924)</f>
        <v>#N/A</v>
      </c>
      <c r="K31" s="91"/>
      <c r="L31" s="221"/>
      <c r="M31" s="250" t="s">
        <v>213</v>
      </c>
      <c r="N31" s="99">
        <v>4</v>
      </c>
      <c r="O31" s="91">
        <v>562</v>
      </c>
      <c r="P31" s="215" t="str">
        <f>LOOKUP(O31,Name!A$2:B1924)</f>
        <v>Maisie Coughlan</v>
      </c>
      <c r="Q31" s="453"/>
      <c r="R31" s="221"/>
      <c r="S31" s="61"/>
      <c r="T31" s="95">
        <f>IF(INT(O31/100)=1,Y31,0)</f>
        <v>0</v>
      </c>
      <c r="U31" s="95">
        <f>IF(INT(O31/100)=3,Y31,0)</f>
        <v>0</v>
      </c>
      <c r="V31" s="95">
        <f>IF(INT(O31/100)=4,Y31,0)</f>
        <v>0</v>
      </c>
      <c r="W31" s="95">
        <f>IF(INT(O31/100)=5,Y31,0)</f>
        <v>4</v>
      </c>
      <c r="X31" s="95">
        <f>IF(INT(O31/100)=6,Y31,0)</f>
        <v>0</v>
      </c>
      <c r="Y31" s="84">
        <v>4</v>
      </c>
    </row>
    <row r="32" spans="1:25" ht="15.75" thickBot="1">
      <c r="A32" s="92">
        <f>IF(INT(I32/100)=1,F32,0)</f>
        <v>0</v>
      </c>
      <c r="B32" s="92">
        <f>IF(INT(I32/100)=3,F32,0)</f>
        <v>0</v>
      </c>
      <c r="C32" s="92">
        <f>IF(INT(I32/100)=4,F32,0)</f>
        <v>0</v>
      </c>
      <c r="D32" s="92">
        <f>IF(INT(I32/100)=5,F32,0)</f>
        <v>0</v>
      </c>
      <c r="E32" s="92">
        <f>IF(INT(I32/100)=6,F32,0)</f>
        <v>0</v>
      </c>
      <c r="F32" s="96">
        <v>2</v>
      </c>
      <c r="H32" s="117">
        <v>5</v>
      </c>
      <c r="I32" s="91"/>
      <c r="J32" s="215" t="e">
        <f>LOOKUP(I32,Name!A$2:B1925)</f>
        <v>#N/A</v>
      </c>
      <c r="K32" s="91"/>
      <c r="L32" s="221"/>
      <c r="M32" s="250" t="s">
        <v>213</v>
      </c>
      <c r="N32" s="103">
        <v>5</v>
      </c>
      <c r="O32" s="104"/>
      <c r="P32" s="217" t="e">
        <f>LOOKUP(O32,Name!A$2:B1925)</f>
        <v>#N/A</v>
      </c>
      <c r="Q32" s="455"/>
      <c r="R32" s="224"/>
      <c r="S32" s="61"/>
      <c r="T32" s="95">
        <f>IF(INT(O32/100)=1,Y32,0)</f>
        <v>0</v>
      </c>
      <c r="U32" s="95">
        <f>IF(INT(O32/100)=3,Y32,0)</f>
        <v>0</v>
      </c>
      <c r="V32" s="95">
        <f>IF(INT(O32/100)=4,Y32,0)</f>
        <v>0</v>
      </c>
      <c r="W32" s="95">
        <f>IF(INT(O32/100)=5,Y32,0)</f>
        <v>0</v>
      </c>
      <c r="X32" s="95">
        <f>IF(INT(O32/100)=6,Y32,0)</f>
        <v>0</v>
      </c>
      <c r="Y32" s="84">
        <v>2</v>
      </c>
    </row>
    <row r="33" spans="1:25" ht="15.75" thickBot="1">
      <c r="A33" s="93"/>
      <c r="B33" s="93"/>
      <c r="C33" s="93"/>
      <c r="D33" s="93"/>
      <c r="E33" s="93"/>
      <c r="F33" s="94" t="s">
        <v>112</v>
      </c>
      <c r="H33" s="219"/>
      <c r="I33" s="216"/>
      <c r="J33" s="215"/>
      <c r="K33" s="216"/>
      <c r="L33" s="221"/>
      <c r="M33" s="250" t="s">
        <v>213</v>
      </c>
      <c r="N33" s="223"/>
      <c r="O33" s="223"/>
      <c r="P33" s="218"/>
      <c r="Q33" s="223"/>
      <c r="R33" s="218"/>
      <c r="T33" s="93"/>
      <c r="U33" s="93"/>
      <c r="V33" s="93"/>
      <c r="W33" s="93"/>
      <c r="X33" s="93"/>
      <c r="Y33" s="94" t="s">
        <v>112</v>
      </c>
    </row>
    <row r="34" spans="1:24" ht="16.5" thickBot="1">
      <c r="A34" s="86" t="s">
        <v>102</v>
      </c>
      <c r="B34" s="87" t="s">
        <v>104</v>
      </c>
      <c r="C34" s="88" t="s">
        <v>106</v>
      </c>
      <c r="D34" s="89" t="s">
        <v>108</v>
      </c>
      <c r="E34" s="90" t="s">
        <v>110</v>
      </c>
      <c r="H34" s="240" t="s">
        <v>218</v>
      </c>
      <c r="I34" s="106">
        <v>8.35</v>
      </c>
      <c r="J34" s="216" t="s">
        <v>192</v>
      </c>
      <c r="K34" s="216"/>
      <c r="L34" s="221"/>
      <c r="M34" s="250" t="s">
        <v>213</v>
      </c>
      <c r="N34" s="239" t="s">
        <v>226</v>
      </c>
      <c r="O34" s="225"/>
      <c r="P34" s="214" t="s">
        <v>175</v>
      </c>
      <c r="Q34" s="214"/>
      <c r="R34" s="220"/>
      <c r="S34" s="61"/>
      <c r="T34" s="86" t="s">
        <v>102</v>
      </c>
      <c r="U34" s="87" t="s">
        <v>104</v>
      </c>
      <c r="V34" s="88" t="s">
        <v>106</v>
      </c>
      <c r="W34" s="89" t="s">
        <v>108</v>
      </c>
      <c r="X34" s="90" t="s">
        <v>110</v>
      </c>
    </row>
    <row r="35" spans="1:25" ht="15.75" thickBot="1">
      <c r="A35" s="92">
        <f>IF(INT(I35/100)=1,F35,0)</f>
        <v>0</v>
      </c>
      <c r="B35" s="92">
        <f>IF(INT(I35/100)=3,F35,0)</f>
        <v>10</v>
      </c>
      <c r="C35" s="92">
        <f>IF(INT(I35/100)=4,F35,0)</f>
        <v>0</v>
      </c>
      <c r="D35" s="92">
        <f>IF(INT(I35/100)=5,F35,0)</f>
        <v>0</v>
      </c>
      <c r="E35" s="92">
        <f>IF(INT(I35/100)=6,F35,0)</f>
        <v>0</v>
      </c>
      <c r="F35" s="96">
        <v>10</v>
      </c>
      <c r="H35" s="117">
        <v>1</v>
      </c>
      <c r="I35" s="91">
        <v>398</v>
      </c>
      <c r="J35" s="215" t="str">
        <f>LOOKUP(I35,Name!A$2:B1928)</f>
        <v>Jayda Regis</v>
      </c>
      <c r="K35" s="7"/>
      <c r="L35" s="221"/>
      <c r="M35" s="250" t="s">
        <v>213</v>
      </c>
      <c r="N35" s="99" t="s">
        <v>557</v>
      </c>
      <c r="O35" s="91">
        <v>557</v>
      </c>
      <c r="P35" s="215" t="str">
        <f>LOOKUP(O35,Name!A$2:B1928)</f>
        <v>Ellie Turner</v>
      </c>
      <c r="Q35" s="91"/>
      <c r="R35" s="221"/>
      <c r="S35" s="61"/>
      <c r="T35" s="95">
        <f>IF(INT(O35/100)=1,Y35,0)</f>
        <v>0</v>
      </c>
      <c r="U35" s="95">
        <f>IF(INT(O35/100)=3,Y35,0)</f>
        <v>0</v>
      </c>
      <c r="V35" s="95">
        <f>IF(INT(O35/100)=4,Y35,0)</f>
        <v>0</v>
      </c>
      <c r="W35" s="95">
        <f>IF(INT(O35/100)=5,Y35,0)</f>
        <v>10</v>
      </c>
      <c r="X35" s="95">
        <f>IF(INT(O35/100)=6,Y35,0)</f>
        <v>0</v>
      </c>
      <c r="Y35" s="84">
        <v>10</v>
      </c>
    </row>
    <row r="36" spans="1:25" ht="15.75" thickBot="1">
      <c r="A36" s="92">
        <f>IF(INT(I36/100)=1,F36,0)</f>
        <v>0</v>
      </c>
      <c r="B36" s="92">
        <f>IF(INT(I36/100)=3,F36,0)</f>
        <v>0</v>
      </c>
      <c r="C36" s="92">
        <f>IF(INT(I36/100)=4,F36,0)</f>
        <v>8</v>
      </c>
      <c r="D36" s="92">
        <f>IF(INT(I36/100)=5,F36,0)</f>
        <v>0</v>
      </c>
      <c r="E36" s="92">
        <f>IF(INT(I36/100)=6,F36,0)</f>
        <v>0</v>
      </c>
      <c r="F36" s="96">
        <v>8</v>
      </c>
      <c r="H36" s="117">
        <v>2</v>
      </c>
      <c r="I36" s="91">
        <v>431</v>
      </c>
      <c r="J36" s="215" t="str">
        <f>LOOKUP(I36,Name!A$2:B1929)</f>
        <v>Iris Oliarynk</v>
      </c>
      <c r="K36" s="91"/>
      <c r="L36" s="221"/>
      <c r="M36" s="250" t="s">
        <v>213</v>
      </c>
      <c r="N36" s="99" t="s">
        <v>557</v>
      </c>
      <c r="O36" s="91">
        <v>453</v>
      </c>
      <c r="P36" s="215" t="str">
        <f>LOOKUP(O36,Name!A$2:B1929)</f>
        <v>Kimberley Thomas</v>
      </c>
      <c r="Q36" s="91"/>
      <c r="R36" s="221"/>
      <c r="S36" s="61"/>
      <c r="T36" s="95">
        <f>IF(INT(O36/100)=1,Y36,0)</f>
        <v>0</v>
      </c>
      <c r="U36" s="95">
        <f>IF(INT(O36/100)=3,Y36,0)</f>
        <v>0</v>
      </c>
      <c r="V36" s="95">
        <f>IF(INT(O36/100)=4,Y36,0)</f>
        <v>8</v>
      </c>
      <c r="W36" s="95">
        <f>IF(INT(O36/100)=5,Y36,0)</f>
        <v>0</v>
      </c>
      <c r="X36" s="95">
        <f>IF(INT(O36/100)=6,Y36,0)</f>
        <v>0</v>
      </c>
      <c r="Y36" s="84">
        <v>8</v>
      </c>
    </row>
    <row r="37" spans="1:25" ht="15.75" thickBot="1">
      <c r="A37" s="92">
        <f>IF(INT(I37/100)=1,F37,0)</f>
        <v>6</v>
      </c>
      <c r="B37" s="92">
        <f>IF(INT(I37/100)=3,F37,0)</f>
        <v>0</v>
      </c>
      <c r="C37" s="92">
        <f>IF(INT(I37/100)=4,F37,0)</f>
        <v>0</v>
      </c>
      <c r="D37" s="92">
        <f>IF(INT(I37/100)=5,F37,0)</f>
        <v>0</v>
      </c>
      <c r="E37" s="92">
        <f>IF(INT(I37/100)=6,F37,0)</f>
        <v>0</v>
      </c>
      <c r="F37" s="96">
        <v>6</v>
      </c>
      <c r="H37" s="117">
        <v>3</v>
      </c>
      <c r="I37" s="91">
        <v>137</v>
      </c>
      <c r="J37" s="215" t="str">
        <f>LOOKUP(I37,Name!A$2:B1930)</f>
        <v>Amelia Small</v>
      </c>
      <c r="K37" s="91"/>
      <c r="L37" s="221"/>
      <c r="M37" s="250" t="s">
        <v>213</v>
      </c>
      <c r="N37" s="99">
        <v>3</v>
      </c>
      <c r="O37" s="91">
        <v>655</v>
      </c>
      <c r="P37" s="215" t="str">
        <f>LOOKUP(O37,Name!A$2:B1930)</f>
        <v>Alyssa Morrison</v>
      </c>
      <c r="Q37" s="91"/>
      <c r="R37" s="221"/>
      <c r="S37" s="61"/>
      <c r="T37" s="95">
        <f>IF(INT(O37/100)=1,Y37,0)</f>
        <v>0</v>
      </c>
      <c r="U37" s="95">
        <f>IF(INT(O37/100)=3,Y37,0)</f>
        <v>0</v>
      </c>
      <c r="V37" s="95">
        <f>IF(INT(O37/100)=4,Y37,0)</f>
        <v>0</v>
      </c>
      <c r="W37" s="95">
        <f>IF(INT(O37/100)=5,Y37,0)</f>
        <v>0</v>
      </c>
      <c r="X37" s="95">
        <f>IF(INT(O37/100)=6,Y37,0)</f>
        <v>6</v>
      </c>
      <c r="Y37" s="84">
        <v>6</v>
      </c>
    </row>
    <row r="38" spans="1:25" ht="15.75" thickBot="1">
      <c r="A38" s="92">
        <f>IF(INT(I38/100)=1,F38,0)</f>
        <v>0</v>
      </c>
      <c r="B38" s="92">
        <f>IF(INT(I38/100)=3,F38,0)</f>
        <v>0</v>
      </c>
      <c r="C38" s="92">
        <f>IF(INT(I38/100)=4,F38,0)</f>
        <v>0</v>
      </c>
      <c r="D38" s="92">
        <f>IF(INT(I38/100)=5,F38,0)</f>
        <v>0</v>
      </c>
      <c r="E38" s="92">
        <f>IF(INT(I38/100)=6,F38,0)</f>
        <v>4</v>
      </c>
      <c r="F38" s="96">
        <v>4</v>
      </c>
      <c r="H38" s="117">
        <v>4</v>
      </c>
      <c r="I38" s="91">
        <v>661</v>
      </c>
      <c r="J38" s="215" t="str">
        <f>LOOKUP(I38,Name!A$2:B1931)</f>
        <v>Bennath Chillingworth</v>
      </c>
      <c r="K38" s="91"/>
      <c r="L38" s="221"/>
      <c r="M38" s="250" t="s">
        <v>213</v>
      </c>
      <c r="N38" s="99">
        <v>4</v>
      </c>
      <c r="O38" s="91">
        <v>314</v>
      </c>
      <c r="P38" s="215" t="str">
        <f>LOOKUP(O38,Name!A$2:B1931)</f>
        <v>Chelsey Marsden</v>
      </c>
      <c r="Q38" s="91"/>
      <c r="R38" s="221"/>
      <c r="S38" s="61"/>
      <c r="T38" s="95">
        <f>IF(INT(O38/100)=1,Y38,0)</f>
        <v>0</v>
      </c>
      <c r="U38" s="95">
        <f>IF(INT(O38/100)=3,Y38,0)</f>
        <v>4</v>
      </c>
      <c r="V38" s="95">
        <f>IF(INT(O38/100)=4,Y38,0)</f>
        <v>0</v>
      </c>
      <c r="W38" s="95">
        <f>IF(INT(O38/100)=5,Y38,0)</f>
        <v>0</v>
      </c>
      <c r="X38" s="95">
        <f>IF(INT(O38/100)=6,Y38,0)</f>
        <v>0</v>
      </c>
      <c r="Y38" s="84">
        <v>4</v>
      </c>
    </row>
    <row r="39" spans="1:25" ht="15.75" thickBot="1">
      <c r="A39" s="92">
        <f>IF(INT(I39/100)=1,F39,0)</f>
        <v>0</v>
      </c>
      <c r="B39" s="92">
        <f>IF(INT(I39/100)=3,F39,0)</f>
        <v>0</v>
      </c>
      <c r="C39" s="92">
        <f>IF(INT(I39/100)=4,F39,0)</f>
        <v>0</v>
      </c>
      <c r="D39" s="92">
        <f>IF(INT(I39/100)=5,F39,0)</f>
        <v>2</v>
      </c>
      <c r="E39" s="92">
        <f>IF(INT(I39/100)=6,F39,0)</f>
        <v>0</v>
      </c>
      <c r="F39" s="96">
        <v>2</v>
      </c>
      <c r="H39" s="117">
        <v>5</v>
      </c>
      <c r="I39" s="91">
        <v>563</v>
      </c>
      <c r="J39" s="215" t="str">
        <f>LOOKUP(I39,Name!A$2:B1932)</f>
        <v>Megan Ellison</v>
      </c>
      <c r="K39" s="7"/>
      <c r="L39" s="221"/>
      <c r="M39" s="250" t="s">
        <v>213</v>
      </c>
      <c r="N39" s="99">
        <v>5</v>
      </c>
      <c r="O39" s="91">
        <v>137</v>
      </c>
      <c r="P39" s="215" t="str">
        <f>LOOKUP(O39,Name!A$2:B1932)</f>
        <v>Amelia Small</v>
      </c>
      <c r="Q39" s="91"/>
      <c r="R39" s="221"/>
      <c r="S39" s="61"/>
      <c r="T39" s="95">
        <f>IF(INT(O39/100)=1,Y39,0)</f>
        <v>2</v>
      </c>
      <c r="U39" s="95">
        <f>IF(INT(O39/100)=3,Y39,0)</f>
        <v>0</v>
      </c>
      <c r="V39" s="95">
        <f>IF(INT(O39/100)=4,Y39,0)</f>
        <v>0</v>
      </c>
      <c r="W39" s="95">
        <f>IF(INT(O39/100)=5,Y39,0)</f>
        <v>0</v>
      </c>
      <c r="X39" s="95">
        <f>IF(INT(O39/100)=6,Y39,0)</f>
        <v>0</v>
      </c>
      <c r="Y39" s="84">
        <v>2</v>
      </c>
    </row>
    <row r="40" spans="1:25" ht="15.75" thickBot="1">
      <c r="A40" s="93"/>
      <c r="B40" s="93"/>
      <c r="C40" s="93"/>
      <c r="D40" s="93"/>
      <c r="E40" s="93"/>
      <c r="F40" s="94" t="s">
        <v>112</v>
      </c>
      <c r="H40" s="222"/>
      <c r="I40" s="215"/>
      <c r="J40" s="215"/>
      <c r="K40" s="216"/>
      <c r="L40" s="221"/>
      <c r="M40" s="250" t="s">
        <v>213</v>
      </c>
      <c r="N40" s="219"/>
      <c r="O40" s="216"/>
      <c r="P40" s="215"/>
      <c r="Q40" s="216"/>
      <c r="R40" s="221"/>
      <c r="S40" s="61"/>
      <c r="T40" s="109"/>
      <c r="U40" s="93"/>
      <c r="V40" s="93">
        <v>1</v>
      </c>
      <c r="W40" s="93">
        <v>-1</v>
      </c>
      <c r="X40" s="93"/>
      <c r="Y40" s="94" t="s">
        <v>112</v>
      </c>
    </row>
    <row r="41" spans="1:24" ht="16.5" thickBot="1">
      <c r="A41" s="86" t="s">
        <v>102</v>
      </c>
      <c r="B41" s="87" t="s">
        <v>104</v>
      </c>
      <c r="C41" s="88" t="s">
        <v>106</v>
      </c>
      <c r="D41" s="89" t="s">
        <v>108</v>
      </c>
      <c r="E41" s="90" t="s">
        <v>110</v>
      </c>
      <c r="H41" s="240" t="s">
        <v>219</v>
      </c>
      <c r="I41" s="106">
        <v>8.35</v>
      </c>
      <c r="J41" s="216" t="s">
        <v>195</v>
      </c>
      <c r="K41" s="216"/>
      <c r="L41" s="221"/>
      <c r="M41" s="250" t="s">
        <v>213</v>
      </c>
      <c r="N41" s="240" t="s">
        <v>227</v>
      </c>
      <c r="O41" s="216"/>
      <c r="P41" s="216" t="s">
        <v>178</v>
      </c>
      <c r="Q41" s="216"/>
      <c r="R41" s="221"/>
      <c r="S41" s="61"/>
      <c r="T41" s="86" t="s">
        <v>102</v>
      </c>
      <c r="U41" s="87" t="s">
        <v>104</v>
      </c>
      <c r="V41" s="88" t="s">
        <v>106</v>
      </c>
      <c r="W41" s="89" t="s">
        <v>108</v>
      </c>
      <c r="X41" s="90" t="s">
        <v>110</v>
      </c>
    </row>
    <row r="42" spans="1:25" ht="15.75" thickBot="1">
      <c r="A42" s="92">
        <f>IF(INT(I42/100)=1,F42,0)</f>
        <v>0</v>
      </c>
      <c r="B42" s="92">
        <f>IF(INT(I42/100)=3,F42,0)</f>
        <v>10</v>
      </c>
      <c r="C42" s="92">
        <f>IF(INT(I42/100)=4,F42,0)</f>
        <v>0</v>
      </c>
      <c r="D42" s="92">
        <f>IF(INT(I42/100)=5,F42,0)</f>
        <v>0</v>
      </c>
      <c r="E42" s="92">
        <f>IF(INT(I42/100)=6,F42,0)</f>
        <v>0</v>
      </c>
      <c r="F42" s="96">
        <v>10</v>
      </c>
      <c r="H42" s="117">
        <v>1</v>
      </c>
      <c r="I42" s="91">
        <v>318</v>
      </c>
      <c r="J42" s="215" t="str">
        <f>LOOKUP(I42,Name!A$2:B1935)</f>
        <v>Lauren Walker</v>
      </c>
      <c r="K42" s="91"/>
      <c r="L42" s="221"/>
      <c r="M42" s="250" t="s">
        <v>213</v>
      </c>
      <c r="N42" s="99">
        <v>1</v>
      </c>
      <c r="O42" s="91">
        <v>660</v>
      </c>
      <c r="P42" s="215" t="str">
        <f>LOOKUP(O42,Name!A$2:B1935)</f>
        <v>Tea Tullah</v>
      </c>
      <c r="Q42" s="91"/>
      <c r="R42" s="221"/>
      <c r="S42" s="61"/>
      <c r="T42" s="95">
        <f>IF(INT(O42/100)=1,Y42,0)</f>
        <v>0</v>
      </c>
      <c r="U42" s="95">
        <f>IF(INT(O42/100)=3,Y42,0)</f>
        <v>0</v>
      </c>
      <c r="V42" s="95">
        <f>IF(INT(O42/100)=4,Y42,0)</f>
        <v>0</v>
      </c>
      <c r="W42" s="95">
        <f>IF(INT(O42/100)=5,Y42,0)</f>
        <v>0</v>
      </c>
      <c r="X42" s="95">
        <f>IF(INT(O42/100)=6,Y42,0)</f>
        <v>10</v>
      </c>
      <c r="Y42" s="84">
        <v>10</v>
      </c>
    </row>
    <row r="43" spans="1:25" ht="15.75" thickBot="1">
      <c r="A43" s="92">
        <f>IF(INT(I43/100)=1,F43,0)</f>
        <v>0</v>
      </c>
      <c r="B43" s="92">
        <f>IF(INT(I43/100)=3,F43,0)</f>
        <v>0</v>
      </c>
      <c r="C43" s="92">
        <f>IF(INT(I43/100)=4,F43,0)</f>
        <v>0</v>
      </c>
      <c r="D43" s="92">
        <f>IF(INT(I43/100)=5,F43,0)</f>
        <v>0</v>
      </c>
      <c r="E43" s="92">
        <f>IF(INT(I43/100)=6,F43,0)</f>
        <v>8</v>
      </c>
      <c r="F43" s="96">
        <v>8</v>
      </c>
      <c r="H43" s="117">
        <v>2</v>
      </c>
      <c r="I43" s="91">
        <v>655</v>
      </c>
      <c r="J43" s="215" t="str">
        <f>LOOKUP(I43,Name!A$2:B1936)</f>
        <v>Alyssa Morrison</v>
      </c>
      <c r="K43" s="91"/>
      <c r="L43" s="221"/>
      <c r="M43" s="250" t="s">
        <v>213</v>
      </c>
      <c r="N43" s="99">
        <v>2</v>
      </c>
      <c r="O43" s="91">
        <v>563</v>
      </c>
      <c r="P43" s="215" t="str">
        <f>LOOKUP(O43,Name!A$2:B1936)</f>
        <v>Megan Ellison</v>
      </c>
      <c r="Q43" s="91"/>
      <c r="R43" s="221"/>
      <c r="S43" s="61"/>
      <c r="T43" s="95">
        <f>IF(INT(O43/100)=1,Y43,0)</f>
        <v>0</v>
      </c>
      <c r="U43" s="95">
        <f>IF(INT(O43/100)=3,Y43,0)</f>
        <v>0</v>
      </c>
      <c r="V43" s="95">
        <f>IF(INT(O43/100)=4,Y43,0)</f>
        <v>0</v>
      </c>
      <c r="W43" s="95">
        <f>IF(INT(O43/100)=5,Y43,0)</f>
        <v>8</v>
      </c>
      <c r="X43" s="95">
        <f>IF(INT(O43/100)=6,Y43,0)</f>
        <v>0</v>
      </c>
      <c r="Y43" s="84">
        <v>8</v>
      </c>
    </row>
    <row r="44" spans="1:25" ht="15.75" thickBot="1">
      <c r="A44" s="92">
        <f>IF(INT(I44/100)=1,F44,0)</f>
        <v>0</v>
      </c>
      <c r="B44" s="92">
        <f>IF(INT(I44/100)=3,F44,0)</f>
        <v>0</v>
      </c>
      <c r="C44" s="92">
        <f>IF(INT(I44/100)=4,F44,0)</f>
        <v>0</v>
      </c>
      <c r="D44" s="92">
        <f>IF(INT(I44/100)=5,F44,0)</f>
        <v>6</v>
      </c>
      <c r="E44" s="92">
        <f>IF(INT(I44/100)=6,F44,0)</f>
        <v>0</v>
      </c>
      <c r="F44" s="96">
        <v>6</v>
      </c>
      <c r="H44" s="117">
        <v>3</v>
      </c>
      <c r="I44" s="91">
        <v>553</v>
      </c>
      <c r="J44" s="215" t="str">
        <f>LOOKUP(I44,Name!A$2:B1937)</f>
        <v>Lucy Wheeler</v>
      </c>
      <c r="K44" s="91"/>
      <c r="L44" s="221"/>
      <c r="M44" s="250" t="s">
        <v>213</v>
      </c>
      <c r="N44" s="99">
        <v>3</v>
      </c>
      <c r="O44" s="91">
        <v>321</v>
      </c>
      <c r="P44" s="215" t="str">
        <f>LOOKUP(O44,Name!A$2:B1937)</f>
        <v>Scarlett Ross</v>
      </c>
      <c r="Q44" s="91"/>
      <c r="R44" s="221"/>
      <c r="S44" s="61"/>
      <c r="T44" s="95">
        <f>IF(INT(O44/100)=1,Y44,0)</f>
        <v>0</v>
      </c>
      <c r="U44" s="95">
        <f>IF(INT(O44/100)=3,Y44,0)</f>
        <v>6</v>
      </c>
      <c r="V44" s="95">
        <f>IF(INT(O44/100)=4,Y44,0)</f>
        <v>0</v>
      </c>
      <c r="W44" s="95">
        <f>IF(INT(O44/100)=5,Y44,0)</f>
        <v>0</v>
      </c>
      <c r="X44" s="95">
        <f>IF(INT(O44/100)=6,Y44,0)</f>
        <v>0</v>
      </c>
      <c r="Y44" s="84">
        <v>6</v>
      </c>
    </row>
    <row r="45" spans="1:25" ht="15.75" thickBot="1">
      <c r="A45" s="92">
        <f>IF(INT(I45/100)=1,F45,0)</f>
        <v>0</v>
      </c>
      <c r="B45" s="92">
        <f>IF(INT(I45/100)=3,F45,0)</f>
        <v>0</v>
      </c>
      <c r="C45" s="92">
        <f>IF(INT(I45/100)=4,F45,0)</f>
        <v>4</v>
      </c>
      <c r="D45" s="92">
        <f>IF(INT(I45/100)=5,F45,0)</f>
        <v>0</v>
      </c>
      <c r="E45" s="92">
        <f>IF(INT(I45/100)=6,F45,0)</f>
        <v>0</v>
      </c>
      <c r="F45" s="96">
        <v>4</v>
      </c>
      <c r="H45" s="117">
        <v>4</v>
      </c>
      <c r="I45" s="91">
        <v>452</v>
      </c>
      <c r="J45" s="215" t="str">
        <f>LOOKUP(I45,Name!A$2:B1938)</f>
        <v>Alice Scott</v>
      </c>
      <c r="K45" s="91"/>
      <c r="L45" s="221"/>
      <c r="M45" s="250" t="s">
        <v>213</v>
      </c>
      <c r="N45" s="99">
        <v>4</v>
      </c>
      <c r="O45" s="91">
        <v>133</v>
      </c>
      <c r="P45" s="215" t="str">
        <f>LOOKUP(O45,Name!A$2:B1938)</f>
        <v>Beth Darrock</v>
      </c>
      <c r="Q45" s="91"/>
      <c r="R45" s="221"/>
      <c r="S45" s="61"/>
      <c r="T45" s="95">
        <f>IF(INT(O45/100)=1,Y45,0)</f>
        <v>4</v>
      </c>
      <c r="U45" s="95">
        <f>IF(INT(O45/100)=3,Y45,0)</f>
        <v>0</v>
      </c>
      <c r="V45" s="95">
        <f>IF(INT(O45/100)=4,Y45,0)</f>
        <v>0</v>
      </c>
      <c r="W45" s="95">
        <f>IF(INT(O45/100)=5,Y45,0)</f>
        <v>0</v>
      </c>
      <c r="X45" s="95">
        <f>IF(INT(O45/100)=6,Y45,0)</f>
        <v>0</v>
      </c>
      <c r="Y45" s="84">
        <v>4</v>
      </c>
    </row>
    <row r="46" spans="1:25" ht="15.75" thickBot="1">
      <c r="A46" s="92">
        <f>IF(INT(I46/100)=1,F46,0)</f>
        <v>2</v>
      </c>
      <c r="B46" s="92">
        <f>IF(INT(I46/100)=3,F46,0)</f>
        <v>0</v>
      </c>
      <c r="C46" s="92">
        <f>IF(INT(I46/100)=4,F46,0)</f>
        <v>0</v>
      </c>
      <c r="D46" s="92">
        <f>IF(INT(I46/100)=5,F46,0)</f>
        <v>0</v>
      </c>
      <c r="E46" s="92">
        <f>IF(INT(I46/100)=6,F46,0)</f>
        <v>0</v>
      </c>
      <c r="F46" s="96">
        <v>2</v>
      </c>
      <c r="H46" s="117">
        <v>5</v>
      </c>
      <c r="I46" s="91">
        <v>133</v>
      </c>
      <c r="J46" s="215" t="str">
        <f>LOOKUP(I46,Name!A$2:B1939)</f>
        <v>Beth Darrock</v>
      </c>
      <c r="K46" s="91"/>
      <c r="L46" s="221"/>
      <c r="M46" s="250" t="s">
        <v>213</v>
      </c>
      <c r="N46" s="103">
        <v>5</v>
      </c>
      <c r="O46" s="104"/>
      <c r="P46" s="217" t="e">
        <f>LOOKUP(O46,Name!A$2:B1939)</f>
        <v>#N/A</v>
      </c>
      <c r="Q46" s="104"/>
      <c r="R46" s="224"/>
      <c r="S46" s="61"/>
      <c r="T46" s="95">
        <f>IF(INT(O46/100)=1,Y46,0)</f>
        <v>0</v>
      </c>
      <c r="U46" s="95">
        <f>IF(INT(O46/100)=3,Y46,0)</f>
        <v>0</v>
      </c>
      <c r="V46" s="95">
        <f>IF(INT(O46/100)=4,Y46,0)</f>
        <v>0</v>
      </c>
      <c r="W46" s="95">
        <f>IF(INT(O46/100)=5,Y46,0)</f>
        <v>0</v>
      </c>
      <c r="X46" s="95">
        <f>IF(INT(O46/100)=6,Y46,0)</f>
        <v>0</v>
      </c>
      <c r="Y46" s="84">
        <v>2</v>
      </c>
    </row>
    <row r="47" spans="1:25" ht="15.75" thickBot="1">
      <c r="A47" s="93"/>
      <c r="B47" s="93"/>
      <c r="C47" s="93"/>
      <c r="D47" s="93"/>
      <c r="E47" s="93"/>
      <c r="F47" s="94" t="s">
        <v>112</v>
      </c>
      <c r="H47" s="107"/>
      <c r="I47" s="101"/>
      <c r="J47" s="215"/>
      <c r="K47" s="216"/>
      <c r="L47" s="221"/>
      <c r="M47" s="250" t="s">
        <v>213</v>
      </c>
      <c r="N47" s="223"/>
      <c r="O47" s="223"/>
      <c r="P47" s="218"/>
      <c r="Q47" s="223"/>
      <c r="R47" s="218"/>
      <c r="T47" s="93"/>
      <c r="U47" s="93"/>
      <c r="V47" s="93"/>
      <c r="W47" s="93"/>
      <c r="X47" s="93"/>
      <c r="Y47" s="94" t="s">
        <v>112</v>
      </c>
    </row>
    <row r="48" spans="1:24" ht="16.5" thickBot="1">
      <c r="A48" s="86" t="s">
        <v>102</v>
      </c>
      <c r="B48" s="87" t="s">
        <v>104</v>
      </c>
      <c r="C48" s="88" t="s">
        <v>106</v>
      </c>
      <c r="D48" s="89" t="s">
        <v>108</v>
      </c>
      <c r="E48" s="90" t="s">
        <v>110</v>
      </c>
      <c r="H48" s="240" t="s">
        <v>220</v>
      </c>
      <c r="I48" s="106">
        <v>8.5</v>
      </c>
      <c r="J48" s="216" t="s">
        <v>197</v>
      </c>
      <c r="K48" s="216"/>
      <c r="L48" s="221"/>
      <c r="M48" s="250" t="s">
        <v>213</v>
      </c>
      <c r="N48" s="239" t="s">
        <v>224</v>
      </c>
      <c r="O48" s="225"/>
      <c r="P48" s="214" t="s">
        <v>198</v>
      </c>
      <c r="Q48" s="214"/>
      <c r="R48" s="220"/>
      <c r="S48" s="61"/>
      <c r="T48" s="86" t="s">
        <v>102</v>
      </c>
      <c r="U48" s="87" t="s">
        <v>104</v>
      </c>
      <c r="V48" s="88" t="s">
        <v>106</v>
      </c>
      <c r="W48" s="89" t="s">
        <v>108</v>
      </c>
      <c r="X48" s="90" t="s">
        <v>110</v>
      </c>
    </row>
    <row r="49" spans="1:25" ht="15.75" thickBot="1">
      <c r="A49" s="92">
        <f>IF(I49=1,F49,0)</f>
        <v>0</v>
      </c>
      <c r="B49" s="92">
        <f>IF(I49=3,F49,0)</f>
        <v>0</v>
      </c>
      <c r="C49" s="92">
        <f>IF(I49=4,F49,0)</f>
        <v>0</v>
      </c>
      <c r="D49" s="92">
        <f>IF(I49=5,F49,0)</f>
        <v>10</v>
      </c>
      <c r="E49" s="92">
        <f>IF(I49=6,F49,0)</f>
        <v>0</v>
      </c>
      <c r="F49" s="96">
        <v>10</v>
      </c>
      <c r="H49" s="117">
        <v>1</v>
      </c>
      <c r="I49" s="91">
        <v>5</v>
      </c>
      <c r="J49" s="215" t="str">
        <f>LOOKUP(I49,Name!A$2:B1942)</f>
        <v>Tamworth AC</v>
      </c>
      <c r="K49" s="91"/>
      <c r="L49" s="221"/>
      <c r="M49" s="250" t="s">
        <v>213</v>
      </c>
      <c r="N49" s="99">
        <v>1</v>
      </c>
      <c r="O49" s="91">
        <v>398</v>
      </c>
      <c r="P49" s="215" t="str">
        <f>LOOKUP(O49,Name!A$2:B1942)</f>
        <v>Jayda Regis</v>
      </c>
      <c r="Q49" s="91"/>
      <c r="R49" s="221"/>
      <c r="S49" s="61"/>
      <c r="T49" s="95">
        <f>IF(INT(O49/100)=1,Y49,0)</f>
        <v>0</v>
      </c>
      <c r="U49" s="95">
        <f>IF(INT(O49/100)=3,Y49,0)</f>
        <v>10</v>
      </c>
      <c r="V49" s="95">
        <f>IF(INT(O49/100)=4,Y49,0)</f>
        <v>0</v>
      </c>
      <c r="W49" s="95">
        <f>IF(INT(O49/100)=5,Y49,0)</f>
        <v>0</v>
      </c>
      <c r="X49" s="95">
        <f>IF(INT(O49/100)=6,Y49,0)</f>
        <v>0</v>
      </c>
      <c r="Y49" s="84">
        <v>10</v>
      </c>
    </row>
    <row r="50" spans="1:25" ht="15.75" thickBot="1">
      <c r="A50" s="92">
        <f>IF(I50=1,F50,0)</f>
        <v>0</v>
      </c>
      <c r="B50" s="92">
        <f>IF(I50=3,F50,0)</f>
        <v>0</v>
      </c>
      <c r="C50" s="92">
        <f>IF(I50=4,F50,0)</f>
        <v>0</v>
      </c>
      <c r="D50" s="92">
        <f>IF(I50=5,F50,0)</f>
        <v>0</v>
      </c>
      <c r="E50" s="92">
        <f>IF(I50=6,F50,0)</f>
        <v>8</v>
      </c>
      <c r="F50" s="96">
        <v>8</v>
      </c>
      <c r="H50" s="117">
        <v>2</v>
      </c>
      <c r="I50" s="91">
        <v>6</v>
      </c>
      <c r="J50" s="215" t="str">
        <f>LOOKUP(I50,Name!A$2:B1943)</f>
        <v>Solihull &amp; Small Heath</v>
      </c>
      <c r="K50" s="91"/>
      <c r="L50" s="221"/>
      <c r="M50" s="250" t="s">
        <v>213</v>
      </c>
      <c r="N50" s="99">
        <v>2</v>
      </c>
      <c r="O50" s="91">
        <v>553</v>
      </c>
      <c r="P50" s="215" t="str">
        <f>LOOKUP(O50,Name!A$2:B1943)</f>
        <v>Lucy Wheeler</v>
      </c>
      <c r="Q50" s="91"/>
      <c r="R50" s="221"/>
      <c r="S50" s="61"/>
      <c r="T50" s="95">
        <f>IF(INT(O50/100)=1,Y50,0)</f>
        <v>0</v>
      </c>
      <c r="U50" s="95">
        <f>IF(INT(O50/100)=3,Y50,0)</f>
        <v>0</v>
      </c>
      <c r="V50" s="95">
        <f>IF(INT(O50/100)=4,Y50,0)</f>
        <v>0</v>
      </c>
      <c r="W50" s="95">
        <f>IF(INT(O50/100)=5,Y50,0)</f>
        <v>8</v>
      </c>
      <c r="X50" s="95">
        <f>IF(INT(O50/100)=6,Y50,0)</f>
        <v>0</v>
      </c>
      <c r="Y50" s="84">
        <v>8</v>
      </c>
    </row>
    <row r="51" spans="1:25" ht="15.75" thickBot="1">
      <c r="A51" s="92">
        <f>IF(I51=1,F51,0)</f>
        <v>0</v>
      </c>
      <c r="B51" s="92">
        <f>IF(I51=3,F51,0)</f>
        <v>0</v>
      </c>
      <c r="C51" s="92">
        <f>IF(I51=4,F51,0)</f>
        <v>0</v>
      </c>
      <c r="D51" s="92">
        <f>IF(I51=5,F51,0)</f>
        <v>0</v>
      </c>
      <c r="E51" s="92">
        <f>IF(I51=6,F51,0)</f>
        <v>0</v>
      </c>
      <c r="F51" s="96">
        <v>6</v>
      </c>
      <c r="H51" s="117">
        <v>3</v>
      </c>
      <c r="I51" s="91"/>
      <c r="J51" s="215" t="e">
        <f>LOOKUP(I51,Name!A$2:B1944)</f>
        <v>#N/A</v>
      </c>
      <c r="K51" s="91"/>
      <c r="L51" s="221"/>
      <c r="M51" s="250" t="s">
        <v>213</v>
      </c>
      <c r="N51" s="99">
        <v>3</v>
      </c>
      <c r="O51" s="91">
        <v>653</v>
      </c>
      <c r="P51" s="215" t="str">
        <f>LOOKUP(O51,Name!A$2:B1944)</f>
        <v>Georgia Harding</v>
      </c>
      <c r="Q51" s="91"/>
      <c r="R51" s="221"/>
      <c r="S51" s="61"/>
      <c r="T51" s="95">
        <f>IF(INT(O51/100)=1,Y51,0)</f>
        <v>0</v>
      </c>
      <c r="U51" s="95">
        <f>IF(INT(O51/100)=3,Y51,0)</f>
        <v>0</v>
      </c>
      <c r="V51" s="95">
        <f>IF(INT(O51/100)=4,Y51,0)</f>
        <v>0</v>
      </c>
      <c r="W51" s="95">
        <f>IF(INT(O51/100)=5,Y51,0)</f>
        <v>0</v>
      </c>
      <c r="X51" s="95">
        <f>IF(INT(O51/100)=6,Y51,0)</f>
        <v>6</v>
      </c>
      <c r="Y51" s="84">
        <v>6</v>
      </c>
    </row>
    <row r="52" spans="1:25" ht="15.75" thickBot="1">
      <c r="A52" s="92">
        <f>IF(I52=1,F52,0)</f>
        <v>0</v>
      </c>
      <c r="B52" s="92">
        <f>IF(I52=3,F52,0)</f>
        <v>0</v>
      </c>
      <c r="C52" s="92">
        <f>IF(I52=4,F52,0)</f>
        <v>0</v>
      </c>
      <c r="D52" s="92">
        <f>IF(I52=5,F52,0)</f>
        <v>0</v>
      </c>
      <c r="E52" s="92">
        <f>IF(I52=6,F52,0)</f>
        <v>0</v>
      </c>
      <c r="F52" s="96">
        <v>4</v>
      </c>
      <c r="H52" s="117">
        <v>4</v>
      </c>
      <c r="I52" s="91"/>
      <c r="J52" s="215" t="e">
        <f>LOOKUP(I52,Name!A$2:B1945)</f>
        <v>#N/A</v>
      </c>
      <c r="K52" s="91"/>
      <c r="L52" s="221"/>
      <c r="M52" s="250" t="s">
        <v>213</v>
      </c>
      <c r="N52" s="99">
        <v>4</v>
      </c>
      <c r="O52" s="91">
        <v>102</v>
      </c>
      <c r="P52" s="215" t="str">
        <f>LOOKUP(O52,Name!A$2:B1945)</f>
        <v>Patience Clarke</v>
      </c>
      <c r="Q52" s="91"/>
      <c r="R52" s="221"/>
      <c r="S52" s="61"/>
      <c r="T52" s="95">
        <f>IF(INT(O52/100)=1,Y52,0)</f>
        <v>4</v>
      </c>
      <c r="U52" s="95">
        <f>IF(INT(O52/100)=3,Y52,0)</f>
        <v>0</v>
      </c>
      <c r="V52" s="95">
        <f>IF(INT(O52/100)=4,Y52,0)</f>
        <v>0</v>
      </c>
      <c r="W52" s="95">
        <f>IF(INT(O52/100)=5,Y52,0)</f>
        <v>0</v>
      </c>
      <c r="X52" s="95">
        <f>IF(INT(O52/100)=6,Y52,0)</f>
        <v>0</v>
      </c>
      <c r="Y52" s="84">
        <v>4</v>
      </c>
    </row>
    <row r="53" spans="1:25" ht="15.75" thickBot="1">
      <c r="A53" s="92">
        <f>IF(I53=1,F53,0)</f>
        <v>0</v>
      </c>
      <c r="B53" s="92">
        <f>IF(I53=3,F53,0)</f>
        <v>0</v>
      </c>
      <c r="C53" s="92">
        <f>IF(I53=4,F53,0)</f>
        <v>0</v>
      </c>
      <c r="D53" s="92">
        <f>IF(I53=5,F53,0)</f>
        <v>0</v>
      </c>
      <c r="E53" s="92">
        <f>IF(I53=6,F53,0)</f>
        <v>0</v>
      </c>
      <c r="F53" s="96">
        <v>2</v>
      </c>
      <c r="H53" s="117">
        <v>5</v>
      </c>
      <c r="I53" s="91"/>
      <c r="J53" s="215" t="e">
        <f>LOOKUP(I53,Name!A$2:B1946)</f>
        <v>#N/A</v>
      </c>
      <c r="K53" s="91"/>
      <c r="L53" s="221"/>
      <c r="M53" s="250" t="s">
        <v>213</v>
      </c>
      <c r="N53" s="99">
        <v>5</v>
      </c>
      <c r="O53" s="91"/>
      <c r="P53" s="215" t="e">
        <f>LOOKUP(O53,Name!A$2:B1946)</f>
        <v>#N/A</v>
      </c>
      <c r="Q53" s="91"/>
      <c r="R53" s="221"/>
      <c r="S53" s="61"/>
      <c r="T53" s="95">
        <f>IF(INT(O53/100)=1,Y53,0)</f>
        <v>0</v>
      </c>
      <c r="U53" s="95">
        <f>IF(INT(O53/100)=3,Y53,0)</f>
        <v>0</v>
      </c>
      <c r="V53" s="95">
        <f>IF(INT(O53/100)=4,Y53,0)</f>
        <v>0</v>
      </c>
      <c r="W53" s="95">
        <f>IF(INT(O53/100)=5,Y53,0)</f>
        <v>0</v>
      </c>
      <c r="X53" s="95">
        <f>IF(INT(O53/100)=6,Y53,0)</f>
        <v>0</v>
      </c>
      <c r="Y53" s="84">
        <v>2</v>
      </c>
    </row>
    <row r="54" spans="1:25" ht="15.75" thickBot="1">
      <c r="A54" s="93"/>
      <c r="B54" s="93"/>
      <c r="C54" s="93"/>
      <c r="D54" s="93"/>
      <c r="E54" s="93"/>
      <c r="F54" s="94" t="s">
        <v>112</v>
      </c>
      <c r="H54" s="219"/>
      <c r="I54" s="216"/>
      <c r="J54" s="215"/>
      <c r="K54" s="216"/>
      <c r="L54" s="221"/>
      <c r="M54" s="250" t="s">
        <v>213</v>
      </c>
      <c r="N54" s="219"/>
      <c r="O54" s="216"/>
      <c r="P54" s="215"/>
      <c r="Q54" s="216"/>
      <c r="R54" s="221"/>
      <c r="S54" s="61"/>
      <c r="T54" s="109"/>
      <c r="U54" s="93"/>
      <c r="V54" s="93"/>
      <c r="W54" s="93"/>
      <c r="X54" s="93"/>
      <c r="Y54" s="94" t="s">
        <v>112</v>
      </c>
    </row>
    <row r="55" spans="1:24" ht="16.5" thickBot="1">
      <c r="A55" s="86" t="s">
        <v>102</v>
      </c>
      <c r="B55" s="87" t="s">
        <v>104</v>
      </c>
      <c r="C55" s="88" t="s">
        <v>106</v>
      </c>
      <c r="D55" s="89" t="s">
        <v>108</v>
      </c>
      <c r="E55" s="90" t="s">
        <v>110</v>
      </c>
      <c r="H55" s="240" t="s">
        <v>221</v>
      </c>
      <c r="I55" s="106">
        <v>9.1</v>
      </c>
      <c r="J55" s="216" t="s">
        <v>546</v>
      </c>
      <c r="K55" s="216"/>
      <c r="L55" s="221"/>
      <c r="M55" s="250" t="s">
        <v>213</v>
      </c>
      <c r="N55" s="240" t="s">
        <v>225</v>
      </c>
      <c r="O55" s="216"/>
      <c r="P55" s="216" t="s">
        <v>199</v>
      </c>
      <c r="Q55" s="216"/>
      <c r="R55" s="221"/>
      <c r="S55" s="61"/>
      <c r="T55" s="86" t="s">
        <v>102</v>
      </c>
      <c r="U55" s="87" t="s">
        <v>104</v>
      </c>
      <c r="V55" s="88" t="s">
        <v>106</v>
      </c>
      <c r="W55" s="89" t="s">
        <v>108</v>
      </c>
      <c r="X55" s="90" t="s">
        <v>110</v>
      </c>
    </row>
    <row r="56" spans="1:25" ht="15.75" thickBot="1">
      <c r="A56" s="92">
        <f>IF(I56=1,F56,0)</f>
        <v>0</v>
      </c>
      <c r="B56" s="92">
        <f>IF(I56=3,F56,0)</f>
        <v>10</v>
      </c>
      <c r="C56" s="92">
        <f>IF(I56=4,F56,0)</f>
        <v>0</v>
      </c>
      <c r="D56" s="92">
        <f>IF(I56=5,F56,0)</f>
        <v>0</v>
      </c>
      <c r="E56" s="92">
        <f>IF(I56=6,F56,0)</f>
        <v>0</v>
      </c>
      <c r="F56" s="96">
        <v>10</v>
      </c>
      <c r="H56" s="117">
        <v>1</v>
      </c>
      <c r="I56" s="91">
        <v>3</v>
      </c>
      <c r="J56" s="215" t="str">
        <f>LOOKUP(I56,Name!A$2:B1949)</f>
        <v>Birchfield Harriers</v>
      </c>
      <c r="K56" s="7"/>
      <c r="L56" s="221"/>
      <c r="M56" s="250" t="s">
        <v>213</v>
      </c>
      <c r="N56" s="99">
        <v>1</v>
      </c>
      <c r="O56" s="91">
        <v>313</v>
      </c>
      <c r="P56" s="215" t="str">
        <f>LOOKUP(O56,Name!A$2:B1949)</f>
        <v>Lemeyah Isaac</v>
      </c>
      <c r="Q56" s="91"/>
      <c r="R56" s="221"/>
      <c r="S56" s="61"/>
      <c r="T56" s="95">
        <f>IF(INT(O56/100)=1,Y56,0)</f>
        <v>0</v>
      </c>
      <c r="U56" s="95">
        <f>IF(INT(O56/100)=3,Y56,0)</f>
        <v>10</v>
      </c>
      <c r="V56" s="95">
        <f>IF(INT(O56/100)=4,Y56,0)</f>
        <v>0</v>
      </c>
      <c r="W56" s="95">
        <f>IF(INT(O56/100)=5,Y56,0)</f>
        <v>0</v>
      </c>
      <c r="X56" s="95">
        <f>IF(INT(O56/100)=6,Y56,0)</f>
        <v>0</v>
      </c>
      <c r="Y56" s="84">
        <v>10</v>
      </c>
    </row>
    <row r="57" spans="1:25" ht="15.75" thickBot="1">
      <c r="A57" s="92">
        <f>IF(I57=1,F57,0)</f>
        <v>0</v>
      </c>
      <c r="B57" s="92">
        <f>IF(I57=3,F57,0)</f>
        <v>0</v>
      </c>
      <c r="C57" s="92">
        <f>IF(I57=4,F57,0)</f>
        <v>0</v>
      </c>
      <c r="D57" s="92">
        <f>IF(I57=5,F57,0)</f>
        <v>0</v>
      </c>
      <c r="E57" s="92">
        <f>IF(I57=6,F57,0)</f>
        <v>8</v>
      </c>
      <c r="F57" s="96">
        <v>8</v>
      </c>
      <c r="H57" s="117">
        <v>2</v>
      </c>
      <c r="I57" s="91">
        <v>6</v>
      </c>
      <c r="J57" s="215" t="str">
        <f>LOOKUP(I57,Name!A$2:B1950)</f>
        <v>Solihull &amp; Small Heath</v>
      </c>
      <c r="K57" s="91"/>
      <c r="L57" s="221"/>
      <c r="M57" s="250" t="s">
        <v>213</v>
      </c>
      <c r="N57" s="99">
        <v>2</v>
      </c>
      <c r="O57" s="91">
        <v>561</v>
      </c>
      <c r="P57" s="215" t="str">
        <f>LOOKUP(O57,Name!A$2:B1950)</f>
        <v>Taryn Hogan</v>
      </c>
      <c r="Q57" s="91"/>
      <c r="R57" s="221"/>
      <c r="S57" s="61"/>
      <c r="T57" s="95">
        <f>IF(INT(O57/100)=1,Y57,0)</f>
        <v>0</v>
      </c>
      <c r="U57" s="95">
        <f>IF(INT(O57/100)=3,Y57,0)</f>
        <v>0</v>
      </c>
      <c r="V57" s="95">
        <f>IF(INT(O57/100)=4,Y57,0)</f>
        <v>0</v>
      </c>
      <c r="W57" s="95">
        <f>IF(INT(O57/100)=5,Y57,0)</f>
        <v>8</v>
      </c>
      <c r="X57" s="95">
        <f>IF(INT(O57/100)=6,Y57,0)</f>
        <v>0</v>
      </c>
      <c r="Y57" s="84">
        <v>8</v>
      </c>
    </row>
    <row r="58" spans="1:25" ht="15.75" thickBot="1">
      <c r="A58" s="92">
        <f>IF(I58=1,F58,0)</f>
        <v>0</v>
      </c>
      <c r="B58" s="92">
        <f>IF(I58=3,F58,0)</f>
        <v>0</v>
      </c>
      <c r="C58" s="92">
        <f>IF(I58=4,F58,0)</f>
        <v>0</v>
      </c>
      <c r="D58" s="92">
        <f>IF(I58=5,F58,0)</f>
        <v>6</v>
      </c>
      <c r="E58" s="92">
        <f>IF(I58=6,F58,0)</f>
        <v>0</v>
      </c>
      <c r="F58" s="96">
        <v>6</v>
      </c>
      <c r="H58" s="117">
        <v>3</v>
      </c>
      <c r="I58" s="91">
        <v>5</v>
      </c>
      <c r="J58" s="215" t="str">
        <f>LOOKUP(I58,Name!A$2:B1951)</f>
        <v>Tamworth AC</v>
      </c>
      <c r="K58" s="91"/>
      <c r="L58" s="221"/>
      <c r="M58" s="250" t="s">
        <v>213</v>
      </c>
      <c r="N58" s="99">
        <v>3</v>
      </c>
      <c r="O58" s="91">
        <v>657</v>
      </c>
      <c r="P58" s="215" t="str">
        <f>LOOKUP(O58,Name!A$2:B1951)</f>
        <v>Ellen Crockett</v>
      </c>
      <c r="Q58" s="91"/>
      <c r="R58" s="221"/>
      <c r="S58" s="61"/>
      <c r="T58" s="95">
        <f>IF(INT(O58/100)=1,Y58,0)</f>
        <v>0</v>
      </c>
      <c r="U58" s="95">
        <f>IF(INT(O58/100)=3,Y58,0)</f>
        <v>0</v>
      </c>
      <c r="V58" s="95">
        <f>IF(INT(O58/100)=4,Y58,0)</f>
        <v>0</v>
      </c>
      <c r="W58" s="95">
        <f>IF(INT(O58/100)=5,Y58,0)</f>
        <v>0</v>
      </c>
      <c r="X58" s="95">
        <f>IF(INT(O58/100)=6,Y58,0)</f>
        <v>6</v>
      </c>
      <c r="Y58" s="84">
        <v>6</v>
      </c>
    </row>
    <row r="59" spans="1:25" ht="15.75" thickBot="1">
      <c r="A59" s="92">
        <f>IF(I59=1,F59,0)</f>
        <v>4</v>
      </c>
      <c r="B59" s="92">
        <f>IF(I59=3,F59,0)</f>
        <v>0</v>
      </c>
      <c r="C59" s="92">
        <f>IF(I59=4,F59,0)</f>
        <v>0</v>
      </c>
      <c r="D59" s="92">
        <f>IF(I59=5,F59,0)</f>
        <v>0</v>
      </c>
      <c r="E59" s="92">
        <f>IF(I59=6,F59,0)</f>
        <v>0</v>
      </c>
      <c r="F59" s="96">
        <v>4</v>
      </c>
      <c r="H59" s="117">
        <v>4</v>
      </c>
      <c r="I59" s="91">
        <v>1</v>
      </c>
      <c r="J59" s="215" t="str">
        <f>LOOKUP(I59,Name!A$2:B1952)</f>
        <v>Royal Sutton Coldfield</v>
      </c>
      <c r="K59" s="91"/>
      <c r="L59" s="221"/>
      <c r="M59" s="250" t="s">
        <v>213</v>
      </c>
      <c r="N59" s="99">
        <v>4</v>
      </c>
      <c r="O59" s="91">
        <v>133</v>
      </c>
      <c r="P59" s="215" t="str">
        <f>LOOKUP(O59,Name!A$2:B1952)</f>
        <v>Beth Darrock</v>
      </c>
      <c r="Q59" s="91"/>
      <c r="R59" s="221"/>
      <c r="S59" s="61"/>
      <c r="T59" s="95">
        <f>IF(INT(O59/100)=1,Y59,0)</f>
        <v>4</v>
      </c>
      <c r="U59" s="95">
        <f>IF(INT(O59/100)=3,Y59,0)</f>
        <v>0</v>
      </c>
      <c r="V59" s="95">
        <f>IF(INT(O59/100)=4,Y59,0)</f>
        <v>0</v>
      </c>
      <c r="W59" s="95">
        <f>IF(INT(O59/100)=5,Y59,0)</f>
        <v>0</v>
      </c>
      <c r="X59" s="95">
        <f>IF(INT(O59/100)=6,Y59,0)</f>
        <v>0</v>
      </c>
      <c r="Y59" s="84">
        <v>4</v>
      </c>
    </row>
    <row r="60" spans="1:25" ht="15.75" thickBot="1">
      <c r="A60" s="92">
        <f>IF(I60=1,F60,0)</f>
        <v>0</v>
      </c>
      <c r="B60" s="92">
        <f>IF(I60=3,F60,0)</f>
        <v>0</v>
      </c>
      <c r="C60" s="92">
        <f>IF(I60=4,F60,0)</f>
        <v>0</v>
      </c>
      <c r="D60" s="92">
        <f>IF(I60=5,F60,0)</f>
        <v>0</v>
      </c>
      <c r="E60" s="92">
        <f>IF(I60=6,F60,0)</f>
        <v>0</v>
      </c>
      <c r="F60" s="96">
        <v>2</v>
      </c>
      <c r="H60" s="119">
        <v>5</v>
      </c>
      <c r="I60" s="104"/>
      <c r="J60" s="217" t="e">
        <f>LOOKUP(I60,Name!A$2:B1953)</f>
        <v>#N/A</v>
      </c>
      <c r="K60" s="104"/>
      <c r="L60" s="224"/>
      <c r="M60" s="250" t="s">
        <v>213</v>
      </c>
      <c r="N60" s="103">
        <v>5</v>
      </c>
      <c r="O60" s="104"/>
      <c r="P60" s="217" t="e">
        <f>LOOKUP(O60,Name!A$2:B1953)</f>
        <v>#N/A</v>
      </c>
      <c r="Q60" s="104"/>
      <c r="R60" s="224"/>
      <c r="S60" s="61"/>
      <c r="T60" s="95">
        <f>IF(INT(O60/100)=1,Y60,0)</f>
        <v>0</v>
      </c>
      <c r="U60" s="95">
        <f>IF(INT(O60/100)=3,Y60,0)</f>
        <v>0</v>
      </c>
      <c r="V60" s="95">
        <f>IF(INT(O60/100)=4,Y60,0)</f>
        <v>0</v>
      </c>
      <c r="W60" s="95">
        <f>IF(INT(O60/100)=5,Y60,0)</f>
        <v>0</v>
      </c>
      <c r="X60" s="95">
        <f>IF(INT(O60/100)=6,Y60,0)</f>
        <v>0</v>
      </c>
      <c r="Y60" s="84">
        <v>2</v>
      </c>
    </row>
    <row r="61" spans="1:25" ht="15.75" thickBot="1">
      <c r="A61" s="93"/>
      <c r="B61" s="93"/>
      <c r="C61" s="93"/>
      <c r="D61" s="93"/>
      <c r="E61" s="93"/>
      <c r="F61" s="94" t="s">
        <v>112</v>
      </c>
      <c r="H61" s="223"/>
      <c r="I61" s="223"/>
      <c r="J61" s="218"/>
      <c r="K61" s="223"/>
      <c r="L61" s="218"/>
      <c r="M61" s="250" t="s">
        <v>213</v>
      </c>
      <c r="N61" s="223"/>
      <c r="O61" s="223"/>
      <c r="P61" s="218"/>
      <c r="Q61" s="223"/>
      <c r="R61" s="218"/>
      <c r="T61" s="93"/>
      <c r="U61" s="93"/>
      <c r="V61" s="93"/>
      <c r="W61" s="93"/>
      <c r="X61" s="93"/>
      <c r="Y61" s="94" t="s">
        <v>112</v>
      </c>
    </row>
    <row r="62" spans="1:24" ht="16.5" thickBot="1">
      <c r="A62" s="86" t="s">
        <v>102</v>
      </c>
      <c r="B62" s="87" t="s">
        <v>104</v>
      </c>
      <c r="C62" s="88" t="s">
        <v>106</v>
      </c>
      <c r="D62" s="89" t="s">
        <v>108</v>
      </c>
      <c r="E62" s="90" t="s">
        <v>110</v>
      </c>
      <c r="H62" s="239" t="s">
        <v>222</v>
      </c>
      <c r="I62" s="225"/>
      <c r="J62" s="214" t="s">
        <v>166</v>
      </c>
      <c r="K62" s="214"/>
      <c r="L62" s="220"/>
      <c r="M62" s="250" t="s">
        <v>213</v>
      </c>
      <c r="N62" s="239" t="s">
        <v>223</v>
      </c>
      <c r="O62" s="225"/>
      <c r="P62" s="214" t="s">
        <v>167</v>
      </c>
      <c r="Q62" s="214"/>
      <c r="R62" s="220"/>
      <c r="S62" s="61"/>
      <c r="T62" s="86" t="s">
        <v>102</v>
      </c>
      <c r="U62" s="87" t="s">
        <v>104</v>
      </c>
      <c r="V62" s="88" t="s">
        <v>106</v>
      </c>
      <c r="W62" s="89" t="s">
        <v>108</v>
      </c>
      <c r="X62" s="90" t="s">
        <v>110</v>
      </c>
    </row>
    <row r="63" spans="1:25" ht="15.75" thickBot="1">
      <c r="A63" s="95">
        <f>IF(INT(I63/100)=1,F63,0)</f>
        <v>0</v>
      </c>
      <c r="B63" s="95">
        <f>IF(INT(I63/100)=3,F63,0)</f>
        <v>0</v>
      </c>
      <c r="C63" s="95">
        <f>IF(INT(I63/100)=4,F63,0)</f>
        <v>0</v>
      </c>
      <c r="D63" s="95">
        <f>IF(INT(I63/100)=5,F63,0)</f>
        <v>10</v>
      </c>
      <c r="E63" s="95">
        <f>IF(INT(I63/100)=6,F63,0)</f>
        <v>0</v>
      </c>
      <c r="F63" s="84">
        <v>10</v>
      </c>
      <c r="H63" s="99">
        <v>1</v>
      </c>
      <c r="I63" s="91">
        <v>560</v>
      </c>
      <c r="J63" s="215" t="str">
        <f>LOOKUP(I63,Name!A$2:B1949)</f>
        <v>Erin Bush</v>
      </c>
      <c r="K63" s="91"/>
      <c r="L63" s="221"/>
      <c r="M63" s="250" t="s">
        <v>213</v>
      </c>
      <c r="N63" s="99">
        <v>1</v>
      </c>
      <c r="O63" s="91">
        <v>555</v>
      </c>
      <c r="P63" s="215" t="str">
        <f>LOOKUP(O63,Name!A$2:B1956)</f>
        <v>Lauren Swindell</v>
      </c>
      <c r="Q63" s="91"/>
      <c r="R63" s="221"/>
      <c r="S63" s="61"/>
      <c r="T63" s="95">
        <f>IF(INT(O63/100)=1,Y63,0)</f>
        <v>0</v>
      </c>
      <c r="U63" s="95">
        <f>IF(INT(O63/100)=3,Y63,0)</f>
        <v>0</v>
      </c>
      <c r="V63" s="95">
        <f>IF(INT(O63/100)=4,Y63,0)</f>
        <v>0</v>
      </c>
      <c r="W63" s="95">
        <f>IF(INT(O63/100)=5,Y63,0)</f>
        <v>10</v>
      </c>
      <c r="X63" s="95">
        <f>IF(INT(O63/100)=6,Y63,0)</f>
        <v>0</v>
      </c>
      <c r="Y63" s="84">
        <v>10</v>
      </c>
    </row>
    <row r="64" spans="1:25" ht="15.75" thickBot="1">
      <c r="A64" s="95">
        <f>IF(INT(I64/100)=1,F64,0)</f>
        <v>0</v>
      </c>
      <c r="B64" s="95">
        <f>IF(INT(I64/100)=3,F64,0)</f>
        <v>0</v>
      </c>
      <c r="C64" s="95">
        <f>IF(INT(I64/100)=4,F64,0)</f>
        <v>0</v>
      </c>
      <c r="D64" s="95">
        <f>IF(INT(I64/100)=5,F64,0)</f>
        <v>0</v>
      </c>
      <c r="E64" s="95">
        <f>IF(INT(I64/100)=6,F64,0)</f>
        <v>8</v>
      </c>
      <c r="F64" s="84">
        <v>8</v>
      </c>
      <c r="H64" s="99">
        <v>2</v>
      </c>
      <c r="I64" s="91">
        <v>656</v>
      </c>
      <c r="J64" s="215" t="str">
        <f>LOOKUP(I64,Name!A$2:B1950)</f>
        <v>Grace Dowse</v>
      </c>
      <c r="K64" s="91"/>
      <c r="L64" s="221"/>
      <c r="M64" s="250" t="s">
        <v>213</v>
      </c>
      <c r="N64" s="99" t="s">
        <v>557</v>
      </c>
      <c r="O64" s="91">
        <v>651</v>
      </c>
      <c r="P64" s="215" t="str">
        <f>LOOKUP(O64,Name!A$2:B1957)</f>
        <v>Katie Lund</v>
      </c>
      <c r="Q64" s="91"/>
      <c r="R64" s="221"/>
      <c r="S64" s="61"/>
      <c r="T64" s="95">
        <f>IF(INT(O64/100)=1,Y64,0)</f>
        <v>0</v>
      </c>
      <c r="U64" s="95">
        <f>IF(INT(O64/100)=3,Y64,0)</f>
        <v>0</v>
      </c>
      <c r="V64" s="95">
        <f>IF(INT(O64/100)=4,Y64,0)</f>
        <v>0</v>
      </c>
      <c r="W64" s="95">
        <f>IF(INT(O64/100)=5,Y64,0)</f>
        <v>0</v>
      </c>
      <c r="X64" s="95">
        <f>IF(INT(O64/100)=6,Y64,0)</f>
        <v>8</v>
      </c>
      <c r="Y64" s="84">
        <v>8</v>
      </c>
    </row>
    <row r="65" spans="1:25" ht="15.75" thickBot="1">
      <c r="A65" s="95">
        <f>IF(INT(I65/100)=1,F65,0)</f>
        <v>0</v>
      </c>
      <c r="B65" s="95">
        <f>IF(INT(I65/100)=3,F65,0)</f>
        <v>0</v>
      </c>
      <c r="C65" s="95">
        <f>IF(INT(I65/100)=4,F65,0)</f>
        <v>6</v>
      </c>
      <c r="D65" s="95">
        <f>IF(INT(I65/100)=5,F65,0)</f>
        <v>0</v>
      </c>
      <c r="E65" s="95">
        <f>IF(INT(I65/100)=6,F65,0)</f>
        <v>0</v>
      </c>
      <c r="F65" s="84">
        <v>6</v>
      </c>
      <c r="H65" s="99">
        <v>3</v>
      </c>
      <c r="I65" s="91">
        <v>452</v>
      </c>
      <c r="J65" s="215" t="str">
        <f>LOOKUP(I65,Name!A$2:B1951)</f>
        <v>Alice Scott</v>
      </c>
      <c r="K65" s="91"/>
      <c r="L65" s="221"/>
      <c r="M65" s="250" t="s">
        <v>213</v>
      </c>
      <c r="N65" s="99">
        <v>3</v>
      </c>
      <c r="O65" s="91">
        <v>337</v>
      </c>
      <c r="P65" s="215" t="str">
        <f>LOOKUP(O65,Name!A$2:B1958)</f>
        <v>India Hillback</v>
      </c>
      <c r="Q65" s="91"/>
      <c r="R65" s="221"/>
      <c r="S65" s="61"/>
      <c r="T65" s="95">
        <f>IF(INT(O65/100)=1,Y65,0)</f>
        <v>0</v>
      </c>
      <c r="U65" s="95">
        <f>IF(INT(O65/100)=3,Y65,0)</f>
        <v>6</v>
      </c>
      <c r="V65" s="95">
        <f>IF(INT(O65/100)=4,Y65,0)</f>
        <v>0</v>
      </c>
      <c r="W65" s="95">
        <f>IF(INT(O65/100)=5,Y65,0)</f>
        <v>0</v>
      </c>
      <c r="X65" s="95">
        <f>IF(INT(O65/100)=6,Y65,0)</f>
        <v>0</v>
      </c>
      <c r="Y65" s="84">
        <v>6</v>
      </c>
    </row>
    <row r="66" spans="1:25" ht="15.75" thickBot="1">
      <c r="A66" s="95">
        <f>IF(INT(I66/100)=1,F66,0)</f>
        <v>0</v>
      </c>
      <c r="B66" s="95">
        <f>IF(INT(I66/100)=3,F66,0)</f>
        <v>4</v>
      </c>
      <c r="C66" s="95">
        <f>IF(INT(I66/100)=4,F66,0)</f>
        <v>0</v>
      </c>
      <c r="D66" s="95">
        <f>IF(INT(I66/100)=5,F66,0)</f>
        <v>0</v>
      </c>
      <c r="E66" s="95">
        <f>IF(INT(I66/100)=6,F66,0)</f>
        <v>0</v>
      </c>
      <c r="F66" s="84">
        <v>4</v>
      </c>
      <c r="H66" s="99">
        <v>4</v>
      </c>
      <c r="I66" s="91">
        <v>341</v>
      </c>
      <c r="J66" s="215" t="str">
        <f>LOOKUP(I66,Name!A$2:B1952)</f>
        <v>Abigail Hazel</v>
      </c>
      <c r="K66" s="91"/>
      <c r="L66" s="221"/>
      <c r="M66" s="250" t="s">
        <v>213</v>
      </c>
      <c r="N66" s="99">
        <v>4</v>
      </c>
      <c r="O66" s="91"/>
      <c r="P66" s="215" t="e">
        <f>LOOKUP(O66,Name!A$2:B1959)</f>
        <v>#N/A</v>
      </c>
      <c r="Q66" s="91"/>
      <c r="R66" s="221"/>
      <c r="S66" s="61"/>
      <c r="T66" s="95">
        <f>IF(INT(O66/100)=1,Y66,0)</f>
        <v>0</v>
      </c>
      <c r="U66" s="95">
        <f>IF(INT(O66/100)=3,Y66,0)</f>
        <v>0</v>
      </c>
      <c r="V66" s="95">
        <f>IF(INT(O66/100)=4,Y66,0)</f>
        <v>0</v>
      </c>
      <c r="W66" s="95">
        <f>IF(INT(O66/100)=5,Y66,0)</f>
        <v>0</v>
      </c>
      <c r="X66" s="95">
        <f>IF(INT(O66/100)=6,Y66,0)</f>
        <v>0</v>
      </c>
      <c r="Y66" s="84">
        <v>4</v>
      </c>
    </row>
    <row r="67" spans="1:25" ht="15.75" thickBot="1">
      <c r="A67" s="95">
        <f>IF(INT(I67/100)=1,F67,0)</f>
        <v>0</v>
      </c>
      <c r="B67" s="95">
        <f>IF(INT(I67/100)=3,F67,0)</f>
        <v>0</v>
      </c>
      <c r="C67" s="95">
        <f>IF(INT(I67/100)=4,F67,0)</f>
        <v>0</v>
      </c>
      <c r="D67" s="95">
        <f>IF(INT(I67/100)=5,F67,0)</f>
        <v>0</v>
      </c>
      <c r="E67" s="95">
        <f>IF(INT(I67/100)=6,F67,0)</f>
        <v>0</v>
      </c>
      <c r="F67" s="84">
        <v>2</v>
      </c>
      <c r="H67" s="99">
        <v>5</v>
      </c>
      <c r="I67" s="91"/>
      <c r="J67" s="215" t="e">
        <f>LOOKUP(I67,Name!A$2:B1953)</f>
        <v>#N/A</v>
      </c>
      <c r="K67" s="91"/>
      <c r="L67" s="221"/>
      <c r="M67" s="250" t="s">
        <v>213</v>
      </c>
      <c r="N67" s="99">
        <v>5</v>
      </c>
      <c r="O67" s="91"/>
      <c r="P67" s="215" t="e">
        <f>LOOKUP(O67,Name!A$2:B1960)</f>
        <v>#N/A</v>
      </c>
      <c r="Q67" s="91"/>
      <c r="R67" s="221"/>
      <c r="S67" s="61"/>
      <c r="T67" s="95">
        <f>IF(INT(O67/100)=1,Y67,0)</f>
        <v>0</v>
      </c>
      <c r="U67" s="95">
        <f>IF(INT(O67/100)=3,Y67,0)</f>
        <v>0</v>
      </c>
      <c r="V67" s="95">
        <f>IF(INT(O67/100)=4,Y67,0)</f>
        <v>0</v>
      </c>
      <c r="W67" s="95">
        <f>IF(INT(O67/100)=5,Y67,0)</f>
        <v>0</v>
      </c>
      <c r="X67" s="95">
        <f>IF(INT(O67/100)=6,Y67,0)</f>
        <v>0</v>
      </c>
      <c r="Y67" s="84">
        <v>2</v>
      </c>
    </row>
    <row r="68" spans="1:25" ht="15.75" thickBot="1">
      <c r="A68" s="93"/>
      <c r="B68" s="93"/>
      <c r="C68" s="93"/>
      <c r="D68" s="93"/>
      <c r="E68" s="93"/>
      <c r="F68" s="94" t="s">
        <v>112</v>
      </c>
      <c r="H68" s="226"/>
      <c r="I68" s="227"/>
      <c r="J68" s="217"/>
      <c r="K68" s="217"/>
      <c r="L68" s="224"/>
      <c r="M68" s="250" t="s">
        <v>213</v>
      </c>
      <c r="N68" s="226"/>
      <c r="O68" s="227"/>
      <c r="P68" s="217" t="e">
        <f>LOOKUP(O68,Name!A$2:B1961)</f>
        <v>#N/A</v>
      </c>
      <c r="Q68" s="227"/>
      <c r="R68" s="224"/>
      <c r="S68" s="61"/>
      <c r="T68" s="93"/>
      <c r="U68" s="93"/>
      <c r="V68" s="93"/>
      <c r="W68" s="93">
        <v>-1</v>
      </c>
      <c r="X68" s="93">
        <v>1</v>
      </c>
      <c r="Y68" s="94" t="s">
        <v>112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Q45" sqref="Q45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8" customWidth="1"/>
    <col min="4" max="4" width="6.7109375" style="3" customWidth="1"/>
    <col min="5" max="5" width="6.7109375" style="188" customWidth="1"/>
    <col min="6" max="6" width="6.7109375" style="3" customWidth="1"/>
    <col min="7" max="7" width="6.7109375" style="83" customWidth="1"/>
    <col min="8" max="8" width="6.7109375" style="3" customWidth="1"/>
    <col min="9" max="9" width="6.7109375" style="83" customWidth="1"/>
    <col min="10" max="10" width="6.7109375" style="3" customWidth="1"/>
    <col min="11" max="11" width="6.7109375" style="83" customWidth="1"/>
    <col min="12" max="14" width="6.7109375" style="3" customWidth="1"/>
    <col min="15" max="15" width="4.8515625" style="3" customWidth="1"/>
    <col min="16" max="16" width="4.8515625" style="60" customWidth="1"/>
    <col min="17" max="17" width="9.140625" style="60" customWidth="1"/>
    <col min="18" max="18" width="7.00390625" style="3" customWidth="1"/>
    <col min="19" max="16384" width="9.140625" style="3" customWidth="1"/>
  </cols>
  <sheetData>
    <row r="1" spans="1:17" ht="21" thickBot="1">
      <c r="A1" s="290"/>
      <c r="B1" s="886" t="s">
        <v>152</v>
      </c>
      <c r="C1" s="295" t="s">
        <v>102</v>
      </c>
      <c r="D1" s="296">
        <f>Q11</f>
        <v>0</v>
      </c>
      <c r="E1" s="297" t="s">
        <v>104</v>
      </c>
      <c r="F1" s="298">
        <f>Q19</f>
        <v>232</v>
      </c>
      <c r="G1" s="354" t="s">
        <v>106</v>
      </c>
      <c r="H1" s="300">
        <f>Q27</f>
        <v>106</v>
      </c>
      <c r="I1" s="301" t="s">
        <v>108</v>
      </c>
      <c r="J1" s="302">
        <f>Q35</f>
        <v>342</v>
      </c>
      <c r="K1" s="303" t="s">
        <v>110</v>
      </c>
      <c r="L1" s="304">
        <f>Q43</f>
        <v>526</v>
      </c>
      <c r="M1" s="888" t="s">
        <v>575</v>
      </c>
      <c r="N1" s="889"/>
      <c r="O1" s="889"/>
      <c r="P1" s="889"/>
      <c r="Q1" s="890"/>
    </row>
    <row r="2" spans="1:17" ht="23.25" customHeight="1" thickBot="1">
      <c r="A2" s="291"/>
      <c r="B2" s="887"/>
      <c r="C2" s="891" t="s">
        <v>151</v>
      </c>
      <c r="D2" s="892"/>
      <c r="E2" s="892"/>
      <c r="F2" s="892"/>
      <c r="G2" s="892"/>
      <c r="H2" s="892"/>
      <c r="I2" s="892"/>
      <c r="J2" s="892"/>
      <c r="K2" s="892"/>
      <c r="L2" s="893"/>
      <c r="M2" s="291"/>
      <c r="N2" s="292"/>
      <c r="O2" s="292"/>
      <c r="P2" s="293"/>
      <c r="Q2" s="294"/>
    </row>
    <row r="3" spans="1:18" s="319" customFormat="1" ht="15.75" customHeight="1" thickBot="1">
      <c r="A3" s="320" t="s">
        <v>0</v>
      </c>
      <c r="B3" s="314"/>
      <c r="C3" s="315" t="s">
        <v>368</v>
      </c>
      <c r="D3" s="315" t="s">
        <v>233</v>
      </c>
      <c r="E3" s="315" t="s">
        <v>368</v>
      </c>
      <c r="F3" s="315" t="s">
        <v>233</v>
      </c>
      <c r="G3" s="355" t="s">
        <v>369</v>
      </c>
      <c r="H3" s="315" t="s">
        <v>233</v>
      </c>
      <c r="I3" s="315" t="s">
        <v>369</v>
      </c>
      <c r="J3" s="315" t="s">
        <v>233</v>
      </c>
      <c r="K3" s="315" t="s">
        <v>369</v>
      </c>
      <c r="L3" s="315" t="s">
        <v>233</v>
      </c>
      <c r="M3" s="316" t="s">
        <v>0</v>
      </c>
      <c r="N3" s="316" t="s">
        <v>233</v>
      </c>
      <c r="O3" s="317"/>
      <c r="P3" s="316"/>
      <c r="Q3" s="318"/>
      <c r="R3" s="321" t="s">
        <v>370</v>
      </c>
    </row>
    <row r="4" spans="1:18" ht="15.75">
      <c r="A4" s="134">
        <v>1</v>
      </c>
      <c r="B4" s="135" t="str">
        <f>LOOKUP(A4,Name!A$2:B940)</f>
        <v>Royal Sutton Coldfield</v>
      </c>
      <c r="C4" s="884" t="s">
        <v>138</v>
      </c>
      <c r="D4" s="885"/>
      <c r="E4" s="882" t="s">
        <v>139</v>
      </c>
      <c r="F4" s="883"/>
      <c r="G4" s="884" t="s">
        <v>153</v>
      </c>
      <c r="H4" s="885"/>
      <c r="I4" s="882" t="s">
        <v>140</v>
      </c>
      <c r="J4" s="883"/>
      <c r="K4" s="884" t="s">
        <v>141</v>
      </c>
      <c r="L4" s="885"/>
      <c r="M4" s="882" t="s">
        <v>142</v>
      </c>
      <c r="N4" s="883"/>
      <c r="O4" s="136" t="s">
        <v>144</v>
      </c>
      <c r="P4" s="137" t="s">
        <v>145</v>
      </c>
      <c r="Q4" s="138" t="s">
        <v>102</v>
      </c>
      <c r="R4" s="322"/>
    </row>
    <row r="5" spans="1:18" ht="16.5" thickBot="1">
      <c r="A5" s="783"/>
      <c r="B5" s="25"/>
      <c r="C5" s="181"/>
      <c r="D5" s="93"/>
      <c r="E5" s="181"/>
      <c r="F5" s="93"/>
      <c r="G5" s="189"/>
      <c r="H5" s="93"/>
      <c r="I5" s="189"/>
      <c r="J5" s="93"/>
      <c r="K5" s="189"/>
      <c r="L5" s="93"/>
      <c r="M5" s="93"/>
      <c r="N5" s="93"/>
      <c r="O5" s="132">
        <f aca="true" t="shared" si="0" ref="O5:O10">D5+F5+H5+J5+L5+N5</f>
        <v>0</v>
      </c>
      <c r="P5" s="133"/>
      <c r="Q5" s="140" t="s">
        <v>146</v>
      </c>
      <c r="R5" s="323"/>
    </row>
    <row r="6" spans="1:18" ht="15.75">
      <c r="A6" s="783"/>
      <c r="B6" s="25"/>
      <c r="C6" s="181"/>
      <c r="D6" s="93"/>
      <c r="E6" s="181"/>
      <c r="F6" s="93"/>
      <c r="G6" s="189"/>
      <c r="H6" s="93"/>
      <c r="I6" s="189"/>
      <c r="J6" s="93"/>
      <c r="K6" s="189"/>
      <c r="L6" s="93"/>
      <c r="M6" s="93"/>
      <c r="N6" s="93"/>
      <c r="O6" s="132">
        <f t="shared" si="0"/>
        <v>0</v>
      </c>
      <c r="P6" s="133"/>
      <c r="Q6" s="141"/>
      <c r="R6" s="3" t="s">
        <v>234</v>
      </c>
    </row>
    <row r="7" spans="1:18" ht="15.75">
      <c r="A7" s="783"/>
      <c r="B7" s="25"/>
      <c r="C7" s="181"/>
      <c r="D7" s="93"/>
      <c r="E7" s="181"/>
      <c r="F7" s="93"/>
      <c r="G7" s="189"/>
      <c r="H7" s="93"/>
      <c r="I7" s="189"/>
      <c r="J7" s="93"/>
      <c r="K7" s="189"/>
      <c r="L7" s="93"/>
      <c r="M7" s="93"/>
      <c r="N7" s="93"/>
      <c r="O7" s="132">
        <f t="shared" si="0"/>
        <v>0</v>
      </c>
      <c r="P7" s="133"/>
      <c r="Q7" s="141"/>
      <c r="R7" s="3" t="s">
        <v>233</v>
      </c>
    </row>
    <row r="8" spans="1:17" ht="15.75">
      <c r="A8" s="783"/>
      <c r="B8" s="25"/>
      <c r="C8" s="181"/>
      <c r="D8" s="93"/>
      <c r="E8" s="181"/>
      <c r="F8" s="93"/>
      <c r="G8" s="189"/>
      <c r="H8" s="93"/>
      <c r="I8" s="189"/>
      <c r="J8" s="93"/>
      <c r="K8" s="189"/>
      <c r="L8" s="93"/>
      <c r="M8" s="93"/>
      <c r="N8" s="93"/>
      <c r="O8" s="132">
        <f t="shared" si="0"/>
        <v>0</v>
      </c>
      <c r="P8" s="133"/>
      <c r="Q8" s="102" t="s">
        <v>147</v>
      </c>
    </row>
    <row r="9" spans="1:18" ht="15.75">
      <c r="A9" s="783"/>
      <c r="B9" s="25"/>
      <c r="C9" s="181"/>
      <c r="D9" s="93"/>
      <c r="E9" s="181"/>
      <c r="F9" s="93"/>
      <c r="G9" s="189"/>
      <c r="H9" s="93"/>
      <c r="I9" s="189"/>
      <c r="J9" s="93"/>
      <c r="K9" s="189"/>
      <c r="L9" s="93"/>
      <c r="M9" s="93"/>
      <c r="N9" s="93"/>
      <c r="O9" s="132">
        <f t="shared" si="0"/>
        <v>0</v>
      </c>
      <c r="P9" s="133"/>
      <c r="Q9" s="141"/>
      <c r="R9" s="3" t="s">
        <v>234</v>
      </c>
    </row>
    <row r="10" spans="1:18" ht="16.5" thickBot="1">
      <c r="A10" s="783"/>
      <c r="B10" s="25"/>
      <c r="C10" s="181"/>
      <c r="D10" s="93"/>
      <c r="E10" s="181"/>
      <c r="F10" s="93"/>
      <c r="G10" s="189"/>
      <c r="H10" s="93"/>
      <c r="I10" s="189"/>
      <c r="J10" s="93"/>
      <c r="K10" s="189"/>
      <c r="L10" s="93"/>
      <c r="M10" s="93"/>
      <c r="N10" s="93"/>
      <c r="O10" s="132">
        <f t="shared" si="0"/>
        <v>0</v>
      </c>
      <c r="P10" s="133"/>
      <c r="Q10" s="141"/>
      <c r="R10" s="3" t="s">
        <v>233</v>
      </c>
    </row>
    <row r="11" spans="1:18" ht="16.5" thickBot="1">
      <c r="A11" s="142">
        <v>1</v>
      </c>
      <c r="B11" s="143" t="str">
        <f>LOOKUP(A11,Name!A$2:B947)</f>
        <v>Royal Sutton Coldfield</v>
      </c>
      <c r="C11" s="182"/>
      <c r="D11" s="143">
        <f>SUM(D5:D10)</f>
        <v>0</v>
      </c>
      <c r="E11" s="182"/>
      <c r="F11" s="143">
        <f>SUM(F5:F10)</f>
        <v>0</v>
      </c>
      <c r="G11" s="190"/>
      <c r="H11" s="143">
        <f>SUM(H5:H10)</f>
        <v>0</v>
      </c>
      <c r="I11" s="190"/>
      <c r="J11" s="143">
        <f>SUM(J5:J10)</f>
        <v>0</v>
      </c>
      <c r="K11" s="190"/>
      <c r="L11" s="143">
        <f>SUM(L5:L10)</f>
        <v>0</v>
      </c>
      <c r="M11" s="143"/>
      <c r="N11" s="143">
        <f>SUM(N5:N10)</f>
        <v>0</v>
      </c>
      <c r="O11" s="143">
        <f>Q7</f>
        <v>0</v>
      </c>
      <c r="P11" s="143">
        <f>Q10</f>
        <v>0</v>
      </c>
      <c r="Q11" s="144">
        <f>SUM(D11:P11)-R4-R5</f>
        <v>0</v>
      </c>
      <c r="R11" s="321" t="s">
        <v>370</v>
      </c>
    </row>
    <row r="12" spans="1:18" ht="15.75">
      <c r="A12" s="145">
        <v>3</v>
      </c>
      <c r="B12" s="146" t="str">
        <f>LOOKUP(A12,Name!A$2:B947)</f>
        <v>Birchfield Harriers</v>
      </c>
      <c r="C12" s="884" t="s">
        <v>138</v>
      </c>
      <c r="D12" s="885"/>
      <c r="E12" s="882" t="s">
        <v>139</v>
      </c>
      <c r="F12" s="883"/>
      <c r="G12" s="884" t="s">
        <v>153</v>
      </c>
      <c r="H12" s="885"/>
      <c r="I12" s="882" t="s">
        <v>140</v>
      </c>
      <c r="J12" s="883"/>
      <c r="K12" s="884" t="s">
        <v>141</v>
      </c>
      <c r="L12" s="885"/>
      <c r="M12" s="882" t="s">
        <v>142</v>
      </c>
      <c r="N12" s="883"/>
      <c r="O12" s="136" t="s">
        <v>144</v>
      </c>
      <c r="P12" s="137" t="s">
        <v>145</v>
      </c>
      <c r="Q12" s="147" t="s">
        <v>104</v>
      </c>
      <c r="R12" s="322"/>
    </row>
    <row r="13" spans="1:18" ht="16.5" thickBot="1">
      <c r="A13" s="21">
        <v>366</v>
      </c>
      <c r="B13" s="25" t="str">
        <f>LOOKUP(A13,Name!A$2:B948)</f>
        <v>Tyrell Williamson-Greene</v>
      </c>
      <c r="C13" s="181"/>
      <c r="D13" s="93"/>
      <c r="E13" s="181">
        <v>51.1</v>
      </c>
      <c r="F13" s="93">
        <v>40</v>
      </c>
      <c r="G13" s="189">
        <v>7.34</v>
      </c>
      <c r="H13" s="93">
        <v>38</v>
      </c>
      <c r="I13" s="189"/>
      <c r="J13" s="93"/>
      <c r="K13" s="189">
        <v>10.69</v>
      </c>
      <c r="L13" s="93">
        <v>36</v>
      </c>
      <c r="M13" s="93" t="s">
        <v>12</v>
      </c>
      <c r="N13" s="93"/>
      <c r="O13" s="132">
        <f aca="true" t="shared" si="1" ref="O13:O18">D13+F13+H13+J13+L13+N13</f>
        <v>114</v>
      </c>
      <c r="P13" s="133"/>
      <c r="Q13" s="140" t="s">
        <v>146</v>
      </c>
      <c r="R13" s="323"/>
    </row>
    <row r="14" spans="1:18" ht="15.75">
      <c r="A14" s="21">
        <v>369</v>
      </c>
      <c r="B14" s="25" t="str">
        <f>LOOKUP(A14,Name!A$2:B949)</f>
        <v>Kaie Chambers-Brown</v>
      </c>
      <c r="C14" s="181">
        <v>22.9</v>
      </c>
      <c r="D14" s="93">
        <v>40</v>
      </c>
      <c r="E14" s="181"/>
      <c r="F14" s="93"/>
      <c r="G14" s="189"/>
      <c r="H14" s="93"/>
      <c r="I14" s="189">
        <v>2.65</v>
      </c>
      <c r="J14" s="93">
        <v>38</v>
      </c>
      <c r="K14" s="189">
        <v>12.23</v>
      </c>
      <c r="L14" s="93">
        <v>40</v>
      </c>
      <c r="M14" s="93"/>
      <c r="N14" s="93"/>
      <c r="O14" s="132">
        <f t="shared" si="1"/>
        <v>118</v>
      </c>
      <c r="P14" s="133"/>
      <c r="Q14" s="141"/>
      <c r="R14" s="3" t="s">
        <v>234</v>
      </c>
    </row>
    <row r="15" spans="1:18" ht="15.75">
      <c r="A15" s="21"/>
      <c r="B15" s="25" t="e">
        <f>LOOKUP(A15,Name!A$2:B950)</f>
        <v>#N/A</v>
      </c>
      <c r="C15" s="181"/>
      <c r="D15" s="93"/>
      <c r="E15" s="181"/>
      <c r="F15" s="93"/>
      <c r="G15" s="189"/>
      <c r="H15" s="93"/>
      <c r="I15" s="189"/>
      <c r="J15" s="93"/>
      <c r="K15" s="189"/>
      <c r="L15" s="93"/>
      <c r="M15" s="93"/>
      <c r="N15" s="93"/>
      <c r="O15" s="132">
        <f t="shared" si="1"/>
        <v>0</v>
      </c>
      <c r="P15" s="133"/>
      <c r="Q15" s="141"/>
      <c r="R15" s="3" t="s">
        <v>233</v>
      </c>
    </row>
    <row r="16" spans="1:17" ht="15.75">
      <c r="A16" s="21"/>
      <c r="B16" s="25" t="e">
        <f>LOOKUP(A16,Name!A$2:B951)</f>
        <v>#N/A</v>
      </c>
      <c r="C16" s="181"/>
      <c r="D16" s="93"/>
      <c r="E16" s="181"/>
      <c r="F16" s="93"/>
      <c r="G16" s="189"/>
      <c r="H16" s="93"/>
      <c r="I16" s="189"/>
      <c r="J16" s="93"/>
      <c r="K16" s="189"/>
      <c r="L16" s="93"/>
      <c r="M16" s="93"/>
      <c r="N16" s="93"/>
      <c r="O16" s="132">
        <f t="shared" si="1"/>
        <v>0</v>
      </c>
      <c r="P16" s="133"/>
      <c r="Q16" s="102" t="s">
        <v>147</v>
      </c>
    </row>
    <row r="17" spans="1:18" ht="15.75">
      <c r="A17" s="21"/>
      <c r="B17" s="25" t="e">
        <f>LOOKUP(A17,Name!A$2:B952)</f>
        <v>#N/A</v>
      </c>
      <c r="C17" s="181"/>
      <c r="D17" s="93"/>
      <c r="E17" s="181"/>
      <c r="F17" s="93"/>
      <c r="G17" s="189"/>
      <c r="H17" s="93"/>
      <c r="I17" s="189"/>
      <c r="J17" s="93"/>
      <c r="K17" s="189"/>
      <c r="L17" s="93"/>
      <c r="M17" s="93"/>
      <c r="N17" s="93"/>
      <c r="O17" s="132">
        <f t="shared" si="1"/>
        <v>0</v>
      </c>
      <c r="P17" s="133"/>
      <c r="Q17" s="141"/>
      <c r="R17" s="3" t="s">
        <v>234</v>
      </c>
    </row>
    <row r="18" spans="1:18" ht="16.5" thickBot="1">
      <c r="A18" s="21"/>
      <c r="B18" s="25" t="e">
        <f>LOOKUP(A18,Name!A$2:B953)</f>
        <v>#N/A</v>
      </c>
      <c r="C18" s="181"/>
      <c r="D18" s="93"/>
      <c r="E18" s="181"/>
      <c r="F18" s="93"/>
      <c r="G18" s="189"/>
      <c r="H18" s="93"/>
      <c r="I18" s="189"/>
      <c r="J18" s="93"/>
      <c r="K18" s="189"/>
      <c r="L18" s="93"/>
      <c r="M18" s="93"/>
      <c r="N18" s="93"/>
      <c r="O18" s="132">
        <f t="shared" si="1"/>
        <v>0</v>
      </c>
      <c r="P18" s="133"/>
      <c r="Q18" s="141"/>
      <c r="R18" s="3" t="s">
        <v>233</v>
      </c>
    </row>
    <row r="19" spans="1:18" ht="16.5" thickBot="1">
      <c r="A19" s="149">
        <v>3</v>
      </c>
      <c r="B19" s="150" t="str">
        <f>LOOKUP(A19,Name!A$2:B954)</f>
        <v>Birchfield Harriers</v>
      </c>
      <c r="C19" s="183"/>
      <c r="D19" s="150">
        <f>SUM(D13:D18)</f>
        <v>40</v>
      </c>
      <c r="E19" s="183"/>
      <c r="F19" s="150">
        <f>SUM(F13:F18)</f>
        <v>40</v>
      </c>
      <c r="G19" s="191"/>
      <c r="H19" s="150">
        <f>SUM(H13:H18)</f>
        <v>38</v>
      </c>
      <c r="I19" s="191"/>
      <c r="J19" s="150">
        <f>SUM(J13:J18)</f>
        <v>38</v>
      </c>
      <c r="K19" s="191"/>
      <c r="L19" s="150">
        <f>SUM(L13:L18)</f>
        <v>76</v>
      </c>
      <c r="M19" s="150"/>
      <c r="N19" s="150">
        <f>SUM(N13:N18)</f>
        <v>0</v>
      </c>
      <c r="O19" s="150">
        <f>Q15</f>
        <v>0</v>
      </c>
      <c r="P19" s="150">
        <f>Q18</f>
        <v>0</v>
      </c>
      <c r="Q19" s="151">
        <f>SUM(D19:P19)-R12-R13</f>
        <v>232</v>
      </c>
      <c r="R19" s="321" t="s">
        <v>370</v>
      </c>
    </row>
    <row r="20" spans="1:18" ht="15.75">
      <c r="A20" s="152">
        <v>4</v>
      </c>
      <c r="B20" s="153" t="str">
        <f>LOOKUP(A20,Name!A$2:B955)</f>
        <v>Halesowen C&amp;AC</v>
      </c>
      <c r="C20" s="884" t="s">
        <v>138</v>
      </c>
      <c r="D20" s="885"/>
      <c r="E20" s="882" t="s">
        <v>139</v>
      </c>
      <c r="F20" s="883"/>
      <c r="G20" s="884" t="s">
        <v>153</v>
      </c>
      <c r="H20" s="885"/>
      <c r="I20" s="882" t="s">
        <v>140</v>
      </c>
      <c r="J20" s="883"/>
      <c r="K20" s="884" t="s">
        <v>141</v>
      </c>
      <c r="L20" s="885"/>
      <c r="M20" s="882" t="s">
        <v>142</v>
      </c>
      <c r="N20" s="883"/>
      <c r="O20" s="136" t="s">
        <v>144</v>
      </c>
      <c r="P20" s="137" t="s">
        <v>145</v>
      </c>
      <c r="Q20" s="158" t="s">
        <v>106</v>
      </c>
      <c r="R20" s="322"/>
    </row>
    <row r="21" spans="1:18" ht="16.5" thickBot="1">
      <c r="A21" s="782">
        <v>486</v>
      </c>
      <c r="B21" s="25" t="str">
        <f>LOOKUP(A21,Name!A$2:B956)</f>
        <v>Lee Wright</v>
      </c>
      <c r="C21" s="181">
        <v>24.7</v>
      </c>
      <c r="D21" s="93">
        <v>34</v>
      </c>
      <c r="E21" s="181"/>
      <c r="F21" s="93"/>
      <c r="G21" s="189"/>
      <c r="H21" s="93"/>
      <c r="I21" s="189">
        <v>2.31</v>
      </c>
      <c r="J21" s="93">
        <v>34</v>
      </c>
      <c r="K21" s="189">
        <v>11.49</v>
      </c>
      <c r="L21" s="93">
        <v>38</v>
      </c>
      <c r="M21" s="93"/>
      <c r="N21" s="93"/>
      <c r="O21" s="132">
        <f aca="true" t="shared" si="2" ref="O21:O26">D21+F21+H21+J21+L21+N21</f>
        <v>106</v>
      </c>
      <c r="P21" s="133"/>
      <c r="Q21" s="140" t="s">
        <v>146</v>
      </c>
      <c r="R21" s="323"/>
    </row>
    <row r="22" spans="1:18" ht="15.75">
      <c r="A22" s="782"/>
      <c r="B22" s="25" t="e">
        <f>LOOKUP(A22,Name!A$2:B957)</f>
        <v>#N/A</v>
      </c>
      <c r="C22" s="181"/>
      <c r="D22" s="93"/>
      <c r="E22" s="181"/>
      <c r="F22" s="93"/>
      <c r="G22" s="189"/>
      <c r="H22" s="93"/>
      <c r="I22" s="189"/>
      <c r="J22" s="93"/>
      <c r="K22" s="189"/>
      <c r="L22" s="93"/>
      <c r="M22" s="93"/>
      <c r="N22" s="93"/>
      <c r="O22" s="132">
        <f t="shared" si="2"/>
        <v>0</v>
      </c>
      <c r="P22" s="133"/>
      <c r="Q22" s="141"/>
      <c r="R22" s="3" t="s">
        <v>234</v>
      </c>
    </row>
    <row r="23" spans="1:18" ht="15.75">
      <c r="A23" s="782"/>
      <c r="B23" s="25" t="e">
        <f>LOOKUP(A23,Name!A$2:B958)</f>
        <v>#N/A</v>
      </c>
      <c r="C23" s="181"/>
      <c r="D23" s="93"/>
      <c r="E23" s="181"/>
      <c r="F23" s="93"/>
      <c r="G23" s="189"/>
      <c r="H23" s="93"/>
      <c r="I23" s="189"/>
      <c r="J23" s="93"/>
      <c r="K23" s="189"/>
      <c r="L23" s="93"/>
      <c r="M23" s="93"/>
      <c r="N23" s="93"/>
      <c r="O23" s="132">
        <f t="shared" si="2"/>
        <v>0</v>
      </c>
      <c r="P23" s="133"/>
      <c r="Q23" s="141"/>
      <c r="R23" s="3" t="s">
        <v>233</v>
      </c>
    </row>
    <row r="24" spans="1:17" ht="15.75">
      <c r="A24" s="782"/>
      <c r="B24" s="25" t="e">
        <f>LOOKUP(A24,Name!A$2:B959)</f>
        <v>#N/A</v>
      </c>
      <c r="C24" s="181"/>
      <c r="D24" s="93"/>
      <c r="E24" s="181"/>
      <c r="F24" s="93"/>
      <c r="G24" s="189"/>
      <c r="H24" s="93"/>
      <c r="I24" s="189"/>
      <c r="J24" s="93"/>
      <c r="K24" s="189"/>
      <c r="L24" s="93"/>
      <c r="M24" s="93"/>
      <c r="N24" s="93"/>
      <c r="O24" s="132">
        <f t="shared" si="2"/>
        <v>0</v>
      </c>
      <c r="P24" s="133"/>
      <c r="Q24" s="102" t="s">
        <v>147</v>
      </c>
    </row>
    <row r="25" spans="1:18" ht="15.75">
      <c r="A25" s="782"/>
      <c r="B25" s="25" t="e">
        <f>LOOKUP(A25,Name!A$2:B960)</f>
        <v>#N/A</v>
      </c>
      <c r="C25" s="181"/>
      <c r="D25" s="93"/>
      <c r="E25" s="181"/>
      <c r="F25" s="93"/>
      <c r="G25" s="189"/>
      <c r="H25" s="93"/>
      <c r="I25" s="189"/>
      <c r="J25" s="93"/>
      <c r="K25" s="189"/>
      <c r="L25" s="93"/>
      <c r="M25" s="93"/>
      <c r="N25" s="93"/>
      <c r="O25" s="132">
        <f t="shared" si="2"/>
        <v>0</v>
      </c>
      <c r="P25" s="133"/>
      <c r="Q25" s="141"/>
      <c r="R25" s="3" t="s">
        <v>234</v>
      </c>
    </row>
    <row r="26" spans="1:18" ht="16.5" thickBot="1">
      <c r="A26" s="782"/>
      <c r="B26" s="25" t="e">
        <f>LOOKUP(A26,Name!A$2:B961)</f>
        <v>#N/A</v>
      </c>
      <c r="C26" s="181"/>
      <c r="D26" s="93"/>
      <c r="E26" s="181"/>
      <c r="F26" s="93"/>
      <c r="G26" s="189"/>
      <c r="H26" s="93"/>
      <c r="I26" s="189"/>
      <c r="J26" s="93"/>
      <c r="K26" s="189"/>
      <c r="L26" s="93"/>
      <c r="M26" s="93"/>
      <c r="N26" s="93"/>
      <c r="O26" s="132">
        <f t="shared" si="2"/>
        <v>0</v>
      </c>
      <c r="P26" s="133"/>
      <c r="Q26" s="141"/>
      <c r="R26" s="3" t="s">
        <v>233</v>
      </c>
    </row>
    <row r="27" spans="1:18" ht="16.5" thickBot="1">
      <c r="A27" s="155">
        <v>4</v>
      </c>
      <c r="B27" s="156" t="str">
        <f>LOOKUP(A27,Name!A$2:B962)</f>
        <v>Halesowen C&amp;AC</v>
      </c>
      <c r="C27" s="184"/>
      <c r="D27" s="156">
        <f>SUM(D21:D26)</f>
        <v>34</v>
      </c>
      <c r="E27" s="184"/>
      <c r="F27" s="156">
        <f>SUM(F21:F26)</f>
        <v>0</v>
      </c>
      <c r="G27" s="192"/>
      <c r="H27" s="156">
        <f>SUM(H21:H26)</f>
        <v>0</v>
      </c>
      <c r="I27" s="192"/>
      <c r="J27" s="156">
        <f>SUM(J21:J26)</f>
        <v>34</v>
      </c>
      <c r="K27" s="192"/>
      <c r="L27" s="156">
        <f>SUM(L21:L26)</f>
        <v>38</v>
      </c>
      <c r="M27" s="156"/>
      <c r="N27" s="156">
        <f>SUM(N21:N26)</f>
        <v>0</v>
      </c>
      <c r="O27" s="156">
        <f>Q23</f>
        <v>0</v>
      </c>
      <c r="P27" s="156">
        <f>Q26</f>
        <v>0</v>
      </c>
      <c r="Q27" s="157">
        <f>SUM(D27:P27)-R20-R21</f>
        <v>106</v>
      </c>
      <c r="R27" s="321" t="s">
        <v>370</v>
      </c>
    </row>
    <row r="28" spans="1:18" ht="15.75">
      <c r="A28" s="159">
        <v>5</v>
      </c>
      <c r="B28" s="160" t="str">
        <f>LOOKUP(A28,Name!A$2:B963)</f>
        <v>Tamworth AC</v>
      </c>
      <c r="C28" s="884" t="s">
        <v>138</v>
      </c>
      <c r="D28" s="885"/>
      <c r="E28" s="882" t="s">
        <v>139</v>
      </c>
      <c r="F28" s="883"/>
      <c r="G28" s="884" t="s">
        <v>153</v>
      </c>
      <c r="H28" s="885"/>
      <c r="I28" s="882" t="s">
        <v>140</v>
      </c>
      <c r="J28" s="883"/>
      <c r="K28" s="884" t="s">
        <v>141</v>
      </c>
      <c r="L28" s="885"/>
      <c r="M28" s="882" t="s">
        <v>142</v>
      </c>
      <c r="N28" s="883"/>
      <c r="O28" s="136" t="s">
        <v>144</v>
      </c>
      <c r="P28" s="137" t="s">
        <v>145</v>
      </c>
      <c r="Q28" s="165" t="s">
        <v>108</v>
      </c>
      <c r="R28" s="322"/>
    </row>
    <row r="29" spans="1:18" ht="16.5" thickBot="1">
      <c r="A29" s="21">
        <v>591</v>
      </c>
      <c r="B29" s="25" t="str">
        <f>LOOKUP(A29,Name!A$2:B964)</f>
        <v>Kai Evans</v>
      </c>
      <c r="C29" s="181"/>
      <c r="D29" s="93"/>
      <c r="E29" s="181">
        <v>54</v>
      </c>
      <c r="F29" s="93">
        <v>32</v>
      </c>
      <c r="G29" s="189">
        <v>6.42</v>
      </c>
      <c r="H29" s="93">
        <v>36</v>
      </c>
      <c r="I29" s="189"/>
      <c r="J29" s="93"/>
      <c r="K29" s="189">
        <v>8.59</v>
      </c>
      <c r="L29" s="93">
        <v>32</v>
      </c>
      <c r="M29" s="93"/>
      <c r="N29" s="93"/>
      <c r="O29" s="132">
        <f aca="true" t="shared" si="3" ref="O29:O34">D29+F29+H29+J29+L29+N29</f>
        <v>100</v>
      </c>
      <c r="P29" s="133"/>
      <c r="Q29" s="140" t="s">
        <v>146</v>
      </c>
      <c r="R29" s="323"/>
    </row>
    <row r="30" spans="1:18" ht="15.75">
      <c r="A30" s="21">
        <v>592</v>
      </c>
      <c r="B30" s="25" t="str">
        <f>LOOKUP(A30,Name!A$2:B965)</f>
        <v>Luke James</v>
      </c>
      <c r="C30" s="181"/>
      <c r="D30" s="93"/>
      <c r="E30" s="181">
        <v>53.7</v>
      </c>
      <c r="F30" s="93">
        <v>34</v>
      </c>
      <c r="G30" s="189"/>
      <c r="H30" s="93"/>
      <c r="I30" s="189">
        <v>2.57</v>
      </c>
      <c r="J30" s="93">
        <v>36</v>
      </c>
      <c r="K30" s="189"/>
      <c r="L30" s="93"/>
      <c r="M30" s="93">
        <v>84</v>
      </c>
      <c r="N30" s="93">
        <v>38</v>
      </c>
      <c r="O30" s="132">
        <f t="shared" si="3"/>
        <v>108</v>
      </c>
      <c r="P30" s="133"/>
      <c r="Q30" s="141">
        <v>110.7</v>
      </c>
      <c r="R30" s="3" t="s">
        <v>234</v>
      </c>
    </row>
    <row r="31" spans="1:18" ht="15.75">
      <c r="A31" s="21">
        <v>593</v>
      </c>
      <c r="B31" s="25" t="str">
        <f>LOOKUP(A31,Name!A$2:B966)</f>
        <v>Daniel James</v>
      </c>
      <c r="C31" s="181">
        <v>27.1</v>
      </c>
      <c r="D31" s="93">
        <v>30</v>
      </c>
      <c r="E31" s="181"/>
      <c r="F31" s="93"/>
      <c r="G31" s="189">
        <v>6</v>
      </c>
      <c r="H31" s="93">
        <v>32</v>
      </c>
      <c r="I31" s="189"/>
      <c r="J31" s="93"/>
      <c r="K31" s="189"/>
      <c r="L31" s="93"/>
      <c r="M31" s="93">
        <v>68</v>
      </c>
      <c r="N31" s="93">
        <v>32</v>
      </c>
      <c r="O31" s="132">
        <f t="shared" si="3"/>
        <v>94</v>
      </c>
      <c r="P31" s="133"/>
      <c r="Q31" s="141">
        <v>40</v>
      </c>
      <c r="R31" s="3" t="s">
        <v>233</v>
      </c>
    </row>
    <row r="32" spans="1:17" ht="15.75">
      <c r="A32" s="21"/>
      <c r="B32" s="25" t="e">
        <f>LOOKUP(A32,Name!A$2:B967)</f>
        <v>#N/A</v>
      </c>
      <c r="C32" s="181"/>
      <c r="D32" s="93"/>
      <c r="E32" s="181"/>
      <c r="F32" s="93"/>
      <c r="G32" s="189"/>
      <c r="H32" s="93"/>
      <c r="I32" s="189"/>
      <c r="J32" s="93"/>
      <c r="K32" s="189"/>
      <c r="L32" s="93"/>
      <c r="M32" s="93"/>
      <c r="N32" s="93"/>
      <c r="O32" s="132">
        <f t="shared" si="3"/>
        <v>0</v>
      </c>
      <c r="P32" s="133"/>
      <c r="Q32" s="102" t="s">
        <v>147</v>
      </c>
    </row>
    <row r="33" spans="1:18" ht="15.75">
      <c r="A33" s="21"/>
      <c r="B33" s="25" t="e">
        <f>LOOKUP(A33,Name!A$2:B968)</f>
        <v>#N/A</v>
      </c>
      <c r="C33" s="181"/>
      <c r="D33" s="93"/>
      <c r="E33" s="181"/>
      <c r="F33" s="93"/>
      <c r="G33" s="189"/>
      <c r="H33" s="93"/>
      <c r="I33" s="189"/>
      <c r="J33" s="93"/>
      <c r="K33" s="189"/>
      <c r="L33" s="93"/>
      <c r="M33" s="93"/>
      <c r="N33" s="93"/>
      <c r="O33" s="132">
        <f t="shared" si="3"/>
        <v>0</v>
      </c>
      <c r="P33" s="133"/>
      <c r="Q33" s="353"/>
      <c r="R33" s="3" t="s">
        <v>234</v>
      </c>
    </row>
    <row r="34" spans="1:18" ht="16.5" thickBot="1">
      <c r="A34" s="21"/>
      <c r="B34" s="25" t="e">
        <f>LOOKUP(A34,Name!A$2:B969)</f>
        <v>#N/A</v>
      </c>
      <c r="C34" s="181"/>
      <c r="D34" s="93"/>
      <c r="E34" s="181"/>
      <c r="F34" s="93"/>
      <c r="G34" s="189"/>
      <c r="H34" s="93"/>
      <c r="I34" s="189"/>
      <c r="J34" s="93"/>
      <c r="K34" s="189"/>
      <c r="L34" s="93"/>
      <c r="M34" s="93"/>
      <c r="N34" s="93"/>
      <c r="O34" s="132">
        <f t="shared" si="3"/>
        <v>0</v>
      </c>
      <c r="P34" s="133"/>
      <c r="Q34" s="141"/>
      <c r="R34" s="3" t="s">
        <v>233</v>
      </c>
    </row>
    <row r="35" spans="1:18" ht="16.5" thickBot="1">
      <c r="A35" s="162">
        <v>5</v>
      </c>
      <c r="B35" s="163" t="str">
        <f>LOOKUP(A35,Name!A$2:B970)</f>
        <v>Tamworth AC</v>
      </c>
      <c r="C35" s="185"/>
      <c r="D35" s="163">
        <f>SUM(D29:D34)</f>
        <v>30</v>
      </c>
      <c r="E35" s="185"/>
      <c r="F35" s="163">
        <f>SUM(F29:F34)</f>
        <v>66</v>
      </c>
      <c r="G35" s="193"/>
      <c r="H35" s="163">
        <f>SUM(H29:H34)</f>
        <v>68</v>
      </c>
      <c r="I35" s="193"/>
      <c r="J35" s="163">
        <f>SUM(J29:J34)</f>
        <v>36</v>
      </c>
      <c r="K35" s="193"/>
      <c r="L35" s="163">
        <f>SUM(L29:L34)</f>
        <v>32</v>
      </c>
      <c r="M35" s="163"/>
      <c r="N35" s="163">
        <f>SUM(N29:N34)</f>
        <v>70</v>
      </c>
      <c r="O35" s="163">
        <f>Q31</f>
        <v>40</v>
      </c>
      <c r="P35" s="163">
        <f>Q34</f>
        <v>0</v>
      </c>
      <c r="Q35" s="164">
        <f>SUM(D35:P35)-R28-R29</f>
        <v>342</v>
      </c>
      <c r="R35" s="321" t="s">
        <v>370</v>
      </c>
    </row>
    <row r="36" spans="1:18" ht="15.75">
      <c r="A36" s="168">
        <v>6</v>
      </c>
      <c r="B36" s="169" t="str">
        <f>LOOKUP(A36,Name!A$2:B971)</f>
        <v>Solihull &amp; Small Heath</v>
      </c>
      <c r="C36" s="884" t="s">
        <v>138</v>
      </c>
      <c r="D36" s="885"/>
      <c r="E36" s="882" t="s">
        <v>139</v>
      </c>
      <c r="F36" s="883"/>
      <c r="G36" s="884" t="s">
        <v>153</v>
      </c>
      <c r="H36" s="885"/>
      <c r="I36" s="882" t="s">
        <v>140</v>
      </c>
      <c r="J36" s="883"/>
      <c r="K36" s="884" t="s">
        <v>141</v>
      </c>
      <c r="L36" s="885"/>
      <c r="M36" s="882" t="s">
        <v>142</v>
      </c>
      <c r="N36" s="883"/>
      <c r="O36" s="136" t="s">
        <v>144</v>
      </c>
      <c r="P36" s="137" t="s">
        <v>145</v>
      </c>
      <c r="Q36" s="170" t="s">
        <v>110</v>
      </c>
      <c r="R36" s="356">
        <v>98</v>
      </c>
    </row>
    <row r="37" spans="1:18" ht="16.5" thickBot="1">
      <c r="A37" s="784">
        <v>625</v>
      </c>
      <c r="B37" s="25" t="str">
        <f>LOOKUP(A37,Name!A$2:B972)</f>
        <v>Will Tanner</v>
      </c>
      <c r="C37" s="181"/>
      <c r="D37" s="93"/>
      <c r="E37" s="181">
        <v>51.4</v>
      </c>
      <c r="F37" s="93">
        <v>38</v>
      </c>
      <c r="G37" s="189"/>
      <c r="H37" s="93"/>
      <c r="I37" s="189">
        <v>1.87</v>
      </c>
      <c r="J37" s="93">
        <v>30</v>
      </c>
      <c r="K37" s="189">
        <v>8.46</v>
      </c>
      <c r="L37" s="93">
        <v>30</v>
      </c>
      <c r="M37" s="93"/>
      <c r="N37" s="93"/>
      <c r="O37" s="132">
        <f aca="true" t="shared" si="4" ref="O37:O42">D37+F37+H37+J37+L37+N37</f>
        <v>98</v>
      </c>
      <c r="P37" s="133"/>
      <c r="Q37" s="140" t="s">
        <v>146</v>
      </c>
      <c r="R37" s="357">
        <v>94</v>
      </c>
    </row>
    <row r="38" spans="1:18" ht="15.75">
      <c r="A38" s="784">
        <v>627</v>
      </c>
      <c r="B38" s="25" t="str">
        <f>LOOKUP(A38,Name!A$2:B973)</f>
        <v>Elliot Jones</v>
      </c>
      <c r="C38" s="181"/>
      <c r="D38" s="93"/>
      <c r="E38" s="181">
        <v>53.5</v>
      </c>
      <c r="F38" s="93">
        <v>36</v>
      </c>
      <c r="G38" s="189"/>
      <c r="H38" s="93"/>
      <c r="I38" s="189">
        <v>2.28</v>
      </c>
      <c r="J38" s="93">
        <v>32</v>
      </c>
      <c r="K38" s="189"/>
      <c r="L38" s="93"/>
      <c r="M38" s="93">
        <v>80</v>
      </c>
      <c r="N38" s="93">
        <v>35</v>
      </c>
      <c r="O38" s="132">
        <f t="shared" si="4"/>
        <v>103</v>
      </c>
      <c r="P38" s="133"/>
      <c r="Q38" s="353">
        <v>107</v>
      </c>
      <c r="R38" s="3" t="s">
        <v>234</v>
      </c>
    </row>
    <row r="39" spans="1:18" ht="15.75">
      <c r="A39" s="784">
        <v>622</v>
      </c>
      <c r="B39" s="25" t="str">
        <f>LOOKUP(A39,Name!A$2:B974)</f>
        <v>Will Hitchcock</v>
      </c>
      <c r="C39" s="181"/>
      <c r="D39" s="93"/>
      <c r="E39" s="181">
        <v>56.5</v>
      </c>
      <c r="F39" s="93">
        <v>30</v>
      </c>
      <c r="G39" s="189">
        <v>5.98</v>
      </c>
      <c r="H39" s="93">
        <v>30</v>
      </c>
      <c r="I39" s="189"/>
      <c r="J39" s="93"/>
      <c r="K39" s="189"/>
      <c r="L39" s="93"/>
      <c r="M39" s="93">
        <v>90</v>
      </c>
      <c r="N39" s="93">
        <v>40</v>
      </c>
      <c r="O39" s="132">
        <f t="shared" si="4"/>
        <v>100</v>
      </c>
      <c r="P39" s="133"/>
      <c r="Q39" s="141">
        <v>50</v>
      </c>
      <c r="R39" s="3" t="s">
        <v>233</v>
      </c>
    </row>
    <row r="40" spans="1:17" ht="15.75">
      <c r="A40" s="784">
        <v>621</v>
      </c>
      <c r="B40" s="25" t="str">
        <f>LOOKUP(A40,Name!A$2:B975)</f>
        <v>Martin Williams</v>
      </c>
      <c r="C40" s="181">
        <v>23.1</v>
      </c>
      <c r="D40" s="93">
        <v>38</v>
      </c>
      <c r="E40" s="181"/>
      <c r="F40" s="93"/>
      <c r="G40" s="189">
        <v>8.34</v>
      </c>
      <c r="H40" s="93">
        <v>40</v>
      </c>
      <c r="I40" s="189"/>
      <c r="J40" s="93"/>
      <c r="K40" s="189"/>
      <c r="L40" s="93"/>
      <c r="M40" s="93">
        <v>80</v>
      </c>
      <c r="N40" s="93">
        <v>35</v>
      </c>
      <c r="O40" s="132">
        <f t="shared" si="4"/>
        <v>113</v>
      </c>
      <c r="P40" s="133"/>
      <c r="Q40" s="102" t="s">
        <v>147</v>
      </c>
    </row>
    <row r="41" spans="1:18" ht="15.75">
      <c r="A41" s="784">
        <v>620</v>
      </c>
      <c r="B41" s="25" t="str">
        <f>LOOKUP(A41,Name!A$2:B976)</f>
        <v>Charlie Hadley</v>
      </c>
      <c r="C41" s="181">
        <v>23.7</v>
      </c>
      <c r="D41" s="93">
        <v>36</v>
      </c>
      <c r="E41" s="181"/>
      <c r="F41" s="93"/>
      <c r="G41" s="189"/>
      <c r="H41" s="93"/>
      <c r="I41" s="189">
        <v>2.73</v>
      </c>
      <c r="J41" s="93">
        <v>40</v>
      </c>
      <c r="K41" s="189">
        <v>10.34</v>
      </c>
      <c r="L41" s="93">
        <v>34</v>
      </c>
      <c r="M41" s="93"/>
      <c r="N41" s="93"/>
      <c r="O41" s="132">
        <f t="shared" si="4"/>
        <v>110</v>
      </c>
      <c r="P41" s="133"/>
      <c r="Q41" s="141">
        <v>110.8</v>
      </c>
      <c r="R41" s="3" t="s">
        <v>234</v>
      </c>
    </row>
    <row r="42" spans="1:18" ht="15.75">
      <c r="A42" s="784">
        <v>624</v>
      </c>
      <c r="B42" s="25" t="str">
        <f>LOOKUP(A42,Name!A$2:B977)</f>
        <v>Coel Taylor</v>
      </c>
      <c r="C42" s="181">
        <v>26.4</v>
      </c>
      <c r="D42" s="93">
        <v>32</v>
      </c>
      <c r="E42" s="181"/>
      <c r="F42" s="93"/>
      <c r="G42" s="189">
        <v>6.26</v>
      </c>
      <c r="H42" s="93">
        <v>34</v>
      </c>
      <c r="I42" s="189"/>
      <c r="J42" s="93"/>
      <c r="K42" s="189">
        <v>6.5</v>
      </c>
      <c r="L42" s="93">
        <v>28</v>
      </c>
      <c r="M42" s="93"/>
      <c r="N42" s="93"/>
      <c r="O42" s="132">
        <f t="shared" si="4"/>
        <v>94</v>
      </c>
      <c r="P42" s="133"/>
      <c r="Q42" s="141">
        <v>50</v>
      </c>
      <c r="R42" s="3" t="s">
        <v>233</v>
      </c>
    </row>
    <row r="43" spans="1:17" ht="16.5" thickBot="1">
      <c r="A43" s="167">
        <v>6</v>
      </c>
      <c r="B43" s="178" t="str">
        <f>LOOKUP(A43,Name!A$2:B978)</f>
        <v>Solihull &amp; Small Heath</v>
      </c>
      <c r="C43" s="186"/>
      <c r="D43" s="178">
        <f>SUM(D37:D42)</f>
        <v>106</v>
      </c>
      <c r="E43" s="186"/>
      <c r="F43" s="178">
        <f>SUM(F37:F42)</f>
        <v>104</v>
      </c>
      <c r="G43" s="194"/>
      <c r="H43" s="178">
        <f>SUM(H37:H42)</f>
        <v>104</v>
      </c>
      <c r="I43" s="194"/>
      <c r="J43" s="178">
        <f>SUM(J37:J42)</f>
        <v>102</v>
      </c>
      <c r="K43" s="194"/>
      <c r="L43" s="178">
        <f>SUM(L37:L42)</f>
        <v>92</v>
      </c>
      <c r="M43" s="178"/>
      <c r="N43" s="178">
        <f>SUM(N37:N42)</f>
        <v>110</v>
      </c>
      <c r="O43" s="178">
        <f>Q39</f>
        <v>50</v>
      </c>
      <c r="P43" s="178">
        <f>Q42</f>
        <v>50</v>
      </c>
      <c r="Q43" s="179">
        <f>SUM(D43:P43)-R36-R37</f>
        <v>526</v>
      </c>
    </row>
    <row r="44" spans="1:17" ht="15.75">
      <c r="A44" s="171"/>
      <c r="B44" s="172" t="s">
        <v>148</v>
      </c>
      <c r="C44" s="884" t="s">
        <v>138</v>
      </c>
      <c r="D44" s="885"/>
      <c r="E44" s="882" t="s">
        <v>139</v>
      </c>
      <c r="F44" s="883"/>
      <c r="G44" s="884" t="s">
        <v>153</v>
      </c>
      <c r="H44" s="885"/>
      <c r="I44" s="882" t="s">
        <v>140</v>
      </c>
      <c r="J44" s="883"/>
      <c r="K44" s="884" t="s">
        <v>141</v>
      </c>
      <c r="L44" s="885"/>
      <c r="M44" s="882" t="s">
        <v>142</v>
      </c>
      <c r="N44" s="883"/>
      <c r="O44" s="196"/>
      <c r="P44" s="196"/>
      <c r="Q44" s="177" t="s">
        <v>149</v>
      </c>
    </row>
    <row r="45" spans="1:17" ht="15.75">
      <c r="A45" s="784"/>
      <c r="B45" s="25" t="e">
        <f>LOOKUP(A45,Name!A$2:B980)</f>
        <v>#N/A</v>
      </c>
      <c r="C45" s="181"/>
      <c r="D45" s="93"/>
      <c r="E45" s="181"/>
      <c r="F45" s="93"/>
      <c r="G45" s="189"/>
      <c r="H45" s="93"/>
      <c r="I45" s="189"/>
      <c r="J45" s="93"/>
      <c r="K45" s="189"/>
      <c r="L45" s="93"/>
      <c r="M45" s="93"/>
      <c r="N45" s="93"/>
      <c r="O45" s="132">
        <f aca="true" t="shared" si="5" ref="O45:O51">D45+F45+H45+J45+L45+N45</f>
        <v>0</v>
      </c>
      <c r="P45" s="197"/>
      <c r="Q45" s="140" t="s">
        <v>146</v>
      </c>
    </row>
    <row r="46" spans="1:17" ht="15.75">
      <c r="A46" s="784"/>
      <c r="B46" s="25" t="e">
        <f>LOOKUP(A46,Name!A$2:B981)</f>
        <v>#N/A</v>
      </c>
      <c r="C46" s="181"/>
      <c r="D46" s="93"/>
      <c r="E46" s="181"/>
      <c r="F46" s="93"/>
      <c r="G46" s="189"/>
      <c r="H46" s="93"/>
      <c r="I46" s="189"/>
      <c r="J46" s="93"/>
      <c r="K46" s="189"/>
      <c r="L46" s="93"/>
      <c r="M46" s="93"/>
      <c r="N46" s="93"/>
      <c r="O46" s="132">
        <f t="shared" si="5"/>
        <v>0</v>
      </c>
      <c r="P46" s="197"/>
      <c r="Q46" s="141"/>
    </row>
    <row r="47" spans="1:17" ht="15.75">
      <c r="A47" s="784"/>
      <c r="B47" s="25" t="e">
        <f>LOOKUP(A47,Name!A$2:B982)</f>
        <v>#N/A</v>
      </c>
      <c r="C47" s="181"/>
      <c r="D47" s="93"/>
      <c r="E47" s="181"/>
      <c r="F47" s="93"/>
      <c r="G47" s="189"/>
      <c r="H47" s="93"/>
      <c r="I47" s="189"/>
      <c r="J47" s="93"/>
      <c r="K47" s="189"/>
      <c r="L47" s="93"/>
      <c r="M47" s="93"/>
      <c r="N47" s="93"/>
      <c r="O47" s="132">
        <f t="shared" si="5"/>
        <v>0</v>
      </c>
      <c r="P47" s="197"/>
      <c r="Q47" s="141"/>
    </row>
    <row r="48" spans="1:17" ht="15.75">
      <c r="A48" s="784"/>
      <c r="B48" s="25" t="e">
        <f>LOOKUP(A48,Name!A$2:B983)</f>
        <v>#N/A</v>
      </c>
      <c r="C48" s="181"/>
      <c r="D48" s="93"/>
      <c r="E48" s="181"/>
      <c r="F48" s="93"/>
      <c r="G48" s="189"/>
      <c r="H48" s="93"/>
      <c r="I48" s="189"/>
      <c r="J48" s="93"/>
      <c r="K48" s="189"/>
      <c r="L48" s="93"/>
      <c r="M48" s="93"/>
      <c r="N48" s="93"/>
      <c r="O48" s="132">
        <f t="shared" si="5"/>
        <v>0</v>
      </c>
      <c r="P48" s="197"/>
      <c r="Q48" s="180"/>
    </row>
    <row r="49" spans="1:17" ht="15.75">
      <c r="A49" s="784"/>
      <c r="B49" s="25" t="e">
        <f>LOOKUP(A49,Name!A$2:B984)</f>
        <v>#N/A</v>
      </c>
      <c r="C49" s="181"/>
      <c r="D49" s="93"/>
      <c r="E49" s="181"/>
      <c r="F49" s="93"/>
      <c r="G49" s="189"/>
      <c r="H49" s="93"/>
      <c r="I49" s="189"/>
      <c r="J49" s="93"/>
      <c r="K49" s="189"/>
      <c r="L49" s="93"/>
      <c r="M49" s="93"/>
      <c r="N49" s="93"/>
      <c r="O49" s="132">
        <f t="shared" si="5"/>
        <v>0</v>
      </c>
      <c r="P49" s="197"/>
      <c r="Q49" s="102" t="s">
        <v>147</v>
      </c>
    </row>
    <row r="50" spans="1:17" ht="15.75">
      <c r="A50" s="784"/>
      <c r="B50" s="25" t="e">
        <f>LOOKUP(A50,Name!A$2:B985)</f>
        <v>#N/A</v>
      </c>
      <c r="C50" s="181"/>
      <c r="D50" s="93"/>
      <c r="E50" s="181"/>
      <c r="F50" s="93"/>
      <c r="G50" s="189"/>
      <c r="H50" s="93"/>
      <c r="I50" s="189"/>
      <c r="J50" s="93"/>
      <c r="K50" s="189"/>
      <c r="L50" s="93"/>
      <c r="M50" s="93"/>
      <c r="N50" s="93"/>
      <c r="O50" s="132">
        <f t="shared" si="5"/>
        <v>0</v>
      </c>
      <c r="P50" s="197"/>
      <c r="Q50" s="141"/>
    </row>
    <row r="51" spans="1:17" ht="15.75">
      <c r="A51" s="784"/>
      <c r="B51" s="25" t="e">
        <f>LOOKUP(A51,Name!A$2:B986)</f>
        <v>#N/A</v>
      </c>
      <c r="C51" s="181"/>
      <c r="D51" s="93"/>
      <c r="E51" s="181"/>
      <c r="F51" s="93"/>
      <c r="G51" s="189"/>
      <c r="H51" s="93"/>
      <c r="I51" s="189"/>
      <c r="J51" s="93"/>
      <c r="K51" s="189"/>
      <c r="L51" s="93"/>
      <c r="M51" s="93"/>
      <c r="N51" s="93"/>
      <c r="O51" s="132">
        <f t="shared" si="5"/>
        <v>0</v>
      </c>
      <c r="P51" s="197"/>
      <c r="Q51" s="141"/>
    </row>
    <row r="52" spans="1:17" ht="16.5" thickBot="1">
      <c r="A52" s="174"/>
      <c r="B52" s="175" t="s">
        <v>148</v>
      </c>
      <c r="C52" s="187"/>
      <c r="D52" s="175"/>
      <c r="E52" s="187"/>
      <c r="F52" s="175"/>
      <c r="G52" s="195"/>
      <c r="H52" s="175"/>
      <c r="I52" s="195"/>
      <c r="J52" s="175"/>
      <c r="K52" s="195"/>
      <c r="L52" s="175"/>
      <c r="M52" s="175"/>
      <c r="N52" s="175"/>
      <c r="O52" s="175"/>
      <c r="P52" s="175"/>
      <c r="Q52" s="176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</mergeCells>
  <conditionalFormatting sqref="P5:P10">
    <cfRule type="cellIs" priority="10" dxfId="173" operator="equal" stopIfTrue="1">
      <formula>1</formula>
    </cfRule>
  </conditionalFormatting>
  <conditionalFormatting sqref="P13:P18">
    <cfRule type="cellIs" priority="9" dxfId="173" operator="equal" stopIfTrue="1">
      <formula>1</formula>
    </cfRule>
  </conditionalFormatting>
  <conditionalFormatting sqref="P21:P26">
    <cfRule type="cellIs" priority="8" dxfId="173" operator="equal" stopIfTrue="1">
      <formula>1</formula>
    </cfRule>
  </conditionalFormatting>
  <conditionalFormatting sqref="P29:P34">
    <cfRule type="cellIs" priority="7" dxfId="173" operator="equal" stopIfTrue="1">
      <formula>1</formula>
    </cfRule>
  </conditionalFormatting>
  <conditionalFormatting sqref="O37:P42">
    <cfRule type="cellIs" priority="6" dxfId="173" operator="equal" stopIfTrue="1">
      <formula>1</formula>
    </cfRule>
  </conditionalFormatting>
  <conditionalFormatting sqref="O29:O34">
    <cfRule type="cellIs" priority="5" dxfId="173" operator="equal" stopIfTrue="1">
      <formula>1</formula>
    </cfRule>
  </conditionalFormatting>
  <conditionalFormatting sqref="O45:O51">
    <cfRule type="cellIs" priority="4" dxfId="173" operator="equal" stopIfTrue="1">
      <formula>1</formula>
    </cfRule>
  </conditionalFormatting>
  <conditionalFormatting sqref="O21:O26">
    <cfRule type="cellIs" priority="3" dxfId="173" operator="equal" stopIfTrue="1">
      <formula>1</formula>
    </cfRule>
  </conditionalFormatting>
  <conditionalFormatting sqref="O13:O18">
    <cfRule type="cellIs" priority="2" dxfId="173" operator="equal" stopIfTrue="1">
      <formula>1</formula>
    </cfRule>
  </conditionalFormatting>
  <conditionalFormatting sqref="O5:O10">
    <cfRule type="cellIs" priority="1" dxfId="173" operator="equal" stopIfTrue="1">
      <formula>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6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R38" sqref="R38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8" customWidth="1"/>
    <col min="4" max="4" width="6.7109375" style="3" customWidth="1"/>
    <col min="5" max="5" width="6.7109375" style="188" customWidth="1"/>
    <col min="6" max="6" width="6.7109375" style="3" customWidth="1"/>
    <col min="7" max="7" width="6.7109375" style="205" customWidth="1"/>
    <col min="8" max="8" width="6.7109375" style="3" customWidth="1"/>
    <col min="9" max="9" width="6.7109375" style="83" customWidth="1"/>
    <col min="10" max="10" width="6.7109375" style="3" customWidth="1"/>
    <col min="11" max="11" width="6.7109375" style="83" customWidth="1"/>
    <col min="12" max="14" width="6.7109375" style="3" customWidth="1"/>
    <col min="15" max="15" width="4.8515625" style="3" customWidth="1"/>
    <col min="16" max="16" width="4.8515625" style="60" customWidth="1"/>
    <col min="17" max="17" width="9.140625" style="60" customWidth="1"/>
    <col min="18" max="18" width="6.8515625" style="3" customWidth="1"/>
    <col min="19" max="21" width="6.140625" style="3" customWidth="1"/>
    <col min="22" max="16384" width="9.140625" style="3" customWidth="1"/>
  </cols>
  <sheetData>
    <row r="1" spans="1:17" s="265" customFormat="1" ht="21" thickBot="1">
      <c r="A1" s="305"/>
      <c r="B1" s="894" t="s">
        <v>150</v>
      </c>
      <c r="C1" s="295" t="s">
        <v>102</v>
      </c>
      <c r="D1" s="296">
        <f>Q11</f>
        <v>285</v>
      </c>
      <c r="E1" s="297" t="s">
        <v>104</v>
      </c>
      <c r="F1" s="298">
        <f>Q19</f>
        <v>320</v>
      </c>
      <c r="G1" s="299" t="s">
        <v>106</v>
      </c>
      <c r="H1" s="300">
        <f>Q27</f>
        <v>299</v>
      </c>
      <c r="I1" s="301" t="s">
        <v>108</v>
      </c>
      <c r="J1" s="302">
        <f>Q35</f>
        <v>354</v>
      </c>
      <c r="K1" s="303" t="s">
        <v>110</v>
      </c>
      <c r="L1" s="307">
        <f>Q43</f>
        <v>506</v>
      </c>
      <c r="M1" s="898" t="str">
        <f>'s15B'!M1</f>
        <v>7th March 2014</v>
      </c>
      <c r="N1" s="899"/>
      <c r="O1" s="899"/>
      <c r="P1" s="899"/>
      <c r="Q1" s="900"/>
    </row>
    <row r="2" spans="1:17" ht="27.75" customHeight="1" thickBot="1">
      <c r="A2" s="306"/>
      <c r="B2" s="887"/>
      <c r="C2" s="895" t="s">
        <v>151</v>
      </c>
      <c r="D2" s="896"/>
      <c r="E2" s="896"/>
      <c r="F2" s="896"/>
      <c r="G2" s="896"/>
      <c r="H2" s="896"/>
      <c r="I2" s="896"/>
      <c r="J2" s="896"/>
      <c r="K2" s="896"/>
      <c r="L2" s="897"/>
      <c r="M2" s="306"/>
      <c r="N2" s="308"/>
      <c r="O2" s="308"/>
      <c r="P2" s="309"/>
      <c r="Q2" s="310"/>
    </row>
    <row r="3" spans="1:18" ht="17.25" customHeight="1" thickBot="1">
      <c r="A3" s="320" t="s">
        <v>0</v>
      </c>
      <c r="B3" s="314"/>
      <c r="C3" s="315" t="s">
        <v>368</v>
      </c>
      <c r="D3" s="315" t="s">
        <v>233</v>
      </c>
      <c r="E3" s="315" t="s">
        <v>368</v>
      </c>
      <c r="F3" s="315" t="s">
        <v>233</v>
      </c>
      <c r="G3" s="315" t="s">
        <v>369</v>
      </c>
      <c r="H3" s="315" t="s">
        <v>233</v>
      </c>
      <c r="I3" s="315" t="s">
        <v>369</v>
      </c>
      <c r="J3" s="315" t="s">
        <v>233</v>
      </c>
      <c r="K3" s="315" t="s">
        <v>369</v>
      </c>
      <c r="L3" s="315" t="s">
        <v>233</v>
      </c>
      <c r="M3" s="316" t="s">
        <v>0</v>
      </c>
      <c r="N3" s="316" t="s">
        <v>233</v>
      </c>
      <c r="O3" s="317"/>
      <c r="P3" s="316"/>
      <c r="Q3" s="318"/>
      <c r="R3" s="321" t="s">
        <v>370</v>
      </c>
    </row>
    <row r="4" spans="1:18" ht="15.75">
      <c r="A4" s="134">
        <v>1</v>
      </c>
      <c r="B4" s="135" t="str">
        <f>LOOKUP(A4,Name!A$2:B940)</f>
        <v>Royal Sutton Coldfield</v>
      </c>
      <c r="C4" s="884" t="s">
        <v>138</v>
      </c>
      <c r="D4" s="885"/>
      <c r="E4" s="882" t="s">
        <v>139</v>
      </c>
      <c r="F4" s="883"/>
      <c r="G4" s="884" t="s">
        <v>143</v>
      </c>
      <c r="H4" s="885"/>
      <c r="I4" s="882" t="s">
        <v>140</v>
      </c>
      <c r="J4" s="883"/>
      <c r="K4" s="884" t="s">
        <v>141</v>
      </c>
      <c r="L4" s="885"/>
      <c r="M4" s="882" t="s">
        <v>142</v>
      </c>
      <c r="N4" s="883"/>
      <c r="O4" s="136" t="s">
        <v>144</v>
      </c>
      <c r="P4" s="137" t="s">
        <v>145</v>
      </c>
      <c r="Q4" s="138" t="s">
        <v>102</v>
      </c>
      <c r="R4" s="322">
        <v>46</v>
      </c>
    </row>
    <row r="5" spans="1:18" ht="16.5" thickBot="1">
      <c r="A5" s="139">
        <v>171</v>
      </c>
      <c r="B5" s="25" t="str">
        <f>LOOKUP(A5,Name!A$2:B940)</f>
        <v>Hannah Smith</v>
      </c>
      <c r="C5" s="181"/>
      <c r="D5" s="91"/>
      <c r="E5" s="181">
        <v>68.8</v>
      </c>
      <c r="F5" s="93">
        <v>24</v>
      </c>
      <c r="G5" s="198"/>
      <c r="H5" s="93"/>
      <c r="I5" s="189">
        <v>1.39</v>
      </c>
      <c r="J5" s="93">
        <v>12</v>
      </c>
      <c r="K5" s="189">
        <v>5.99</v>
      </c>
      <c r="L5" s="93">
        <v>26</v>
      </c>
      <c r="M5" s="93"/>
      <c r="N5" s="93"/>
      <c r="O5" s="132">
        <f aca="true" t="shared" si="0" ref="O5:O10">D5+F5+H5+J5+L5+N5</f>
        <v>62</v>
      </c>
      <c r="P5" s="133"/>
      <c r="Q5" s="140" t="s">
        <v>146</v>
      </c>
      <c r="R5" s="323">
        <v>47</v>
      </c>
    </row>
    <row r="6" spans="1:18" ht="15.75">
      <c r="A6" s="139">
        <v>167</v>
      </c>
      <c r="B6" s="25" t="str">
        <f>LOOKUP(A6,Name!A$2:B941)</f>
        <v>Georgina Case</v>
      </c>
      <c r="C6" s="181">
        <v>28.1</v>
      </c>
      <c r="D6" s="93">
        <v>18</v>
      </c>
      <c r="E6" s="181"/>
      <c r="F6" s="93"/>
      <c r="G6" s="198"/>
      <c r="H6" s="93"/>
      <c r="I6" s="189"/>
      <c r="J6" s="93"/>
      <c r="K6" s="189"/>
      <c r="L6" s="93"/>
      <c r="M6" s="93">
        <v>74</v>
      </c>
      <c r="N6" s="93">
        <v>29</v>
      </c>
      <c r="O6" s="132">
        <f t="shared" si="0"/>
        <v>47</v>
      </c>
      <c r="P6" s="133"/>
      <c r="Q6" s="353"/>
      <c r="R6" s="3" t="s">
        <v>234</v>
      </c>
    </row>
    <row r="7" spans="1:18" ht="15.75">
      <c r="A7" s="139">
        <v>166</v>
      </c>
      <c r="B7" s="25" t="str">
        <f>LOOKUP(A7,Name!A$2:B942)</f>
        <v>Rachel Iliffe</v>
      </c>
      <c r="C7" s="181">
        <v>27.2</v>
      </c>
      <c r="D7" s="93">
        <v>22</v>
      </c>
      <c r="E7" s="181"/>
      <c r="F7" s="93"/>
      <c r="G7" s="198"/>
      <c r="H7" s="93"/>
      <c r="I7" s="189">
        <v>1.83</v>
      </c>
      <c r="J7" s="93">
        <v>22</v>
      </c>
      <c r="K7" s="189"/>
      <c r="L7" s="93"/>
      <c r="M7" s="93">
        <v>58</v>
      </c>
      <c r="N7" s="93">
        <v>18</v>
      </c>
      <c r="O7" s="132">
        <f t="shared" si="0"/>
        <v>62</v>
      </c>
      <c r="P7" s="133"/>
      <c r="Q7" s="141"/>
      <c r="R7" s="3" t="s">
        <v>233</v>
      </c>
    </row>
    <row r="8" spans="1:19" ht="15.75">
      <c r="A8" s="139">
        <v>168</v>
      </c>
      <c r="B8" s="25" t="str">
        <f>LOOKUP(A8,Name!A$2:B943)</f>
        <v>Eleanor Williams</v>
      </c>
      <c r="C8" s="181">
        <v>28.1</v>
      </c>
      <c r="D8" s="93">
        <v>18</v>
      </c>
      <c r="E8" s="181"/>
      <c r="F8" s="93"/>
      <c r="G8" s="198"/>
      <c r="H8" s="93"/>
      <c r="I8" s="189">
        <v>1.68</v>
      </c>
      <c r="J8" s="93">
        <v>18</v>
      </c>
      <c r="K8" s="189"/>
      <c r="L8" s="93"/>
      <c r="M8" s="93">
        <v>74</v>
      </c>
      <c r="N8" s="93">
        <v>29</v>
      </c>
      <c r="O8" s="132">
        <f t="shared" si="0"/>
        <v>65</v>
      </c>
      <c r="P8" s="133"/>
      <c r="Q8" s="102" t="s">
        <v>147</v>
      </c>
      <c r="S8" s="3">
        <v>5</v>
      </c>
    </row>
    <row r="9" spans="1:18" ht="15.75">
      <c r="A9" s="139">
        <v>170</v>
      </c>
      <c r="B9" s="25" t="str">
        <f>LOOKUP(A9,Name!A$2:B944)</f>
        <v>Lucy Wood</v>
      </c>
      <c r="C9" s="181">
        <v>30.4</v>
      </c>
      <c r="D9" s="93">
        <v>14</v>
      </c>
      <c r="E9" s="181"/>
      <c r="F9" s="93"/>
      <c r="G9" s="198">
        <v>39</v>
      </c>
      <c r="H9" s="93">
        <v>28</v>
      </c>
      <c r="I9" s="189"/>
      <c r="J9" s="93"/>
      <c r="K9" s="189">
        <v>5.41</v>
      </c>
      <c r="L9" s="93">
        <v>24</v>
      </c>
      <c r="M9" s="93"/>
      <c r="N9" s="93"/>
      <c r="O9" s="132">
        <f t="shared" si="0"/>
        <v>66</v>
      </c>
      <c r="P9" s="133"/>
      <c r="Q9" s="141">
        <v>112.9</v>
      </c>
      <c r="R9" s="3" t="s">
        <v>234</v>
      </c>
    </row>
    <row r="10" spans="1:19" ht="16.5" thickBot="1">
      <c r="A10" s="139">
        <v>173</v>
      </c>
      <c r="B10" s="25" t="str">
        <f>LOOKUP(A10,Name!A$2:B945)</f>
        <v>Alice Bonner</v>
      </c>
      <c r="C10" s="181"/>
      <c r="D10" s="93"/>
      <c r="E10" s="181">
        <v>66.2</v>
      </c>
      <c r="F10" s="93">
        <v>26</v>
      </c>
      <c r="G10" s="198"/>
      <c r="H10" s="93"/>
      <c r="I10" s="189"/>
      <c r="J10" s="93"/>
      <c r="K10" s="189"/>
      <c r="L10" s="93"/>
      <c r="M10" s="93">
        <v>65</v>
      </c>
      <c r="N10" s="93">
        <v>20</v>
      </c>
      <c r="O10" s="132">
        <f t="shared" si="0"/>
        <v>46</v>
      </c>
      <c r="P10" s="133"/>
      <c r="Q10" s="141">
        <v>30</v>
      </c>
      <c r="R10" s="3" t="s">
        <v>233</v>
      </c>
      <c r="S10" s="3">
        <v>5</v>
      </c>
    </row>
    <row r="11" spans="1:18" ht="16.5" thickBot="1">
      <c r="A11" s="142">
        <v>1</v>
      </c>
      <c r="B11" s="143" t="str">
        <f>LOOKUP(A11,Name!A$2:B947)</f>
        <v>Royal Sutton Coldfield</v>
      </c>
      <c r="C11" s="182"/>
      <c r="D11" s="143">
        <f>SUM(D5:D10)</f>
        <v>72</v>
      </c>
      <c r="E11" s="182"/>
      <c r="F11" s="143">
        <f>SUM(F5:F10)</f>
        <v>50</v>
      </c>
      <c r="G11" s="199"/>
      <c r="H11" s="143">
        <f>SUM(H5:H10)</f>
        <v>28</v>
      </c>
      <c r="I11" s="190"/>
      <c r="J11" s="143">
        <f>SUM(J5:J10)</f>
        <v>52</v>
      </c>
      <c r="K11" s="190"/>
      <c r="L11" s="143">
        <f>SUM(L5:L10)</f>
        <v>50</v>
      </c>
      <c r="M11" s="143"/>
      <c r="N11" s="143">
        <f>SUM(N5:N10)</f>
        <v>96</v>
      </c>
      <c r="O11" s="143">
        <f>Q7</f>
        <v>0</v>
      </c>
      <c r="P11" s="143">
        <f>Q10</f>
        <v>30</v>
      </c>
      <c r="Q11" s="144">
        <f>SUM(D11:P11)-R4-R5</f>
        <v>285</v>
      </c>
      <c r="R11" s="321" t="s">
        <v>370</v>
      </c>
    </row>
    <row r="12" spans="1:18" ht="15.75">
      <c r="A12" s="145">
        <v>3</v>
      </c>
      <c r="B12" s="146" t="str">
        <f>LOOKUP(A12,Name!A$2:B947)</f>
        <v>Birchfield Harriers</v>
      </c>
      <c r="C12" s="884" t="s">
        <v>138</v>
      </c>
      <c r="D12" s="885"/>
      <c r="E12" s="882" t="s">
        <v>139</v>
      </c>
      <c r="F12" s="883"/>
      <c r="G12" s="884" t="s">
        <v>143</v>
      </c>
      <c r="H12" s="885"/>
      <c r="I12" s="882" t="s">
        <v>140</v>
      </c>
      <c r="J12" s="883"/>
      <c r="K12" s="884" t="s">
        <v>141</v>
      </c>
      <c r="L12" s="885"/>
      <c r="M12" s="882" t="s">
        <v>142</v>
      </c>
      <c r="N12" s="883"/>
      <c r="O12" s="136" t="s">
        <v>144</v>
      </c>
      <c r="P12" s="137" t="s">
        <v>145</v>
      </c>
      <c r="Q12" s="147" t="s">
        <v>104</v>
      </c>
      <c r="R12" s="322"/>
    </row>
    <row r="13" spans="1:18" ht="16.5" thickBot="1">
      <c r="A13" s="148">
        <v>320</v>
      </c>
      <c r="B13" s="25" t="str">
        <f>LOOKUP(A13,Name!A$2:B948)</f>
        <v>Kia Stewart Morrison</v>
      </c>
      <c r="C13" s="181">
        <v>24.7</v>
      </c>
      <c r="D13" s="93">
        <v>40</v>
      </c>
      <c r="E13" s="181"/>
      <c r="F13" s="93"/>
      <c r="G13" s="198"/>
      <c r="H13" s="93"/>
      <c r="I13" s="189">
        <v>2.17</v>
      </c>
      <c r="J13" s="93">
        <v>36</v>
      </c>
      <c r="K13" s="189">
        <v>8.1</v>
      </c>
      <c r="L13" s="93">
        <v>34</v>
      </c>
      <c r="M13" s="93"/>
      <c r="N13" s="93"/>
      <c r="O13" s="132">
        <f aca="true" t="shared" si="1" ref="O13:O18">D13+F13+H13+J13+L13+N13</f>
        <v>110</v>
      </c>
      <c r="P13" s="133"/>
      <c r="Q13" s="140" t="s">
        <v>146</v>
      </c>
      <c r="R13" s="323"/>
    </row>
    <row r="14" spans="1:19" ht="15.75">
      <c r="A14" s="148">
        <v>322</v>
      </c>
      <c r="B14" s="25" t="str">
        <f>LOOKUP(A14,Name!A$2:B949)</f>
        <v>Melissa Morris</v>
      </c>
      <c r="C14" s="181">
        <v>26.4</v>
      </c>
      <c r="D14" s="93">
        <v>30</v>
      </c>
      <c r="E14" s="181"/>
      <c r="F14" s="93"/>
      <c r="G14" s="198"/>
      <c r="H14" s="93"/>
      <c r="I14" s="189">
        <v>1.98</v>
      </c>
      <c r="J14" s="93">
        <v>30</v>
      </c>
      <c r="K14" s="189">
        <v>8.06</v>
      </c>
      <c r="L14" s="93">
        <v>32</v>
      </c>
      <c r="M14" s="93"/>
      <c r="N14" s="93"/>
      <c r="O14" s="132">
        <f t="shared" si="1"/>
        <v>92</v>
      </c>
      <c r="P14" s="133"/>
      <c r="Q14" s="141"/>
      <c r="R14" s="3" t="s">
        <v>234</v>
      </c>
      <c r="S14" s="3">
        <v>10</v>
      </c>
    </row>
    <row r="15" spans="1:18" ht="15.75">
      <c r="A15" s="148">
        <v>330</v>
      </c>
      <c r="B15" s="25" t="str">
        <f>LOOKUP(A15,Name!A$2:B950)</f>
        <v>Olivia Ward</v>
      </c>
      <c r="C15" s="181">
        <v>26.9</v>
      </c>
      <c r="D15" s="93">
        <v>24</v>
      </c>
      <c r="E15" s="181"/>
      <c r="F15" s="93"/>
      <c r="G15" s="198">
        <v>47</v>
      </c>
      <c r="H15" s="93">
        <v>32</v>
      </c>
      <c r="I15" s="189"/>
      <c r="J15" s="93"/>
      <c r="K15" s="189">
        <v>4.64</v>
      </c>
      <c r="L15" s="93">
        <v>22</v>
      </c>
      <c r="M15" s="93"/>
      <c r="N15" s="93"/>
      <c r="O15" s="132">
        <f t="shared" si="1"/>
        <v>78</v>
      </c>
      <c r="P15" s="133"/>
      <c r="Q15" s="141"/>
      <c r="R15" s="3" t="s">
        <v>233</v>
      </c>
    </row>
    <row r="16" spans="1:19" ht="15.75">
      <c r="A16" s="148">
        <v>397</v>
      </c>
      <c r="B16" s="25" t="s">
        <v>400</v>
      </c>
      <c r="C16" s="181"/>
      <c r="D16" s="93"/>
      <c r="E16" s="181"/>
      <c r="F16" s="93"/>
      <c r="G16" s="198"/>
      <c r="H16" s="93"/>
      <c r="I16" s="189"/>
      <c r="J16" s="93"/>
      <c r="K16" s="189"/>
      <c r="L16" s="93"/>
      <c r="M16" s="93"/>
      <c r="N16" s="93"/>
      <c r="O16" s="132">
        <f t="shared" si="1"/>
        <v>0</v>
      </c>
      <c r="P16" s="133"/>
      <c r="Q16" s="102" t="s">
        <v>147</v>
      </c>
      <c r="S16" s="3">
        <v>20</v>
      </c>
    </row>
    <row r="17" spans="1:21" ht="15.75">
      <c r="A17" s="148"/>
      <c r="B17" s="25" t="e">
        <f>LOOKUP(A17,Name!A$2:B952)</f>
        <v>#N/A</v>
      </c>
      <c r="C17" s="181"/>
      <c r="D17" s="93"/>
      <c r="E17" s="181"/>
      <c r="F17" s="93"/>
      <c r="G17" s="198"/>
      <c r="H17" s="93"/>
      <c r="I17" s="189"/>
      <c r="J17" s="93"/>
      <c r="K17" s="189"/>
      <c r="L17" s="93"/>
      <c r="M17" s="93"/>
      <c r="N17" s="93"/>
      <c r="O17" s="132">
        <f t="shared" si="1"/>
        <v>0</v>
      </c>
      <c r="P17" s="133"/>
      <c r="Q17" s="141">
        <v>105.1</v>
      </c>
      <c r="R17" s="3" t="s">
        <v>234</v>
      </c>
      <c r="S17" s="3">
        <v>22</v>
      </c>
      <c r="T17" s="3">
        <v>18</v>
      </c>
      <c r="U17" s="3">
        <f>T17+S17</f>
        <v>40</v>
      </c>
    </row>
    <row r="18" spans="1:18" ht="16.5" thickBot="1">
      <c r="A18" s="148"/>
      <c r="B18" s="25" t="e">
        <f>LOOKUP(A18,Name!A$2:B953)</f>
        <v>#N/A</v>
      </c>
      <c r="C18" s="181"/>
      <c r="D18" s="93"/>
      <c r="E18" s="181"/>
      <c r="F18" s="93"/>
      <c r="G18" s="198"/>
      <c r="H18" s="93"/>
      <c r="I18" s="189"/>
      <c r="J18" s="93"/>
      <c r="K18" s="189"/>
      <c r="L18" s="93"/>
      <c r="M18" s="93"/>
      <c r="N18" s="93"/>
      <c r="O18" s="132">
        <f t="shared" si="1"/>
        <v>0</v>
      </c>
      <c r="P18" s="133"/>
      <c r="Q18" s="141">
        <v>40</v>
      </c>
      <c r="R18" s="3" t="s">
        <v>233</v>
      </c>
    </row>
    <row r="19" spans="1:18" ht="16.5" thickBot="1">
      <c r="A19" s="149">
        <v>3</v>
      </c>
      <c r="B19" s="150" t="str">
        <f>LOOKUP(A19,Name!A$2:B954)</f>
        <v>Birchfield Harriers</v>
      </c>
      <c r="C19" s="183"/>
      <c r="D19" s="150">
        <f>SUM(D13:D18)</f>
        <v>94</v>
      </c>
      <c r="E19" s="183"/>
      <c r="F19" s="150">
        <f>SUM(F13:F18)</f>
        <v>0</v>
      </c>
      <c r="G19" s="200"/>
      <c r="H19" s="150">
        <f>SUM(H13:H18)</f>
        <v>32</v>
      </c>
      <c r="I19" s="191"/>
      <c r="J19" s="150">
        <f>SUM(J13:J18)</f>
        <v>66</v>
      </c>
      <c r="K19" s="191"/>
      <c r="L19" s="150">
        <f>SUM(L13:L18)</f>
        <v>88</v>
      </c>
      <c r="M19" s="150"/>
      <c r="N19" s="150">
        <f>SUM(N13:N18)</f>
        <v>0</v>
      </c>
      <c r="O19" s="150">
        <f>Q15</f>
        <v>0</v>
      </c>
      <c r="P19" s="150">
        <f>Q18</f>
        <v>40</v>
      </c>
      <c r="Q19" s="151">
        <f>SUM(D19:P19)-R12-R13</f>
        <v>320</v>
      </c>
      <c r="R19" s="321" t="s">
        <v>370</v>
      </c>
    </row>
    <row r="20" spans="1:18" ht="15.75">
      <c r="A20" s="152">
        <v>4</v>
      </c>
      <c r="B20" s="153" t="str">
        <f>LOOKUP(A20,Name!A$2:B955)</f>
        <v>Halesowen C&amp;AC</v>
      </c>
      <c r="C20" s="884" t="s">
        <v>138</v>
      </c>
      <c r="D20" s="885"/>
      <c r="E20" s="882" t="s">
        <v>139</v>
      </c>
      <c r="F20" s="883"/>
      <c r="G20" s="884" t="s">
        <v>143</v>
      </c>
      <c r="H20" s="885"/>
      <c r="I20" s="882" t="s">
        <v>140</v>
      </c>
      <c r="J20" s="883"/>
      <c r="K20" s="884" t="s">
        <v>141</v>
      </c>
      <c r="L20" s="885"/>
      <c r="M20" s="882" t="s">
        <v>142</v>
      </c>
      <c r="N20" s="883"/>
      <c r="O20" s="136" t="s">
        <v>144</v>
      </c>
      <c r="P20" s="137" t="s">
        <v>145</v>
      </c>
      <c r="Q20" s="158" t="s">
        <v>106</v>
      </c>
      <c r="R20" s="322"/>
    </row>
    <row r="21" spans="1:18" ht="16.5" thickBot="1">
      <c r="A21" s="154">
        <v>457</v>
      </c>
      <c r="B21" s="25" t="str">
        <f>LOOKUP(A21,Name!A$2:B956)</f>
        <v>Josie Olyarynk</v>
      </c>
      <c r="C21" s="181">
        <v>24.8</v>
      </c>
      <c r="D21" s="93">
        <v>38</v>
      </c>
      <c r="E21" s="181"/>
      <c r="F21" s="93"/>
      <c r="G21" s="198"/>
      <c r="H21" s="93"/>
      <c r="I21" s="189">
        <v>2.41</v>
      </c>
      <c r="J21" s="93">
        <v>40</v>
      </c>
      <c r="K21" s="189">
        <v>8.87</v>
      </c>
      <c r="L21" s="93">
        <v>38</v>
      </c>
      <c r="M21" s="93"/>
      <c r="N21" s="93"/>
      <c r="O21" s="132">
        <f aca="true" t="shared" si="2" ref="O21:O26">D21+F21+H21+J21+L21+N21</f>
        <v>116</v>
      </c>
      <c r="P21" s="133"/>
      <c r="Q21" s="140" t="s">
        <v>146</v>
      </c>
      <c r="R21" s="323"/>
    </row>
    <row r="22" spans="1:18" ht="15.75">
      <c r="A22" s="154">
        <v>456</v>
      </c>
      <c r="B22" s="25" t="str">
        <f>LOOKUP(A22,Name!A$2:B957)</f>
        <v>Molly Jenks</v>
      </c>
      <c r="C22" s="181">
        <v>25.7</v>
      </c>
      <c r="D22" s="93">
        <v>32</v>
      </c>
      <c r="E22" s="181"/>
      <c r="F22" s="93"/>
      <c r="G22" s="198"/>
      <c r="H22" s="93"/>
      <c r="I22" s="189">
        <v>2.06</v>
      </c>
      <c r="J22" s="93">
        <v>32</v>
      </c>
      <c r="K22" s="189"/>
      <c r="L22" s="93"/>
      <c r="M22" s="93">
        <v>82</v>
      </c>
      <c r="N22" s="93">
        <v>36</v>
      </c>
      <c r="O22" s="132">
        <f t="shared" si="2"/>
        <v>100</v>
      </c>
      <c r="P22" s="133"/>
      <c r="Q22" s="141"/>
      <c r="R22" s="3" t="s">
        <v>234</v>
      </c>
    </row>
    <row r="23" spans="1:18" ht="15.75">
      <c r="A23" s="154">
        <v>460</v>
      </c>
      <c r="B23" s="25" t="str">
        <f>LOOKUP(A23,Name!A$2:B958)</f>
        <v>Chloe Chapman</v>
      </c>
      <c r="C23" s="181"/>
      <c r="D23" s="93"/>
      <c r="E23" s="181">
        <v>56.5</v>
      </c>
      <c r="F23" s="93">
        <v>36</v>
      </c>
      <c r="G23" s="198"/>
      <c r="H23" s="93"/>
      <c r="I23" s="189">
        <v>1.85</v>
      </c>
      <c r="J23" s="93">
        <v>24</v>
      </c>
      <c r="K23" s="189"/>
      <c r="L23" s="93"/>
      <c r="M23" s="93">
        <v>68</v>
      </c>
      <c r="N23" s="93">
        <v>23</v>
      </c>
      <c r="O23" s="132">
        <f t="shared" si="2"/>
        <v>83</v>
      </c>
      <c r="P23" s="133"/>
      <c r="Q23" s="141"/>
      <c r="R23" s="3" t="s">
        <v>233</v>
      </c>
    </row>
    <row r="24" spans="1:19" ht="15.75">
      <c r="A24" s="154"/>
      <c r="B24" s="25" t="e">
        <f>LOOKUP(A24,Name!A$2:B959)</f>
        <v>#N/A</v>
      </c>
      <c r="C24" s="181"/>
      <c r="D24" s="93"/>
      <c r="E24" s="181"/>
      <c r="F24" s="93"/>
      <c r="G24" s="198"/>
      <c r="H24" s="93"/>
      <c r="I24" s="189"/>
      <c r="J24" s="93"/>
      <c r="K24" s="189"/>
      <c r="L24" s="93"/>
      <c r="M24" s="93"/>
      <c r="N24" s="93"/>
      <c r="O24" s="132">
        <f t="shared" si="2"/>
        <v>0</v>
      </c>
      <c r="P24" s="133"/>
      <c r="Q24" s="102" t="s">
        <v>147</v>
      </c>
      <c r="S24" s="3">
        <v>16</v>
      </c>
    </row>
    <row r="25" spans="1:18" ht="15.75">
      <c r="A25" s="154"/>
      <c r="B25" s="25" t="e">
        <f>LOOKUP(A25,Name!A$2:B960)</f>
        <v>#N/A</v>
      </c>
      <c r="C25" s="181"/>
      <c r="D25" s="93"/>
      <c r="E25" s="181"/>
      <c r="F25" s="93"/>
      <c r="G25" s="198"/>
      <c r="H25" s="93"/>
      <c r="I25" s="189"/>
      <c r="J25" s="93"/>
      <c r="K25" s="189"/>
      <c r="L25" s="93"/>
      <c r="M25" s="93"/>
      <c r="N25" s="93"/>
      <c r="O25" s="132">
        <f t="shared" si="2"/>
        <v>0</v>
      </c>
      <c r="P25" s="133"/>
      <c r="Q25" s="141"/>
      <c r="R25" s="3" t="s">
        <v>234</v>
      </c>
    </row>
    <row r="26" spans="1:18" ht="16.5" thickBot="1">
      <c r="A26" s="154"/>
      <c r="B26" s="25" t="e">
        <f>LOOKUP(A26,Name!A$2:B961)</f>
        <v>#N/A</v>
      </c>
      <c r="C26" s="181"/>
      <c r="D26" s="93"/>
      <c r="E26" s="181"/>
      <c r="F26" s="93"/>
      <c r="G26" s="198"/>
      <c r="H26" s="93"/>
      <c r="I26" s="189"/>
      <c r="J26" s="93"/>
      <c r="K26" s="189"/>
      <c r="L26" s="93"/>
      <c r="M26" s="93"/>
      <c r="N26" s="93"/>
      <c r="O26" s="132">
        <f t="shared" si="2"/>
        <v>0</v>
      </c>
      <c r="P26" s="133"/>
      <c r="Q26" s="141"/>
      <c r="R26" s="3" t="s">
        <v>233</v>
      </c>
    </row>
    <row r="27" spans="1:18" ht="16.5" thickBot="1">
      <c r="A27" s="155">
        <v>4</v>
      </c>
      <c r="B27" s="156" t="str">
        <f>LOOKUP(A27,Name!A$2:B962)</f>
        <v>Halesowen C&amp;AC</v>
      </c>
      <c r="C27" s="184"/>
      <c r="D27" s="156">
        <f>SUM(D21:D26)</f>
        <v>70</v>
      </c>
      <c r="E27" s="184"/>
      <c r="F27" s="156">
        <f>SUM(F21:F26)</f>
        <v>36</v>
      </c>
      <c r="G27" s="201"/>
      <c r="H27" s="156">
        <f>SUM(H21:H26)</f>
        <v>0</v>
      </c>
      <c r="I27" s="192"/>
      <c r="J27" s="156">
        <f>SUM(J21:J26)</f>
        <v>96</v>
      </c>
      <c r="K27" s="192"/>
      <c r="L27" s="156">
        <f>SUM(L21:L26)</f>
        <v>38</v>
      </c>
      <c r="M27" s="156"/>
      <c r="N27" s="156">
        <f>SUM(N21:N26)</f>
        <v>59</v>
      </c>
      <c r="O27" s="156">
        <f>Q23</f>
        <v>0</v>
      </c>
      <c r="P27" s="156">
        <f>Q26</f>
        <v>0</v>
      </c>
      <c r="Q27" s="157">
        <f>SUM(D27:P27)-R20-R21</f>
        <v>299</v>
      </c>
      <c r="R27" s="321" t="s">
        <v>370</v>
      </c>
    </row>
    <row r="28" spans="1:18" ht="15.75">
      <c r="A28" s="159">
        <v>5</v>
      </c>
      <c r="B28" s="160" t="str">
        <f>LOOKUP(A28,Name!A$2:B963)</f>
        <v>Tamworth AC</v>
      </c>
      <c r="C28" s="884" t="s">
        <v>138</v>
      </c>
      <c r="D28" s="885"/>
      <c r="E28" s="882" t="s">
        <v>139</v>
      </c>
      <c r="F28" s="883"/>
      <c r="G28" s="884" t="s">
        <v>143</v>
      </c>
      <c r="H28" s="885"/>
      <c r="I28" s="882" t="s">
        <v>140</v>
      </c>
      <c r="J28" s="883"/>
      <c r="K28" s="884" t="s">
        <v>141</v>
      </c>
      <c r="L28" s="885"/>
      <c r="M28" s="882" t="s">
        <v>142</v>
      </c>
      <c r="N28" s="883"/>
      <c r="O28" s="136" t="s">
        <v>144</v>
      </c>
      <c r="P28" s="137" t="s">
        <v>145</v>
      </c>
      <c r="Q28" s="165" t="s">
        <v>108</v>
      </c>
      <c r="R28" s="322"/>
    </row>
    <row r="29" spans="1:18" ht="16.5" thickBot="1">
      <c r="A29" s="161">
        <v>581</v>
      </c>
      <c r="B29" s="25" t="str">
        <f>LOOKUP(A29,Name!A$2:B964)</f>
        <v>Isabelle Neville</v>
      </c>
      <c r="C29" s="181"/>
      <c r="D29" s="93"/>
      <c r="E29" s="181">
        <v>53.8</v>
      </c>
      <c r="F29" s="93">
        <v>40</v>
      </c>
      <c r="G29" s="198">
        <v>53</v>
      </c>
      <c r="H29" s="93">
        <v>34</v>
      </c>
      <c r="I29" s="189"/>
      <c r="J29" s="93"/>
      <c r="K29" s="189"/>
      <c r="L29" s="93"/>
      <c r="M29" s="93">
        <v>90</v>
      </c>
      <c r="N29" s="93">
        <v>40</v>
      </c>
      <c r="O29" s="132">
        <f aca="true" t="shared" si="3" ref="O29:O34">D29+F29+H29+J29+L29+N29</f>
        <v>114</v>
      </c>
      <c r="P29" s="133"/>
      <c r="Q29" s="140" t="s">
        <v>146</v>
      </c>
      <c r="R29" s="323"/>
    </row>
    <row r="30" spans="1:18" ht="15.75">
      <c r="A30" s="161">
        <v>586</v>
      </c>
      <c r="B30" s="25" t="str">
        <f>LOOKUP(A30,Name!A$2:B965)</f>
        <v>Charlotte Cornbill</v>
      </c>
      <c r="C30" s="181">
        <v>28.1</v>
      </c>
      <c r="D30" s="93">
        <v>18</v>
      </c>
      <c r="E30" s="181"/>
      <c r="F30" s="93"/>
      <c r="G30" s="198"/>
      <c r="H30" s="93"/>
      <c r="I30" s="189">
        <v>1.78</v>
      </c>
      <c r="J30" s="93">
        <v>20</v>
      </c>
      <c r="K30" s="189"/>
      <c r="L30" s="93"/>
      <c r="M30" s="93">
        <v>68</v>
      </c>
      <c r="N30" s="93">
        <v>23</v>
      </c>
      <c r="O30" s="132">
        <f t="shared" si="3"/>
        <v>61</v>
      </c>
      <c r="P30" s="133"/>
      <c r="Q30" s="141">
        <v>108.3</v>
      </c>
      <c r="R30" s="3" t="s">
        <v>234</v>
      </c>
    </row>
    <row r="31" spans="1:18" ht="15.75">
      <c r="A31" s="161">
        <v>582</v>
      </c>
      <c r="B31" s="25" t="str">
        <f>LOOKUP(A31,Name!A$2:B966)</f>
        <v>Charlotte Barnard</v>
      </c>
      <c r="C31" s="181">
        <v>26.5</v>
      </c>
      <c r="D31" s="93">
        <v>27</v>
      </c>
      <c r="E31" s="181"/>
      <c r="F31" s="93"/>
      <c r="G31" s="198"/>
      <c r="H31" s="93"/>
      <c r="I31" s="189">
        <v>1.63</v>
      </c>
      <c r="J31" s="93">
        <v>14</v>
      </c>
      <c r="K31" s="189">
        <v>4.51</v>
      </c>
      <c r="L31" s="93">
        <v>18</v>
      </c>
      <c r="M31" s="93"/>
      <c r="N31" s="93"/>
      <c r="O31" s="132">
        <f t="shared" si="3"/>
        <v>59</v>
      </c>
      <c r="P31" s="133"/>
      <c r="Q31" s="141">
        <v>50</v>
      </c>
      <c r="R31" s="3" t="s">
        <v>233</v>
      </c>
    </row>
    <row r="32" spans="1:17" ht="15.75">
      <c r="A32" s="161">
        <v>583</v>
      </c>
      <c r="B32" s="25" t="str">
        <f>LOOKUP(A32,Name!A$2:B967)</f>
        <v>Alice Mellor</v>
      </c>
      <c r="C32" s="181"/>
      <c r="D32" s="93"/>
      <c r="E32" s="181">
        <v>56.6</v>
      </c>
      <c r="F32" s="93">
        <v>34</v>
      </c>
      <c r="G32" s="198"/>
      <c r="H32" s="93"/>
      <c r="I32" s="189">
        <v>1.66</v>
      </c>
      <c r="J32" s="93">
        <v>16</v>
      </c>
      <c r="K32" s="189">
        <v>4.6</v>
      </c>
      <c r="L32" s="93">
        <v>20</v>
      </c>
      <c r="M32" s="93"/>
      <c r="N32" s="93"/>
      <c r="O32" s="132">
        <f t="shared" si="3"/>
        <v>70</v>
      </c>
      <c r="P32" s="133"/>
      <c r="Q32" s="102" t="s">
        <v>147</v>
      </c>
    </row>
    <row r="33" spans="1:18" ht="15.75">
      <c r="A33" s="161"/>
      <c r="B33" s="25" t="e">
        <f>LOOKUP(A33,Name!A$2:B968)</f>
        <v>#N/A</v>
      </c>
      <c r="C33" s="181"/>
      <c r="D33" s="93"/>
      <c r="E33" s="181"/>
      <c r="F33" s="93"/>
      <c r="G33" s="198"/>
      <c r="H33" s="93"/>
      <c r="I33" s="189"/>
      <c r="J33" s="93"/>
      <c r="K33" s="189"/>
      <c r="L33" s="93"/>
      <c r="M33" s="93"/>
      <c r="N33" s="93"/>
      <c r="O33" s="132">
        <f t="shared" si="3"/>
        <v>0</v>
      </c>
      <c r="P33" s="133"/>
      <c r="Q33" s="141"/>
      <c r="R33" s="3" t="s">
        <v>234</v>
      </c>
    </row>
    <row r="34" spans="1:18" ht="16.5" thickBot="1">
      <c r="A34" s="161"/>
      <c r="B34" s="25" t="e">
        <f>LOOKUP(A34,Name!A$2:B969)</f>
        <v>#N/A</v>
      </c>
      <c r="C34" s="181"/>
      <c r="D34" s="93"/>
      <c r="E34" s="181"/>
      <c r="F34" s="93"/>
      <c r="G34" s="198"/>
      <c r="H34" s="93"/>
      <c r="I34" s="189"/>
      <c r="J34" s="93"/>
      <c r="K34" s="189"/>
      <c r="L34" s="93"/>
      <c r="M34" s="93"/>
      <c r="N34" s="93"/>
      <c r="O34" s="132">
        <f t="shared" si="3"/>
        <v>0</v>
      </c>
      <c r="P34" s="133"/>
      <c r="Q34" s="141"/>
      <c r="R34" s="3" t="s">
        <v>233</v>
      </c>
    </row>
    <row r="35" spans="1:18" ht="16.5" thickBot="1">
      <c r="A35" s="162">
        <v>5</v>
      </c>
      <c r="B35" s="163" t="str">
        <f>LOOKUP(A35,Name!A$2:B970)</f>
        <v>Tamworth AC</v>
      </c>
      <c r="C35" s="185"/>
      <c r="D35" s="163">
        <f>SUM(D29:D34)</f>
        <v>45</v>
      </c>
      <c r="E35" s="185"/>
      <c r="F35" s="163">
        <f>SUM(F29:F34)</f>
        <v>74</v>
      </c>
      <c r="G35" s="202"/>
      <c r="H35" s="163">
        <f>SUM(H29:H34)</f>
        <v>34</v>
      </c>
      <c r="I35" s="193"/>
      <c r="J35" s="163">
        <f>SUM(J29:J34)</f>
        <v>50</v>
      </c>
      <c r="K35" s="193"/>
      <c r="L35" s="163">
        <f>SUM(L29:L34)</f>
        <v>38</v>
      </c>
      <c r="M35" s="163"/>
      <c r="N35" s="163">
        <f>SUM(N29:N34)</f>
        <v>63</v>
      </c>
      <c r="O35" s="163">
        <f>Q31</f>
        <v>50</v>
      </c>
      <c r="P35" s="163">
        <f>Q34</f>
        <v>0</v>
      </c>
      <c r="Q35" s="164">
        <f>SUM(D35:P35)-R28-R29</f>
        <v>354</v>
      </c>
      <c r="R35" s="321" t="s">
        <v>370</v>
      </c>
    </row>
    <row r="36" spans="1:18" ht="15.75">
      <c r="A36" s="168">
        <v>6</v>
      </c>
      <c r="B36" s="169" t="str">
        <f>LOOKUP(A36,Name!A$2:B971)</f>
        <v>Solihull &amp; Small Heath</v>
      </c>
      <c r="C36" s="884" t="s">
        <v>138</v>
      </c>
      <c r="D36" s="885"/>
      <c r="E36" s="882" t="s">
        <v>139</v>
      </c>
      <c r="F36" s="883"/>
      <c r="G36" s="884" t="s">
        <v>143</v>
      </c>
      <c r="H36" s="885"/>
      <c r="I36" s="882" t="s">
        <v>140</v>
      </c>
      <c r="J36" s="883"/>
      <c r="K36" s="884" t="s">
        <v>141</v>
      </c>
      <c r="L36" s="885"/>
      <c r="M36" s="882" t="s">
        <v>142</v>
      </c>
      <c r="N36" s="883"/>
      <c r="O36" s="136" t="s">
        <v>144</v>
      </c>
      <c r="P36" s="137" t="s">
        <v>145</v>
      </c>
      <c r="Q36" s="170" t="s">
        <v>110</v>
      </c>
      <c r="R36" s="322">
        <v>82</v>
      </c>
    </row>
    <row r="37" spans="1:18" ht="16.5" thickBot="1">
      <c r="A37" s="166">
        <v>670</v>
      </c>
      <c r="B37" s="25" t="str">
        <f>LOOKUP(A37,Name!A$2:B972)</f>
        <v>Emily Belcher</v>
      </c>
      <c r="C37" s="181">
        <v>25.2</v>
      </c>
      <c r="D37" s="93">
        <v>35</v>
      </c>
      <c r="E37" s="181"/>
      <c r="F37" s="93"/>
      <c r="G37" s="198"/>
      <c r="H37" s="93"/>
      <c r="I37" s="189">
        <v>2.07</v>
      </c>
      <c r="J37" s="93">
        <v>34</v>
      </c>
      <c r="K37" s="189"/>
      <c r="L37" s="93"/>
      <c r="M37" s="93">
        <v>78</v>
      </c>
      <c r="N37" s="93">
        <v>32</v>
      </c>
      <c r="O37" s="132">
        <f aca="true" t="shared" si="4" ref="O37:O42">D37+F37+H37+J37+L37+N37</f>
        <v>101</v>
      </c>
      <c r="P37" s="133"/>
      <c r="Q37" s="140" t="s">
        <v>146</v>
      </c>
      <c r="R37" s="323">
        <v>83</v>
      </c>
    </row>
    <row r="38" spans="1:18" ht="15.75">
      <c r="A38" s="166">
        <v>671</v>
      </c>
      <c r="B38" s="25" t="str">
        <f>LOOKUP(A38,Name!A$2:B973)</f>
        <v>Fiona Foulkes</v>
      </c>
      <c r="C38" s="181">
        <v>25.2</v>
      </c>
      <c r="D38" s="93">
        <v>35</v>
      </c>
      <c r="E38" s="181"/>
      <c r="F38" s="93"/>
      <c r="G38" s="198"/>
      <c r="H38" s="93"/>
      <c r="I38" s="189">
        <v>2.17</v>
      </c>
      <c r="J38" s="93">
        <v>38</v>
      </c>
      <c r="K38" s="189">
        <v>8.55</v>
      </c>
      <c r="L38" s="93">
        <v>36</v>
      </c>
      <c r="M38" s="93"/>
      <c r="N38" s="93"/>
      <c r="O38" s="132">
        <f t="shared" si="4"/>
        <v>109</v>
      </c>
      <c r="P38" s="133"/>
      <c r="Q38" s="141">
        <v>118.4</v>
      </c>
      <c r="R38" s="3" t="s">
        <v>234</v>
      </c>
    </row>
    <row r="39" spans="1:18" ht="15.75">
      <c r="A39" s="166">
        <v>676</v>
      </c>
      <c r="B39" s="25" t="str">
        <f>LOOKUP(A39,Name!A$2:B974)</f>
        <v>Keavie Preston</v>
      </c>
      <c r="C39" s="181">
        <v>26.5</v>
      </c>
      <c r="D39" s="93">
        <v>27</v>
      </c>
      <c r="E39" s="181"/>
      <c r="F39" s="93"/>
      <c r="G39" s="198"/>
      <c r="H39" s="93"/>
      <c r="I39" s="189">
        <v>1.98</v>
      </c>
      <c r="J39" s="93">
        <v>28</v>
      </c>
      <c r="K39" s="189">
        <v>6.51</v>
      </c>
      <c r="L39" s="93">
        <v>28</v>
      </c>
      <c r="M39" s="93"/>
      <c r="N39" s="93"/>
      <c r="O39" s="132">
        <f t="shared" si="4"/>
        <v>83</v>
      </c>
      <c r="P39" s="133"/>
      <c r="Q39" s="141">
        <v>40</v>
      </c>
      <c r="R39" s="3" t="s">
        <v>233</v>
      </c>
    </row>
    <row r="40" spans="1:17" ht="15.75">
      <c r="A40" s="166">
        <v>673</v>
      </c>
      <c r="B40" s="25" t="str">
        <f>LOOKUP(A40,Name!A$2:B975)</f>
        <v>Anya Bates</v>
      </c>
      <c r="C40" s="181"/>
      <c r="D40" s="93"/>
      <c r="E40" s="181">
        <v>54.9</v>
      </c>
      <c r="F40" s="93">
        <v>38</v>
      </c>
      <c r="G40" s="198">
        <v>60</v>
      </c>
      <c r="H40" s="93">
        <v>40</v>
      </c>
      <c r="I40" s="189"/>
      <c r="J40" s="93"/>
      <c r="K40" s="189"/>
      <c r="L40" s="93"/>
      <c r="M40" s="93">
        <v>82</v>
      </c>
      <c r="N40" s="93">
        <v>36</v>
      </c>
      <c r="O40" s="132">
        <f t="shared" si="4"/>
        <v>114</v>
      </c>
      <c r="P40" s="133"/>
      <c r="Q40" s="102" t="s">
        <v>147</v>
      </c>
    </row>
    <row r="41" spans="1:18" ht="15.75">
      <c r="A41" s="166">
        <v>674</v>
      </c>
      <c r="B41" s="25" t="str">
        <f>LOOKUP(A41,Name!A$2:B976)</f>
        <v>Maisie Franklin</v>
      </c>
      <c r="C41" s="181"/>
      <c r="D41" s="93"/>
      <c r="E41" s="181">
        <v>60.9</v>
      </c>
      <c r="F41" s="93">
        <v>32</v>
      </c>
      <c r="G41" s="198">
        <v>43</v>
      </c>
      <c r="H41" s="93">
        <v>30</v>
      </c>
      <c r="I41" s="189"/>
      <c r="J41" s="93"/>
      <c r="K41" s="189">
        <v>6.64</v>
      </c>
      <c r="L41" s="93">
        <v>30</v>
      </c>
      <c r="M41" s="93"/>
      <c r="N41" s="93"/>
      <c r="O41" s="132">
        <f t="shared" si="4"/>
        <v>92</v>
      </c>
      <c r="P41" s="133"/>
      <c r="Q41" s="141">
        <v>103.8</v>
      </c>
      <c r="R41" s="3" t="s">
        <v>234</v>
      </c>
    </row>
    <row r="42" spans="1:18" ht="15.75">
      <c r="A42" s="166">
        <v>675</v>
      </c>
      <c r="B42" s="25" t="str">
        <f>LOOKUP(A42,Name!A$2:B977)</f>
        <v>Ella Stirling</v>
      </c>
      <c r="C42" s="181"/>
      <c r="D42" s="93"/>
      <c r="E42" s="181">
        <v>61.4</v>
      </c>
      <c r="F42" s="93">
        <v>30</v>
      </c>
      <c r="G42" s="198">
        <v>37</v>
      </c>
      <c r="H42" s="93">
        <v>26</v>
      </c>
      <c r="I42" s="189"/>
      <c r="J42" s="93"/>
      <c r="K42" s="189"/>
      <c r="L42" s="93"/>
      <c r="M42" s="93">
        <v>72</v>
      </c>
      <c r="N42" s="93">
        <v>26</v>
      </c>
      <c r="O42" s="132">
        <f t="shared" si="4"/>
        <v>82</v>
      </c>
      <c r="P42" s="133"/>
      <c r="Q42" s="141">
        <v>50</v>
      </c>
      <c r="R42" s="3" t="s">
        <v>233</v>
      </c>
    </row>
    <row r="43" spans="1:17" ht="16.5" thickBot="1">
      <c r="A43" s="167">
        <v>6</v>
      </c>
      <c r="B43" s="178" t="str">
        <f>LOOKUP(A43,Name!A$2:B978)</f>
        <v>Solihull &amp; Small Heath</v>
      </c>
      <c r="C43" s="186"/>
      <c r="D43" s="178">
        <f>SUM(D37:D42)</f>
        <v>97</v>
      </c>
      <c r="E43" s="186"/>
      <c r="F43" s="178">
        <f>SUM(F37:F42)</f>
        <v>100</v>
      </c>
      <c r="G43" s="203"/>
      <c r="H43" s="178">
        <f>SUM(H37:H42)</f>
        <v>96</v>
      </c>
      <c r="I43" s="194"/>
      <c r="J43" s="178">
        <f>SUM(J37:J42)</f>
        <v>100</v>
      </c>
      <c r="K43" s="194"/>
      <c r="L43" s="178">
        <f>SUM(L37:L42)</f>
        <v>94</v>
      </c>
      <c r="M43" s="178"/>
      <c r="N43" s="178">
        <f>SUM(N37:N42)</f>
        <v>94</v>
      </c>
      <c r="O43" s="178">
        <f>Q39</f>
        <v>40</v>
      </c>
      <c r="P43" s="178">
        <f>Q42</f>
        <v>50</v>
      </c>
      <c r="Q43" s="179">
        <f>SUM(D43:P43)-R36-R37</f>
        <v>506</v>
      </c>
    </row>
    <row r="44" spans="1:17" ht="15.75">
      <c r="A44" s="171"/>
      <c r="B44" s="172" t="s">
        <v>148</v>
      </c>
      <c r="C44" s="884" t="s">
        <v>138</v>
      </c>
      <c r="D44" s="885"/>
      <c r="E44" s="882" t="s">
        <v>139</v>
      </c>
      <c r="F44" s="883"/>
      <c r="G44" s="884" t="s">
        <v>143</v>
      </c>
      <c r="H44" s="885"/>
      <c r="I44" s="882" t="s">
        <v>140</v>
      </c>
      <c r="J44" s="883"/>
      <c r="K44" s="884" t="s">
        <v>141</v>
      </c>
      <c r="L44" s="885"/>
      <c r="M44" s="882" t="s">
        <v>142</v>
      </c>
      <c r="N44" s="883"/>
      <c r="O44" s="196"/>
      <c r="P44" s="196"/>
      <c r="Q44" s="253" t="s">
        <v>149</v>
      </c>
    </row>
    <row r="45" spans="1:17" ht="15.75">
      <c r="A45" s="251">
        <v>677</v>
      </c>
      <c r="B45" s="25" t="str">
        <f>LOOKUP(A45,Name!A$2:B980)</f>
        <v>Libby Dale</v>
      </c>
      <c r="C45" s="181"/>
      <c r="D45" s="93"/>
      <c r="E45" s="181">
        <v>61.7</v>
      </c>
      <c r="F45" s="93">
        <v>28</v>
      </c>
      <c r="G45" s="198"/>
      <c r="H45" s="93"/>
      <c r="I45" s="189">
        <v>1.93</v>
      </c>
      <c r="J45" s="93">
        <v>26</v>
      </c>
      <c r="K45" s="189"/>
      <c r="L45" s="93"/>
      <c r="M45" s="93">
        <v>82</v>
      </c>
      <c r="N45" s="93">
        <v>36</v>
      </c>
      <c r="O45" s="132">
        <f aca="true" t="shared" si="5" ref="O45:O50">D45+F45+H45+J45+L45+N45</f>
        <v>90</v>
      </c>
      <c r="P45" s="197"/>
      <c r="Q45" s="140" t="s">
        <v>146</v>
      </c>
    </row>
    <row r="46" spans="1:17" ht="15.75">
      <c r="A46" s="251"/>
      <c r="B46" s="25" t="e">
        <f>LOOKUP(A46,Name!A$2:B981)</f>
        <v>#N/A</v>
      </c>
      <c r="C46" s="181"/>
      <c r="D46" s="93"/>
      <c r="E46" s="181"/>
      <c r="F46" s="93"/>
      <c r="G46" s="198"/>
      <c r="H46" s="93"/>
      <c r="I46" s="189"/>
      <c r="J46" s="93"/>
      <c r="K46" s="189"/>
      <c r="L46" s="93"/>
      <c r="M46" s="93"/>
      <c r="N46" s="93"/>
      <c r="O46" s="132">
        <f t="shared" si="5"/>
        <v>0</v>
      </c>
      <c r="P46" s="197"/>
      <c r="Q46" s="180"/>
    </row>
    <row r="47" spans="1:17" ht="15.75">
      <c r="A47" s="251">
        <v>165</v>
      </c>
      <c r="B47" s="25" t="str">
        <f>LOOKUP(A47,Name!A$2:B982)</f>
        <v>Mollie Darrock</v>
      </c>
      <c r="C47" s="181"/>
      <c r="D47" s="93"/>
      <c r="E47" s="181"/>
      <c r="F47" s="93"/>
      <c r="G47" s="198">
        <v>54</v>
      </c>
      <c r="H47" s="93">
        <v>36</v>
      </c>
      <c r="I47" s="189"/>
      <c r="J47" s="93"/>
      <c r="K47" s="189"/>
      <c r="L47" s="93"/>
      <c r="M47" s="93"/>
      <c r="N47" s="93"/>
      <c r="O47" s="132">
        <f t="shared" si="5"/>
        <v>36</v>
      </c>
      <c r="P47" s="197"/>
      <c r="Q47" s="102" t="s">
        <v>147</v>
      </c>
    </row>
    <row r="48" spans="1:17" ht="15.75">
      <c r="A48" s="252">
        <v>169</v>
      </c>
      <c r="B48" s="25" t="str">
        <f>LOOKUP(A48,Name!A$2:B983)</f>
        <v>Chrissie Prince</v>
      </c>
      <c r="C48" s="181"/>
      <c r="D48" s="93"/>
      <c r="E48" s="181"/>
      <c r="F48" s="93"/>
      <c r="G48" s="198">
        <v>57</v>
      </c>
      <c r="H48" s="93">
        <v>38</v>
      </c>
      <c r="I48" s="189"/>
      <c r="J48" s="93"/>
      <c r="K48" s="189">
        <v>9.99</v>
      </c>
      <c r="L48" s="93">
        <v>40</v>
      </c>
      <c r="M48" s="93"/>
      <c r="N48" s="93"/>
      <c r="O48" s="132">
        <f t="shared" si="5"/>
        <v>78</v>
      </c>
      <c r="P48" s="197"/>
      <c r="Q48" s="141"/>
    </row>
    <row r="49" spans="1:17" ht="15.75">
      <c r="A49" s="173"/>
      <c r="B49" s="25" t="e">
        <f>LOOKUP(A49,Name!A$2:B984)</f>
        <v>#N/A</v>
      </c>
      <c r="C49" s="181"/>
      <c r="D49" s="93"/>
      <c r="E49" s="181"/>
      <c r="F49" s="93"/>
      <c r="G49" s="198"/>
      <c r="H49" s="93"/>
      <c r="I49" s="189"/>
      <c r="J49" s="93"/>
      <c r="K49" s="189"/>
      <c r="L49" s="93"/>
      <c r="M49" s="93"/>
      <c r="N49" s="93"/>
      <c r="O49" s="132">
        <f t="shared" si="5"/>
        <v>0</v>
      </c>
      <c r="P49" s="197"/>
      <c r="Q49" s="141"/>
    </row>
    <row r="50" spans="1:17" ht="15.75">
      <c r="A50" s="173"/>
      <c r="B50" s="25" t="e">
        <f>LOOKUP(A50,Name!A$2:B985)</f>
        <v>#N/A</v>
      </c>
      <c r="C50" s="181"/>
      <c r="D50" s="93"/>
      <c r="E50" s="181"/>
      <c r="F50" s="93"/>
      <c r="G50" s="198"/>
      <c r="H50" s="93"/>
      <c r="I50" s="189"/>
      <c r="J50" s="93"/>
      <c r="K50" s="189"/>
      <c r="L50" s="93"/>
      <c r="M50" s="93"/>
      <c r="N50" s="93"/>
      <c r="O50" s="132">
        <f t="shared" si="5"/>
        <v>0</v>
      </c>
      <c r="P50" s="197"/>
      <c r="Q50" s="141"/>
    </row>
    <row r="51" spans="1:17" ht="16.5" thickBot="1">
      <c r="A51" s="174"/>
      <c r="B51" s="175" t="s">
        <v>148</v>
      </c>
      <c r="C51" s="187"/>
      <c r="D51" s="175"/>
      <c r="E51" s="187"/>
      <c r="F51" s="175"/>
      <c r="G51" s="204"/>
      <c r="H51" s="175"/>
      <c r="I51" s="195"/>
      <c r="J51" s="175"/>
      <c r="K51" s="195"/>
      <c r="L51" s="175"/>
      <c r="M51" s="175"/>
      <c r="N51" s="175"/>
      <c r="O51" s="175"/>
      <c r="P51" s="175"/>
      <c r="Q51" s="176"/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</mergeCells>
  <conditionalFormatting sqref="O45:O50 P5:P10">
    <cfRule type="cellIs" priority="11" dxfId="173" operator="equal" stopIfTrue="1">
      <formula>1</formula>
    </cfRule>
  </conditionalFormatting>
  <conditionalFormatting sqref="P13:P18">
    <cfRule type="cellIs" priority="10" dxfId="173" operator="equal" stopIfTrue="1">
      <formula>1</formula>
    </cfRule>
  </conditionalFormatting>
  <conditionalFormatting sqref="P21:P26">
    <cfRule type="cellIs" priority="9" dxfId="173" operator="equal" stopIfTrue="1">
      <formula>1</formula>
    </cfRule>
  </conditionalFormatting>
  <conditionalFormatting sqref="P29:P34">
    <cfRule type="cellIs" priority="8" dxfId="173" operator="equal" stopIfTrue="1">
      <formula>1</formula>
    </cfRule>
  </conditionalFormatting>
  <conditionalFormatting sqref="P37:P42">
    <cfRule type="cellIs" priority="7" dxfId="173" operator="equal" stopIfTrue="1">
      <formula>1</formula>
    </cfRule>
  </conditionalFormatting>
  <conditionalFormatting sqref="O37:O42">
    <cfRule type="cellIs" priority="5" dxfId="173" operator="equal" stopIfTrue="1">
      <formula>1</formula>
    </cfRule>
  </conditionalFormatting>
  <conditionalFormatting sqref="O29:O34">
    <cfRule type="cellIs" priority="4" dxfId="173" operator="equal" stopIfTrue="1">
      <formula>1</formula>
    </cfRule>
  </conditionalFormatting>
  <conditionalFormatting sqref="O21:O26">
    <cfRule type="cellIs" priority="3" dxfId="173" operator="equal" stopIfTrue="1">
      <formula>1</formula>
    </cfRule>
  </conditionalFormatting>
  <conditionalFormatting sqref="O13:O18">
    <cfRule type="cellIs" priority="2" dxfId="173" operator="equal" stopIfTrue="1">
      <formula>1</formula>
    </cfRule>
  </conditionalFormatting>
  <conditionalFormatting sqref="O5:O10">
    <cfRule type="cellIs" priority="1" dxfId="173" operator="equal" stopIfTrue="1">
      <formula>1</formula>
    </cfRule>
  </conditionalFormatting>
  <printOptions horizontalCentered="1" verticalCentered="1"/>
  <pageMargins left="0.7" right="0.7" top="0.75" bottom="0.75" header="0.3" footer="0.3"/>
  <pageSetup fitToHeight="0" fitToWidth="1" horizontalDpi="600" verticalDpi="600" orientation="landscape" paperSize="9" r:id="rId1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9">
      <selection activeCell="N39" sqref="N39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54" t="s">
        <v>34</v>
      </c>
      <c r="B1" s="206" t="s">
        <v>84</v>
      </c>
      <c r="C1" s="206" t="s">
        <v>1</v>
      </c>
      <c r="D1" s="206" t="s">
        <v>2</v>
      </c>
      <c r="E1" s="206" t="s">
        <v>3</v>
      </c>
      <c r="F1" s="53" t="s">
        <v>4</v>
      </c>
      <c r="G1" s="53" t="s">
        <v>11</v>
      </c>
      <c r="H1" s="206" t="s">
        <v>84</v>
      </c>
      <c r="I1" s="206" t="s">
        <v>1</v>
      </c>
      <c r="J1" s="206" t="s">
        <v>2</v>
      </c>
      <c r="K1" s="206" t="s">
        <v>3</v>
      </c>
      <c r="L1" s="55" t="s">
        <v>4</v>
      </c>
      <c r="M1" s="56" t="s">
        <v>13</v>
      </c>
    </row>
    <row r="2" spans="1:13" ht="15">
      <c r="A2" s="207" t="s">
        <v>7</v>
      </c>
      <c r="B2" s="457">
        <v>166</v>
      </c>
      <c r="C2" s="457">
        <v>168</v>
      </c>
      <c r="D2" s="457">
        <v>170</v>
      </c>
      <c r="E2" s="457">
        <v>166</v>
      </c>
      <c r="F2" s="457">
        <v>168</v>
      </c>
      <c r="G2" s="63">
        <f>SUM(B2:F2)</f>
        <v>838</v>
      </c>
      <c r="H2" s="8">
        <v>10</v>
      </c>
      <c r="I2" s="8">
        <v>10</v>
      </c>
      <c r="J2" s="8">
        <v>10</v>
      </c>
      <c r="K2" s="8">
        <v>10</v>
      </c>
      <c r="L2" s="8">
        <v>10</v>
      </c>
      <c r="M2" s="212">
        <f>SUM(H2:L2)</f>
        <v>50</v>
      </c>
    </row>
    <row r="3" spans="1:13" ht="15">
      <c r="A3" s="208" t="s">
        <v>107</v>
      </c>
      <c r="B3" s="8">
        <v>104</v>
      </c>
      <c r="C3" s="8">
        <v>106</v>
      </c>
      <c r="D3" s="8">
        <v>58</v>
      </c>
      <c r="E3" s="8">
        <v>70</v>
      </c>
      <c r="F3" s="8">
        <v>50</v>
      </c>
      <c r="G3" s="63">
        <f>SUM(B3:F3)</f>
        <v>388</v>
      </c>
      <c r="H3" s="8">
        <v>8</v>
      </c>
      <c r="I3" s="8">
        <v>8</v>
      </c>
      <c r="J3" s="8">
        <v>6</v>
      </c>
      <c r="K3" s="8">
        <v>6</v>
      </c>
      <c r="L3" s="8">
        <v>4</v>
      </c>
      <c r="M3" s="212">
        <f>SUM(H3:L3)</f>
        <v>32</v>
      </c>
    </row>
    <row r="4" spans="1:13" ht="15">
      <c r="A4" s="207" t="s">
        <v>10</v>
      </c>
      <c r="B4" s="8">
        <v>70</v>
      </c>
      <c r="C4" s="8">
        <v>78</v>
      </c>
      <c r="D4" s="8">
        <v>64</v>
      </c>
      <c r="E4" s="8">
        <v>54</v>
      </c>
      <c r="F4" s="8">
        <v>74</v>
      </c>
      <c r="G4" s="63">
        <f>SUM(B4:F4)</f>
        <v>340</v>
      </c>
      <c r="H4" s="8">
        <v>6</v>
      </c>
      <c r="I4" s="8">
        <v>6</v>
      </c>
      <c r="J4" s="8">
        <v>8</v>
      </c>
      <c r="K4" s="8">
        <v>4</v>
      </c>
      <c r="L4" s="8">
        <v>8</v>
      </c>
      <c r="M4" s="212">
        <f>SUM(H4:L4)</f>
        <v>32</v>
      </c>
    </row>
    <row r="5" spans="1:13" ht="15">
      <c r="A5" s="208" t="s">
        <v>103</v>
      </c>
      <c r="B5" s="8">
        <v>64</v>
      </c>
      <c r="C5" s="8">
        <v>58</v>
      </c>
      <c r="D5" s="8">
        <v>32</v>
      </c>
      <c r="E5" s="404">
        <v>98</v>
      </c>
      <c r="F5" s="19">
        <v>58</v>
      </c>
      <c r="G5" s="63">
        <f>SUM(B5:F5)</f>
        <v>310</v>
      </c>
      <c r="H5" s="8">
        <v>4</v>
      </c>
      <c r="I5" s="8">
        <v>4</v>
      </c>
      <c r="J5" s="8">
        <v>4</v>
      </c>
      <c r="K5" s="8">
        <v>8</v>
      </c>
      <c r="L5" s="8">
        <v>6</v>
      </c>
      <c r="M5" s="212">
        <f>SUM(H5:L5)</f>
        <v>26</v>
      </c>
    </row>
    <row r="6" spans="1:13" ht="15.75" thickBot="1">
      <c r="A6" s="211" t="s">
        <v>105</v>
      </c>
      <c r="B6" s="50">
        <v>24</v>
      </c>
      <c r="C6" s="50">
        <v>22</v>
      </c>
      <c r="D6" s="50">
        <v>30</v>
      </c>
      <c r="E6" s="50">
        <v>46</v>
      </c>
      <c r="F6" s="50">
        <v>46</v>
      </c>
      <c r="G6" s="64">
        <f>SUM(B6:F6)</f>
        <v>168</v>
      </c>
      <c r="H6" s="50">
        <v>2</v>
      </c>
      <c r="I6" s="50">
        <v>2</v>
      </c>
      <c r="J6" s="50">
        <v>2</v>
      </c>
      <c r="K6" s="50">
        <v>2</v>
      </c>
      <c r="L6" s="50">
        <v>2</v>
      </c>
      <c r="M6" s="213">
        <f>SUM(H6:L6)</f>
        <v>10</v>
      </c>
    </row>
    <row r="7" spans="2:7" ht="13.5" thickBot="1">
      <c r="B7" s="2"/>
      <c r="C7" s="2"/>
      <c r="D7" s="2"/>
      <c r="E7" s="2"/>
      <c r="F7" s="2"/>
      <c r="G7" s="2"/>
    </row>
    <row r="8" spans="1:13" ht="15.75">
      <c r="A8" s="54" t="s">
        <v>39</v>
      </c>
      <c r="B8" s="206" t="s">
        <v>84</v>
      </c>
      <c r="C8" s="206" t="s">
        <v>1</v>
      </c>
      <c r="D8" s="206" t="s">
        <v>2</v>
      </c>
      <c r="E8" s="206" t="s">
        <v>3</v>
      </c>
      <c r="F8" s="55" t="s">
        <v>4</v>
      </c>
      <c r="G8" s="55" t="s">
        <v>11</v>
      </c>
      <c r="H8" s="206" t="s">
        <v>84</v>
      </c>
      <c r="I8" s="206" t="s">
        <v>1</v>
      </c>
      <c r="J8" s="206" t="s">
        <v>2</v>
      </c>
      <c r="K8" s="206" t="s">
        <v>3</v>
      </c>
      <c r="L8" s="55" t="s">
        <v>4</v>
      </c>
      <c r="M8" s="56" t="s">
        <v>13</v>
      </c>
    </row>
    <row r="9" spans="1:16" ht="15.75">
      <c r="A9" s="208" t="s">
        <v>7</v>
      </c>
      <c r="B9" s="457">
        <v>140</v>
      </c>
      <c r="C9" s="457">
        <v>166</v>
      </c>
      <c r="D9" s="457">
        <v>170</v>
      </c>
      <c r="E9" s="457">
        <v>172</v>
      </c>
      <c r="F9" s="457">
        <v>169</v>
      </c>
      <c r="G9" s="63">
        <f>SUM(B9:F9)</f>
        <v>817</v>
      </c>
      <c r="H9" s="8">
        <v>10</v>
      </c>
      <c r="I9" s="8">
        <v>10</v>
      </c>
      <c r="J9" s="8">
        <v>10</v>
      </c>
      <c r="K9" s="8">
        <v>10</v>
      </c>
      <c r="L9" s="8">
        <v>10</v>
      </c>
      <c r="M9" s="65">
        <f>SUM(H9:L9)</f>
        <v>50</v>
      </c>
      <c r="O9" s="73">
        <v>180</v>
      </c>
      <c r="P9" s="60" t="s">
        <v>85</v>
      </c>
    </row>
    <row r="10" spans="1:13" ht="15">
      <c r="A10" s="209" t="s">
        <v>103</v>
      </c>
      <c r="B10" s="8">
        <v>126</v>
      </c>
      <c r="C10" s="8">
        <v>124</v>
      </c>
      <c r="D10" s="8">
        <v>120</v>
      </c>
      <c r="E10" s="8">
        <v>124</v>
      </c>
      <c r="F10" s="8">
        <v>115</v>
      </c>
      <c r="G10" s="63">
        <f>SUM(B10:F10)</f>
        <v>609</v>
      </c>
      <c r="H10" s="8">
        <v>7</v>
      </c>
      <c r="I10" s="8">
        <v>8</v>
      </c>
      <c r="J10" s="8">
        <v>8</v>
      </c>
      <c r="K10" s="8">
        <v>8</v>
      </c>
      <c r="L10" s="8">
        <v>8</v>
      </c>
      <c r="M10" s="65">
        <f>SUM(H10:L10)</f>
        <v>39</v>
      </c>
    </row>
    <row r="11" spans="1:13" ht="15">
      <c r="A11" s="209" t="s">
        <v>10</v>
      </c>
      <c r="B11" s="8">
        <v>126</v>
      </c>
      <c r="C11" s="8">
        <v>102</v>
      </c>
      <c r="D11" s="8">
        <v>82</v>
      </c>
      <c r="E11" s="8">
        <v>22</v>
      </c>
      <c r="F11" s="8">
        <v>72</v>
      </c>
      <c r="G11" s="63">
        <f>SUM(B11:F11)</f>
        <v>404</v>
      </c>
      <c r="H11" s="8">
        <v>7</v>
      </c>
      <c r="I11" s="8">
        <v>6</v>
      </c>
      <c r="J11" s="8">
        <v>6</v>
      </c>
      <c r="K11" s="8">
        <v>2</v>
      </c>
      <c r="L11" s="8">
        <v>6</v>
      </c>
      <c r="M11" s="65">
        <f>SUM(H11:L11)</f>
        <v>27</v>
      </c>
    </row>
    <row r="12" spans="1:13" ht="15">
      <c r="A12" s="209" t="s">
        <v>105</v>
      </c>
      <c r="B12" s="8">
        <v>30</v>
      </c>
      <c r="C12" s="8">
        <v>26</v>
      </c>
      <c r="D12" s="8">
        <v>60</v>
      </c>
      <c r="E12" s="8">
        <v>74</v>
      </c>
      <c r="F12" s="8">
        <v>24</v>
      </c>
      <c r="G12" s="63">
        <f>SUM(B12:F12)</f>
        <v>214</v>
      </c>
      <c r="H12" s="8">
        <v>2</v>
      </c>
      <c r="I12" s="8">
        <v>2</v>
      </c>
      <c r="J12" s="8">
        <v>4</v>
      </c>
      <c r="K12" s="8">
        <v>6</v>
      </c>
      <c r="L12" s="8">
        <v>2</v>
      </c>
      <c r="M12" s="65">
        <f>SUM(H12:L12)</f>
        <v>16</v>
      </c>
    </row>
    <row r="13" spans="1:13" ht="15.75" thickBot="1">
      <c r="A13" s="210" t="s">
        <v>107</v>
      </c>
      <c r="B13" s="50">
        <v>50</v>
      </c>
      <c r="C13" s="50">
        <v>46</v>
      </c>
      <c r="D13" s="50">
        <v>36</v>
      </c>
      <c r="E13" s="50">
        <v>36</v>
      </c>
      <c r="F13" s="50">
        <v>34</v>
      </c>
      <c r="G13" s="64">
        <f>SUM(B13:F13)</f>
        <v>202</v>
      </c>
      <c r="H13" s="50">
        <v>4</v>
      </c>
      <c r="I13" s="50">
        <v>4</v>
      </c>
      <c r="J13" s="50">
        <v>2</v>
      </c>
      <c r="K13" s="50">
        <v>4</v>
      </c>
      <c r="L13" s="50">
        <v>4</v>
      </c>
      <c r="M13" s="66">
        <f>SUM(H13:L13)</f>
        <v>18</v>
      </c>
    </row>
    <row r="14" spans="1:8" ht="15.75" thickBot="1">
      <c r="A14" s="3"/>
      <c r="B14" s="3"/>
      <c r="C14" s="60"/>
      <c r="D14" s="60"/>
      <c r="E14" s="60"/>
      <c r="F14" s="60"/>
      <c r="G14" s="60"/>
      <c r="H14" s="3"/>
    </row>
    <row r="15" spans="1:13" ht="15.75">
      <c r="A15" s="43" t="s">
        <v>45</v>
      </c>
      <c r="B15" s="45" t="s">
        <v>84</v>
      </c>
      <c r="C15" s="45" t="s">
        <v>1</v>
      </c>
      <c r="D15" s="45" t="s">
        <v>2</v>
      </c>
      <c r="E15" s="45" t="s">
        <v>3</v>
      </c>
      <c r="F15" s="45" t="s">
        <v>4</v>
      </c>
      <c r="G15" s="45" t="s">
        <v>11</v>
      </c>
      <c r="H15" s="45" t="s">
        <v>84</v>
      </c>
      <c r="I15" s="45" t="s">
        <v>1</v>
      </c>
      <c r="J15" s="45" t="s">
        <v>2</v>
      </c>
      <c r="K15" s="45" t="s">
        <v>3</v>
      </c>
      <c r="L15" s="45" t="s">
        <v>4</v>
      </c>
      <c r="M15" s="46" t="s">
        <v>13</v>
      </c>
    </row>
    <row r="16" spans="1:13" ht="15">
      <c r="A16" s="208" t="s">
        <v>7</v>
      </c>
      <c r="B16" s="457">
        <v>142</v>
      </c>
      <c r="C16" s="457">
        <v>138</v>
      </c>
      <c r="D16" s="457">
        <v>152</v>
      </c>
      <c r="E16" s="457">
        <v>135</v>
      </c>
      <c r="F16" s="457">
        <v>145</v>
      </c>
      <c r="G16" s="63">
        <f>SUM(B16:F16)</f>
        <v>712</v>
      </c>
      <c r="H16" s="8">
        <v>10</v>
      </c>
      <c r="I16" s="8">
        <v>10</v>
      </c>
      <c r="J16" s="8">
        <v>10</v>
      </c>
      <c r="K16" s="8">
        <v>10</v>
      </c>
      <c r="L16" s="8">
        <v>10</v>
      </c>
      <c r="M16" s="212">
        <f>SUM(H16:L16)</f>
        <v>50</v>
      </c>
    </row>
    <row r="17" spans="1:13" ht="15">
      <c r="A17" s="209" t="s">
        <v>10</v>
      </c>
      <c r="B17" s="8">
        <v>138</v>
      </c>
      <c r="C17" s="8">
        <v>120</v>
      </c>
      <c r="D17" s="8">
        <v>107</v>
      </c>
      <c r="E17" s="8">
        <v>102</v>
      </c>
      <c r="F17" s="8">
        <v>100</v>
      </c>
      <c r="G17" s="63">
        <f>SUM(B17:F17)</f>
        <v>567</v>
      </c>
      <c r="H17" s="8">
        <v>8</v>
      </c>
      <c r="I17" s="8">
        <v>8</v>
      </c>
      <c r="J17" s="8">
        <v>8</v>
      </c>
      <c r="K17" s="8">
        <v>8</v>
      </c>
      <c r="L17" s="8">
        <v>8</v>
      </c>
      <c r="M17" s="212">
        <f>SUM(H17:L17)</f>
        <v>40</v>
      </c>
    </row>
    <row r="18" spans="1:13" ht="15">
      <c r="A18" s="209" t="s">
        <v>107</v>
      </c>
      <c r="B18" s="8">
        <v>90</v>
      </c>
      <c r="C18" s="8">
        <v>114</v>
      </c>
      <c r="D18" s="8">
        <v>100</v>
      </c>
      <c r="E18" s="8">
        <v>101</v>
      </c>
      <c r="F18" s="8">
        <v>84</v>
      </c>
      <c r="G18" s="63">
        <f>SUM(B18:F18)</f>
        <v>489</v>
      </c>
      <c r="H18" s="8">
        <v>4</v>
      </c>
      <c r="I18" s="8">
        <v>6</v>
      </c>
      <c r="J18" s="8">
        <v>6</v>
      </c>
      <c r="K18" s="8">
        <v>6</v>
      </c>
      <c r="L18" s="8">
        <v>4</v>
      </c>
      <c r="M18" s="212">
        <f>SUM(H18:L18)</f>
        <v>26</v>
      </c>
    </row>
    <row r="19" spans="1:13" ht="15">
      <c r="A19" s="209" t="s">
        <v>103</v>
      </c>
      <c r="B19" s="8">
        <v>98</v>
      </c>
      <c r="C19" s="8">
        <v>56</v>
      </c>
      <c r="D19" s="8">
        <v>56</v>
      </c>
      <c r="E19" s="8">
        <v>95</v>
      </c>
      <c r="F19" s="8">
        <v>94</v>
      </c>
      <c r="G19" s="63">
        <f>SUM(B19:F19)</f>
        <v>399</v>
      </c>
      <c r="H19" s="8">
        <v>6</v>
      </c>
      <c r="I19" s="8">
        <v>3</v>
      </c>
      <c r="J19" s="8">
        <v>4</v>
      </c>
      <c r="K19" s="8">
        <v>4</v>
      </c>
      <c r="L19" s="8">
        <v>6</v>
      </c>
      <c r="M19" s="212">
        <f>SUM(H19:L19)</f>
        <v>23</v>
      </c>
    </row>
    <row r="20" spans="1:13" ht="15.75" thickBot="1">
      <c r="A20" s="210" t="s">
        <v>105</v>
      </c>
      <c r="B20" s="50">
        <v>0</v>
      </c>
      <c r="C20" s="50">
        <v>56</v>
      </c>
      <c r="D20" s="50">
        <v>53</v>
      </c>
      <c r="E20" s="678">
        <v>69</v>
      </c>
      <c r="F20" s="75">
        <v>75</v>
      </c>
      <c r="G20" s="64">
        <f>SUM(B20:F20)</f>
        <v>253</v>
      </c>
      <c r="H20" s="50">
        <v>2</v>
      </c>
      <c r="I20" s="50">
        <v>3</v>
      </c>
      <c r="J20" s="50">
        <v>2</v>
      </c>
      <c r="K20" s="50">
        <v>2</v>
      </c>
      <c r="L20" s="50">
        <v>2</v>
      </c>
      <c r="M20" s="213">
        <f>SUM(H20:L20)</f>
        <v>11</v>
      </c>
    </row>
    <row r="21" spans="1:9" ht="15.75" thickBot="1">
      <c r="A21" s="60"/>
      <c r="B21" s="3"/>
      <c r="C21" s="60"/>
      <c r="D21" s="60"/>
      <c r="E21" s="60"/>
      <c r="F21" s="60"/>
      <c r="G21" s="60"/>
      <c r="H21" s="60"/>
      <c r="I21" s="3"/>
    </row>
    <row r="22" spans="1:13" ht="15.75">
      <c r="A22" s="43" t="s">
        <v>46</v>
      </c>
      <c r="B22" s="45" t="s">
        <v>84</v>
      </c>
      <c r="C22" s="45" t="s">
        <v>1</v>
      </c>
      <c r="D22" s="45" t="s">
        <v>2</v>
      </c>
      <c r="E22" s="45" t="s">
        <v>3</v>
      </c>
      <c r="F22" s="45" t="s">
        <v>4</v>
      </c>
      <c r="G22" s="45" t="s">
        <v>11</v>
      </c>
      <c r="H22" s="45" t="s">
        <v>84</v>
      </c>
      <c r="I22" s="45" t="s">
        <v>1</v>
      </c>
      <c r="J22" s="45" t="s">
        <v>2</v>
      </c>
      <c r="K22" s="45" t="s">
        <v>3</v>
      </c>
      <c r="L22" s="45" t="s">
        <v>4</v>
      </c>
      <c r="M22" s="46" t="s">
        <v>13</v>
      </c>
    </row>
    <row r="23" spans="1:13" ht="15">
      <c r="A23" s="208" t="s">
        <v>7</v>
      </c>
      <c r="B23" s="457">
        <v>142</v>
      </c>
      <c r="C23" s="457">
        <v>130</v>
      </c>
      <c r="D23" s="8">
        <v>128</v>
      </c>
      <c r="E23" s="457">
        <v>134</v>
      </c>
      <c r="F23" s="457">
        <v>129</v>
      </c>
      <c r="G23" s="63">
        <f>SUM(B23:F23)</f>
        <v>663</v>
      </c>
      <c r="H23" s="8">
        <v>10</v>
      </c>
      <c r="I23" s="8">
        <v>10</v>
      </c>
      <c r="J23" s="8">
        <v>8</v>
      </c>
      <c r="K23" s="8">
        <v>10</v>
      </c>
      <c r="L23" s="8">
        <v>10</v>
      </c>
      <c r="M23" s="65">
        <f>SUM(H23:L23)</f>
        <v>48</v>
      </c>
    </row>
    <row r="24" spans="1:13" ht="15">
      <c r="A24" s="209" t="s">
        <v>107</v>
      </c>
      <c r="B24" s="8">
        <v>138</v>
      </c>
      <c r="C24" s="8">
        <v>112</v>
      </c>
      <c r="D24" s="8">
        <v>112</v>
      </c>
      <c r="E24" s="8">
        <v>110</v>
      </c>
      <c r="F24" s="8">
        <v>122</v>
      </c>
      <c r="G24" s="63">
        <f>SUM(B24:F24)</f>
        <v>594</v>
      </c>
      <c r="H24" s="8">
        <v>8</v>
      </c>
      <c r="I24" s="8">
        <v>8</v>
      </c>
      <c r="J24" s="8">
        <v>6</v>
      </c>
      <c r="K24" s="8">
        <v>6</v>
      </c>
      <c r="L24" s="8">
        <v>8</v>
      </c>
      <c r="M24" s="65">
        <f>SUM(H24:L24)</f>
        <v>36</v>
      </c>
    </row>
    <row r="25" spans="1:13" ht="15">
      <c r="A25" s="209" t="s">
        <v>103</v>
      </c>
      <c r="B25" s="8">
        <v>102</v>
      </c>
      <c r="C25" s="8">
        <v>106</v>
      </c>
      <c r="D25" s="457">
        <v>134</v>
      </c>
      <c r="E25" s="8">
        <v>126</v>
      </c>
      <c r="F25" s="8">
        <v>118</v>
      </c>
      <c r="G25" s="63">
        <f>SUM(B25:F25)</f>
        <v>586</v>
      </c>
      <c r="H25" s="8">
        <v>6</v>
      </c>
      <c r="I25" s="8">
        <v>6</v>
      </c>
      <c r="J25" s="8">
        <v>10</v>
      </c>
      <c r="K25" s="8">
        <v>8</v>
      </c>
      <c r="L25" s="8">
        <v>6</v>
      </c>
      <c r="M25" s="65">
        <f>SUM(H25:L25)</f>
        <v>36</v>
      </c>
    </row>
    <row r="26" spans="1:13" ht="15">
      <c r="A26" s="209" t="s">
        <v>105</v>
      </c>
      <c r="B26" s="8">
        <v>62</v>
      </c>
      <c r="C26" s="8">
        <v>88</v>
      </c>
      <c r="D26" s="8">
        <v>70</v>
      </c>
      <c r="E26" s="8">
        <v>68</v>
      </c>
      <c r="F26" s="8">
        <v>77</v>
      </c>
      <c r="G26" s="63">
        <f>SUM(B26:F26)</f>
        <v>365</v>
      </c>
      <c r="H26" s="8">
        <v>4</v>
      </c>
      <c r="I26" s="8">
        <v>4</v>
      </c>
      <c r="J26" s="8">
        <v>4</v>
      </c>
      <c r="K26" s="8">
        <v>2</v>
      </c>
      <c r="L26" s="8">
        <v>4</v>
      </c>
      <c r="M26" s="65">
        <f>SUM(H26:L26)</f>
        <v>18</v>
      </c>
    </row>
    <row r="27" spans="1:13" ht="15.75" thickBot="1">
      <c r="A27" s="210" t="s">
        <v>10</v>
      </c>
      <c r="B27" s="50">
        <v>56</v>
      </c>
      <c r="C27" s="50">
        <v>78</v>
      </c>
      <c r="D27" s="50">
        <v>64</v>
      </c>
      <c r="E27" s="50">
        <v>74</v>
      </c>
      <c r="F27" s="50">
        <v>36</v>
      </c>
      <c r="G27" s="64">
        <f>SUM(B27:F27)</f>
        <v>308</v>
      </c>
      <c r="H27" s="50">
        <v>2</v>
      </c>
      <c r="I27" s="50">
        <v>2</v>
      </c>
      <c r="J27" s="50">
        <v>2</v>
      </c>
      <c r="K27" s="50">
        <v>4</v>
      </c>
      <c r="L27" s="50">
        <v>2</v>
      </c>
      <c r="M27" s="66">
        <f>SUM(H27:L27)</f>
        <v>12</v>
      </c>
    </row>
    <row r="28" spans="1:9" ht="15.75" thickBot="1">
      <c r="A28" s="60"/>
      <c r="B28" s="3"/>
      <c r="C28" s="60"/>
      <c r="D28" s="60"/>
      <c r="E28" s="60"/>
      <c r="F28" s="60"/>
      <c r="G28" s="60"/>
      <c r="H28" s="60"/>
      <c r="I28" s="3"/>
    </row>
    <row r="29" spans="1:13" ht="15.75">
      <c r="A29" s="275" t="s">
        <v>241</v>
      </c>
      <c r="B29" s="276" t="s">
        <v>84</v>
      </c>
      <c r="C29" s="276" t="s">
        <v>1</v>
      </c>
      <c r="D29" s="276" t="s">
        <v>2</v>
      </c>
      <c r="E29" s="276" t="s">
        <v>3</v>
      </c>
      <c r="F29" s="276" t="s">
        <v>4</v>
      </c>
      <c r="G29" s="276" t="s">
        <v>11</v>
      </c>
      <c r="H29" s="276" t="s">
        <v>84</v>
      </c>
      <c r="I29" s="276" t="s">
        <v>1</v>
      </c>
      <c r="J29" s="276" t="s">
        <v>2</v>
      </c>
      <c r="K29" s="276" t="s">
        <v>3</v>
      </c>
      <c r="L29" s="276" t="s">
        <v>4</v>
      </c>
      <c r="M29" s="276" t="s">
        <v>13</v>
      </c>
    </row>
    <row r="30" spans="1:13" ht="15">
      <c r="A30" s="208" t="s">
        <v>7</v>
      </c>
      <c r="B30" s="457">
        <v>526</v>
      </c>
      <c r="C30" s="457">
        <v>521</v>
      </c>
      <c r="D30" s="457">
        <v>536</v>
      </c>
      <c r="E30" s="457">
        <v>514</v>
      </c>
      <c r="F30" s="457">
        <v>526</v>
      </c>
      <c r="G30" s="273">
        <f>SUM(B30:F30)</f>
        <v>2623</v>
      </c>
      <c r="H30" s="8">
        <v>10</v>
      </c>
      <c r="I30" s="8">
        <v>10</v>
      </c>
      <c r="J30" s="8">
        <v>10</v>
      </c>
      <c r="K30" s="8">
        <v>10</v>
      </c>
      <c r="L30" s="8">
        <v>10</v>
      </c>
      <c r="M30" s="273">
        <f>SUM(H30:L30)</f>
        <v>50</v>
      </c>
    </row>
    <row r="31" spans="1:13" ht="15">
      <c r="A31" s="209" t="s">
        <v>107</v>
      </c>
      <c r="B31" s="8">
        <v>413</v>
      </c>
      <c r="C31" s="8">
        <v>417</v>
      </c>
      <c r="D31" s="8">
        <v>318</v>
      </c>
      <c r="E31" s="8">
        <v>386</v>
      </c>
      <c r="F31" s="8">
        <v>342</v>
      </c>
      <c r="G31" s="273">
        <f>SUM(B31:F31)</f>
        <v>1876</v>
      </c>
      <c r="H31" s="8">
        <v>6</v>
      </c>
      <c r="I31" s="8">
        <v>8</v>
      </c>
      <c r="J31" s="8">
        <v>8</v>
      </c>
      <c r="K31" s="8">
        <v>6</v>
      </c>
      <c r="L31" s="8">
        <v>8</v>
      </c>
      <c r="M31" s="273">
        <f>SUM(H31:L31)</f>
        <v>36</v>
      </c>
    </row>
    <row r="32" spans="1:13" ht="15">
      <c r="A32" s="209" t="s">
        <v>103</v>
      </c>
      <c r="B32" s="8">
        <v>422</v>
      </c>
      <c r="C32" s="8">
        <v>307</v>
      </c>
      <c r="D32" s="8">
        <v>186</v>
      </c>
      <c r="E32" s="8">
        <v>434</v>
      </c>
      <c r="F32" s="8">
        <v>232</v>
      </c>
      <c r="G32" s="273">
        <f>SUM(B32:F32)</f>
        <v>1581</v>
      </c>
      <c r="H32" s="8">
        <v>8</v>
      </c>
      <c r="I32" s="8">
        <v>6</v>
      </c>
      <c r="J32" s="8">
        <v>6</v>
      </c>
      <c r="K32" s="8">
        <v>8</v>
      </c>
      <c r="L32" s="8">
        <v>6</v>
      </c>
      <c r="M32" s="273">
        <f>SUM(H32:L32)</f>
        <v>34</v>
      </c>
    </row>
    <row r="33" spans="1:13" ht="15">
      <c r="A33" s="209" t="s">
        <v>10</v>
      </c>
      <c r="B33" s="8">
        <v>142</v>
      </c>
      <c r="C33" s="8">
        <v>252</v>
      </c>
      <c r="D33" s="8">
        <v>0</v>
      </c>
      <c r="E33" s="8">
        <v>88</v>
      </c>
      <c r="F33" s="8">
        <v>0</v>
      </c>
      <c r="G33" s="273">
        <f>SUM(B33:F33)</f>
        <v>482</v>
      </c>
      <c r="H33" s="8">
        <v>4</v>
      </c>
      <c r="I33" s="8">
        <v>4</v>
      </c>
      <c r="J33" s="8">
        <v>0</v>
      </c>
      <c r="K33" s="8">
        <v>4</v>
      </c>
      <c r="L33" s="8">
        <v>0</v>
      </c>
      <c r="M33" s="273">
        <f>SUM(H33:L33)</f>
        <v>12</v>
      </c>
    </row>
    <row r="34" spans="1:13" ht="15.75" thickBot="1">
      <c r="A34" s="210" t="s">
        <v>105</v>
      </c>
      <c r="B34" s="50">
        <v>0</v>
      </c>
      <c r="C34" s="50">
        <v>0</v>
      </c>
      <c r="D34" s="50">
        <v>110</v>
      </c>
      <c r="E34" s="678">
        <v>70</v>
      </c>
      <c r="F34" s="678">
        <v>106</v>
      </c>
      <c r="G34" s="274">
        <f>SUM(B34:F34)</f>
        <v>286</v>
      </c>
      <c r="H34" s="50">
        <v>0</v>
      </c>
      <c r="I34" s="50">
        <v>0</v>
      </c>
      <c r="J34" s="50">
        <v>4</v>
      </c>
      <c r="K34" s="50">
        <v>2</v>
      </c>
      <c r="L34" s="50">
        <v>4</v>
      </c>
      <c r="M34" s="274">
        <f>SUM(H34:L34)</f>
        <v>10</v>
      </c>
    </row>
    <row r="35" spans="1:9" ht="15.75" thickBot="1">
      <c r="A35" s="60"/>
      <c r="B35" s="3" t="s">
        <v>486</v>
      </c>
      <c r="C35" s="60"/>
      <c r="D35" s="60"/>
      <c r="E35" s="60"/>
      <c r="F35" s="60"/>
      <c r="G35" s="60"/>
      <c r="H35" s="60"/>
      <c r="I35" s="3"/>
    </row>
    <row r="36" spans="1:13" ht="15.75">
      <c r="A36" s="266" t="s">
        <v>240</v>
      </c>
      <c r="B36" s="267" t="s">
        <v>84</v>
      </c>
      <c r="C36" s="267" t="s">
        <v>1</v>
      </c>
      <c r="D36" s="267" t="s">
        <v>2</v>
      </c>
      <c r="E36" s="267" t="s">
        <v>3</v>
      </c>
      <c r="F36" s="267" t="s">
        <v>4</v>
      </c>
      <c r="G36" s="267" t="s">
        <v>11</v>
      </c>
      <c r="H36" s="267" t="s">
        <v>84</v>
      </c>
      <c r="I36" s="267" t="s">
        <v>1</v>
      </c>
      <c r="J36" s="267" t="s">
        <v>2</v>
      </c>
      <c r="K36" s="267" t="s">
        <v>3</v>
      </c>
      <c r="L36" s="267" t="s">
        <v>4</v>
      </c>
      <c r="M36" s="268" t="s">
        <v>13</v>
      </c>
    </row>
    <row r="37" spans="1:13" ht="15">
      <c r="A37" s="208" t="s">
        <v>7</v>
      </c>
      <c r="B37" s="457">
        <v>505</v>
      </c>
      <c r="C37" s="457">
        <v>497</v>
      </c>
      <c r="D37" s="457">
        <v>487</v>
      </c>
      <c r="E37" s="457">
        <v>515</v>
      </c>
      <c r="F37" s="457">
        <v>506</v>
      </c>
      <c r="G37" s="269">
        <f>SUM(B37:F37)</f>
        <v>2510</v>
      </c>
      <c r="H37" s="8">
        <v>10</v>
      </c>
      <c r="I37" s="8">
        <v>10</v>
      </c>
      <c r="J37" s="8">
        <v>10</v>
      </c>
      <c r="K37" s="8">
        <v>10</v>
      </c>
      <c r="L37" s="8">
        <v>10</v>
      </c>
      <c r="M37" s="271">
        <f>SUM(H37:L37)</f>
        <v>50</v>
      </c>
    </row>
    <row r="38" spans="1:13" ht="15">
      <c r="A38" s="209" t="s">
        <v>103</v>
      </c>
      <c r="B38" s="8">
        <v>399</v>
      </c>
      <c r="C38" s="8">
        <v>416</v>
      </c>
      <c r="D38" s="8">
        <v>393</v>
      </c>
      <c r="E38" s="8">
        <v>357</v>
      </c>
      <c r="F38" s="8">
        <v>320</v>
      </c>
      <c r="G38" s="269">
        <f>SUM(B38:F38)</f>
        <v>1885</v>
      </c>
      <c r="H38" s="8">
        <v>8</v>
      </c>
      <c r="I38" s="8">
        <v>8</v>
      </c>
      <c r="J38" s="8">
        <v>6</v>
      </c>
      <c r="K38" s="8">
        <v>8</v>
      </c>
      <c r="L38" s="8">
        <v>6</v>
      </c>
      <c r="M38" s="271">
        <f>SUM(H38:L38)</f>
        <v>36</v>
      </c>
    </row>
    <row r="39" spans="1:13" ht="15">
      <c r="A39" s="209" t="s">
        <v>107</v>
      </c>
      <c r="B39" s="8">
        <v>367</v>
      </c>
      <c r="C39" s="8">
        <v>335</v>
      </c>
      <c r="D39" s="8">
        <v>366</v>
      </c>
      <c r="E39" s="8">
        <v>286</v>
      </c>
      <c r="F39" s="8">
        <v>354</v>
      </c>
      <c r="G39" s="269">
        <f>SUM(B39:F39)</f>
        <v>1708</v>
      </c>
      <c r="H39" s="8">
        <v>4</v>
      </c>
      <c r="I39" s="8">
        <v>4</v>
      </c>
      <c r="J39" s="8">
        <v>4</v>
      </c>
      <c r="K39" s="8">
        <v>2</v>
      </c>
      <c r="L39" s="8">
        <v>8</v>
      </c>
      <c r="M39" s="271">
        <f>SUM(H39:L39)</f>
        <v>22</v>
      </c>
    </row>
    <row r="40" spans="1:13" ht="15">
      <c r="A40" s="209" t="s">
        <v>105</v>
      </c>
      <c r="B40" s="8">
        <v>377</v>
      </c>
      <c r="C40" s="8">
        <v>288</v>
      </c>
      <c r="D40" s="8">
        <v>404</v>
      </c>
      <c r="E40" s="8">
        <v>334</v>
      </c>
      <c r="F40" s="8">
        <v>299</v>
      </c>
      <c r="G40" s="269">
        <f>SUM(B40:F40)</f>
        <v>1702</v>
      </c>
      <c r="H40" s="8">
        <v>6</v>
      </c>
      <c r="I40" s="8">
        <v>2</v>
      </c>
      <c r="J40" s="8">
        <v>8</v>
      </c>
      <c r="K40" s="8">
        <v>6</v>
      </c>
      <c r="L40" s="8">
        <v>4</v>
      </c>
      <c r="M40" s="271">
        <f>SUM(H40:L40)</f>
        <v>26</v>
      </c>
    </row>
    <row r="41" spans="1:13" ht="15.75" thickBot="1">
      <c r="A41" s="210" t="s">
        <v>10</v>
      </c>
      <c r="B41" s="50">
        <v>305</v>
      </c>
      <c r="C41" s="50">
        <v>337</v>
      </c>
      <c r="D41" s="50">
        <v>322</v>
      </c>
      <c r="E41" s="50">
        <v>314</v>
      </c>
      <c r="F41" s="50">
        <v>285</v>
      </c>
      <c r="G41" s="270">
        <f>SUM(B41:F41)</f>
        <v>1563</v>
      </c>
      <c r="H41" s="50">
        <v>2</v>
      </c>
      <c r="I41" s="50">
        <v>6</v>
      </c>
      <c r="J41" s="50">
        <v>2</v>
      </c>
      <c r="K41" s="50">
        <v>4</v>
      </c>
      <c r="L41" s="50">
        <v>2</v>
      </c>
      <c r="M41" s="272">
        <f>SUM(H41:L41)</f>
        <v>16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R34" sqref="R34"/>
    </sheetView>
  </sheetViews>
  <sheetFormatPr defaultColWidth="9.140625" defaultRowHeight="12.75"/>
  <cols>
    <col min="1" max="1" width="5.140625" style="22" customWidth="1"/>
    <col min="2" max="2" width="8.140625" style="502" customWidth="1"/>
    <col min="3" max="3" width="22.57421875" style="3" customWidth="1"/>
    <col min="4" max="8" width="4.8515625" style="5" customWidth="1"/>
    <col min="9" max="9" width="5.8515625" style="5" customWidth="1"/>
    <col min="10" max="10" width="2.00390625" style="3" customWidth="1"/>
    <col min="11" max="11" width="5.140625" style="3" customWidth="1"/>
    <col min="12" max="12" width="9.28125" style="3" customWidth="1"/>
    <col min="13" max="13" width="20.7109375" style="3" customWidth="1"/>
    <col min="14" max="17" width="5.8515625" style="3" customWidth="1"/>
    <col min="18" max="18" width="5.28125" style="3" customWidth="1"/>
    <col min="19" max="19" width="7.421875" style="3" customWidth="1"/>
    <col min="20" max="16384" width="9.140625" style="3" customWidth="1"/>
  </cols>
  <sheetData>
    <row r="1" spans="1:19" s="352" customFormat="1" ht="30.75" thickBot="1">
      <c r="A1" s="675" t="s">
        <v>0</v>
      </c>
      <c r="B1" s="677" t="s">
        <v>484</v>
      </c>
      <c r="C1" s="428" t="s">
        <v>35</v>
      </c>
      <c r="D1" s="429" t="s">
        <v>84</v>
      </c>
      <c r="E1" s="429" t="s">
        <v>1</v>
      </c>
      <c r="F1" s="429" t="s">
        <v>2</v>
      </c>
      <c r="G1" s="429" t="s">
        <v>3</v>
      </c>
      <c r="H1" s="429" t="s">
        <v>4</v>
      </c>
      <c r="I1" s="429" t="s">
        <v>521</v>
      </c>
      <c r="K1" s="430" t="s">
        <v>0</v>
      </c>
      <c r="L1" s="674" t="s">
        <v>476</v>
      </c>
      <c r="M1" s="533" t="s">
        <v>477</v>
      </c>
      <c r="N1" s="535" t="s">
        <v>84</v>
      </c>
      <c r="O1" s="535" t="s">
        <v>1</v>
      </c>
      <c r="P1" s="535" t="s">
        <v>2</v>
      </c>
      <c r="Q1" s="535" t="s">
        <v>3</v>
      </c>
      <c r="R1" s="536" t="s">
        <v>4</v>
      </c>
      <c r="S1" s="537" t="s">
        <v>11</v>
      </c>
    </row>
    <row r="2" spans="1:19" ht="15.75" customHeight="1" thickBot="1">
      <c r="A2" s="34">
        <v>639</v>
      </c>
      <c r="B2" s="676" t="s">
        <v>485</v>
      </c>
      <c r="C2" s="8" t="str">
        <f>LOOKUP(A2,Name!A$1:B917)</f>
        <v>Caleb Taylor</v>
      </c>
      <c r="D2" s="503">
        <v>7.25</v>
      </c>
      <c r="E2" s="503">
        <v>8</v>
      </c>
      <c r="F2" s="503">
        <v>7.75</v>
      </c>
      <c r="G2" s="503">
        <v>7.75</v>
      </c>
      <c r="H2" s="505"/>
      <c r="I2" s="670">
        <f aca="true" t="shared" si="0" ref="I2:I33">MAX(D2:H2)</f>
        <v>8</v>
      </c>
      <c r="K2" s="373">
        <v>350</v>
      </c>
      <c r="L2" s="532" t="s">
        <v>479</v>
      </c>
      <c r="M2" s="446" t="str">
        <f>LOOKUP(K2,Name!A$1:B923)</f>
        <v>Kofi Bennett</v>
      </c>
      <c r="N2" s="546">
        <v>13.5</v>
      </c>
      <c r="O2" s="491"/>
      <c r="P2" s="480">
        <v>13.2</v>
      </c>
      <c r="Q2" s="546">
        <v>12.9</v>
      </c>
      <c r="R2" s="480"/>
      <c r="S2" s="671">
        <f aca="true" t="shared" si="1" ref="S2:S41">MIN(N2:R2)</f>
        <v>12.9</v>
      </c>
    </row>
    <row r="3" spans="1:19" ht="15.75" customHeight="1">
      <c r="A3" s="21">
        <v>638</v>
      </c>
      <c r="B3" s="496" t="s">
        <v>485</v>
      </c>
      <c r="C3" s="8" t="str">
        <f>LOOKUP(A3,Name!A$1:B909)</f>
        <v>Jamie Russell</v>
      </c>
      <c r="D3" s="504">
        <v>6.75</v>
      </c>
      <c r="E3" s="504"/>
      <c r="F3" s="505"/>
      <c r="G3" s="503">
        <v>7.75</v>
      </c>
      <c r="H3" s="504"/>
      <c r="I3" s="13">
        <f t="shared" si="0"/>
        <v>7.75</v>
      </c>
      <c r="K3" s="373">
        <v>638</v>
      </c>
      <c r="L3" s="534" t="s">
        <v>479</v>
      </c>
      <c r="M3" s="529" t="str">
        <f>LOOKUP(K3,Name!A$1:B926)</f>
        <v>Jamie Russell</v>
      </c>
      <c r="N3" s="493"/>
      <c r="O3" s="530"/>
      <c r="P3" s="531">
        <v>13.21</v>
      </c>
      <c r="Q3" s="530">
        <v>13.2</v>
      </c>
      <c r="R3" s="530"/>
      <c r="S3" s="447">
        <f t="shared" si="1"/>
        <v>13.2</v>
      </c>
    </row>
    <row r="4" spans="1:19" ht="15.75" customHeight="1">
      <c r="A4" s="34">
        <v>643</v>
      </c>
      <c r="B4" s="496" t="s">
        <v>485</v>
      </c>
      <c r="C4" s="8" t="str">
        <f>LOOKUP(A4,Name!A$1:B919)</f>
        <v>Will Sands</v>
      </c>
      <c r="D4" s="504"/>
      <c r="E4" s="504">
        <v>6</v>
      </c>
      <c r="F4" s="504">
        <v>7</v>
      </c>
      <c r="G4" s="504"/>
      <c r="H4" s="504"/>
      <c r="I4" s="13">
        <f t="shared" si="0"/>
        <v>7</v>
      </c>
      <c r="K4" s="373">
        <v>646</v>
      </c>
      <c r="L4" s="534" t="s">
        <v>479</v>
      </c>
      <c r="M4" s="448" t="str">
        <f>LOOKUP(K4,Name!A$1:B927)</f>
        <v>Elliot Harris</v>
      </c>
      <c r="N4" s="487"/>
      <c r="O4" s="545">
        <v>13.5</v>
      </c>
      <c r="P4" s="484"/>
      <c r="Q4" s="484"/>
      <c r="R4" s="484"/>
      <c r="S4" s="48">
        <f t="shared" si="1"/>
        <v>13.5</v>
      </c>
    </row>
    <row r="5" spans="1:19" ht="15.75" customHeight="1">
      <c r="A5" s="21">
        <v>531</v>
      </c>
      <c r="B5" s="496" t="s">
        <v>485</v>
      </c>
      <c r="C5" s="8" t="str">
        <f>LOOKUP(A5,Name!A$1:B907)</f>
        <v>Joe Perkins</v>
      </c>
      <c r="D5" s="504">
        <v>6.5</v>
      </c>
      <c r="E5" s="504"/>
      <c r="F5" s="504"/>
      <c r="G5" s="504"/>
      <c r="H5" s="504"/>
      <c r="I5" s="13">
        <f t="shared" si="0"/>
        <v>6.5</v>
      </c>
      <c r="K5" s="373">
        <v>499</v>
      </c>
      <c r="L5" s="534" t="s">
        <v>479</v>
      </c>
      <c r="M5" s="448" t="str">
        <f>LOOKUP(K5,Name!A$1:B930)</f>
        <v>Alex Johnson</v>
      </c>
      <c r="N5" s="485"/>
      <c r="O5" s="483">
        <v>14</v>
      </c>
      <c r="P5" s="483">
        <v>13.9</v>
      </c>
      <c r="Q5" s="483">
        <v>14</v>
      </c>
      <c r="R5" s="483"/>
      <c r="S5" s="48">
        <f t="shared" si="1"/>
        <v>13.9</v>
      </c>
    </row>
    <row r="6" spans="1:19" ht="15.75" customHeight="1">
      <c r="A6" s="34">
        <v>537</v>
      </c>
      <c r="B6" s="496" t="s">
        <v>485</v>
      </c>
      <c r="C6" s="8" t="str">
        <f>LOOKUP(A6,Name!A$1:B910)</f>
        <v>Timothy Li</v>
      </c>
      <c r="D6" s="504"/>
      <c r="E6" s="504">
        <v>6.5</v>
      </c>
      <c r="F6" s="504"/>
      <c r="G6" s="504"/>
      <c r="H6" s="504"/>
      <c r="I6" s="13">
        <f t="shared" si="0"/>
        <v>6.5</v>
      </c>
      <c r="K6" s="373">
        <v>641</v>
      </c>
      <c r="L6" s="534" t="s">
        <v>479</v>
      </c>
      <c r="M6" s="448" t="str">
        <f>LOOKUP(K6,Name!A$1:B924)</f>
        <v>Darshan Gill</v>
      </c>
      <c r="N6" s="484">
        <v>14.1</v>
      </c>
      <c r="O6" s="483"/>
      <c r="P6" s="486"/>
      <c r="Q6" s="486"/>
      <c r="R6" s="484"/>
      <c r="S6" s="48">
        <f t="shared" si="1"/>
        <v>14.1</v>
      </c>
    </row>
    <row r="7" spans="1:19" ht="15.75" customHeight="1">
      <c r="A7" s="34">
        <v>535</v>
      </c>
      <c r="B7" s="496" t="s">
        <v>485</v>
      </c>
      <c r="C7" s="8" t="str">
        <f>LOOKUP(A7,Name!A$1:B917)</f>
        <v>Seb Stowe</v>
      </c>
      <c r="D7" s="504"/>
      <c r="E7" s="504">
        <v>4.75</v>
      </c>
      <c r="F7" s="504"/>
      <c r="G7" s="504">
        <v>6.5</v>
      </c>
      <c r="H7" s="504"/>
      <c r="I7" s="13">
        <f t="shared" si="0"/>
        <v>6.5</v>
      </c>
      <c r="K7" s="161">
        <v>534</v>
      </c>
      <c r="L7" s="534" t="s">
        <v>479</v>
      </c>
      <c r="M7" s="448" t="str">
        <f>LOOKUP(K7,Name!A$1:B925)</f>
        <v>James McKenzie</v>
      </c>
      <c r="N7" s="487">
        <v>14.1</v>
      </c>
      <c r="O7" s="483"/>
      <c r="P7" s="484"/>
      <c r="Q7" s="484"/>
      <c r="R7" s="484"/>
      <c r="S7" s="48">
        <f t="shared" si="1"/>
        <v>14.1</v>
      </c>
    </row>
    <row r="8" spans="1:19" ht="15.75" customHeight="1">
      <c r="A8" s="34">
        <v>352</v>
      </c>
      <c r="B8" s="496" t="s">
        <v>485</v>
      </c>
      <c r="C8" s="8" t="str">
        <f>LOOKUP(A8,Name!A$1:B911)</f>
        <v>Noah Lloyd</v>
      </c>
      <c r="D8" s="504"/>
      <c r="E8" s="504">
        <v>6</v>
      </c>
      <c r="F8" s="504"/>
      <c r="G8" s="504"/>
      <c r="H8" s="504"/>
      <c r="I8" s="13">
        <f t="shared" si="0"/>
        <v>6</v>
      </c>
      <c r="K8" s="373">
        <v>117</v>
      </c>
      <c r="L8" s="534" t="s">
        <v>479</v>
      </c>
      <c r="M8" s="448" t="str">
        <f>LOOKUP(K8,Name!A$1:B924)</f>
        <v>David Iliffe</v>
      </c>
      <c r="N8" s="483"/>
      <c r="O8" s="483"/>
      <c r="P8" s="484">
        <v>14.6</v>
      </c>
      <c r="Q8" s="484"/>
      <c r="R8" s="484"/>
      <c r="S8" s="48">
        <f t="shared" si="1"/>
        <v>14.6</v>
      </c>
    </row>
    <row r="9" spans="1:19" ht="15.75" customHeight="1">
      <c r="A9" s="34">
        <v>354</v>
      </c>
      <c r="B9" s="496" t="s">
        <v>485</v>
      </c>
      <c r="C9" s="8" t="str">
        <f>LOOKUP(A9,Name!A$1:B912)</f>
        <v>Reece Canhigh</v>
      </c>
      <c r="D9" s="504"/>
      <c r="E9" s="504"/>
      <c r="F9" s="504"/>
      <c r="G9" s="504">
        <v>6</v>
      </c>
      <c r="H9" s="504"/>
      <c r="I9" s="13">
        <f t="shared" si="0"/>
        <v>6</v>
      </c>
      <c r="K9" s="373">
        <v>118</v>
      </c>
      <c r="L9" s="534" t="s">
        <v>479</v>
      </c>
      <c r="M9" s="544" t="str">
        <f>LOOKUP(K9,Name!A$1:B928)</f>
        <v>Evan Pritchard</v>
      </c>
      <c r="N9" s="487">
        <v>14.7</v>
      </c>
      <c r="O9" s="483"/>
      <c r="P9" s="484"/>
      <c r="Q9" s="484"/>
      <c r="R9" s="484"/>
      <c r="S9" s="48">
        <f t="shared" si="1"/>
        <v>14.7</v>
      </c>
    </row>
    <row r="10" spans="1:19" ht="15.75" customHeight="1">
      <c r="A10" s="21">
        <v>117</v>
      </c>
      <c r="B10" s="496" t="s">
        <v>485</v>
      </c>
      <c r="C10" s="8" t="str">
        <f>LOOKUP(A10,Name!A$1:B908)</f>
        <v>David Iliffe</v>
      </c>
      <c r="D10" s="504">
        <v>5.75</v>
      </c>
      <c r="E10" s="504"/>
      <c r="F10" s="504">
        <v>5.5</v>
      </c>
      <c r="G10" s="504"/>
      <c r="H10" s="504"/>
      <c r="I10" s="13">
        <f t="shared" si="0"/>
        <v>5.75</v>
      </c>
      <c r="K10" s="373">
        <v>121</v>
      </c>
      <c r="L10" s="534" t="s">
        <v>479</v>
      </c>
      <c r="M10" s="692" t="str">
        <f>LOOKUP(K10,Name!A$1:B926)</f>
        <v>Rion Solomon-Nwolisa</v>
      </c>
      <c r="N10" s="487"/>
      <c r="O10" s="483">
        <v>15.2</v>
      </c>
      <c r="P10" s="484"/>
      <c r="Q10" s="484">
        <v>15</v>
      </c>
      <c r="R10" s="484"/>
      <c r="S10" s="48">
        <f t="shared" si="1"/>
        <v>15</v>
      </c>
    </row>
    <row r="11" spans="1:19" ht="15.75" customHeight="1" thickBot="1">
      <c r="A11" s="34">
        <v>351</v>
      </c>
      <c r="B11" s="496" t="s">
        <v>485</v>
      </c>
      <c r="C11" s="72" t="str">
        <f>LOOKUP(A11,Name!A$1:B912)</f>
        <v>Jayden Pedley-Morgan</v>
      </c>
      <c r="D11" s="504"/>
      <c r="E11" s="504">
        <v>5.5</v>
      </c>
      <c r="F11" s="504"/>
      <c r="G11" s="504"/>
      <c r="H11" s="504"/>
      <c r="I11" s="13">
        <f t="shared" si="0"/>
        <v>5.5</v>
      </c>
      <c r="K11" s="162">
        <v>533</v>
      </c>
      <c r="L11" s="534" t="s">
        <v>567</v>
      </c>
      <c r="M11" s="449" t="str">
        <f>LOOKUP(K11,Name!A$1:B925)</f>
        <v>Ryan Pennington</v>
      </c>
      <c r="N11" s="489"/>
      <c r="O11" s="489"/>
      <c r="P11" s="490"/>
      <c r="Q11" s="490">
        <v>15.4</v>
      </c>
      <c r="R11" s="490"/>
      <c r="S11" s="52">
        <f t="shared" si="1"/>
        <v>15.4</v>
      </c>
    </row>
    <row r="12" spans="1:19" ht="15.75" customHeight="1">
      <c r="A12" s="21">
        <v>498</v>
      </c>
      <c r="B12" s="496" t="s">
        <v>485</v>
      </c>
      <c r="C12" s="8" t="str">
        <f>LOOKUP(A12,Name!A$1:B918)</f>
        <v>Aran Palmer</v>
      </c>
      <c r="D12" s="504">
        <v>5</v>
      </c>
      <c r="E12" s="504"/>
      <c r="F12" s="504">
        <v>5</v>
      </c>
      <c r="G12" s="504">
        <v>5.25</v>
      </c>
      <c r="H12" s="504"/>
      <c r="I12" s="13">
        <f t="shared" si="0"/>
        <v>5.25</v>
      </c>
      <c r="K12" s="371">
        <v>4</v>
      </c>
      <c r="L12" s="461" t="s">
        <v>478</v>
      </c>
      <c r="M12" s="519" t="s">
        <v>7</v>
      </c>
      <c r="N12" s="546">
        <v>27.3</v>
      </c>
      <c r="O12" s="546">
        <v>28</v>
      </c>
      <c r="P12" s="546">
        <v>27.5</v>
      </c>
      <c r="Q12" s="546">
        <v>27.8</v>
      </c>
      <c r="R12" s="479"/>
      <c r="S12" s="693">
        <f t="shared" si="1"/>
        <v>27.3</v>
      </c>
    </row>
    <row r="13" spans="1:19" ht="15.75" customHeight="1">
      <c r="A13" s="21">
        <v>499</v>
      </c>
      <c r="B13" s="496" t="s">
        <v>485</v>
      </c>
      <c r="C13" s="8" t="str">
        <f>LOOKUP(A13,Name!A$1:B919)</f>
        <v>Alex Johnson</v>
      </c>
      <c r="D13" s="504"/>
      <c r="E13" s="504">
        <v>4.75</v>
      </c>
      <c r="F13" s="504"/>
      <c r="G13" s="504"/>
      <c r="H13" s="504"/>
      <c r="I13" s="13">
        <f t="shared" si="0"/>
        <v>4.75</v>
      </c>
      <c r="K13" s="368">
        <v>6</v>
      </c>
      <c r="L13" s="462" t="s">
        <v>478</v>
      </c>
      <c r="M13" s="520" t="s">
        <v>8</v>
      </c>
      <c r="N13" s="72">
        <v>29.5</v>
      </c>
      <c r="O13" s="483">
        <v>28.4</v>
      </c>
      <c r="P13" s="487">
        <v>29</v>
      </c>
      <c r="Q13" s="487">
        <v>28.6</v>
      </c>
      <c r="R13" s="487"/>
      <c r="S13" s="444">
        <f t="shared" si="1"/>
        <v>28.4</v>
      </c>
    </row>
    <row r="14" spans="1:19" ht="15.75" customHeight="1">
      <c r="A14" s="21">
        <v>128</v>
      </c>
      <c r="B14" s="496" t="s">
        <v>485</v>
      </c>
      <c r="C14" s="8" t="str">
        <f>LOOKUP(A14,Name!A$1:B910)</f>
        <v>Joseph Creed</v>
      </c>
      <c r="D14" s="504"/>
      <c r="E14" s="504"/>
      <c r="F14" s="504"/>
      <c r="G14" s="504">
        <v>4.5</v>
      </c>
      <c r="H14" s="504"/>
      <c r="I14" s="13">
        <f t="shared" si="0"/>
        <v>4.5</v>
      </c>
      <c r="K14" s="459">
        <v>5</v>
      </c>
      <c r="L14" s="462" t="s">
        <v>478</v>
      </c>
      <c r="M14" s="520" t="s">
        <v>6</v>
      </c>
      <c r="N14" s="487">
        <v>30.1</v>
      </c>
      <c r="O14" s="483"/>
      <c r="P14" s="487"/>
      <c r="Q14" s="487" t="s">
        <v>551</v>
      </c>
      <c r="R14" s="487"/>
      <c r="S14" s="444">
        <f t="shared" si="1"/>
        <v>30.1</v>
      </c>
    </row>
    <row r="15" spans="1:19" ht="15.75" customHeight="1">
      <c r="A15" s="34">
        <v>371</v>
      </c>
      <c r="B15" s="496" t="s">
        <v>485</v>
      </c>
      <c r="C15" s="72" t="str">
        <f>LOOKUP(A15,Name!A$1:B913)</f>
        <v>Ethan Bishop</v>
      </c>
      <c r="D15" s="504"/>
      <c r="E15" s="504"/>
      <c r="F15" s="504"/>
      <c r="G15" s="504">
        <v>4.5</v>
      </c>
      <c r="H15" s="504"/>
      <c r="I15" s="13">
        <f t="shared" si="0"/>
        <v>4.5</v>
      </c>
      <c r="K15" s="367">
        <v>3</v>
      </c>
      <c r="L15" s="462" t="s">
        <v>478</v>
      </c>
      <c r="M15" s="520" t="s">
        <v>10</v>
      </c>
      <c r="N15" s="72">
        <v>35.2</v>
      </c>
      <c r="O15" s="487"/>
      <c r="P15" s="487"/>
      <c r="Q15" s="487">
        <v>30.1</v>
      </c>
      <c r="R15" s="487"/>
      <c r="S15" s="444">
        <f t="shared" si="1"/>
        <v>30.1</v>
      </c>
    </row>
    <row r="16" spans="1:19" ht="15.75" customHeight="1" thickBot="1">
      <c r="A16" s="21">
        <v>126</v>
      </c>
      <c r="B16" s="496" t="s">
        <v>485</v>
      </c>
      <c r="C16" s="8" t="str">
        <f>LOOKUP(A16,Name!A$1:B909)</f>
        <v>Liam Bisseu</v>
      </c>
      <c r="D16" s="504"/>
      <c r="E16" s="504">
        <v>4.5</v>
      </c>
      <c r="F16" s="504"/>
      <c r="G16" s="504"/>
      <c r="H16" s="504"/>
      <c r="I16" s="13">
        <f t="shared" si="0"/>
        <v>4.5</v>
      </c>
      <c r="K16" s="372">
        <v>1</v>
      </c>
      <c r="L16" s="463" t="s">
        <v>478</v>
      </c>
      <c r="M16" s="521" t="s">
        <v>9</v>
      </c>
      <c r="N16" s="492"/>
      <c r="O16" s="489"/>
      <c r="P16" s="488"/>
      <c r="Q16" s="488">
        <v>31.8</v>
      </c>
      <c r="R16" s="488"/>
      <c r="S16" s="445">
        <f t="shared" si="1"/>
        <v>31.8</v>
      </c>
    </row>
    <row r="17" spans="1:19" ht="15.75" customHeight="1">
      <c r="A17" s="21">
        <v>497</v>
      </c>
      <c r="B17" s="496" t="s">
        <v>485</v>
      </c>
      <c r="C17" s="8" t="str">
        <f>LOOKUP(A17,Name!A$1:B920)</f>
        <v>Callum Stubbs</v>
      </c>
      <c r="D17" s="504">
        <v>4.25</v>
      </c>
      <c r="E17" s="504"/>
      <c r="F17" s="504"/>
      <c r="G17" s="504">
        <v>3.75</v>
      </c>
      <c r="H17" s="504"/>
      <c r="I17" s="13">
        <f t="shared" si="0"/>
        <v>4.25</v>
      </c>
      <c r="K17" s="364" t="s">
        <v>21</v>
      </c>
      <c r="L17" s="464" t="s">
        <v>482</v>
      </c>
      <c r="M17" s="522" t="s">
        <v>31</v>
      </c>
      <c r="N17" s="479"/>
      <c r="O17" s="479"/>
      <c r="P17" s="479"/>
      <c r="Q17" s="479"/>
      <c r="R17" s="479"/>
      <c r="S17" s="450">
        <f t="shared" si="1"/>
        <v>0</v>
      </c>
    </row>
    <row r="18" spans="1:19" ht="15.75" customHeight="1">
      <c r="A18" s="21">
        <v>127</v>
      </c>
      <c r="B18" s="496" t="s">
        <v>485</v>
      </c>
      <c r="C18" s="8" t="str">
        <f>LOOKUP(A18,Name!A$1:B910)</f>
        <v>Jacob Thomas</v>
      </c>
      <c r="D18" s="504"/>
      <c r="E18" s="504">
        <v>4</v>
      </c>
      <c r="F18" s="504"/>
      <c r="G18" s="504"/>
      <c r="H18" s="504"/>
      <c r="I18" s="13">
        <f t="shared" si="0"/>
        <v>4</v>
      </c>
      <c r="K18" s="365" t="s">
        <v>22</v>
      </c>
      <c r="L18" s="465" t="s">
        <v>482</v>
      </c>
      <c r="M18" s="523" t="s">
        <v>32</v>
      </c>
      <c r="N18" s="485"/>
      <c r="O18" s="487"/>
      <c r="P18" s="487"/>
      <c r="Q18" s="487"/>
      <c r="R18" s="487"/>
      <c r="S18" s="451">
        <f t="shared" si="1"/>
        <v>0</v>
      </c>
    </row>
    <row r="19" spans="1:19" ht="15.75" customHeight="1">
      <c r="A19" s="34">
        <v>532</v>
      </c>
      <c r="B19" s="496" t="s">
        <v>485</v>
      </c>
      <c r="C19" s="340" t="str">
        <f>LOOKUP(A19,Name!A$1:B916)</f>
        <v>Oran Au</v>
      </c>
      <c r="D19" s="505">
        <v>4</v>
      </c>
      <c r="E19" s="505"/>
      <c r="F19" s="505"/>
      <c r="G19" s="505"/>
      <c r="H19" s="505"/>
      <c r="I19" s="13">
        <f t="shared" si="0"/>
        <v>4</v>
      </c>
      <c r="K19" s="366" t="s">
        <v>14</v>
      </c>
      <c r="L19" s="465" t="s">
        <v>482</v>
      </c>
      <c r="M19" s="523" t="s">
        <v>24</v>
      </c>
      <c r="N19" s="482">
        <v>55.3</v>
      </c>
      <c r="O19" s="482">
        <v>56.4</v>
      </c>
      <c r="P19" s="482">
        <v>57.3</v>
      </c>
      <c r="Q19" s="482">
        <v>57</v>
      </c>
      <c r="R19" s="487"/>
      <c r="S19" s="672">
        <f t="shared" si="1"/>
        <v>55.3</v>
      </c>
    </row>
    <row r="20" spans="1:19" ht="15.75" customHeight="1">
      <c r="A20" s="21">
        <v>119</v>
      </c>
      <c r="B20" s="496" t="s">
        <v>485</v>
      </c>
      <c r="C20" s="340" t="str">
        <f>LOOKUP(A20,Name!A$1:B909)</f>
        <v>Harry Darrock</v>
      </c>
      <c r="D20" s="505"/>
      <c r="E20" s="505"/>
      <c r="F20" s="505"/>
      <c r="G20" s="505">
        <v>2.75</v>
      </c>
      <c r="H20" s="505"/>
      <c r="I20" s="13">
        <f t="shared" si="0"/>
        <v>2.75</v>
      </c>
      <c r="K20" s="367" t="s">
        <v>16</v>
      </c>
      <c r="L20" s="465" t="s">
        <v>482</v>
      </c>
      <c r="M20" s="523" t="s">
        <v>26</v>
      </c>
      <c r="N20" s="487">
        <v>56</v>
      </c>
      <c r="O20" s="487">
        <v>59.2</v>
      </c>
      <c r="P20" s="487"/>
      <c r="Q20" s="487">
        <v>59.7</v>
      </c>
      <c r="R20" s="487"/>
      <c r="S20" s="451">
        <f t="shared" si="1"/>
        <v>56</v>
      </c>
    </row>
    <row r="21" spans="1:19" ht="15.75" customHeight="1">
      <c r="A21" s="21">
        <v>639</v>
      </c>
      <c r="B21" s="497" t="s">
        <v>140</v>
      </c>
      <c r="C21" s="8" t="str">
        <f>LOOKUP(A21,Name!A$1:B1312)</f>
        <v>Caleb Taylor</v>
      </c>
      <c r="D21" s="506">
        <v>2</v>
      </c>
      <c r="E21" s="506">
        <v>1.94</v>
      </c>
      <c r="F21" s="505"/>
      <c r="G21" s="505"/>
      <c r="H21" s="505"/>
      <c r="I21" s="670">
        <f t="shared" si="0"/>
        <v>2</v>
      </c>
      <c r="K21" s="368" t="s">
        <v>19</v>
      </c>
      <c r="L21" s="465" t="s">
        <v>482</v>
      </c>
      <c r="M21" s="523" t="s">
        <v>29</v>
      </c>
      <c r="N21" s="487">
        <v>58.6</v>
      </c>
      <c r="O21" s="487">
        <v>58.3</v>
      </c>
      <c r="P21" s="487">
        <v>58</v>
      </c>
      <c r="Q21" s="487">
        <v>60.4</v>
      </c>
      <c r="R21" s="487"/>
      <c r="S21" s="451">
        <f t="shared" si="1"/>
        <v>58</v>
      </c>
    </row>
    <row r="22" spans="1:19" ht="15.75" customHeight="1">
      <c r="A22" s="21">
        <v>350</v>
      </c>
      <c r="B22" s="497" t="s">
        <v>140</v>
      </c>
      <c r="C22" s="8" t="str">
        <f>LOOKUP(A22,Name!A$1:B1315)</f>
        <v>Kofi Bennett</v>
      </c>
      <c r="D22" s="505"/>
      <c r="E22" s="504"/>
      <c r="F22" s="504">
        <v>1.94</v>
      </c>
      <c r="G22" s="684">
        <v>2</v>
      </c>
      <c r="H22" s="504"/>
      <c r="I22" s="670">
        <f t="shared" si="0"/>
        <v>2</v>
      </c>
      <c r="K22" s="459" t="s">
        <v>15</v>
      </c>
      <c r="L22" s="465" t="s">
        <v>482</v>
      </c>
      <c r="M22" s="523" t="s">
        <v>25</v>
      </c>
      <c r="N22" s="487">
        <v>58.6</v>
      </c>
      <c r="O22" s="487">
        <v>61.8</v>
      </c>
      <c r="P22" s="487">
        <v>59.5</v>
      </c>
      <c r="Q22" s="487">
        <v>59.8</v>
      </c>
      <c r="R22" s="487"/>
      <c r="S22" s="451">
        <f t="shared" si="1"/>
        <v>58.6</v>
      </c>
    </row>
    <row r="23" spans="1:19" ht="15.75" customHeight="1">
      <c r="A23" s="21">
        <v>646</v>
      </c>
      <c r="B23" s="497" t="s">
        <v>140</v>
      </c>
      <c r="C23" s="8" t="str">
        <f>LOOKUP(A23,Name!A$1:B1311)</f>
        <v>Elliot Harris</v>
      </c>
      <c r="D23" s="505"/>
      <c r="E23" s="504"/>
      <c r="F23" s="503">
        <v>1.96</v>
      </c>
      <c r="G23" s="504"/>
      <c r="H23" s="504"/>
      <c r="I23" s="344">
        <f t="shared" si="0"/>
        <v>1.96</v>
      </c>
      <c r="K23" s="369" t="s">
        <v>18</v>
      </c>
      <c r="L23" s="465" t="s">
        <v>482</v>
      </c>
      <c r="M23" s="523" t="s">
        <v>28</v>
      </c>
      <c r="N23" s="487">
        <v>58.6</v>
      </c>
      <c r="O23" s="487">
        <v>65.4</v>
      </c>
      <c r="P23" s="487">
        <v>60</v>
      </c>
      <c r="Q23" s="487">
        <v>67.2</v>
      </c>
      <c r="R23" s="487"/>
      <c r="S23" s="451">
        <f t="shared" si="1"/>
        <v>58.6</v>
      </c>
    </row>
    <row r="24" spans="1:19" ht="15.75">
      <c r="A24" s="21">
        <v>643</v>
      </c>
      <c r="B24" s="497" t="s">
        <v>140</v>
      </c>
      <c r="C24" s="8" t="str">
        <f>LOOKUP(A24,Name!A$1:B1309)</f>
        <v>Will Sands</v>
      </c>
      <c r="D24" s="505"/>
      <c r="E24" s="504"/>
      <c r="F24" s="504"/>
      <c r="G24" s="504">
        <v>1.93</v>
      </c>
      <c r="H24" s="504"/>
      <c r="I24" s="344">
        <f t="shared" si="0"/>
        <v>1.93</v>
      </c>
      <c r="K24" s="459" t="s">
        <v>480</v>
      </c>
      <c r="L24" s="465" t="s">
        <v>482</v>
      </c>
      <c r="M24" s="523" t="s">
        <v>30</v>
      </c>
      <c r="N24" s="485"/>
      <c r="O24" s="487">
        <v>59.3</v>
      </c>
      <c r="P24" s="487"/>
      <c r="Q24" s="487"/>
      <c r="R24" s="487"/>
      <c r="S24" s="451">
        <f t="shared" si="1"/>
        <v>59.3</v>
      </c>
    </row>
    <row r="25" spans="1:19" ht="15.75" customHeight="1">
      <c r="A25" s="21">
        <v>645</v>
      </c>
      <c r="B25" s="497" t="s">
        <v>140</v>
      </c>
      <c r="C25" s="8" t="str">
        <f>LOOKUP(A25,Name!A$1:B1308)</f>
        <v>Fraser McCabe</v>
      </c>
      <c r="D25" s="505">
        <v>1.92</v>
      </c>
      <c r="E25" s="504">
        <v>1.76</v>
      </c>
      <c r="F25" s="504">
        <v>1.85</v>
      </c>
      <c r="G25" s="504">
        <v>1.74</v>
      </c>
      <c r="H25" s="504"/>
      <c r="I25" s="344">
        <f t="shared" si="0"/>
        <v>1.92</v>
      </c>
      <c r="K25" s="369" t="s">
        <v>23</v>
      </c>
      <c r="L25" s="465" t="s">
        <v>482</v>
      </c>
      <c r="M25" s="523" t="s">
        <v>33</v>
      </c>
      <c r="N25" s="487">
        <v>59.9</v>
      </c>
      <c r="O25" s="487">
        <v>68.8</v>
      </c>
      <c r="P25" s="487"/>
      <c r="Q25" s="487"/>
      <c r="R25" s="487"/>
      <c r="S25" s="451">
        <f t="shared" si="1"/>
        <v>59.9</v>
      </c>
    </row>
    <row r="26" spans="1:19" ht="16.5" thickBot="1">
      <c r="A26" s="21">
        <v>530</v>
      </c>
      <c r="B26" s="497" t="s">
        <v>140</v>
      </c>
      <c r="C26" s="8" t="str">
        <f>LOOKUP(A26,Name!A$1:B1307)</f>
        <v>Joel Bickley</v>
      </c>
      <c r="D26" s="505">
        <v>1.79</v>
      </c>
      <c r="E26" s="504">
        <v>1.86</v>
      </c>
      <c r="F26" s="504"/>
      <c r="G26" s="504">
        <v>0</v>
      </c>
      <c r="H26" s="504"/>
      <c r="I26" s="344">
        <f t="shared" si="0"/>
        <v>1.86</v>
      </c>
      <c r="K26" s="370" t="s">
        <v>17</v>
      </c>
      <c r="L26" s="466" t="s">
        <v>482</v>
      </c>
      <c r="M26" s="524" t="s">
        <v>27</v>
      </c>
      <c r="N26" s="488">
        <v>66.3</v>
      </c>
      <c r="O26" s="488"/>
      <c r="P26" s="488"/>
      <c r="Q26" s="488">
        <v>61.7</v>
      </c>
      <c r="R26" s="488"/>
      <c r="S26" s="452">
        <f t="shared" si="1"/>
        <v>61.7</v>
      </c>
    </row>
    <row r="27" spans="1:19" ht="15.75">
      <c r="A27" s="21">
        <v>117</v>
      </c>
      <c r="B27" s="497" t="s">
        <v>140</v>
      </c>
      <c r="C27" s="8" t="str">
        <f>LOOKUP(A27,Name!A$1:B1306)</f>
        <v>David Iliffe</v>
      </c>
      <c r="D27" s="505"/>
      <c r="E27" s="504">
        <v>1.8</v>
      </c>
      <c r="F27" s="504">
        <v>1.73</v>
      </c>
      <c r="G27" s="504">
        <v>1.69</v>
      </c>
      <c r="H27" s="504"/>
      <c r="I27" s="344">
        <f t="shared" si="0"/>
        <v>1.8</v>
      </c>
      <c r="K27" s="359">
        <v>4</v>
      </c>
      <c r="L27" s="467" t="s">
        <v>483</v>
      </c>
      <c r="M27" s="538" t="s">
        <v>9</v>
      </c>
      <c r="N27" s="479"/>
      <c r="O27" s="479"/>
      <c r="P27" s="479"/>
      <c r="Q27" s="479"/>
      <c r="R27" s="479"/>
      <c r="S27" s="539">
        <f t="shared" si="1"/>
        <v>0</v>
      </c>
    </row>
    <row r="28" spans="1:19" ht="15.75">
      <c r="A28" s="21">
        <v>535</v>
      </c>
      <c r="B28" s="497" t="s">
        <v>140</v>
      </c>
      <c r="C28" s="8" t="str">
        <f>LOOKUP(A28,Name!A$1:B1310)</f>
        <v>Seb Stowe</v>
      </c>
      <c r="D28" s="505">
        <v>1.75</v>
      </c>
      <c r="E28" s="504">
        <v>1.79</v>
      </c>
      <c r="F28" s="504"/>
      <c r="G28" s="504">
        <v>1.75</v>
      </c>
      <c r="H28" s="504"/>
      <c r="I28" s="344">
        <f t="shared" si="0"/>
        <v>1.79</v>
      </c>
      <c r="K28" s="363">
        <v>6</v>
      </c>
      <c r="L28" s="468" t="s">
        <v>483</v>
      </c>
      <c r="M28" s="540" t="s">
        <v>7</v>
      </c>
      <c r="N28" s="482">
        <v>55.5</v>
      </c>
      <c r="O28" s="482">
        <v>55.6</v>
      </c>
      <c r="P28" s="482">
        <v>54.6</v>
      </c>
      <c r="Q28" s="482">
        <v>54.3</v>
      </c>
      <c r="R28" s="487"/>
      <c r="S28" s="667">
        <f t="shared" si="1"/>
        <v>54.3</v>
      </c>
    </row>
    <row r="29" spans="1:19" ht="15.75">
      <c r="A29" s="21">
        <v>355</v>
      </c>
      <c r="B29" s="497" t="s">
        <v>140</v>
      </c>
      <c r="C29" s="8" t="str">
        <f>LOOKUP(A29,Name!A$1:B1316)</f>
        <v>Sam Green</v>
      </c>
      <c r="D29" s="505"/>
      <c r="E29" s="504">
        <v>1.68</v>
      </c>
      <c r="F29" s="504"/>
      <c r="G29" s="504"/>
      <c r="H29" s="504"/>
      <c r="I29" s="344">
        <f t="shared" si="0"/>
        <v>1.68</v>
      </c>
      <c r="K29" s="161">
        <v>5</v>
      </c>
      <c r="L29" s="468" t="s">
        <v>483</v>
      </c>
      <c r="M29" s="540" t="s">
        <v>8</v>
      </c>
      <c r="N29" s="487"/>
      <c r="O29" s="487">
        <v>59.4</v>
      </c>
      <c r="P29" s="487"/>
      <c r="Q29" s="487">
        <v>58.5</v>
      </c>
      <c r="R29" s="487"/>
      <c r="S29" s="541">
        <f t="shared" si="1"/>
        <v>58.5</v>
      </c>
    </row>
    <row r="30" spans="1:19" ht="15.75">
      <c r="A30" s="21">
        <v>534</v>
      </c>
      <c r="B30" s="497" t="s">
        <v>140</v>
      </c>
      <c r="C30" s="8" t="str">
        <f>LOOKUP(A30,Name!A$1:B1308)</f>
        <v>James McKenzie</v>
      </c>
      <c r="D30" s="504"/>
      <c r="E30" s="504"/>
      <c r="F30" s="504">
        <v>1.68</v>
      </c>
      <c r="G30" s="504"/>
      <c r="H30" s="504"/>
      <c r="I30" s="344">
        <f t="shared" si="0"/>
        <v>1.68</v>
      </c>
      <c r="K30" s="148">
        <v>3</v>
      </c>
      <c r="L30" s="468" t="s">
        <v>483</v>
      </c>
      <c r="M30" s="540" t="s">
        <v>6</v>
      </c>
      <c r="N30" s="487"/>
      <c r="O30" s="487">
        <v>59.8</v>
      </c>
      <c r="P30" s="487"/>
      <c r="Q30" s="487">
        <v>59.1</v>
      </c>
      <c r="R30" s="487"/>
      <c r="S30" s="541">
        <f t="shared" si="1"/>
        <v>59.1</v>
      </c>
    </row>
    <row r="31" spans="1:19" ht="16.5" thickBot="1">
      <c r="A31" s="21">
        <v>354</v>
      </c>
      <c r="B31" s="497" t="s">
        <v>140</v>
      </c>
      <c r="C31" s="8" t="str">
        <f>LOOKUP(A31,Name!A$1:B1316)</f>
        <v>Reece Canhigh</v>
      </c>
      <c r="D31" s="504"/>
      <c r="E31" s="504"/>
      <c r="F31" s="504"/>
      <c r="G31" s="504">
        <v>1.66</v>
      </c>
      <c r="H31" s="504"/>
      <c r="I31" s="344">
        <f t="shared" si="0"/>
        <v>1.66</v>
      </c>
      <c r="K31" s="361">
        <v>1</v>
      </c>
      <c r="L31" s="469" t="s">
        <v>483</v>
      </c>
      <c r="M31" s="542" t="s">
        <v>10</v>
      </c>
      <c r="N31" s="488">
        <v>62</v>
      </c>
      <c r="O31" s="488">
        <v>63.2</v>
      </c>
      <c r="P31" s="488"/>
      <c r="Q31" s="488" t="s">
        <v>12</v>
      </c>
      <c r="R31" s="488"/>
      <c r="S31" s="543">
        <f t="shared" si="1"/>
        <v>62</v>
      </c>
    </row>
    <row r="32" spans="1:19" ht="15.75">
      <c r="A32" s="21">
        <v>532</v>
      </c>
      <c r="B32" s="497" t="s">
        <v>140</v>
      </c>
      <c r="C32" s="8" t="str">
        <f>LOOKUP(A32,Name!A$1:B1308)</f>
        <v>Oran Au</v>
      </c>
      <c r="D32" s="504"/>
      <c r="E32" s="504"/>
      <c r="F32" s="504">
        <v>1.66</v>
      </c>
      <c r="G32" s="504"/>
      <c r="H32" s="504"/>
      <c r="I32" s="344">
        <f t="shared" si="0"/>
        <v>1.66</v>
      </c>
      <c r="K32" s="145">
        <v>3</v>
      </c>
      <c r="L32" s="470" t="s">
        <v>481</v>
      </c>
      <c r="M32" s="519" t="s">
        <v>7</v>
      </c>
      <c r="N32" s="546">
        <v>87.7</v>
      </c>
      <c r="O32" s="546">
        <v>86.6</v>
      </c>
      <c r="P32" s="546">
        <v>88</v>
      </c>
      <c r="Q32" s="546">
        <v>86.9</v>
      </c>
      <c r="R32" s="479"/>
      <c r="S32" s="689">
        <f t="shared" si="1"/>
        <v>86.6</v>
      </c>
    </row>
    <row r="33" spans="1:19" ht="15.75">
      <c r="A33" s="21">
        <v>499</v>
      </c>
      <c r="B33" s="497" t="s">
        <v>140</v>
      </c>
      <c r="C33" s="8" t="str">
        <f>LOOKUP(A33,Name!A$1:B1316)</f>
        <v>Alex Johnson</v>
      </c>
      <c r="D33" s="504"/>
      <c r="E33" s="504">
        <v>1.64</v>
      </c>
      <c r="F33" s="504">
        <v>1.58</v>
      </c>
      <c r="G33" s="504">
        <v>1.36</v>
      </c>
      <c r="H33" s="504"/>
      <c r="I33" s="344">
        <f t="shared" si="0"/>
        <v>1.64</v>
      </c>
      <c r="K33" s="148">
        <v>6</v>
      </c>
      <c r="L33" s="471" t="s">
        <v>481</v>
      </c>
      <c r="M33" s="520" t="s">
        <v>6</v>
      </c>
      <c r="N33" s="487"/>
      <c r="O33" s="487"/>
      <c r="P33" s="487"/>
      <c r="Q33" s="487">
        <v>89.4</v>
      </c>
      <c r="R33" s="487"/>
      <c r="S33" s="690">
        <f t="shared" si="1"/>
        <v>89.4</v>
      </c>
    </row>
    <row r="34" spans="1:19" ht="15.75">
      <c r="A34" s="337">
        <v>121</v>
      </c>
      <c r="B34" s="497" t="s">
        <v>140</v>
      </c>
      <c r="C34" s="72" t="str">
        <f>LOOKUP(A34,Name!A$1:B1314)</f>
        <v>Rion Solomon-Nwolisa</v>
      </c>
      <c r="D34" s="504">
        <v>1.6</v>
      </c>
      <c r="E34" s="504"/>
      <c r="F34" s="504"/>
      <c r="G34" s="504"/>
      <c r="H34" s="504"/>
      <c r="I34" s="344">
        <f aca="true" t="shared" si="2" ref="I34:I65">MAX(D34:H34)</f>
        <v>1.6</v>
      </c>
      <c r="K34" s="161">
        <v>5</v>
      </c>
      <c r="L34" s="471" t="s">
        <v>481</v>
      </c>
      <c r="M34" s="520" t="s">
        <v>8</v>
      </c>
      <c r="N34" s="487">
        <v>91</v>
      </c>
      <c r="O34" s="487"/>
      <c r="P34" s="487">
        <v>92.5</v>
      </c>
      <c r="Q34" s="487"/>
      <c r="R34" s="487"/>
      <c r="S34" s="690">
        <f t="shared" si="1"/>
        <v>91</v>
      </c>
    </row>
    <row r="35" spans="1:19" ht="15.75">
      <c r="A35" s="21">
        <v>352</v>
      </c>
      <c r="B35" s="497" t="s">
        <v>140</v>
      </c>
      <c r="C35" s="8" t="str">
        <f>LOOKUP(A35,Name!A$1:B1309)</f>
        <v>Noah Lloyd</v>
      </c>
      <c r="D35" s="504">
        <v>1.57</v>
      </c>
      <c r="E35" s="504"/>
      <c r="F35" s="504"/>
      <c r="G35" s="504"/>
      <c r="H35" s="504"/>
      <c r="I35" s="344">
        <f t="shared" si="2"/>
        <v>1.57</v>
      </c>
      <c r="K35" s="362">
        <v>4</v>
      </c>
      <c r="L35" s="471" t="s">
        <v>481</v>
      </c>
      <c r="M35" s="520" t="s">
        <v>9</v>
      </c>
      <c r="N35" s="72"/>
      <c r="O35" s="487"/>
      <c r="P35" s="487">
        <v>91.6</v>
      </c>
      <c r="Q35" s="487"/>
      <c r="R35" s="487"/>
      <c r="S35" s="690">
        <f t="shared" si="1"/>
        <v>91.6</v>
      </c>
    </row>
    <row r="36" spans="1:19" ht="16.5" thickBot="1">
      <c r="A36" s="337">
        <v>123</v>
      </c>
      <c r="B36" s="497" t="s">
        <v>140</v>
      </c>
      <c r="C36" s="400" t="str">
        <f>LOOKUP(A36,Name!A$1:B1315)</f>
        <v>Aaron Oshenye</v>
      </c>
      <c r="D36" s="504"/>
      <c r="E36" s="504">
        <v>1.53</v>
      </c>
      <c r="F36" s="504"/>
      <c r="G36" s="504"/>
      <c r="H36" s="504"/>
      <c r="I36" s="344">
        <f t="shared" si="2"/>
        <v>1.53</v>
      </c>
      <c r="K36" s="361">
        <v>1</v>
      </c>
      <c r="L36" s="472" t="s">
        <v>481</v>
      </c>
      <c r="M36" s="521" t="s">
        <v>10</v>
      </c>
      <c r="N36" s="492">
        <v>100.6</v>
      </c>
      <c r="O36" s="488">
        <v>96.8</v>
      </c>
      <c r="P36" s="488">
        <v>94.7</v>
      </c>
      <c r="Q36" s="488"/>
      <c r="R36" s="488"/>
      <c r="S36" s="691">
        <f t="shared" si="1"/>
        <v>94.7</v>
      </c>
    </row>
    <row r="37" spans="1:19" ht="15.75">
      <c r="A37" s="21">
        <v>118</v>
      </c>
      <c r="B37" s="497" t="s">
        <v>140</v>
      </c>
      <c r="C37" s="8" t="str">
        <f>LOOKUP(A37,Name!A$1:B1307)</f>
        <v>Evan Pritchard</v>
      </c>
      <c r="D37" s="504"/>
      <c r="E37" s="504"/>
      <c r="F37" s="504">
        <v>1.48</v>
      </c>
      <c r="G37" s="504">
        <v>1.42</v>
      </c>
      <c r="H37" s="504"/>
      <c r="I37" s="344">
        <f t="shared" si="2"/>
        <v>1.48</v>
      </c>
      <c r="K37" s="359">
        <v>4</v>
      </c>
      <c r="L37" s="473" t="s">
        <v>475</v>
      </c>
      <c r="M37" s="688" t="s">
        <v>7</v>
      </c>
      <c r="N37" s="624">
        <v>86.6</v>
      </c>
      <c r="O37" s="624">
        <v>87.1</v>
      </c>
      <c r="P37" s="624">
        <v>84.9</v>
      </c>
      <c r="Q37" s="624">
        <v>87.6</v>
      </c>
      <c r="R37" s="493"/>
      <c r="S37" s="687">
        <f t="shared" si="1"/>
        <v>84.9</v>
      </c>
    </row>
    <row r="38" spans="1:19" s="423" customFormat="1" ht="15.75">
      <c r="A38" s="21">
        <v>371</v>
      </c>
      <c r="B38" s="497" t="s">
        <v>140</v>
      </c>
      <c r="C38" s="8" t="str">
        <f>LOOKUP(A38,Name!A$1:B1310)</f>
        <v>Ethan Bishop</v>
      </c>
      <c r="D38" s="504"/>
      <c r="E38" s="504">
        <v>1.4</v>
      </c>
      <c r="F38" s="505"/>
      <c r="G38" s="504"/>
      <c r="H38" s="504"/>
      <c r="I38" s="344">
        <f t="shared" si="2"/>
        <v>1.4</v>
      </c>
      <c r="K38" s="360">
        <v>6</v>
      </c>
      <c r="L38" s="474" t="s">
        <v>475</v>
      </c>
      <c r="M38" s="525" t="s">
        <v>6</v>
      </c>
      <c r="N38" s="487">
        <v>94.6</v>
      </c>
      <c r="O38" s="487">
        <v>98.1</v>
      </c>
      <c r="P38" s="487">
        <v>94.4</v>
      </c>
      <c r="Q38" s="487">
        <v>101.4</v>
      </c>
      <c r="R38" s="487"/>
      <c r="S38" s="349">
        <f t="shared" si="1"/>
        <v>94.4</v>
      </c>
    </row>
    <row r="39" spans="1:19" ht="15.75">
      <c r="A39" s="21">
        <v>489</v>
      </c>
      <c r="B39" s="497" t="s">
        <v>140</v>
      </c>
      <c r="C39" s="8" t="str">
        <f>LOOKUP(A39,Name!A$1:B1316)</f>
        <v>Rio Cox</v>
      </c>
      <c r="D39" s="504"/>
      <c r="E39" s="504"/>
      <c r="F39" s="504"/>
      <c r="G39" s="504">
        <v>1.4</v>
      </c>
      <c r="H39" s="504"/>
      <c r="I39" s="344">
        <f t="shared" si="2"/>
        <v>1.4</v>
      </c>
      <c r="K39" s="148">
        <v>3</v>
      </c>
      <c r="L39" s="474" t="s">
        <v>475</v>
      </c>
      <c r="M39" s="525" t="s">
        <v>8</v>
      </c>
      <c r="N39" s="487">
        <v>95.4</v>
      </c>
      <c r="O39" s="487"/>
      <c r="P39" s="487"/>
      <c r="Q39" s="487"/>
      <c r="R39" s="487"/>
      <c r="S39" s="349">
        <f t="shared" si="1"/>
        <v>95.4</v>
      </c>
    </row>
    <row r="40" spans="1:19" ht="15.75">
      <c r="A40" s="337">
        <v>119</v>
      </c>
      <c r="B40" s="497" t="s">
        <v>140</v>
      </c>
      <c r="C40" s="8" t="str">
        <f>LOOKUP(A40,Name!A$1:B1305)</f>
        <v>Harry Darrock</v>
      </c>
      <c r="D40" s="504">
        <v>1.38</v>
      </c>
      <c r="E40" s="504"/>
      <c r="F40" s="504"/>
      <c r="G40" s="504"/>
      <c r="H40" s="504"/>
      <c r="I40" s="344">
        <f t="shared" si="2"/>
        <v>1.38</v>
      </c>
      <c r="K40" s="161">
        <v>5</v>
      </c>
      <c r="L40" s="474" t="s">
        <v>475</v>
      </c>
      <c r="M40" s="525" t="s">
        <v>10</v>
      </c>
      <c r="N40" s="487">
        <v>101.9</v>
      </c>
      <c r="O40" s="487">
        <v>107.1</v>
      </c>
      <c r="P40" s="487"/>
      <c r="Q40" s="487">
        <v>106</v>
      </c>
      <c r="R40" s="487"/>
      <c r="S40" s="349">
        <f t="shared" si="1"/>
        <v>101.9</v>
      </c>
    </row>
    <row r="41" spans="1:19" ht="16.5" thickBot="1">
      <c r="A41" s="21">
        <v>498</v>
      </c>
      <c r="B41" s="497" t="s">
        <v>140</v>
      </c>
      <c r="C41" s="8" t="str">
        <f>LOOKUP(A41,Name!A$1:B1315)</f>
        <v>Aran Palmer</v>
      </c>
      <c r="D41" s="504">
        <v>1.34</v>
      </c>
      <c r="E41" s="504"/>
      <c r="F41" s="504"/>
      <c r="G41" s="504"/>
      <c r="H41" s="504"/>
      <c r="I41" s="344">
        <f t="shared" si="2"/>
        <v>1.34</v>
      </c>
      <c r="K41" s="374">
        <v>1</v>
      </c>
      <c r="L41" s="475" t="s">
        <v>475</v>
      </c>
      <c r="M41" s="526" t="s">
        <v>9</v>
      </c>
      <c r="N41" s="494"/>
      <c r="O41" s="494"/>
      <c r="P41" s="494"/>
      <c r="Q41" s="494">
        <v>105</v>
      </c>
      <c r="R41" s="494"/>
      <c r="S41" s="375">
        <f t="shared" si="1"/>
        <v>105</v>
      </c>
    </row>
    <row r="42" spans="1:19" ht="16.5" thickBot="1">
      <c r="A42" s="21">
        <v>497</v>
      </c>
      <c r="B42" s="497" t="s">
        <v>140</v>
      </c>
      <c r="C42" s="8" t="str">
        <f>LOOKUP(A42,Name!A$1:B1316)</f>
        <v>Callum Stubbs</v>
      </c>
      <c r="D42" s="504">
        <v>1.23</v>
      </c>
      <c r="E42" s="504"/>
      <c r="F42" s="504"/>
      <c r="G42" s="504"/>
      <c r="H42" s="504"/>
      <c r="I42" s="344">
        <f t="shared" si="2"/>
        <v>1.23</v>
      </c>
      <c r="K42" s="376" t="s">
        <v>0</v>
      </c>
      <c r="L42" s="377" t="s">
        <v>474</v>
      </c>
      <c r="M42" s="378" t="s">
        <v>477</v>
      </c>
      <c r="N42" s="379" t="s">
        <v>84</v>
      </c>
      <c r="O42" s="379" t="s">
        <v>1</v>
      </c>
      <c r="P42" s="379" t="s">
        <v>2</v>
      </c>
      <c r="Q42" s="379" t="s">
        <v>3</v>
      </c>
      <c r="R42" s="380" t="s">
        <v>4</v>
      </c>
      <c r="S42" s="381" t="s">
        <v>11</v>
      </c>
    </row>
    <row r="43" spans="1:9" ht="15.75">
      <c r="A43" s="21">
        <v>640</v>
      </c>
      <c r="B43" s="498" t="s">
        <v>142</v>
      </c>
      <c r="C43" s="340" t="str">
        <f>LOOKUP(A43,Name!A$1:B937)</f>
        <v>Elliot Tanner</v>
      </c>
      <c r="D43" s="507">
        <v>55</v>
      </c>
      <c r="E43" s="507">
        <v>55</v>
      </c>
      <c r="F43" s="507">
        <v>58</v>
      </c>
      <c r="G43" s="685">
        <v>57</v>
      </c>
      <c r="H43" s="508"/>
      <c r="I43" s="14">
        <f t="shared" si="2"/>
        <v>58</v>
      </c>
    </row>
    <row r="44" spans="1:19" ht="15.75">
      <c r="A44" s="21">
        <v>642</v>
      </c>
      <c r="B44" s="498" t="s">
        <v>142</v>
      </c>
      <c r="C44" s="8" t="str">
        <f>LOOKUP(A44,Name!A$1:B936)</f>
        <v>Lewis Edwards</v>
      </c>
      <c r="D44" s="509">
        <v>50</v>
      </c>
      <c r="E44" s="510">
        <v>51</v>
      </c>
      <c r="F44" s="510">
        <v>53</v>
      </c>
      <c r="G44" s="510">
        <v>50</v>
      </c>
      <c r="H44" s="510"/>
      <c r="I44" s="458">
        <f t="shared" si="2"/>
        <v>53</v>
      </c>
      <c r="K44" s="21">
        <v>646</v>
      </c>
      <c r="L44" s="501" t="s">
        <v>143</v>
      </c>
      <c r="M44" s="514" t="str">
        <f>LOOKUP(K44,Name!A$1:B1298)</f>
        <v>Elliot Harris</v>
      </c>
      <c r="N44" s="557"/>
      <c r="O44" s="673">
        <v>56</v>
      </c>
      <c r="P44" s="673">
        <v>52</v>
      </c>
      <c r="Q44" s="673">
        <v>52</v>
      </c>
      <c r="R44" s="557"/>
      <c r="S44" s="668">
        <f aca="true" t="shared" si="3" ref="S44:S62">MAX(N44:R44)</f>
        <v>56</v>
      </c>
    </row>
    <row r="45" spans="1:19" ht="15.75">
      <c r="A45" s="21">
        <v>350</v>
      </c>
      <c r="B45" s="498" t="s">
        <v>142</v>
      </c>
      <c r="C45" s="8" t="str">
        <f>LOOKUP(A45,Name!A$1:B933)</f>
        <v>Kofi Bennett</v>
      </c>
      <c r="D45" s="510">
        <v>47</v>
      </c>
      <c r="E45" s="509"/>
      <c r="F45" s="509">
        <v>49</v>
      </c>
      <c r="G45" s="509"/>
      <c r="H45" s="509"/>
      <c r="I45" s="458">
        <f t="shared" si="2"/>
        <v>49</v>
      </c>
      <c r="K45" s="21">
        <v>353</v>
      </c>
      <c r="L45" s="501" t="s">
        <v>143</v>
      </c>
      <c r="M45" s="514" t="str">
        <f>LOOKUP(K45,Name!A$1:B1292)</f>
        <v>Nathaniel Clarke</v>
      </c>
      <c r="N45" s="513">
        <v>50</v>
      </c>
      <c r="O45" s="510"/>
      <c r="P45" s="510"/>
      <c r="Q45" s="510"/>
      <c r="R45" s="510"/>
      <c r="S45" s="14">
        <f t="shared" si="3"/>
        <v>50</v>
      </c>
    </row>
    <row r="46" spans="1:19" ht="15.75">
      <c r="A46" s="21">
        <v>118</v>
      </c>
      <c r="B46" s="498" t="s">
        <v>142</v>
      </c>
      <c r="C46" s="8" t="str">
        <f>LOOKUP(A46,Name!A$1:B931)</f>
        <v>Evan Pritchard</v>
      </c>
      <c r="D46" s="510">
        <v>45</v>
      </c>
      <c r="E46" s="510"/>
      <c r="F46" s="510">
        <v>47</v>
      </c>
      <c r="G46" s="510"/>
      <c r="H46" s="510"/>
      <c r="I46" s="458">
        <f t="shared" si="2"/>
        <v>47</v>
      </c>
      <c r="K46" s="21">
        <v>644</v>
      </c>
      <c r="L46" s="501" t="s">
        <v>143</v>
      </c>
      <c r="M46" s="514" t="str">
        <f>LOOKUP(K46,Name!A$1:B1292)</f>
        <v>DeAndre Williams</v>
      </c>
      <c r="N46" s="510">
        <v>46</v>
      </c>
      <c r="O46" s="510"/>
      <c r="P46" s="510">
        <v>46</v>
      </c>
      <c r="Q46" s="510">
        <v>44</v>
      </c>
      <c r="R46" s="510"/>
      <c r="S46" s="14">
        <f t="shared" si="3"/>
        <v>46</v>
      </c>
    </row>
    <row r="47" spans="1:19" ht="15.75">
      <c r="A47" s="21">
        <v>533</v>
      </c>
      <c r="B47" s="498" t="s">
        <v>142</v>
      </c>
      <c r="C47" s="8" t="str">
        <f>LOOKUP(A47,Name!A$1:B942)</f>
        <v>Ryan Pennington</v>
      </c>
      <c r="D47" s="510">
        <v>46</v>
      </c>
      <c r="E47" s="509">
        <v>47</v>
      </c>
      <c r="F47" s="509"/>
      <c r="G47" s="509">
        <v>46</v>
      </c>
      <c r="H47" s="509"/>
      <c r="I47" s="458">
        <f t="shared" si="2"/>
        <v>47</v>
      </c>
      <c r="K47" s="21">
        <v>641</v>
      </c>
      <c r="L47" s="501" t="s">
        <v>143</v>
      </c>
      <c r="M47" s="514" t="str">
        <f>LOOKUP(K47,Name!A$1:B1299)</f>
        <v>Darshan Gill</v>
      </c>
      <c r="N47" s="510">
        <v>46</v>
      </c>
      <c r="O47" s="510">
        <v>44</v>
      </c>
      <c r="P47" s="510"/>
      <c r="Q47" s="510"/>
      <c r="R47" s="510"/>
      <c r="S47" s="14">
        <f t="shared" si="3"/>
        <v>46</v>
      </c>
    </row>
    <row r="48" spans="1:19" ht="15.75">
      <c r="A48" s="34">
        <v>534</v>
      </c>
      <c r="B48" s="498" t="s">
        <v>142</v>
      </c>
      <c r="C48" s="8" t="str">
        <f>LOOKUP(A48,Name!A$1:B934)</f>
        <v>James McKenzie</v>
      </c>
      <c r="D48" s="509">
        <v>46</v>
      </c>
      <c r="E48" s="510"/>
      <c r="F48" s="510"/>
      <c r="G48" s="510"/>
      <c r="H48" s="510"/>
      <c r="I48" s="458">
        <f t="shared" si="2"/>
        <v>46</v>
      </c>
      <c r="K48" s="21">
        <v>381</v>
      </c>
      <c r="L48" s="501" t="s">
        <v>143</v>
      </c>
      <c r="M48" s="514" t="str">
        <f>LOOKUP(K48,Name!A$1:B1294)</f>
        <v>Kyle Corvin</v>
      </c>
      <c r="N48" s="510"/>
      <c r="O48" s="510"/>
      <c r="P48" s="510"/>
      <c r="Q48" s="510">
        <v>43</v>
      </c>
      <c r="R48" s="510"/>
      <c r="S48" s="14">
        <f t="shared" si="3"/>
        <v>43</v>
      </c>
    </row>
    <row r="49" spans="1:19" ht="15.75">
      <c r="A49" s="34">
        <v>537</v>
      </c>
      <c r="B49" s="498" t="s">
        <v>142</v>
      </c>
      <c r="C49" s="8" t="str">
        <f>LOOKUP(A49,Name!A$1:B935)</f>
        <v>Timothy Li</v>
      </c>
      <c r="D49" s="509"/>
      <c r="E49" s="510">
        <v>46</v>
      </c>
      <c r="F49" s="510"/>
      <c r="G49" s="510"/>
      <c r="H49" s="510"/>
      <c r="I49" s="458">
        <f t="shared" si="2"/>
        <v>46</v>
      </c>
      <c r="K49" s="21">
        <v>532</v>
      </c>
      <c r="L49" s="501" t="s">
        <v>143</v>
      </c>
      <c r="M49" s="514" t="str">
        <f>LOOKUP(K49,Name!A$1:B1296)</f>
        <v>Oran Au</v>
      </c>
      <c r="N49" s="510"/>
      <c r="O49" s="510">
        <v>38</v>
      </c>
      <c r="P49" s="510"/>
      <c r="Q49" s="510">
        <v>41</v>
      </c>
      <c r="R49" s="510"/>
      <c r="S49" s="14">
        <f t="shared" si="3"/>
        <v>41</v>
      </c>
    </row>
    <row r="50" spans="1:19" ht="15.75">
      <c r="A50" s="34">
        <v>532</v>
      </c>
      <c r="B50" s="498" t="s">
        <v>142</v>
      </c>
      <c r="C50" s="8" t="str">
        <f>LOOKUP(A50,Name!A$1:B939)</f>
        <v>Oran Au</v>
      </c>
      <c r="D50" s="510"/>
      <c r="E50" s="510"/>
      <c r="F50" s="510">
        <v>46</v>
      </c>
      <c r="G50" s="504"/>
      <c r="H50" s="504"/>
      <c r="I50" s="458">
        <f t="shared" si="2"/>
        <v>46</v>
      </c>
      <c r="K50" s="337">
        <v>117</v>
      </c>
      <c r="L50" s="501" t="s">
        <v>143</v>
      </c>
      <c r="M50" s="514" t="str">
        <f>LOOKUP(K50,Name!A$1:B1299)</f>
        <v>David Iliffe</v>
      </c>
      <c r="N50" s="510">
        <v>40</v>
      </c>
      <c r="O50" s="510"/>
      <c r="P50" s="510">
        <v>37</v>
      </c>
      <c r="Q50" s="510"/>
      <c r="R50" s="510"/>
      <c r="S50" s="14">
        <f t="shared" si="3"/>
        <v>40</v>
      </c>
    </row>
    <row r="51" spans="1:19" ht="15.75">
      <c r="A51" s="21">
        <v>120</v>
      </c>
      <c r="B51" s="498" t="s">
        <v>142</v>
      </c>
      <c r="C51" s="8" t="str">
        <f>LOOKUP(A51,Name!A$1:B930)</f>
        <v>Connor Race</v>
      </c>
      <c r="D51" s="510">
        <v>40</v>
      </c>
      <c r="E51" s="510"/>
      <c r="F51" s="510"/>
      <c r="G51" s="510"/>
      <c r="H51" s="510"/>
      <c r="I51" s="458">
        <f t="shared" si="2"/>
        <v>40</v>
      </c>
      <c r="K51" s="21">
        <v>120</v>
      </c>
      <c r="L51" s="501" t="s">
        <v>143</v>
      </c>
      <c r="M51" s="514" t="str">
        <f>LOOKUP(K51,Name!A$1:B1285)</f>
        <v>Connor Race</v>
      </c>
      <c r="N51" s="510"/>
      <c r="O51" s="510"/>
      <c r="P51" s="510">
        <v>40</v>
      </c>
      <c r="Q51" s="510"/>
      <c r="R51" s="510"/>
      <c r="S51" s="14">
        <f t="shared" si="3"/>
        <v>40</v>
      </c>
    </row>
    <row r="52" spans="1:19" ht="15.75">
      <c r="A52" s="21">
        <v>352</v>
      </c>
      <c r="B52" s="498" t="s">
        <v>142</v>
      </c>
      <c r="C52" s="8" t="str">
        <f>LOOKUP(A52,Name!A$1:B941)</f>
        <v>Noah Lloyd</v>
      </c>
      <c r="D52" s="510"/>
      <c r="E52" s="510">
        <v>38</v>
      </c>
      <c r="F52" s="510"/>
      <c r="G52" s="510"/>
      <c r="H52" s="510"/>
      <c r="I52" s="458">
        <f t="shared" si="2"/>
        <v>38</v>
      </c>
      <c r="K52" s="21">
        <v>499</v>
      </c>
      <c r="L52" s="501" t="s">
        <v>143</v>
      </c>
      <c r="M52" s="514" t="str">
        <f>LOOKUP(K52,Name!A$1:B1297)</f>
        <v>Alex Johnson</v>
      </c>
      <c r="N52" s="510"/>
      <c r="O52" s="510">
        <v>39</v>
      </c>
      <c r="P52" s="510"/>
      <c r="Q52" s="510"/>
      <c r="R52" s="510"/>
      <c r="S52" s="14">
        <f t="shared" si="3"/>
        <v>39</v>
      </c>
    </row>
    <row r="53" spans="1:19" ht="15.75">
      <c r="A53" s="21">
        <v>125</v>
      </c>
      <c r="B53" s="498" t="s">
        <v>142</v>
      </c>
      <c r="C53" s="8" t="str">
        <f>LOOKUP(A53,Name!A$1:B939)</f>
        <v>Cameron Bisseu</v>
      </c>
      <c r="D53" s="510"/>
      <c r="E53" s="510">
        <v>37</v>
      </c>
      <c r="F53" s="504"/>
      <c r="G53" s="504"/>
      <c r="H53" s="504"/>
      <c r="I53" s="458">
        <f t="shared" si="2"/>
        <v>37</v>
      </c>
      <c r="K53" s="21">
        <v>123</v>
      </c>
      <c r="L53" s="501" t="s">
        <v>143</v>
      </c>
      <c r="M53" s="514" t="str">
        <f>LOOKUP(K53,Name!A$1:B1286)</f>
        <v>Aaron Oshenye</v>
      </c>
      <c r="N53" s="510"/>
      <c r="O53" s="510">
        <v>33</v>
      </c>
      <c r="P53" s="510"/>
      <c r="Q53" s="510">
        <v>39</v>
      </c>
      <c r="R53" s="510"/>
      <c r="S53" s="14">
        <f t="shared" si="3"/>
        <v>39</v>
      </c>
    </row>
    <row r="54" spans="1:19" ht="15.75">
      <c r="A54" s="21">
        <v>498</v>
      </c>
      <c r="B54" s="498" t="s">
        <v>142</v>
      </c>
      <c r="C54" s="340" t="str">
        <f>LOOKUP(A54,Name!A$1:B940)</f>
        <v>Aran Palmer</v>
      </c>
      <c r="D54" s="508">
        <v>34</v>
      </c>
      <c r="E54" s="508"/>
      <c r="F54" s="508"/>
      <c r="G54" s="508">
        <v>35</v>
      </c>
      <c r="H54" s="508"/>
      <c r="I54" s="458">
        <f t="shared" si="2"/>
        <v>35</v>
      </c>
      <c r="K54" s="21">
        <v>382</v>
      </c>
      <c r="L54" s="501" t="s">
        <v>143</v>
      </c>
      <c r="M54" s="514" t="str">
        <f>LOOKUP(K54,Name!A$1:B1293)</f>
        <v>Alexander John</v>
      </c>
      <c r="N54" s="510"/>
      <c r="O54" s="510"/>
      <c r="P54" s="510"/>
      <c r="Q54" s="510">
        <v>38</v>
      </c>
      <c r="R54" s="510"/>
      <c r="S54" s="14">
        <f t="shared" si="3"/>
        <v>38</v>
      </c>
    </row>
    <row r="55" spans="1:19" ht="15.75">
      <c r="A55" s="21">
        <v>354</v>
      </c>
      <c r="B55" s="498" t="s">
        <v>142</v>
      </c>
      <c r="C55" s="8" t="str">
        <f>LOOKUP(A55,Name!A$1:B932)</f>
        <v>Reece Canhigh</v>
      </c>
      <c r="D55" s="508">
        <v>34</v>
      </c>
      <c r="E55" s="508"/>
      <c r="F55" s="508"/>
      <c r="G55" s="510"/>
      <c r="H55" s="508"/>
      <c r="I55" s="458">
        <f t="shared" si="2"/>
        <v>34</v>
      </c>
      <c r="K55" s="21">
        <v>534</v>
      </c>
      <c r="L55" s="501" t="s">
        <v>143</v>
      </c>
      <c r="M55" s="514" t="str">
        <f>LOOKUP(K55,Name!A$1:B1294)</f>
        <v>James McKenzie</v>
      </c>
      <c r="N55" s="510"/>
      <c r="O55" s="510"/>
      <c r="P55" s="510">
        <v>37</v>
      </c>
      <c r="Q55" s="510"/>
      <c r="R55" s="510"/>
      <c r="S55" s="14">
        <f t="shared" si="3"/>
        <v>37</v>
      </c>
    </row>
    <row r="56" spans="1:19" ht="15.75">
      <c r="A56" s="21">
        <v>497</v>
      </c>
      <c r="B56" s="498" t="s">
        <v>142</v>
      </c>
      <c r="C56" s="8" t="str">
        <f>LOOKUP(A56,Name!A$1:B935)</f>
        <v>Callum Stubbs</v>
      </c>
      <c r="D56" s="510">
        <v>29</v>
      </c>
      <c r="E56" s="510"/>
      <c r="F56" s="510"/>
      <c r="G56" s="510"/>
      <c r="H56" s="510"/>
      <c r="I56" s="458">
        <f t="shared" si="2"/>
        <v>29</v>
      </c>
      <c r="K56" s="21">
        <v>531</v>
      </c>
      <c r="L56" s="501" t="s">
        <v>143</v>
      </c>
      <c r="M56" s="514" t="str">
        <f>LOOKUP(K56,Name!A$1:B1295)</f>
        <v>Joe Perkins</v>
      </c>
      <c r="N56" s="510">
        <v>36</v>
      </c>
      <c r="O56" s="510"/>
      <c r="P56" s="510"/>
      <c r="Q56" s="510"/>
      <c r="R56" s="510"/>
      <c r="S56" s="14">
        <f t="shared" si="3"/>
        <v>36</v>
      </c>
    </row>
    <row r="57" spans="1:19" ht="15.75">
      <c r="A57" s="21">
        <v>122</v>
      </c>
      <c r="B57" s="498" t="s">
        <v>142</v>
      </c>
      <c r="C57" s="8" t="str">
        <f>LOOKUP(A57,Name!A$1:B938)</f>
        <v>Lewis Douglas</v>
      </c>
      <c r="D57" s="510">
        <v>27</v>
      </c>
      <c r="E57" s="510"/>
      <c r="F57" s="504"/>
      <c r="G57" s="504"/>
      <c r="H57" s="504"/>
      <c r="I57" s="458">
        <f t="shared" si="2"/>
        <v>27</v>
      </c>
      <c r="K57" s="21">
        <v>128</v>
      </c>
      <c r="L57" s="501" t="s">
        <v>143</v>
      </c>
      <c r="M57" s="514" t="str">
        <f>LOOKUP(K57,Name!A$1:B1287)</f>
        <v>Joseph Creed</v>
      </c>
      <c r="N57" s="510"/>
      <c r="O57" s="510"/>
      <c r="P57" s="510"/>
      <c r="Q57" s="510">
        <v>36</v>
      </c>
      <c r="R57" s="510"/>
      <c r="S57" s="14">
        <f t="shared" si="3"/>
        <v>36</v>
      </c>
    </row>
    <row r="58" spans="1:19" ht="15.75">
      <c r="A58" s="21">
        <v>119</v>
      </c>
      <c r="B58" s="498" t="s">
        <v>142</v>
      </c>
      <c r="C58" s="8" t="str">
        <f>LOOKUP(A58,Name!A$1:B932)</f>
        <v>Harry Darrock</v>
      </c>
      <c r="D58" s="510"/>
      <c r="E58" s="510">
        <v>25</v>
      </c>
      <c r="F58" s="510"/>
      <c r="G58" s="510">
        <v>27</v>
      </c>
      <c r="H58" s="510"/>
      <c r="I58" s="458">
        <f t="shared" si="2"/>
        <v>27</v>
      </c>
      <c r="K58" s="21">
        <v>354</v>
      </c>
      <c r="L58" s="501" t="s">
        <v>143</v>
      </c>
      <c r="M58" s="514" t="str">
        <f>LOOKUP(K58,Name!A$1:B1293)</f>
        <v>Reece Canhigh</v>
      </c>
      <c r="N58" s="510"/>
      <c r="O58" s="510">
        <v>35</v>
      </c>
      <c r="P58" s="510"/>
      <c r="Q58" s="510"/>
      <c r="R58" s="510"/>
      <c r="S58" s="14">
        <f t="shared" si="3"/>
        <v>35</v>
      </c>
    </row>
    <row r="59" spans="1:19" ht="15.75">
      <c r="A59" s="420">
        <v>639</v>
      </c>
      <c r="B59" s="499" t="s">
        <v>153</v>
      </c>
      <c r="C59" s="515" t="str">
        <f>LOOKUP(A59,Name!A$1:B1325)</f>
        <v>Caleb Taylor</v>
      </c>
      <c r="D59" s="511">
        <v>6</v>
      </c>
      <c r="E59" s="511">
        <v>6.26</v>
      </c>
      <c r="F59" s="511">
        <v>6.1</v>
      </c>
      <c r="G59" s="511">
        <v>6</v>
      </c>
      <c r="H59" s="512"/>
      <c r="I59" s="669">
        <f t="shared" si="2"/>
        <v>6.26</v>
      </c>
      <c r="K59" s="21">
        <v>498</v>
      </c>
      <c r="L59" s="501" t="s">
        <v>143</v>
      </c>
      <c r="M59" s="514" t="str">
        <f>LOOKUP(K59,Name!A$1:B1296)</f>
        <v>Aran Palmer</v>
      </c>
      <c r="N59" s="510"/>
      <c r="O59" s="510"/>
      <c r="P59" s="510">
        <v>31</v>
      </c>
      <c r="Q59" s="510"/>
      <c r="R59" s="510"/>
      <c r="S59" s="14">
        <f t="shared" si="3"/>
        <v>31</v>
      </c>
    </row>
    <row r="60" spans="1:19" ht="15.75">
      <c r="A60" s="21">
        <v>530</v>
      </c>
      <c r="B60" s="500" t="s">
        <v>153</v>
      </c>
      <c r="C60" s="273" t="str">
        <f>LOOKUP(A60,Name!A$1:B1328)</f>
        <v>Joel Bickley</v>
      </c>
      <c r="D60" s="504"/>
      <c r="E60" s="504"/>
      <c r="F60" s="504"/>
      <c r="G60" s="504">
        <v>5.52</v>
      </c>
      <c r="H60" s="504"/>
      <c r="I60" s="345">
        <f t="shared" si="2"/>
        <v>5.52</v>
      </c>
      <c r="K60" s="21">
        <v>533</v>
      </c>
      <c r="L60" s="501" t="s">
        <v>143</v>
      </c>
      <c r="M60" s="514" t="str">
        <f>LOOKUP(K60,Name!A$1:B1297)</f>
        <v>Ryan Pennington</v>
      </c>
      <c r="N60" s="510">
        <v>30</v>
      </c>
      <c r="O60" s="510"/>
      <c r="P60" s="510"/>
      <c r="Q60" s="510"/>
      <c r="R60" s="510"/>
      <c r="S60" s="14">
        <f t="shared" si="3"/>
        <v>30</v>
      </c>
    </row>
    <row r="61" spans="1:19" ht="15.75">
      <c r="A61" s="21">
        <v>643</v>
      </c>
      <c r="B61" s="500" t="s">
        <v>153</v>
      </c>
      <c r="C61" s="273" t="str">
        <f>LOOKUP(A61,Name!A$1:B1322)</f>
        <v>Will Sands</v>
      </c>
      <c r="D61" s="504">
        <v>5.4</v>
      </c>
      <c r="E61" s="504">
        <v>5.44</v>
      </c>
      <c r="F61" s="504"/>
      <c r="G61" s="504"/>
      <c r="H61" s="504"/>
      <c r="I61" s="345">
        <f t="shared" si="2"/>
        <v>5.44</v>
      </c>
      <c r="K61" s="21">
        <v>497</v>
      </c>
      <c r="L61" s="501" t="s">
        <v>143</v>
      </c>
      <c r="M61" s="514" t="str">
        <f>LOOKUP(K61,Name!A$1:B1298)</f>
        <v>Callum Stubbs</v>
      </c>
      <c r="N61" s="510"/>
      <c r="O61" s="510"/>
      <c r="P61" s="510"/>
      <c r="Q61" s="510">
        <v>27</v>
      </c>
      <c r="R61" s="510"/>
      <c r="S61" s="14">
        <f t="shared" si="3"/>
        <v>27</v>
      </c>
    </row>
    <row r="62" spans="1:19" ht="15.75">
      <c r="A62" s="21">
        <v>646</v>
      </c>
      <c r="B62" s="500" t="s">
        <v>153</v>
      </c>
      <c r="C62" s="273" t="str">
        <f>LOOKUP(A62,Name!A$1:B1323)</f>
        <v>Elliot Harris</v>
      </c>
      <c r="D62" s="504"/>
      <c r="E62" s="504"/>
      <c r="F62" s="504"/>
      <c r="G62" s="504">
        <v>5.38</v>
      </c>
      <c r="H62" s="504"/>
      <c r="I62" s="345">
        <f t="shared" si="2"/>
        <v>5.38</v>
      </c>
      <c r="K62" s="21">
        <v>119</v>
      </c>
      <c r="L62" s="501" t="s">
        <v>143</v>
      </c>
      <c r="M62" s="514" t="str">
        <f>LOOKUP(K62,Name!A$1:B1284)</f>
        <v>Harry Darrock</v>
      </c>
      <c r="N62" s="510"/>
      <c r="O62" s="510">
        <v>25</v>
      </c>
      <c r="P62" s="510"/>
      <c r="Q62" s="510"/>
      <c r="R62" s="510"/>
      <c r="S62" s="14">
        <f t="shared" si="3"/>
        <v>25</v>
      </c>
    </row>
    <row r="63" spans="1:19" ht="15.75">
      <c r="A63" s="21">
        <v>352</v>
      </c>
      <c r="B63" s="500" t="s">
        <v>153</v>
      </c>
      <c r="C63" s="273" t="str">
        <f>LOOKUP(A63,Name!A$1:B1319)</f>
        <v>Noah Lloyd</v>
      </c>
      <c r="D63" s="504">
        <v>5.3</v>
      </c>
      <c r="E63" s="504"/>
      <c r="F63" s="504"/>
      <c r="G63" s="504"/>
      <c r="H63" s="504"/>
      <c r="I63" s="345">
        <f t="shared" si="2"/>
        <v>5.3</v>
      </c>
      <c r="K63" s="41" t="s">
        <v>0</v>
      </c>
      <c r="L63" s="439" t="s">
        <v>474</v>
      </c>
      <c r="M63" s="42" t="s">
        <v>35</v>
      </c>
      <c r="N63" s="517" t="s">
        <v>84</v>
      </c>
      <c r="O63" s="517" t="s">
        <v>1</v>
      </c>
      <c r="P63" s="517" t="s">
        <v>2</v>
      </c>
      <c r="Q63" s="517" t="s">
        <v>3</v>
      </c>
      <c r="R63" s="518" t="s">
        <v>4</v>
      </c>
      <c r="S63" s="527" t="s">
        <v>521</v>
      </c>
    </row>
    <row r="64" spans="1:9" ht="15.75">
      <c r="A64" s="21">
        <v>117</v>
      </c>
      <c r="B64" s="500" t="s">
        <v>153</v>
      </c>
      <c r="C64" s="273" t="str">
        <f>LOOKUP(A64,Name!A$1:B1335)</f>
        <v>David Iliffe</v>
      </c>
      <c r="D64" s="504"/>
      <c r="E64" s="504"/>
      <c r="F64" s="504"/>
      <c r="G64" s="504">
        <v>5.24</v>
      </c>
      <c r="H64" s="504"/>
      <c r="I64" s="345">
        <f t="shared" si="2"/>
        <v>5.24</v>
      </c>
    </row>
    <row r="65" spans="1:9" ht="15.75">
      <c r="A65" s="21">
        <v>537</v>
      </c>
      <c r="B65" s="500" t="s">
        <v>153</v>
      </c>
      <c r="C65" s="273" t="str">
        <f>LOOKUP(A65,Name!A$1:B1329)</f>
        <v>Timothy Li</v>
      </c>
      <c r="D65" s="504"/>
      <c r="E65" s="504">
        <v>5.16</v>
      </c>
      <c r="F65" s="504"/>
      <c r="G65" s="504"/>
      <c r="H65" s="504"/>
      <c r="I65" s="345">
        <f t="shared" si="2"/>
        <v>5.16</v>
      </c>
    </row>
    <row r="66" spans="1:9" ht="15.75">
      <c r="A66" s="21">
        <v>638</v>
      </c>
      <c r="B66" s="500" t="s">
        <v>153</v>
      </c>
      <c r="C66" s="273" t="str">
        <f>LOOKUP(A66,Name!A$1:B1321)</f>
        <v>Jamie Russell</v>
      </c>
      <c r="D66" s="504"/>
      <c r="E66" s="504"/>
      <c r="F66" s="504">
        <v>5.08</v>
      </c>
      <c r="G66" s="504"/>
      <c r="H66" s="504"/>
      <c r="I66" s="345">
        <f aca="true" t="shared" si="4" ref="I66:I76">MAX(D66:H66)</f>
        <v>5.08</v>
      </c>
    </row>
    <row r="67" spans="1:9" ht="15.75">
      <c r="A67" s="21">
        <v>120</v>
      </c>
      <c r="B67" s="500" t="s">
        <v>153</v>
      </c>
      <c r="C67" s="273" t="str">
        <f>LOOKUP(A67,Name!A$1:B1333)</f>
        <v>Connor Race</v>
      </c>
      <c r="D67" s="504"/>
      <c r="E67" s="504">
        <v>4.22</v>
      </c>
      <c r="F67" s="504">
        <v>5.04</v>
      </c>
      <c r="G67" s="504"/>
      <c r="H67" s="504"/>
      <c r="I67" s="345">
        <f t="shared" si="4"/>
        <v>5.04</v>
      </c>
    </row>
    <row r="68" spans="1:9" ht="15.75">
      <c r="A68" s="21">
        <v>535</v>
      </c>
      <c r="B68" s="500" t="s">
        <v>153</v>
      </c>
      <c r="C68" s="273" t="str">
        <f>LOOKUP(A68,Name!A$1:B1328)</f>
        <v>Seb Stowe</v>
      </c>
      <c r="D68" s="504">
        <v>4.94</v>
      </c>
      <c r="E68" s="504"/>
      <c r="F68" s="504">
        <v>4.92</v>
      </c>
      <c r="G68" s="504"/>
      <c r="H68" s="504"/>
      <c r="I68" s="345">
        <f t="shared" si="4"/>
        <v>4.94</v>
      </c>
    </row>
    <row r="69" spans="1:9" ht="15.75">
      <c r="A69" s="21">
        <v>532</v>
      </c>
      <c r="B69" s="500" t="s">
        <v>153</v>
      </c>
      <c r="C69" s="273" t="str">
        <f>LOOKUP(A69,Name!A$1:B1327)</f>
        <v>Oran Au</v>
      </c>
      <c r="D69" s="504">
        <v>4.42</v>
      </c>
      <c r="E69" s="504">
        <v>4.66</v>
      </c>
      <c r="F69" s="504">
        <v>4.5</v>
      </c>
      <c r="G69" s="504">
        <v>4.86</v>
      </c>
      <c r="H69" s="504"/>
      <c r="I69" s="345">
        <f t="shared" si="4"/>
        <v>4.86</v>
      </c>
    </row>
    <row r="70" spans="1:9" ht="15.75">
      <c r="A70" s="21">
        <v>380</v>
      </c>
      <c r="B70" s="500" t="s">
        <v>153</v>
      </c>
      <c r="C70" s="273" t="str">
        <f>LOOKUP(A70,Name!A$1:B1320)</f>
        <v>Olivia Ward</v>
      </c>
      <c r="D70" s="504"/>
      <c r="E70" s="504"/>
      <c r="F70" s="504"/>
      <c r="G70" s="504">
        <v>4.56</v>
      </c>
      <c r="H70" s="504"/>
      <c r="I70" s="345">
        <f t="shared" si="4"/>
        <v>4.56</v>
      </c>
    </row>
    <row r="71" spans="1:9" ht="15.75">
      <c r="A71" s="21">
        <v>499</v>
      </c>
      <c r="B71" s="500" t="s">
        <v>153</v>
      </c>
      <c r="C71" s="273" t="str">
        <f>LOOKUP(A71,Name!A$1:B1329)</f>
        <v>Alex Johnson</v>
      </c>
      <c r="D71" s="504"/>
      <c r="E71" s="504"/>
      <c r="F71" s="504">
        <v>4.5</v>
      </c>
      <c r="G71" s="504"/>
      <c r="H71" s="504"/>
      <c r="I71" s="345">
        <f t="shared" si="4"/>
        <v>4.5</v>
      </c>
    </row>
    <row r="72" spans="1:9" ht="15.75">
      <c r="A72" s="21">
        <v>118</v>
      </c>
      <c r="B72" s="500" t="s">
        <v>153</v>
      </c>
      <c r="C72" s="273" t="str">
        <f>LOOKUP(A72,Name!A$1:B1334)</f>
        <v>Evan Pritchard</v>
      </c>
      <c r="D72" s="504"/>
      <c r="E72" s="504">
        <v>4.46</v>
      </c>
      <c r="F72" s="504"/>
      <c r="G72" s="504"/>
      <c r="H72" s="504"/>
      <c r="I72" s="345">
        <f t="shared" si="4"/>
        <v>4.46</v>
      </c>
    </row>
    <row r="73" spans="1:9" ht="15.75">
      <c r="A73" s="21">
        <v>371</v>
      </c>
      <c r="B73" s="500" t="s">
        <v>153</v>
      </c>
      <c r="C73" s="516" t="str">
        <f>LOOKUP(A73,Name!A$1:B1321)</f>
        <v>Ethan Bishop</v>
      </c>
      <c r="D73" s="505"/>
      <c r="E73" s="505"/>
      <c r="F73" s="505"/>
      <c r="G73" s="505">
        <v>4.3</v>
      </c>
      <c r="H73" s="505"/>
      <c r="I73" s="345">
        <f t="shared" si="4"/>
        <v>4.3</v>
      </c>
    </row>
    <row r="74" spans="1:9" ht="15.75">
      <c r="A74" s="21">
        <v>351</v>
      </c>
      <c r="B74" s="500" t="s">
        <v>153</v>
      </c>
      <c r="C74" s="686" t="str">
        <f>LOOKUP(A74,Name!A$1:B1320)</f>
        <v>Jayden Pedley-Morgan</v>
      </c>
      <c r="D74" s="504"/>
      <c r="E74" s="504">
        <v>4.24</v>
      </c>
      <c r="F74" s="504"/>
      <c r="G74" s="504"/>
      <c r="H74" s="504"/>
      <c r="I74" s="345">
        <f t="shared" si="4"/>
        <v>4.24</v>
      </c>
    </row>
    <row r="75" spans="1:9" ht="15.75">
      <c r="A75" s="21">
        <v>123</v>
      </c>
      <c r="B75" s="500" t="s">
        <v>153</v>
      </c>
      <c r="C75" s="516" t="str">
        <f>LOOKUP(A75,Name!A$1:B1335)</f>
        <v>Aaron Oshenye</v>
      </c>
      <c r="D75" s="504"/>
      <c r="E75" s="504"/>
      <c r="F75" s="504"/>
      <c r="G75" s="504">
        <v>3.44</v>
      </c>
      <c r="H75" s="504"/>
      <c r="I75" s="345">
        <f t="shared" si="4"/>
        <v>3.44</v>
      </c>
    </row>
    <row r="76" spans="1:9" ht="15.75">
      <c r="A76" s="21">
        <v>489</v>
      </c>
      <c r="B76" s="500" t="s">
        <v>153</v>
      </c>
      <c r="C76" s="273" t="str">
        <f>LOOKUP(A76,Name!A$1:B1330)</f>
        <v>Rio Cox</v>
      </c>
      <c r="D76" s="504"/>
      <c r="E76" s="504"/>
      <c r="F76" s="504"/>
      <c r="G76" s="504">
        <v>3.4</v>
      </c>
      <c r="H76" s="504"/>
      <c r="I76" s="345">
        <f t="shared" si="4"/>
        <v>3.4</v>
      </c>
    </row>
  </sheetData>
  <sheetProtection/>
  <conditionalFormatting sqref="A93:B65536 A1:B1 A2:A42 A54:A72">
    <cfRule type="cellIs" priority="37" dxfId="126" operator="between" stopIfTrue="1">
      <formula>500</formula>
      <formula>599</formula>
    </cfRule>
    <cfRule type="cellIs" priority="38" dxfId="125" operator="between" stopIfTrue="1">
      <formula>600</formula>
      <formula>699</formula>
    </cfRule>
    <cfRule type="cellIs" priority="39" dxfId="124" operator="between" stopIfTrue="1">
      <formula>300</formula>
      <formula>399</formula>
    </cfRule>
  </conditionalFormatting>
  <conditionalFormatting sqref="A51:A53 A43:B50 L62 K62:K63 B21:B42 A73:B76 B51:B72 K44:L61">
    <cfRule type="cellIs" priority="40" dxfId="4" operator="between" stopIfTrue="1">
      <formula>300</formula>
      <formula>399</formula>
    </cfRule>
    <cfRule type="cellIs" priority="41" dxfId="3" operator="between" stopIfTrue="1">
      <formula>600</formula>
      <formula>699</formula>
    </cfRule>
    <cfRule type="cellIs" priority="42" dxfId="2" operator="between" stopIfTrue="1">
      <formula>500</formula>
      <formula>599</formula>
    </cfRule>
  </conditionalFormatting>
  <conditionalFormatting sqref="A1:B1 B58 A43:B57 A2:A42 A58:A76 K44:K63">
    <cfRule type="cellIs" priority="36" dxfId="95" operator="between">
      <formula>100</formula>
      <formula>199</formula>
    </cfRule>
  </conditionalFormatting>
  <conditionalFormatting sqref="A1:B1 A93:B65536 B58 A43:B57 A2:A42 A58:A76 K44:K63">
    <cfRule type="cellIs" priority="35" dxfId="157" operator="between">
      <formula>400</formula>
      <formula>499</formula>
    </cfRule>
  </conditionalFormatting>
  <conditionalFormatting sqref="B2:B20">
    <cfRule type="cellIs" priority="26" dxfId="108" operator="between" stopIfTrue="1">
      <formula>300</formula>
      <formula>399</formula>
    </cfRule>
    <cfRule type="cellIs" priority="27" dxfId="107" operator="between" stopIfTrue="1">
      <formula>600</formula>
      <formula>699</formula>
    </cfRule>
    <cfRule type="cellIs" priority="28" dxfId="2" operator="between" stopIfTrue="1">
      <formula>500</formula>
      <formula>599</formula>
    </cfRule>
  </conditionalFormatting>
  <conditionalFormatting sqref="L63">
    <cfRule type="cellIs" priority="14" dxfId="126" operator="between" stopIfTrue="1">
      <formula>500</formula>
      <formula>599</formula>
    </cfRule>
    <cfRule type="cellIs" priority="15" dxfId="125" operator="between" stopIfTrue="1">
      <formula>600</formula>
      <formula>699</formula>
    </cfRule>
    <cfRule type="cellIs" priority="16" dxfId="124" operator="between" stopIfTrue="1">
      <formula>300</formula>
      <formula>399</formula>
    </cfRule>
  </conditionalFormatting>
  <conditionalFormatting sqref="L63">
    <cfRule type="cellIs" priority="13" dxfId="95" operator="between">
      <formula>100</formula>
      <formula>199</formula>
    </cfRule>
  </conditionalFormatting>
  <conditionalFormatting sqref="L63">
    <cfRule type="cellIs" priority="12" dxfId="157" operator="between">
      <formula>400</formula>
      <formula>499</formula>
    </cfRule>
  </conditionalFormatting>
  <conditionalFormatting sqref="K29:L36">
    <cfRule type="cellIs" priority="9" dxfId="126" operator="between" stopIfTrue="1">
      <formula>500</formula>
      <formula>599</formula>
    </cfRule>
    <cfRule type="cellIs" priority="10" dxfId="125" operator="between" stopIfTrue="1">
      <formula>600</formula>
      <formula>699</formula>
    </cfRule>
    <cfRule type="cellIs" priority="11" dxfId="124" operator="between" stopIfTrue="1">
      <formula>300</formula>
      <formula>399</formula>
    </cfRule>
  </conditionalFormatting>
  <conditionalFormatting sqref="K1:K42">
    <cfRule type="cellIs" priority="5" dxfId="97" operator="between">
      <formula>600</formula>
      <formula>700</formula>
    </cfRule>
    <cfRule type="cellIs" priority="6" dxfId="96" operator="between">
      <formula>299</formula>
      <formula>399</formula>
    </cfRule>
    <cfRule type="cellIs" priority="7" dxfId="95" operator="between">
      <formula>99</formula>
      <formula>200</formula>
    </cfRule>
    <cfRule type="cellIs" priority="8" dxfId="116" operator="between">
      <formula>400</formula>
      <formula>499</formula>
    </cfRule>
  </conditionalFormatting>
  <conditionalFormatting sqref="K10">
    <cfRule type="cellIs" priority="4" dxfId="150" operator="between">
      <formula>500</formula>
      <formula>599</formula>
    </cfRule>
  </conditionalFormatting>
  <conditionalFormatting sqref="A56:A57">
    <cfRule type="cellIs" priority="1" dxfId="4" operator="between" stopIfTrue="1">
      <formula>300</formula>
      <formula>399</formula>
    </cfRule>
    <cfRule type="cellIs" priority="2" dxfId="3" operator="between" stopIfTrue="1">
      <formula>600</formula>
      <formula>699</formula>
    </cfRule>
    <cfRule type="cellIs" priority="3" dxfId="2" operator="between" stopIfTrue="1">
      <formula>500</formula>
      <formula>599</formula>
    </cfRule>
  </conditionalFormatting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9" scale="63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Stuart paul</cp:lastModifiedBy>
  <cp:lastPrinted>2014-03-12T19:01:41Z</cp:lastPrinted>
  <dcterms:created xsi:type="dcterms:W3CDTF">2004-10-09T19:34:07Z</dcterms:created>
  <dcterms:modified xsi:type="dcterms:W3CDTF">2014-03-28T21:04:06Z</dcterms:modified>
  <cp:category/>
  <cp:version/>
  <cp:contentType/>
  <cp:contentStatus/>
</cp:coreProperties>
</file>