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10" windowWidth="6420" windowHeight="7410" tabRatio="766" activeTab="13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Pts" sheetId="8" r:id="rId8"/>
    <sheet name="11B" sheetId="9" r:id="rId9"/>
    <sheet name="11G" sheetId="10" r:id="rId10"/>
    <sheet name="13B" sheetId="11" r:id="rId11"/>
    <sheet name="13G" sheetId="12" r:id="rId12"/>
    <sheet name="15ar" sheetId="13" r:id="rId13"/>
    <sheet name="15G" sheetId="14" r:id="rId14"/>
    <sheet name="15B" sheetId="15" r:id="rId15"/>
  </sheets>
  <definedNames>
    <definedName name="_xlnm.Print_Area" localSheetId="9">'11G'!$A$1:$R$64</definedName>
    <definedName name="_xlnm.Print_Area" localSheetId="10">'13B'!$A$1:$S$63</definedName>
    <definedName name="_xlnm.Print_Area" localSheetId="12">'15ar'!$A$1:$Q$39</definedName>
    <definedName name="_xlnm.Print_Area" localSheetId="0">'Name'!$A$407:$I$456</definedName>
    <definedName name="_xlnm.Print_Area" localSheetId="7">'Pts'!$A$1:$M$41</definedName>
    <definedName name="_xlnm.Print_Area" localSheetId="1">'s11B'!$H$1:$R$64</definedName>
    <definedName name="_xlnm.Print_Area" localSheetId="2">'s11G'!$H$1:$R$64</definedName>
    <definedName name="_xlnm.Print_Area" localSheetId="3">'s13B'!$H$1:$R$68</definedName>
    <definedName name="_xlnm.Print_Area" localSheetId="4">'s13G'!$H$1:$R$68</definedName>
    <definedName name="_xlnm.Print_Area" localSheetId="6">'s15G'!$A$1:$Q$51</definedName>
  </definedNames>
  <calcPr fullCalcOnLoad="1"/>
</workbook>
</file>

<file path=xl/sharedStrings.xml><?xml version="1.0" encoding="utf-8"?>
<sst xmlns="http://schemas.openxmlformats.org/spreadsheetml/2006/main" count="2771" uniqueCount="606">
  <si>
    <t>No</t>
  </si>
  <si>
    <t>Nov</t>
  </si>
  <si>
    <t>Dec</t>
  </si>
  <si>
    <t>Jan</t>
  </si>
  <si>
    <t>Mar</t>
  </si>
  <si>
    <t>Best Perf</t>
  </si>
  <si>
    <t>Birchfield</t>
  </si>
  <si>
    <t>Solihull &amp;Small Heath</t>
  </si>
  <si>
    <t>Tamworth</t>
  </si>
  <si>
    <t>Halesowen</t>
  </si>
  <si>
    <t>Royal Sutton</t>
  </si>
  <si>
    <t>Total</t>
  </si>
  <si>
    <t xml:space="preserve"> </t>
  </si>
  <si>
    <t>MPts</t>
  </si>
  <si>
    <t>6A</t>
  </si>
  <si>
    <t>5A</t>
  </si>
  <si>
    <t>3A</t>
  </si>
  <si>
    <t>4A</t>
  </si>
  <si>
    <t>1A</t>
  </si>
  <si>
    <t>6B</t>
  </si>
  <si>
    <t>5B</t>
  </si>
  <si>
    <t>3B</t>
  </si>
  <si>
    <t>4B</t>
  </si>
  <si>
    <t>1B</t>
  </si>
  <si>
    <t>Solihull &amp;SH A</t>
  </si>
  <si>
    <t>Tamworth A</t>
  </si>
  <si>
    <t>Birchfield A</t>
  </si>
  <si>
    <t>Halesowen A</t>
  </si>
  <si>
    <t>Royal Sutton A</t>
  </si>
  <si>
    <t>Solihull &amp;SH B</t>
  </si>
  <si>
    <t>Tamworth B</t>
  </si>
  <si>
    <t>Birchfield B</t>
  </si>
  <si>
    <t>Halesowen B</t>
  </si>
  <si>
    <t>Royal Sutton B</t>
  </si>
  <si>
    <t>U11B Total</t>
  </si>
  <si>
    <t>Name</t>
  </si>
  <si>
    <t>AG</t>
  </si>
  <si>
    <t>DOB</t>
  </si>
  <si>
    <t>BP</t>
  </si>
  <si>
    <t>U13B 8 lap Paar</t>
  </si>
  <si>
    <t>U13B 4x2 Relay</t>
  </si>
  <si>
    <t>U13B Total</t>
  </si>
  <si>
    <t>U11G 2x1 Relay</t>
  </si>
  <si>
    <t>U11G 6lap Paar</t>
  </si>
  <si>
    <t>U11G 2x2 Relay</t>
  </si>
  <si>
    <t>U11G 1 Lap</t>
  </si>
  <si>
    <t>U11G 4x1 Relay</t>
  </si>
  <si>
    <t>U11G Total</t>
  </si>
  <si>
    <t>U13G Circuit Relay</t>
  </si>
  <si>
    <t>U13G 8 lap Paar</t>
  </si>
  <si>
    <t>U13G 4x2 Relay</t>
  </si>
  <si>
    <t>U13G Total</t>
  </si>
  <si>
    <t>Emily Belcher</t>
  </si>
  <si>
    <t>Fiona Foulkes</t>
  </si>
  <si>
    <t>Maisie Franklin</t>
  </si>
  <si>
    <t>Louisa Webber</t>
  </si>
  <si>
    <t>Charlie Hadley</t>
  </si>
  <si>
    <t>Martin Williams</t>
  </si>
  <si>
    <t>Oliver Russell</t>
  </si>
  <si>
    <t>Mary Takwoingi</t>
  </si>
  <si>
    <t>Alyssa Morrison</t>
  </si>
  <si>
    <t>Annabel Dalby</t>
  </si>
  <si>
    <t>Keavie Preston</t>
  </si>
  <si>
    <t>Anya Bates</t>
  </si>
  <si>
    <t>Ella Stirling</t>
  </si>
  <si>
    <t>Katie Lund</t>
  </si>
  <si>
    <t>Lewis Edwards</t>
  </si>
  <si>
    <t>Elliot Tanner</t>
  </si>
  <si>
    <t>Jamie Russell</t>
  </si>
  <si>
    <t>Will Tanner</t>
  </si>
  <si>
    <t>James Price</t>
  </si>
  <si>
    <t>Tom O'Hanlon</t>
  </si>
  <si>
    <t>Will Hitchcock</t>
  </si>
  <si>
    <t>Brandon Bache</t>
  </si>
  <si>
    <t>Lewis Johnson</t>
  </si>
  <si>
    <t>Lauren Swindell</t>
  </si>
  <si>
    <t>Ben White</t>
  </si>
  <si>
    <t>Molly Jenks</t>
  </si>
  <si>
    <t>Charlotte Barnard</t>
  </si>
  <si>
    <t>Sian Lewis</t>
  </si>
  <si>
    <t>Oliver Barnard</t>
  </si>
  <si>
    <t>Katie Dunnaker</t>
  </si>
  <si>
    <t>Lucy Wheeler</t>
  </si>
  <si>
    <t>Daniel James</t>
  </si>
  <si>
    <t>Alice Mellor</t>
  </si>
  <si>
    <t>Alice Scott</t>
  </si>
  <si>
    <t>Emily Rumbold</t>
  </si>
  <si>
    <t>Isabelle Neville</t>
  </si>
  <si>
    <t>Max Vernon</t>
  </si>
  <si>
    <t>Oct</t>
  </si>
  <si>
    <t>Max</t>
  </si>
  <si>
    <t>Taryn Hogan</t>
  </si>
  <si>
    <t>Chris Perry</t>
  </si>
  <si>
    <t>Connor Endley</t>
  </si>
  <si>
    <t>Deaglan O'Brien</t>
  </si>
  <si>
    <t>Coel Taylor</t>
  </si>
  <si>
    <t>Caleb Taylor</t>
  </si>
  <si>
    <t>DeAndre Williams</t>
  </si>
  <si>
    <t>Sarah Russell</t>
  </si>
  <si>
    <t>Mia Sukkersudha</t>
  </si>
  <si>
    <t>Grace Dowse</t>
  </si>
  <si>
    <t>Libby Dale</t>
  </si>
  <si>
    <t>Georgia May Jones</t>
  </si>
  <si>
    <t>Aran Palmer</t>
  </si>
  <si>
    <t>Grace Taylor</t>
  </si>
  <si>
    <t>Maddie Bache</t>
  </si>
  <si>
    <t>Royal Sutton Coldfield</t>
  </si>
  <si>
    <t>RSC</t>
  </si>
  <si>
    <t>Birchfield Harriers</t>
  </si>
  <si>
    <t>BIR</t>
  </si>
  <si>
    <t>Halesowen C&amp;AC</t>
  </si>
  <si>
    <t>HAL</t>
  </si>
  <si>
    <t>Tamworth AC</t>
  </si>
  <si>
    <t>TAM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</si>
  <si>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</si>
  <si>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</si>
  <si>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</si>
  <si>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</si>
  <si>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</si>
  <si>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</si>
  <si>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</si>
  <si>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</si>
  <si>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</si>
  <si>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</si>
  <si>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</si>
  <si>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</si>
  <si>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</si>
  <si>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</si>
  <si>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</si>
  <si>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</si>
  <si>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</si>
  <si>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</si>
  <si>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</si>
  <si>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</si>
  <si>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</si>
  <si>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</si>
  <si>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</si>
  <si>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</si>
  <si>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</si>
  <si>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</si>
  <si>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</si>
  <si>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</si>
  <si>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</si>
  <si>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</si>
  <si>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</si>
  <si>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</si>
  <si>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</si>
  <si>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</si>
  <si>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</si>
  <si>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</si>
  <si>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</si>
  <si>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</si>
  <si>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</si>
  <si>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</si>
  <si>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</si>
  <si>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</si>
  <si>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Birmingham Sportshall League  2013 to 2014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</si>
  <si>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</si>
  <si>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</si>
  <si>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</si>
  <si>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</si>
  <si>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</si>
  <si>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</si>
  <si>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</si>
  <si>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</si>
  <si>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</si>
  <si>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</si>
  <si>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</si>
  <si>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</si>
  <si>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</si>
  <si>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</si>
  <si>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</si>
  <si>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</si>
  <si>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</si>
  <si>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</si>
  <si>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</si>
  <si>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</si>
  <si>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</si>
  <si>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</si>
  <si>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</si>
  <si>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</si>
  <si>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</si>
  <si>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</si>
  <si>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</si>
  <si>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</si>
  <si>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</si>
  <si>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</si>
  <si>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</si>
  <si>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</si>
  <si>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</si>
  <si>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</si>
  <si>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</si>
  <si>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</si>
  <si>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</si>
  <si>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 xml:space="preserve">  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</si>
  <si>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</si>
  <si>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</si>
  <si>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</si>
  <si>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</si>
  <si>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</si>
  <si>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</si>
  <si>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</si>
  <si>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</si>
  <si>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</si>
  <si>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</si>
  <si>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</si>
  <si>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</si>
  <si>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</si>
  <si>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</si>
  <si>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</si>
  <si>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</si>
  <si>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</si>
  <si>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</si>
  <si>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</si>
  <si>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</si>
  <si>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</si>
  <si>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</si>
  <si>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</si>
  <si>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</si>
  <si>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</si>
  <si>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</si>
  <si>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</si>
  <si>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</si>
  <si>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</si>
  <si>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</si>
  <si>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</si>
  <si>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</si>
  <si>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</si>
  <si>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</si>
  <si>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</si>
  <si>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</si>
  <si>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</si>
  <si>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</si>
  <si>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</si>
  <si>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</si>
  <si>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</si>
  <si>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</si>
  <si>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</si>
  <si>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</si>
  <si>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</si>
  <si>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2 Lap</t>
  </si>
  <si>
    <t>U15G 4 Lap</t>
  </si>
  <si>
    <t>U15G Long Jump</t>
  </si>
  <si>
    <t>U15G 8 lap Paar</t>
  </si>
  <si>
    <t>U15G 4x2 Relay</t>
  </si>
  <si>
    <t>U15G Total</t>
  </si>
  <si>
    <t>U15B Total</t>
  </si>
  <si>
    <t>Solihull &amp;Small Hth</t>
  </si>
  <si>
    <t>U15G Speed Bounce</t>
  </si>
  <si>
    <t>U15G Shot</t>
  </si>
  <si>
    <t>U15B Speed Bounce</t>
  </si>
  <si>
    <t>U15B Shot</t>
  </si>
  <si>
    <t>U15B 4x2 Relay</t>
  </si>
  <si>
    <t>U15B 8 lap Paar</t>
  </si>
  <si>
    <t>U15B Long Jump</t>
  </si>
  <si>
    <t>u13G</t>
  </si>
  <si>
    <t>Iris Oliarynk</t>
  </si>
  <si>
    <t>Oliver Taylor</t>
  </si>
  <si>
    <t>Kimberley Thomas</t>
  </si>
  <si>
    <t>Phoebe Sutton</t>
  </si>
  <si>
    <t>u15G</t>
  </si>
  <si>
    <t>Josie Olyarynk</t>
  </si>
  <si>
    <t>Chloe Chapman</t>
  </si>
  <si>
    <t>Milly Allen</t>
  </si>
  <si>
    <t>u11G</t>
  </si>
  <si>
    <t>Lee Wright</t>
  </si>
  <si>
    <t>u15B</t>
  </si>
  <si>
    <t>Tom Partridge</t>
  </si>
  <si>
    <t>u13B</t>
  </si>
  <si>
    <t>Aaron Potter</t>
  </si>
  <si>
    <t>Oliver Sutton</t>
  </si>
  <si>
    <t>u11B</t>
  </si>
  <si>
    <t>Callum Stubbs</t>
  </si>
  <si>
    <t>Alex Johnson</t>
  </si>
  <si>
    <t>U11G</t>
  </si>
  <si>
    <t>Hannah Evans</t>
  </si>
  <si>
    <t>Sophie Ehlan</t>
  </si>
  <si>
    <t>Amy Cook</t>
  </si>
  <si>
    <t>Niamh Kilgallan</t>
  </si>
  <si>
    <t>Bethany Devonshire</t>
  </si>
  <si>
    <t>Sophie Perry</t>
  </si>
  <si>
    <t>Charlotte Perry</t>
  </si>
  <si>
    <t>Jessica Nesbitt</t>
  </si>
  <si>
    <t>Amy Kelly</t>
  </si>
  <si>
    <t>Joel Bickley</t>
  </si>
  <si>
    <t>U11B</t>
  </si>
  <si>
    <t>Joe Perkins</t>
  </si>
  <si>
    <t>Oran Au</t>
  </si>
  <si>
    <t>Ryan Pennington</t>
  </si>
  <si>
    <t>James McKenzie</t>
  </si>
  <si>
    <t>Seb Stowe</t>
  </si>
  <si>
    <t>U13G</t>
  </si>
  <si>
    <t>Olivia Wooley</t>
  </si>
  <si>
    <t>Sophie Price</t>
  </si>
  <si>
    <t>Rachel West</t>
  </si>
  <si>
    <t>Ellie Turner</t>
  </si>
  <si>
    <t>Emily Findlater</t>
  </si>
  <si>
    <t>Charlotte Bush</t>
  </si>
  <si>
    <t>Erin Bush</t>
  </si>
  <si>
    <t>U13B</t>
  </si>
  <si>
    <t>Sam Ehlan</t>
  </si>
  <si>
    <t>U15G</t>
  </si>
  <si>
    <t>Ella Turner</t>
  </si>
  <si>
    <t>Charlotte Cornbill</t>
  </si>
  <si>
    <t>Kai Evans</t>
  </si>
  <si>
    <t>U15B</t>
  </si>
  <si>
    <t>Luke James</t>
  </si>
  <si>
    <t>Elliot Rowe</t>
  </si>
  <si>
    <t>20.11.00</t>
  </si>
  <si>
    <t>06.08.01</t>
  </si>
  <si>
    <t>09.11.00</t>
  </si>
  <si>
    <t>22.07.01</t>
  </si>
  <si>
    <t>Henry Thorneywork</t>
  </si>
  <si>
    <t>04.11.00</t>
  </si>
  <si>
    <t>19.06.02</t>
  </si>
  <si>
    <t>Tom Rayson</t>
  </si>
  <si>
    <t>02.08.01</t>
  </si>
  <si>
    <t>Jacob Redden</t>
  </si>
  <si>
    <t>23.07.02</t>
  </si>
  <si>
    <t>23.02.99</t>
  </si>
  <si>
    <t>07.06.00</t>
  </si>
  <si>
    <t>01.10.98</t>
  </si>
  <si>
    <t>06.02.00</t>
  </si>
  <si>
    <t>Callum Martin</t>
  </si>
  <si>
    <t>Elliot Jones</t>
  </si>
  <si>
    <t>03.05.00</t>
  </si>
  <si>
    <t>11.08.03</t>
  </si>
  <si>
    <t>14.01.03</t>
  </si>
  <si>
    <t>06.10.02</t>
  </si>
  <si>
    <t>Darshan Gill</t>
  </si>
  <si>
    <t>08.09.02</t>
  </si>
  <si>
    <t>28.10.02</t>
  </si>
  <si>
    <t>Will Sands</t>
  </si>
  <si>
    <t>24.09.03</t>
  </si>
  <si>
    <t>25.09.02</t>
  </si>
  <si>
    <t>Fraser McCabe</t>
  </si>
  <si>
    <t>23.06.03</t>
  </si>
  <si>
    <t>22.01.01</t>
  </si>
  <si>
    <t>28.08.01</t>
  </si>
  <si>
    <t>Georgia Harding</t>
  </si>
  <si>
    <t>10.07.02</t>
  </si>
  <si>
    <t>03.11.00</t>
  </si>
  <si>
    <t>31.01.02</t>
  </si>
  <si>
    <t>15.07.01</t>
  </si>
  <si>
    <t>Ellen Crockett</t>
  </si>
  <si>
    <t>07.04.01</t>
  </si>
  <si>
    <t>13.09.01</t>
  </si>
  <si>
    <t>Nieve Dale</t>
  </si>
  <si>
    <t>26.02.02</t>
  </si>
  <si>
    <t>03.12.98</t>
  </si>
  <si>
    <t>04.09.98</t>
  </si>
  <si>
    <t>13.05.99</t>
  </si>
  <si>
    <t>17.05.00</t>
  </si>
  <si>
    <t>20.04.99</t>
  </si>
  <si>
    <t>09.09.99</t>
  </si>
  <si>
    <t>26.11.99</t>
  </si>
  <si>
    <t>15.10.98</t>
  </si>
  <si>
    <t>Danel Jansen van Rensburg</t>
  </si>
  <si>
    <t>28.12.98</t>
  </si>
  <si>
    <t>Tania Jansen van Rensburg</t>
  </si>
  <si>
    <t>10.08.00</t>
  </si>
  <si>
    <t>18.05.03</t>
  </si>
  <si>
    <t>23.01.03</t>
  </si>
  <si>
    <t>Olivia Webber</t>
  </si>
  <si>
    <t>03.11.02</t>
  </si>
  <si>
    <t>Tanith Cox</t>
  </si>
  <si>
    <t>Ania Gahan</t>
  </si>
  <si>
    <t>10.10.02</t>
  </si>
  <si>
    <t>Freya Harding</t>
  </si>
  <si>
    <t>Charlotte Cappendell</t>
  </si>
  <si>
    <t>09.03.04</t>
  </si>
  <si>
    <t>Sophie Storey</t>
  </si>
  <si>
    <t>27.03.04</t>
  </si>
  <si>
    <t>T</t>
  </si>
  <si>
    <t>D</t>
  </si>
  <si>
    <t>5&amp;6</t>
  </si>
  <si>
    <t>Namala Sentenza</t>
  </si>
  <si>
    <t>Katrina Hall</t>
  </si>
  <si>
    <t>Jessica Moseley</t>
  </si>
  <si>
    <t>Ana Gissen</t>
  </si>
  <si>
    <t>Sophie Pasley</t>
  </si>
  <si>
    <t>Holly Marsden</t>
  </si>
  <si>
    <t>Ellie Lydall</t>
  </si>
  <si>
    <t>Grace Rees</t>
  </si>
  <si>
    <t>Ashantay Cole</t>
  </si>
  <si>
    <t>Chenee Taylor</t>
  </si>
  <si>
    <t>Amber Threfall</t>
  </si>
  <si>
    <t>Lauren Walker</t>
  </si>
  <si>
    <t>Beth George</t>
  </si>
  <si>
    <t>Keziah Okirie</t>
  </si>
  <si>
    <t>Lauryn Elliott</t>
  </si>
  <si>
    <t>Sarah Shakespeare</t>
  </si>
  <si>
    <t>Caitlin McMorrow</t>
  </si>
  <si>
    <t>Chelsey Marsden</t>
  </si>
  <si>
    <t>Lemeyah Isaac</t>
  </si>
  <si>
    <t>Scarlett Ross</t>
  </si>
  <si>
    <t>Elizabeth Hennessy</t>
  </si>
  <si>
    <t>Ellisia Watterson</t>
  </si>
  <si>
    <t>Atiyah Skeete</t>
  </si>
  <si>
    <t>Charis Okirie</t>
  </si>
  <si>
    <t>Melissa Morris</t>
  </si>
  <si>
    <t>Shamilla Channer</t>
  </si>
  <si>
    <t>Jessica Morris</t>
  </si>
  <si>
    <t>Olivia Ward</t>
  </si>
  <si>
    <t>Maddie Bradley</t>
  </si>
  <si>
    <t>Donchae Blake</t>
  </si>
  <si>
    <t>Eloise Evans</t>
  </si>
  <si>
    <t>Harriet Woodward</t>
  </si>
  <si>
    <t>Lauren Francis May</t>
  </si>
  <si>
    <t>Kia Stewart Morrison</t>
  </si>
  <si>
    <t>Zak Mansell</t>
  </si>
  <si>
    <t>James Johnson</t>
  </si>
  <si>
    <t>Asher Johnson</t>
  </si>
  <si>
    <t>Tyrell Williamson-Greene</t>
  </si>
  <si>
    <t>Kofi Bennett</t>
  </si>
  <si>
    <t>Noah Lloyd</t>
  </si>
  <si>
    <t>Nathaniel Clarke</t>
  </si>
  <si>
    <t>Sam Green</t>
  </si>
  <si>
    <t>Jayden Pedley-Morgan</t>
  </si>
  <si>
    <t>Reece Canhigh</t>
  </si>
  <si>
    <t>Zach Elliott</t>
  </si>
  <si>
    <t>Alexander Oleskow</t>
  </si>
  <si>
    <t>Benjamin Saunders</t>
  </si>
  <si>
    <t>Akello Hodgers-Blake</t>
  </si>
  <si>
    <t>Jackson Williamson</t>
  </si>
  <si>
    <t>Charlie Lester</t>
  </si>
  <si>
    <t>Carter Williamson</t>
  </si>
  <si>
    <t>Jardel Thompson-Jones</t>
  </si>
  <si>
    <t>Kiondra Lewis-Brown</t>
  </si>
  <si>
    <t>Ben Ashton</t>
  </si>
  <si>
    <t>Ethan Brough</t>
  </si>
  <si>
    <t>Luke Reilly</t>
  </si>
  <si>
    <t>Alex Capper</t>
  </si>
  <si>
    <t>Mollie Darrock</t>
  </si>
  <si>
    <t>Rachel Iliffe</t>
  </si>
  <si>
    <t>Georgina Case</t>
  </si>
  <si>
    <t>Eleanor Williams</t>
  </si>
  <si>
    <t>Hannah Smith</t>
  </si>
  <si>
    <t>Sam Hamadou</t>
  </si>
  <si>
    <t>Lucy Wood</t>
  </si>
  <si>
    <t>Beth Duffy</t>
  </si>
  <si>
    <t>Alice Bonner</t>
  </si>
  <si>
    <t>Aaron Oshenye</t>
  </si>
  <si>
    <t>Harry Darrock</t>
  </si>
  <si>
    <t>Rion Solomon-Nwolisa</t>
  </si>
  <si>
    <t>David Iliffe</t>
  </si>
  <si>
    <t>Connor Race</t>
  </si>
  <si>
    <t>Evan Pritchard</t>
  </si>
  <si>
    <t>Lewis Douglas</t>
  </si>
  <si>
    <t>Alexandra Burn</t>
  </si>
  <si>
    <t>Ella Smith</t>
  </si>
  <si>
    <t>Caitlin Ralth</t>
  </si>
  <si>
    <t>Freya Liddington</t>
  </si>
  <si>
    <t>Chase Hansle</t>
  </si>
  <si>
    <t>Chris Sissons</t>
  </si>
  <si>
    <t>Patience Clarke</t>
  </si>
  <si>
    <t>Millly Fidkin</t>
  </si>
  <si>
    <t>Thea Criddle</t>
  </si>
  <si>
    <t>Isabella Brooks</t>
  </si>
  <si>
    <t>Mia Cooper</t>
  </si>
  <si>
    <t>Lucy Corker</t>
  </si>
  <si>
    <t>Kaie Chambers-Brown</t>
  </si>
  <si>
    <t>Henry Sanders</t>
  </si>
  <si>
    <t>Jasmine Skipp</t>
  </si>
  <si>
    <t>Elley Criddle</t>
  </si>
  <si>
    <t>Amelia Small</t>
  </si>
  <si>
    <t>Connie Wooton</t>
  </si>
  <si>
    <t>Beth Darrock</t>
  </si>
  <si>
    <t>U15B 4 Lap</t>
  </si>
  <si>
    <t>U15B 2 Lap</t>
  </si>
  <si>
    <t>Jamie Crothers</t>
  </si>
  <si>
    <t>James Ward</t>
  </si>
  <si>
    <t>Joe Higgins</t>
  </si>
  <si>
    <t>U15B Triple Jump</t>
  </si>
  <si>
    <t>1st</t>
  </si>
  <si>
    <t>4th</t>
  </si>
  <si>
    <t>5th</t>
  </si>
  <si>
    <t>2nd</t>
  </si>
  <si>
    <t>3rd</t>
  </si>
  <si>
    <t>Event</t>
  </si>
  <si>
    <t>Circuit R</t>
  </si>
  <si>
    <t>11Boys</t>
  </si>
  <si>
    <t>Name / Team</t>
  </si>
  <si>
    <t>2x1 Relay</t>
  </si>
  <si>
    <t>1 lap</t>
  </si>
  <si>
    <t xml:space="preserve">5B </t>
  </si>
  <si>
    <t>6lapPaar</t>
  </si>
  <si>
    <t>2x2 relay</t>
  </si>
  <si>
    <t>4x1 relay</t>
  </si>
  <si>
    <t>11 Boys</t>
  </si>
  <si>
    <t>ChestP</t>
  </si>
  <si>
    <t>In under 15's match points are only for interest. Places by actual points total.</t>
  </si>
  <si>
    <t>Carrie Gordon</t>
  </si>
  <si>
    <t>Katie Wright</t>
  </si>
  <si>
    <t>Poppy Jones</t>
  </si>
  <si>
    <t>Kodi Davey</t>
  </si>
  <si>
    <t>Ryan Morris</t>
  </si>
  <si>
    <t>Will Edwards</t>
  </si>
  <si>
    <t>Elliot Harris</t>
  </si>
  <si>
    <t>Tea Tullah</t>
  </si>
  <si>
    <t>Bennath Chillingworth</t>
  </si>
  <si>
    <t>Donatella Silva</t>
  </si>
  <si>
    <t>Amy Taylor</t>
  </si>
  <si>
    <t>India Hillback</t>
  </si>
  <si>
    <t>Kayleigh Murray</t>
  </si>
  <si>
    <t>Molly Fuller</t>
  </si>
  <si>
    <t>Nichole Birmingham</t>
  </si>
  <si>
    <t>Georgina Stewart</t>
  </si>
  <si>
    <t>Isobel Ryans</t>
  </si>
  <si>
    <t>Cameron Bisseu</t>
  </si>
  <si>
    <t>Liam Bisseu</t>
  </si>
  <si>
    <t>u11b</t>
  </si>
  <si>
    <t>Jacob Thomas</t>
  </si>
  <si>
    <t>Luke O'Brien</t>
  </si>
  <si>
    <t>George Creed</t>
  </si>
  <si>
    <t>Mya Strachan</t>
  </si>
  <si>
    <t>Timothy Li</t>
  </si>
  <si>
    <t>Ethan Bishop</t>
  </si>
  <si>
    <t>Kyle Bailey</t>
  </si>
  <si>
    <t>Remi Issac</t>
  </si>
  <si>
    <t>Morgan Price</t>
  </si>
  <si>
    <t>Daniel Westley</t>
  </si>
  <si>
    <t>Molly Richardson</t>
  </si>
  <si>
    <t>Alice Nolan</t>
  </si>
  <si>
    <t>Maddy Underwood</t>
  </si>
  <si>
    <t>Lauren Bowman</t>
  </si>
  <si>
    <t>Best</t>
  </si>
  <si>
    <t>Solihull &amp;S Hth</t>
  </si>
  <si>
    <t>11G Circuit Relay</t>
  </si>
  <si>
    <t>U11G Speed B</t>
  </si>
  <si>
    <t>U15G All Rounder</t>
  </si>
  <si>
    <t>U15B Allrounder</t>
  </si>
  <si>
    <t>Under 13 Girls Results Fri 13th Dec 2013</t>
  </si>
  <si>
    <t>Under 13 Boys Results Fri 13th Dec 2013</t>
  </si>
  <si>
    <t>Under 11 Boys Results Fri 13th Dec 2013</t>
  </si>
  <si>
    <t>Under 11 Girls Results Fri 13th Dec 2013</t>
  </si>
  <si>
    <t>13th December 2013</t>
  </si>
  <si>
    <t xml:space="preserve">Best </t>
  </si>
  <si>
    <t xml:space="preserve">Speed </t>
  </si>
  <si>
    <t>Charlotte Lock</t>
  </si>
  <si>
    <t>Lauren Colwell</t>
  </si>
  <si>
    <t>Bethan Fulwell</t>
  </si>
  <si>
    <t>Sam Chance</t>
  </si>
  <si>
    <t>James Andrews</t>
  </si>
  <si>
    <t>1.43.5</t>
  </si>
  <si>
    <t>1.44.6</t>
  </si>
  <si>
    <t>1.45.3</t>
  </si>
  <si>
    <t>1.45.8</t>
  </si>
  <si>
    <t>1.51.4</t>
  </si>
  <si>
    <t>1.46.0</t>
  </si>
  <si>
    <t>1.47.6</t>
  </si>
  <si>
    <t>1.48.4</t>
  </si>
  <si>
    <t>Sam Harris</t>
  </si>
  <si>
    <t>Nathan Case</t>
  </si>
  <si>
    <t>Cameron Harris</t>
  </si>
  <si>
    <t>Alex Ross</t>
  </si>
  <si>
    <t>1.32.1</t>
  </si>
  <si>
    <t>1.32.8</t>
  </si>
  <si>
    <t>1.34.6</t>
  </si>
  <si>
    <t>Jose Duhaney</t>
  </si>
  <si>
    <t>Jordan Ricketts</t>
  </si>
  <si>
    <t>1.53.8</t>
  </si>
  <si>
    <t>2.01.1</t>
  </si>
  <si>
    <t>1.43.3</t>
  </si>
  <si>
    <t>1.54.2</t>
  </si>
  <si>
    <t>1.57.7</t>
  </si>
  <si>
    <t>1.23.6</t>
  </si>
  <si>
    <t>1.31.0</t>
  </si>
  <si>
    <t>1.35.4</t>
  </si>
  <si>
    <t>1.27.5</t>
  </si>
  <si>
    <t>1.29.7</t>
  </si>
  <si>
    <t>1.32.2</t>
  </si>
  <si>
    <t>1.38.1</t>
  </si>
  <si>
    <t>Jayda Regis</t>
  </si>
  <si>
    <t>1.32.9</t>
  </si>
  <si>
    <t>1.34.7</t>
  </si>
  <si>
    <t>1.41.8</t>
  </si>
  <si>
    <t>1.55.4</t>
  </si>
  <si>
    <t>2.05.2</t>
  </si>
  <si>
    <t>2.05.4</t>
  </si>
  <si>
    <t>1.47.5</t>
  </si>
  <si>
    <t>1.49.3</t>
  </si>
  <si>
    <t>1.49.5</t>
  </si>
  <si>
    <t>2.02.8</t>
  </si>
  <si>
    <t>Maisie Coughlan</t>
  </si>
  <si>
    <t>Abigail Hazel</t>
  </si>
  <si>
    <t>Amelia Coughlan</t>
  </si>
  <si>
    <t>Alicia Tarr</t>
  </si>
  <si>
    <t>1.29.9</t>
  </si>
  <si>
    <t>1.34.8</t>
  </si>
  <si>
    <t>1.38.3</t>
  </si>
  <si>
    <t>1.42.9</t>
  </si>
  <si>
    <t>1.32.0</t>
  </si>
  <si>
    <t>1.38.4</t>
  </si>
  <si>
    <t>1.24.9</t>
  </si>
  <si>
    <t>1.34.4</t>
  </si>
  <si>
    <t>1.28.0</t>
  </si>
  <si>
    <t>1.31.6</t>
  </si>
  <si>
    <t>1.32.5</t>
  </si>
  <si>
    <t>Under 11 Girls</t>
  </si>
  <si>
    <t>4x2 Relay</t>
  </si>
  <si>
    <t>U13B Cir Relay</t>
  </si>
  <si>
    <t>U13G Field</t>
  </si>
  <si>
    <t>13 B</t>
  </si>
  <si>
    <t>Kieran Higgins</t>
  </si>
  <si>
    <t>U15G Vertical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</si>
</sst>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;@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b/>
      <sz val="12"/>
      <color indexed="60"/>
      <name val="Arial"/>
      <family val="2"/>
    </font>
    <font>
      <b/>
      <sz val="12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62"/>
      <name val="Arial"/>
      <family val="2"/>
    </font>
    <font>
      <b/>
      <sz val="12"/>
      <color indexed="30"/>
      <name val="Arial"/>
      <family val="2"/>
    </font>
    <font>
      <sz val="10"/>
      <color indexed="56"/>
      <name val="Arial"/>
      <family val="2"/>
    </font>
    <font>
      <b/>
      <sz val="12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2" tint="-0.7499799728393555"/>
      <name val="Arial"/>
      <family val="2"/>
    </font>
    <font>
      <b/>
      <sz val="12"/>
      <color theme="3"/>
      <name val="Arial"/>
      <family val="2"/>
    </font>
    <font>
      <b/>
      <sz val="12"/>
      <color theme="5" tint="0.7999799847602844"/>
      <name val="Arial"/>
      <family val="2"/>
    </font>
    <font>
      <b/>
      <sz val="12"/>
      <color theme="9" tint="0.7999799847602844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9" tint="0.5999900102615356"/>
      <name val="Arial"/>
      <family val="2"/>
    </font>
    <font>
      <sz val="12"/>
      <color theme="3"/>
      <name val="Arial"/>
      <family val="2"/>
    </font>
    <font>
      <b/>
      <sz val="12"/>
      <color rgb="FFFFFF00"/>
      <name val="Arial"/>
      <family val="2"/>
    </font>
    <font>
      <b/>
      <sz val="16"/>
      <color theme="0"/>
      <name val="Arial"/>
      <family val="2"/>
    </font>
    <font>
      <b/>
      <sz val="16"/>
      <color theme="2" tint="-0.7499799728393555"/>
      <name val="Arial"/>
      <family val="2"/>
    </font>
    <font>
      <b/>
      <sz val="16"/>
      <color theme="3" tint="-0.24997000396251678"/>
      <name val="Arial"/>
      <family val="2"/>
    </font>
    <font>
      <sz val="12"/>
      <color theme="0"/>
      <name val="Arial"/>
      <family val="2"/>
    </font>
    <font>
      <b/>
      <sz val="11"/>
      <color theme="9" tint="0.7999799847602844"/>
      <name val="Arial"/>
      <family val="2"/>
    </font>
    <font>
      <b/>
      <sz val="12"/>
      <color theme="9" tint="-0.4999699890613556"/>
      <name val="Arial"/>
      <family val="2"/>
    </font>
    <font>
      <b/>
      <sz val="12"/>
      <color theme="3" tint="0.39998000860214233"/>
      <name val="Arial"/>
      <family val="2"/>
    </font>
    <font>
      <b/>
      <sz val="10"/>
      <color theme="0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3"/>
      <name val="Arial"/>
      <family val="2"/>
    </font>
    <font>
      <b/>
      <sz val="10"/>
      <color theme="3" tint="0.39998000860214233"/>
      <name val="Arial"/>
      <family val="2"/>
    </font>
    <font>
      <b/>
      <sz val="12"/>
      <color rgb="FF0070C0"/>
      <name val="Arial"/>
      <family val="2"/>
    </font>
    <font>
      <b/>
      <sz val="12"/>
      <color theme="2" tint="-0.8999800086021423"/>
      <name val="Arial"/>
      <family val="2"/>
    </font>
    <font>
      <sz val="10"/>
      <color theme="3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8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5" fillId="33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1" fontId="5" fillId="34" borderId="12" xfId="0" applyNumberFormat="1" applyFont="1" applyFill="1" applyBorder="1" applyAlignment="1">
      <alignment horizontal="center" vertical="top" wrapText="1"/>
    </xf>
    <xf numFmtId="164" fontId="5" fillId="34" borderId="10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5" fillId="0" borderId="12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center" vertical="center" wrapText="1"/>
    </xf>
    <xf numFmtId="164" fontId="3" fillId="35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164" fontId="5" fillId="34" borderId="17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 vertical="top" wrapText="1"/>
    </xf>
    <xf numFmtId="164" fontId="5" fillId="34" borderId="20" xfId="0" applyNumberFormat="1" applyFont="1" applyFill="1" applyBorder="1" applyAlignment="1">
      <alignment horizontal="center" vertical="top" wrapText="1"/>
    </xf>
    <xf numFmtId="164" fontId="2" fillId="36" borderId="14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164" fontId="3" fillId="36" borderId="14" xfId="0" applyNumberFormat="1" applyFont="1" applyFill="1" applyBorder="1" applyAlignment="1">
      <alignment horizontal="center" vertical="center" wrapText="1"/>
    </xf>
    <xf numFmtId="164" fontId="3" fillId="36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37" borderId="17" xfId="0" applyNumberFormat="1" applyFont="1" applyFill="1" applyBorder="1" applyAlignment="1">
      <alignment horizontal="center"/>
    </xf>
    <xf numFmtId="164" fontId="4" fillId="37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/>
    </xf>
    <xf numFmtId="0" fontId="11" fillId="39" borderId="16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/>
    </xf>
    <xf numFmtId="1" fontId="3" fillId="35" borderId="15" xfId="0" applyNumberFormat="1" applyFont="1" applyFill="1" applyBorder="1" applyAlignment="1">
      <alignment horizontal="center" vertical="center" wrapText="1"/>
    </xf>
    <xf numFmtId="1" fontId="5" fillId="34" borderId="22" xfId="0" applyNumberFormat="1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top" wrapText="1"/>
    </xf>
    <xf numFmtId="1" fontId="3" fillId="35" borderId="22" xfId="0" applyNumberFormat="1" applyFont="1" applyFill="1" applyBorder="1" applyAlignment="1">
      <alignment horizontal="center" vertical="center" wrapText="1"/>
    </xf>
    <xf numFmtId="1" fontId="5" fillId="34" borderId="23" xfId="0" applyNumberFormat="1" applyFont="1" applyFill="1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4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78" fillId="42" borderId="0" xfId="0" applyFont="1" applyFill="1" applyAlignment="1">
      <alignment horizontal="center"/>
    </xf>
    <xf numFmtId="0" fontId="78" fillId="4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78" fillId="45" borderId="0" xfId="0" applyFont="1" applyFill="1" applyAlignment="1">
      <alignment horizontal="center"/>
    </xf>
    <xf numFmtId="0" fontId="80" fillId="46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12" borderId="0" xfId="0" applyFont="1" applyFill="1" applyAlignment="1">
      <alignment/>
    </xf>
    <xf numFmtId="0" fontId="4" fillId="12" borderId="24" xfId="0" applyFont="1" applyFill="1" applyBorder="1" applyAlignment="1">
      <alignment horizontal="center"/>
    </xf>
    <xf numFmtId="0" fontId="4" fillId="41" borderId="25" xfId="0" applyFont="1" applyFill="1" applyBorder="1" applyAlignment="1">
      <alignment horizontal="center"/>
    </xf>
    <xf numFmtId="0" fontId="4" fillId="12" borderId="0" xfId="0" applyFont="1" applyFill="1" applyBorder="1" applyAlignment="1">
      <alignment/>
    </xf>
    <xf numFmtId="0" fontId="4" fillId="12" borderId="0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12" borderId="21" xfId="0" applyFont="1" applyFill="1" applyBorder="1" applyAlignment="1">
      <alignment/>
    </xf>
    <xf numFmtId="2" fontId="4" fillId="11" borderId="0" xfId="0" applyNumberFormat="1" applyFont="1" applyFill="1" applyBorder="1" applyAlignment="1">
      <alignment horizontal="center"/>
    </xf>
    <xf numFmtId="0" fontId="4" fillId="12" borderId="25" xfId="0" applyFont="1" applyFill="1" applyBorder="1" applyAlignment="1">
      <alignment horizontal="center"/>
    </xf>
    <xf numFmtId="0" fontId="4" fillId="12" borderId="26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12" borderId="28" xfId="0" applyFont="1" applyFill="1" applyBorder="1" applyAlignment="1">
      <alignment/>
    </xf>
    <xf numFmtId="0" fontId="4" fillId="12" borderId="27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4" fillId="12" borderId="29" xfId="0" applyFont="1" applyFill="1" applyBorder="1" applyAlignment="1">
      <alignment/>
    </xf>
    <xf numFmtId="2" fontId="4" fillId="12" borderId="24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2" fontId="4" fillId="11" borderId="24" xfId="0" applyNumberFormat="1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0" fontId="4" fillId="12" borderId="25" xfId="0" applyFont="1" applyFill="1" applyBorder="1" applyAlignment="1">
      <alignment/>
    </xf>
    <xf numFmtId="0" fontId="4" fillId="9" borderId="27" xfId="0" applyFont="1" applyFill="1" applyBorder="1" applyAlignment="1">
      <alignment horizontal="center"/>
    </xf>
    <xf numFmtId="0" fontId="4" fillId="47" borderId="25" xfId="0" applyFont="1" applyFill="1" applyBorder="1" applyAlignment="1">
      <alignment horizontal="center"/>
    </xf>
    <xf numFmtId="0" fontId="4" fillId="47" borderId="26" xfId="0" applyFont="1" applyFill="1" applyBorder="1" applyAlignment="1">
      <alignment horizontal="center"/>
    </xf>
    <xf numFmtId="0" fontId="4" fillId="47" borderId="27" xfId="0" applyFont="1" applyFill="1" applyBorder="1" applyAlignment="1">
      <alignment horizontal="center"/>
    </xf>
    <xf numFmtId="0" fontId="4" fillId="47" borderId="21" xfId="0" applyFont="1" applyFill="1" applyBorder="1" applyAlignment="1">
      <alignment horizontal="center"/>
    </xf>
    <xf numFmtId="0" fontId="4" fillId="47" borderId="29" xfId="0" applyFont="1" applyFill="1" applyBorder="1" applyAlignment="1">
      <alignment horizontal="center"/>
    </xf>
    <xf numFmtId="0" fontId="4" fillId="13" borderId="0" xfId="0" applyFont="1" applyFill="1" applyBorder="1" applyAlignment="1">
      <alignment/>
    </xf>
    <xf numFmtId="0" fontId="81" fillId="47" borderId="25" xfId="0" applyFont="1" applyFill="1" applyBorder="1" applyAlignment="1">
      <alignment horizontal="center"/>
    </xf>
    <xf numFmtId="0" fontId="81" fillId="47" borderId="0" xfId="0" applyFont="1" applyFill="1" applyBorder="1" applyAlignment="1">
      <alignment horizontal="center"/>
    </xf>
    <xf numFmtId="0" fontId="81" fillId="47" borderId="26" xfId="0" applyFont="1" applyFill="1" applyBorder="1" applyAlignment="1">
      <alignment horizontal="center"/>
    </xf>
    <xf numFmtId="0" fontId="82" fillId="47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2" fillId="47" borderId="0" xfId="0" applyFont="1" applyFill="1" applyAlignment="1">
      <alignment horizontal="center"/>
    </xf>
    <xf numFmtId="0" fontId="4" fillId="9" borderId="10" xfId="0" applyFont="1" applyFill="1" applyBorder="1" applyAlignment="1">
      <alignment/>
    </xf>
    <xf numFmtId="0" fontId="4" fillId="12" borderId="10" xfId="0" applyFont="1" applyFill="1" applyBorder="1" applyAlignment="1">
      <alignment horizontal="center"/>
    </xf>
    <xf numFmtId="0" fontId="78" fillId="42" borderId="30" xfId="0" applyFont="1" applyFill="1" applyBorder="1" applyAlignment="1">
      <alignment horizontal="center"/>
    </xf>
    <xf numFmtId="0" fontId="78" fillId="42" borderId="24" xfId="0" applyFont="1" applyFill="1" applyBorder="1" applyAlignment="1">
      <alignment horizontal="center"/>
    </xf>
    <xf numFmtId="0" fontId="0" fillId="9" borderId="31" xfId="0" applyFont="1" applyFill="1" applyBorder="1" applyAlignment="1">
      <alignment horizontal="center" vertical="center"/>
    </xf>
    <xf numFmtId="0" fontId="0" fillId="12" borderId="31" xfId="0" applyFont="1" applyFill="1" applyBorder="1" applyAlignment="1">
      <alignment horizontal="center" vertical="center"/>
    </xf>
    <xf numFmtId="0" fontId="78" fillId="42" borderId="28" xfId="0" applyFont="1" applyFill="1" applyBorder="1" applyAlignment="1">
      <alignment horizontal="center"/>
    </xf>
    <xf numFmtId="0" fontId="78" fillId="42" borderId="25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8" fillId="42" borderId="27" xfId="0" applyFont="1" applyFill="1" applyBorder="1" applyAlignment="1">
      <alignment horizontal="center"/>
    </xf>
    <xf numFmtId="0" fontId="78" fillId="42" borderId="21" xfId="0" applyFont="1" applyFill="1" applyBorder="1" applyAlignment="1">
      <alignment horizontal="center"/>
    </xf>
    <xf numFmtId="0" fontId="78" fillId="42" borderId="29" xfId="0" applyFont="1" applyFill="1" applyBorder="1" applyAlignment="1">
      <alignment horizontal="center"/>
    </xf>
    <xf numFmtId="0" fontId="78" fillId="43" borderId="30" xfId="0" applyFont="1" applyFill="1" applyBorder="1" applyAlignment="1">
      <alignment horizontal="center"/>
    </xf>
    <xf numFmtId="0" fontId="78" fillId="43" borderId="24" xfId="0" applyFont="1" applyFill="1" applyBorder="1" applyAlignment="1">
      <alignment horizontal="center"/>
    </xf>
    <xf numFmtId="0" fontId="78" fillId="43" borderId="28" xfId="0" applyFont="1" applyFill="1" applyBorder="1" applyAlignment="1">
      <alignment horizontal="center"/>
    </xf>
    <xf numFmtId="0" fontId="78" fillId="43" borderId="25" xfId="0" applyFont="1" applyFill="1" applyBorder="1" applyAlignment="1">
      <alignment horizontal="center"/>
    </xf>
    <xf numFmtId="0" fontId="78" fillId="43" borderId="27" xfId="0" applyFont="1" applyFill="1" applyBorder="1" applyAlignment="1">
      <alignment horizontal="center"/>
    </xf>
    <xf numFmtId="0" fontId="78" fillId="43" borderId="21" xfId="0" applyFont="1" applyFill="1" applyBorder="1" applyAlignment="1">
      <alignment horizontal="center"/>
    </xf>
    <xf numFmtId="0" fontId="78" fillId="43" borderId="29" xfId="0" applyFont="1" applyFill="1" applyBorder="1" applyAlignment="1">
      <alignment horizontal="center"/>
    </xf>
    <xf numFmtId="0" fontId="79" fillId="44" borderId="30" xfId="0" applyFont="1" applyFill="1" applyBorder="1" applyAlignment="1">
      <alignment horizontal="center"/>
    </xf>
    <xf numFmtId="0" fontId="79" fillId="44" borderId="24" xfId="0" applyFont="1" applyFill="1" applyBorder="1" applyAlignment="1">
      <alignment horizontal="center"/>
    </xf>
    <xf numFmtId="0" fontId="79" fillId="44" borderId="25" xfId="0" applyFont="1" applyFill="1" applyBorder="1" applyAlignment="1">
      <alignment horizontal="center"/>
    </xf>
    <xf numFmtId="0" fontId="79" fillId="44" borderId="27" xfId="0" applyFont="1" applyFill="1" applyBorder="1" applyAlignment="1">
      <alignment horizontal="center"/>
    </xf>
    <xf numFmtId="0" fontId="79" fillId="44" borderId="21" xfId="0" applyFont="1" applyFill="1" applyBorder="1" applyAlignment="1">
      <alignment horizontal="center"/>
    </xf>
    <xf numFmtId="0" fontId="79" fillId="44" borderId="29" xfId="0" applyFont="1" applyFill="1" applyBorder="1" applyAlignment="1">
      <alignment horizontal="center"/>
    </xf>
    <xf numFmtId="0" fontId="79" fillId="44" borderId="28" xfId="0" applyFont="1" applyFill="1" applyBorder="1" applyAlignment="1">
      <alignment horizontal="center"/>
    </xf>
    <xf numFmtId="0" fontId="78" fillId="45" borderId="30" xfId="0" applyFont="1" applyFill="1" applyBorder="1" applyAlignment="1">
      <alignment horizontal="center"/>
    </xf>
    <xf numFmtId="0" fontId="78" fillId="45" borderId="24" xfId="0" applyFont="1" applyFill="1" applyBorder="1" applyAlignment="1">
      <alignment horizontal="center"/>
    </xf>
    <xf numFmtId="0" fontId="78" fillId="45" borderId="25" xfId="0" applyFont="1" applyFill="1" applyBorder="1" applyAlignment="1">
      <alignment horizontal="center"/>
    </xf>
    <xf numFmtId="0" fontId="78" fillId="45" borderId="27" xfId="0" applyFont="1" applyFill="1" applyBorder="1" applyAlignment="1">
      <alignment horizontal="center"/>
    </xf>
    <xf numFmtId="0" fontId="78" fillId="45" borderId="21" xfId="0" applyFont="1" applyFill="1" applyBorder="1" applyAlignment="1">
      <alignment horizontal="center"/>
    </xf>
    <xf numFmtId="0" fontId="78" fillId="45" borderId="29" xfId="0" applyFont="1" applyFill="1" applyBorder="1" applyAlignment="1">
      <alignment horizontal="center"/>
    </xf>
    <xf numFmtId="0" fontId="78" fillId="45" borderId="28" xfId="0" applyFont="1" applyFill="1" applyBorder="1" applyAlignment="1">
      <alignment horizontal="center"/>
    </xf>
    <xf numFmtId="0" fontId="83" fillId="46" borderId="25" xfId="0" applyFont="1" applyFill="1" applyBorder="1" applyAlignment="1">
      <alignment horizontal="center"/>
    </xf>
    <xf numFmtId="0" fontId="83" fillId="46" borderId="27" xfId="0" applyFont="1" applyFill="1" applyBorder="1" applyAlignment="1">
      <alignment horizontal="center"/>
    </xf>
    <xf numFmtId="0" fontId="83" fillId="46" borderId="30" xfId="0" applyFont="1" applyFill="1" applyBorder="1" applyAlignment="1">
      <alignment horizontal="center"/>
    </xf>
    <xf numFmtId="0" fontId="83" fillId="46" borderId="24" xfId="0" applyFont="1" applyFill="1" applyBorder="1" applyAlignment="1">
      <alignment horizontal="center"/>
    </xf>
    <xf numFmtId="0" fontId="83" fillId="46" borderId="28" xfId="0" applyFont="1" applyFill="1" applyBorder="1" applyAlignment="1">
      <alignment horizontal="center"/>
    </xf>
    <xf numFmtId="0" fontId="79" fillId="48" borderId="30" xfId="0" applyFont="1" applyFill="1" applyBorder="1" applyAlignment="1">
      <alignment horizontal="center"/>
    </xf>
    <xf numFmtId="0" fontId="79" fillId="48" borderId="24" xfId="0" applyFont="1" applyFill="1" applyBorder="1" applyAlignment="1">
      <alignment horizontal="center"/>
    </xf>
    <xf numFmtId="0" fontId="79" fillId="48" borderId="25" xfId="0" applyFont="1" applyFill="1" applyBorder="1" applyAlignment="1">
      <alignment horizontal="center"/>
    </xf>
    <xf numFmtId="0" fontId="79" fillId="48" borderId="27" xfId="0" applyFont="1" applyFill="1" applyBorder="1" applyAlignment="1">
      <alignment horizontal="center"/>
    </xf>
    <xf numFmtId="0" fontId="79" fillId="48" borderId="21" xfId="0" applyFont="1" applyFill="1" applyBorder="1" applyAlignment="1">
      <alignment horizontal="center"/>
    </xf>
    <xf numFmtId="0" fontId="79" fillId="48" borderId="29" xfId="0" applyFont="1" applyFill="1" applyBorder="1" applyAlignment="1">
      <alignment horizontal="center"/>
    </xf>
    <xf numFmtId="0" fontId="79" fillId="48" borderId="28" xfId="0" applyFont="1" applyFill="1" applyBorder="1" applyAlignment="1">
      <alignment horizontal="center"/>
    </xf>
    <xf numFmtId="0" fontId="83" fillId="46" borderId="21" xfId="0" applyFont="1" applyFill="1" applyBorder="1" applyAlignment="1">
      <alignment horizontal="center"/>
    </xf>
    <xf numFmtId="0" fontId="83" fillId="46" borderId="29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78" fillId="42" borderId="21" xfId="0" applyNumberFormat="1" applyFont="1" applyFill="1" applyBorder="1" applyAlignment="1">
      <alignment horizontal="center"/>
    </xf>
    <xf numFmtId="164" fontId="78" fillId="43" borderId="21" xfId="0" applyNumberFormat="1" applyFont="1" applyFill="1" applyBorder="1" applyAlignment="1">
      <alignment horizontal="center"/>
    </xf>
    <xf numFmtId="164" fontId="79" fillId="44" borderId="21" xfId="0" applyNumberFormat="1" applyFont="1" applyFill="1" applyBorder="1" applyAlignment="1">
      <alignment horizontal="center"/>
    </xf>
    <xf numFmtId="164" fontId="78" fillId="45" borderId="21" xfId="0" applyNumberFormat="1" applyFont="1" applyFill="1" applyBorder="1" applyAlignment="1">
      <alignment horizontal="center"/>
    </xf>
    <xf numFmtId="164" fontId="83" fillId="46" borderId="21" xfId="0" applyNumberFormat="1" applyFont="1" applyFill="1" applyBorder="1" applyAlignment="1">
      <alignment horizontal="center"/>
    </xf>
    <xf numFmtId="164" fontId="79" fillId="48" borderId="2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78" fillId="42" borderId="21" xfId="0" applyNumberFormat="1" applyFont="1" applyFill="1" applyBorder="1" applyAlignment="1">
      <alignment horizontal="center"/>
    </xf>
    <xf numFmtId="2" fontId="78" fillId="43" borderId="21" xfId="0" applyNumberFormat="1" applyFont="1" applyFill="1" applyBorder="1" applyAlignment="1">
      <alignment horizontal="center"/>
    </xf>
    <xf numFmtId="2" fontId="79" fillId="44" borderId="21" xfId="0" applyNumberFormat="1" applyFont="1" applyFill="1" applyBorder="1" applyAlignment="1">
      <alignment horizontal="center"/>
    </xf>
    <xf numFmtId="2" fontId="78" fillId="45" borderId="21" xfId="0" applyNumberFormat="1" applyFont="1" applyFill="1" applyBorder="1" applyAlignment="1">
      <alignment horizontal="center"/>
    </xf>
    <xf numFmtId="2" fontId="83" fillId="46" borderId="21" xfId="0" applyNumberFormat="1" applyFont="1" applyFill="1" applyBorder="1" applyAlignment="1">
      <alignment horizontal="center"/>
    </xf>
    <xf numFmtId="2" fontId="79" fillId="48" borderId="21" xfId="0" applyNumberFormat="1" applyFont="1" applyFill="1" applyBorder="1" applyAlignment="1">
      <alignment horizontal="center"/>
    </xf>
    <xf numFmtId="0" fontId="0" fillId="48" borderId="31" xfId="0" applyFont="1" applyFill="1" applyBorder="1" applyAlignment="1">
      <alignment horizontal="center" vertical="center"/>
    </xf>
    <xf numFmtId="0" fontId="4" fillId="48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78" fillId="42" borderId="21" xfId="0" applyNumberFormat="1" applyFont="1" applyFill="1" applyBorder="1" applyAlignment="1">
      <alignment horizontal="center"/>
    </xf>
    <xf numFmtId="1" fontId="78" fillId="43" borderId="21" xfId="0" applyNumberFormat="1" applyFont="1" applyFill="1" applyBorder="1" applyAlignment="1">
      <alignment horizontal="center"/>
    </xf>
    <xf numFmtId="1" fontId="79" fillId="44" borderId="21" xfId="0" applyNumberFormat="1" applyFont="1" applyFill="1" applyBorder="1" applyAlignment="1">
      <alignment horizontal="center"/>
    </xf>
    <xf numFmtId="1" fontId="78" fillId="45" borderId="21" xfId="0" applyNumberFormat="1" applyFont="1" applyFill="1" applyBorder="1" applyAlignment="1">
      <alignment horizontal="center"/>
    </xf>
    <xf numFmtId="1" fontId="83" fillId="46" borderId="21" xfId="0" applyNumberFormat="1" applyFont="1" applyFill="1" applyBorder="1" applyAlignment="1">
      <alignment horizontal="center"/>
    </xf>
    <xf numFmtId="1" fontId="79" fillId="48" borderId="2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6" borderId="1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4" fillId="49" borderId="17" xfId="0" applyFont="1" applyFill="1" applyBorder="1" applyAlignment="1">
      <alignment horizontal="center"/>
    </xf>
    <xf numFmtId="0" fontId="4" fillId="49" borderId="2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21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25" xfId="0" applyFont="1" applyFill="1" applyBorder="1" applyAlignment="1">
      <alignment horizontal="center"/>
    </xf>
    <xf numFmtId="0" fontId="4" fillId="3" borderId="28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4" fillId="3" borderId="25" xfId="0" applyFont="1" applyFill="1" applyBorder="1" applyAlignment="1">
      <alignment/>
    </xf>
    <xf numFmtId="0" fontId="4" fillId="3" borderId="0" xfId="0" applyFont="1" applyFill="1" applyAlignment="1">
      <alignment horizontal="center"/>
    </xf>
    <xf numFmtId="0" fontId="4" fillId="3" borderId="29" xfId="0" applyFont="1" applyFill="1" applyBorder="1" applyAlignment="1">
      <alignment/>
    </xf>
    <xf numFmtId="2" fontId="4" fillId="3" borderId="24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50" borderId="25" xfId="0" applyFont="1" applyFill="1" applyBorder="1" applyAlignment="1">
      <alignment horizontal="center"/>
    </xf>
    <xf numFmtId="0" fontId="4" fillId="50" borderId="27" xfId="0" applyFont="1" applyFill="1" applyBorder="1" applyAlignment="1">
      <alignment horizontal="center"/>
    </xf>
    <xf numFmtId="0" fontId="4" fillId="50" borderId="21" xfId="0" applyFont="1" applyFill="1" applyBorder="1" applyAlignment="1">
      <alignment horizontal="center"/>
    </xf>
    <xf numFmtId="0" fontId="4" fillId="50" borderId="29" xfId="0" applyFont="1" applyFill="1" applyBorder="1" applyAlignment="1">
      <alignment horizontal="center"/>
    </xf>
    <xf numFmtId="0" fontId="4" fillId="50" borderId="26" xfId="0" applyFont="1" applyFill="1" applyBorder="1" applyAlignment="1">
      <alignment horizontal="center"/>
    </xf>
    <xf numFmtId="0" fontId="80" fillId="50" borderId="25" xfId="0" applyFont="1" applyFill="1" applyBorder="1" applyAlignment="1">
      <alignment horizontal="center"/>
    </xf>
    <xf numFmtId="0" fontId="80" fillId="50" borderId="0" xfId="0" applyFont="1" applyFill="1" applyBorder="1" applyAlignment="1">
      <alignment horizontal="center"/>
    </xf>
    <xf numFmtId="0" fontId="80" fillId="50" borderId="26" xfId="0" applyFont="1" applyFill="1" applyBorder="1" applyAlignment="1">
      <alignment horizontal="center"/>
    </xf>
    <xf numFmtId="0" fontId="81" fillId="51" borderId="25" xfId="0" applyFont="1" applyFill="1" applyBorder="1" applyAlignment="1">
      <alignment horizontal="center"/>
    </xf>
    <xf numFmtId="0" fontId="81" fillId="51" borderId="0" xfId="0" applyFont="1" applyFill="1" applyBorder="1" applyAlignment="1">
      <alignment horizontal="center"/>
    </xf>
    <xf numFmtId="0" fontId="81" fillId="51" borderId="26" xfId="0" applyFont="1" applyFill="1" applyBorder="1" applyAlignment="1">
      <alignment horizontal="center"/>
    </xf>
    <xf numFmtId="0" fontId="82" fillId="51" borderId="0" xfId="0" applyFont="1" applyFill="1" applyBorder="1" applyAlignment="1">
      <alignment horizontal="center"/>
    </xf>
    <xf numFmtId="0" fontId="4" fillId="51" borderId="26" xfId="0" applyFont="1" applyFill="1" applyBorder="1" applyAlignment="1">
      <alignment horizontal="center"/>
    </xf>
    <xf numFmtId="0" fontId="4" fillId="51" borderId="25" xfId="0" applyFont="1" applyFill="1" applyBorder="1" applyAlignment="1">
      <alignment horizontal="center"/>
    </xf>
    <xf numFmtId="0" fontId="4" fillId="46" borderId="30" xfId="0" applyFont="1" applyFill="1" applyBorder="1" applyAlignment="1">
      <alignment horizontal="center"/>
    </xf>
    <xf numFmtId="0" fontId="4" fillId="46" borderId="25" xfId="0" applyFont="1" applyFill="1" applyBorder="1" applyAlignment="1">
      <alignment horizontal="center"/>
    </xf>
    <xf numFmtId="0" fontId="12" fillId="50" borderId="29" xfId="0" applyFont="1" applyFill="1" applyBorder="1" applyAlignment="1">
      <alignment horizontal="center"/>
    </xf>
    <xf numFmtId="0" fontId="84" fillId="47" borderId="29" xfId="0" applyFont="1" applyFill="1" applyBorder="1" applyAlignment="1">
      <alignment horizontal="center"/>
    </xf>
    <xf numFmtId="0" fontId="4" fillId="51" borderId="0" xfId="0" applyFont="1" applyFill="1" applyBorder="1" applyAlignment="1">
      <alignment horizontal="center"/>
    </xf>
    <xf numFmtId="0" fontId="80" fillId="52" borderId="25" xfId="0" applyFont="1" applyFill="1" applyBorder="1" applyAlignment="1">
      <alignment horizontal="center"/>
    </xf>
    <xf numFmtId="0" fontId="80" fillId="52" borderId="0" xfId="0" applyFont="1" applyFill="1" applyBorder="1" applyAlignment="1">
      <alignment horizontal="center"/>
    </xf>
    <xf numFmtId="0" fontId="80" fillId="52" borderId="26" xfId="0" applyFont="1" applyFill="1" applyBorder="1" applyAlignment="1">
      <alignment horizontal="center"/>
    </xf>
    <xf numFmtId="0" fontId="85" fillId="52" borderId="25" xfId="0" applyFont="1" applyFill="1" applyBorder="1" applyAlignment="1">
      <alignment horizontal="center"/>
    </xf>
    <xf numFmtId="0" fontId="85" fillId="52" borderId="0" xfId="0" applyFont="1" applyFill="1" applyBorder="1" applyAlignment="1">
      <alignment horizontal="center"/>
    </xf>
    <xf numFmtId="0" fontId="85" fillId="52" borderId="26" xfId="0" applyFont="1" applyFill="1" applyBorder="1" applyAlignment="1">
      <alignment horizontal="center"/>
    </xf>
    <xf numFmtId="0" fontId="4" fillId="50" borderId="24" xfId="0" applyFont="1" applyFill="1" applyBorder="1" applyAlignment="1">
      <alignment horizontal="center"/>
    </xf>
    <xf numFmtId="0" fontId="4" fillId="50" borderId="0" xfId="0" applyFont="1" applyFill="1" applyBorder="1" applyAlignment="1">
      <alignment/>
    </xf>
    <xf numFmtId="0" fontId="4" fillId="50" borderId="0" xfId="0" applyFont="1" applyFill="1" applyBorder="1" applyAlignment="1">
      <alignment horizontal="center"/>
    </xf>
    <xf numFmtId="0" fontId="4" fillId="50" borderId="28" xfId="0" applyFont="1" applyFill="1" applyBorder="1" applyAlignment="1">
      <alignment/>
    </xf>
    <xf numFmtId="0" fontId="4" fillId="50" borderId="26" xfId="0" applyFont="1" applyFill="1" applyBorder="1" applyAlignment="1">
      <alignment/>
    </xf>
    <xf numFmtId="0" fontId="12" fillId="7" borderId="29" xfId="0" applyFont="1" applyFill="1" applyBorder="1" applyAlignment="1">
      <alignment horizontal="center"/>
    </xf>
    <xf numFmtId="0" fontId="4" fillId="50" borderId="25" xfId="0" applyFont="1" applyFill="1" applyBorder="1" applyAlignment="1">
      <alignment/>
    </xf>
    <xf numFmtId="0" fontId="4" fillId="50" borderId="29" xfId="0" applyFont="1" applyFill="1" applyBorder="1" applyAlignment="1">
      <alignment/>
    </xf>
    <xf numFmtId="0" fontId="4" fillId="50" borderId="0" xfId="0" applyFont="1" applyFill="1" applyAlignment="1">
      <alignment/>
    </xf>
    <xf numFmtId="0" fontId="4" fillId="50" borderId="0" xfId="0" applyFont="1" applyFill="1" applyAlignment="1">
      <alignment horizontal="center"/>
    </xf>
    <xf numFmtId="0" fontId="4" fillId="50" borderId="21" xfId="0" applyFont="1" applyFill="1" applyBorder="1" applyAlignment="1">
      <alignment/>
    </xf>
    <xf numFmtId="2" fontId="4" fillId="50" borderId="2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0" fillId="46" borderId="24" xfId="0" applyFont="1" applyFill="1" applyBorder="1" applyAlignment="1">
      <alignment horizontal="center"/>
    </xf>
    <xf numFmtId="0" fontId="80" fillId="50" borderId="28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80" fillId="50" borderId="27" xfId="0" applyFont="1" applyFill="1" applyBorder="1" applyAlignment="1">
      <alignment horizontal="center"/>
    </xf>
    <xf numFmtId="0" fontId="80" fillId="50" borderId="21" xfId="0" applyFont="1" applyFill="1" applyBorder="1" applyAlignment="1">
      <alignment horizontal="center"/>
    </xf>
    <xf numFmtId="0" fontId="80" fillId="50" borderId="29" xfId="0" applyFont="1" applyFill="1" applyBorder="1" applyAlignment="1">
      <alignment horizontal="center"/>
    </xf>
    <xf numFmtId="0" fontId="82" fillId="52" borderId="0" xfId="0" applyFont="1" applyFill="1" applyAlignment="1">
      <alignment horizontal="center"/>
    </xf>
    <xf numFmtId="0" fontId="80" fillId="9" borderId="0" xfId="0" applyFont="1" applyFill="1" applyBorder="1" applyAlignment="1">
      <alignment horizontal="center"/>
    </xf>
    <xf numFmtId="0" fontId="86" fillId="52" borderId="25" xfId="0" applyFont="1" applyFill="1" applyBorder="1" applyAlignment="1">
      <alignment horizontal="center"/>
    </xf>
    <xf numFmtId="0" fontId="86" fillId="52" borderId="0" xfId="0" applyFont="1" applyFill="1" applyBorder="1" applyAlignment="1">
      <alignment horizontal="center"/>
    </xf>
    <xf numFmtId="0" fontId="86" fillId="52" borderId="26" xfId="0" applyFont="1" applyFill="1" applyBorder="1" applyAlignment="1">
      <alignment horizontal="center"/>
    </xf>
    <xf numFmtId="0" fontId="4" fillId="1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16" borderId="13" xfId="0" applyFont="1" applyFill="1" applyBorder="1" applyAlignment="1">
      <alignment horizontal="center" vertical="center" wrapText="1"/>
    </xf>
    <xf numFmtId="164" fontId="3" fillId="16" borderId="14" xfId="0" applyNumberFormat="1" applyFont="1" applyFill="1" applyBorder="1" applyAlignment="1">
      <alignment horizontal="center" vertical="center" wrapText="1"/>
    </xf>
    <xf numFmtId="164" fontId="3" fillId="16" borderId="15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53" borderId="10" xfId="0" applyFont="1" applyFill="1" applyBorder="1" applyAlignment="1">
      <alignment horizontal="center"/>
    </xf>
    <xf numFmtId="0" fontId="4" fillId="53" borderId="19" xfId="0" applyFont="1" applyFill="1" applyBorder="1" applyAlignment="1">
      <alignment horizontal="center"/>
    </xf>
    <xf numFmtId="0" fontId="3" fillId="46" borderId="14" xfId="0" applyFont="1" applyFill="1" applyBorder="1" applyAlignment="1">
      <alignment horizontal="center" vertical="center" wrapText="1"/>
    </xf>
    <xf numFmtId="164" fontId="3" fillId="46" borderId="14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164" fontId="3" fillId="10" borderId="14" xfId="0" applyNumberFormat="1" applyFont="1" applyFill="1" applyBorder="1" applyAlignment="1">
      <alignment horizontal="center" vertical="center" wrapText="1"/>
    </xf>
    <xf numFmtId="164" fontId="3" fillId="10" borderId="12" xfId="0" applyNumberFormat="1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164" fontId="3" fillId="10" borderId="15" xfId="0" applyNumberFormat="1" applyFont="1" applyFill="1" applyBorder="1" applyAlignment="1">
      <alignment horizontal="center" vertical="center" wrapText="1"/>
    </xf>
    <xf numFmtId="164" fontId="4" fillId="46" borderId="17" xfId="0" applyNumberFormat="1" applyFont="1" applyFill="1" applyBorder="1" applyAlignment="1">
      <alignment horizontal="center"/>
    </xf>
    <xf numFmtId="164" fontId="4" fillId="46" borderId="20" xfId="0" applyNumberFormat="1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 vertical="top" wrapText="1"/>
    </xf>
    <xf numFmtId="164" fontId="4" fillId="6" borderId="17" xfId="0" applyNumberFormat="1" applyFont="1" applyFill="1" applyBorder="1" applyAlignment="1">
      <alignment horizontal="center"/>
    </xf>
    <xf numFmtId="164" fontId="4" fillId="6" borderId="20" xfId="0" applyNumberFormat="1" applyFont="1" applyFill="1" applyBorder="1" applyAlignment="1">
      <alignment horizontal="center"/>
    </xf>
    <xf numFmtId="0" fontId="3" fillId="46" borderId="13" xfId="0" applyFont="1" applyFill="1" applyBorder="1" applyAlignment="1">
      <alignment horizontal="center" vertical="center" wrapText="1"/>
    </xf>
    <xf numFmtId="164" fontId="3" fillId="46" borderId="15" xfId="0" applyNumberFormat="1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vertical="center" wrapText="1"/>
    </xf>
    <xf numFmtId="0" fontId="3" fillId="46" borderId="12" xfId="0" applyFont="1" applyFill="1" applyBorder="1" applyAlignment="1">
      <alignment horizontal="center" vertical="center" wrapText="1"/>
    </xf>
    <xf numFmtId="164" fontId="3" fillId="46" borderId="12" xfId="0" applyNumberFormat="1" applyFont="1" applyFill="1" applyBorder="1" applyAlignment="1">
      <alignment horizontal="center" vertical="center" wrapText="1"/>
    </xf>
    <xf numFmtId="0" fontId="10" fillId="46" borderId="10" xfId="0" applyFont="1" applyFill="1" applyBorder="1" applyAlignment="1">
      <alignment horizontal="center"/>
    </xf>
    <xf numFmtId="0" fontId="8" fillId="46" borderId="10" xfId="0" applyFont="1" applyFill="1" applyBorder="1" applyAlignment="1">
      <alignment/>
    </xf>
    <xf numFmtId="0" fontId="9" fillId="46" borderId="10" xfId="0" applyFont="1" applyFill="1" applyBorder="1" applyAlignment="1">
      <alignment horizontal="center"/>
    </xf>
    <xf numFmtId="0" fontId="4" fillId="44" borderId="30" xfId="0" applyFont="1" applyFill="1" applyBorder="1" applyAlignment="1">
      <alignment/>
    </xf>
    <xf numFmtId="0" fontId="4" fillId="44" borderId="27" xfId="0" applyFont="1" applyFill="1" applyBorder="1" applyAlignment="1">
      <alignment/>
    </xf>
    <xf numFmtId="0" fontId="4" fillId="44" borderId="21" xfId="0" applyFont="1" applyFill="1" applyBorder="1" applyAlignment="1">
      <alignment/>
    </xf>
    <xf numFmtId="0" fontId="4" fillId="44" borderId="21" xfId="0" applyFont="1" applyFill="1" applyBorder="1" applyAlignment="1">
      <alignment horizontal="center"/>
    </xf>
    <xf numFmtId="0" fontId="4" fillId="44" borderId="29" xfId="0" applyFont="1" applyFill="1" applyBorder="1" applyAlignment="1">
      <alignment horizontal="center"/>
    </xf>
    <xf numFmtId="164" fontId="87" fillId="42" borderId="30" xfId="0" applyNumberFormat="1" applyFont="1" applyFill="1" applyBorder="1" applyAlignment="1">
      <alignment horizontal="center"/>
    </xf>
    <xf numFmtId="0" fontId="87" fillId="42" borderId="24" xfId="0" applyFont="1" applyFill="1" applyBorder="1" applyAlignment="1">
      <alignment horizontal="center"/>
    </xf>
    <xf numFmtId="164" fontId="87" fillId="43" borderId="24" xfId="0" applyNumberFormat="1" applyFont="1" applyFill="1" applyBorder="1" applyAlignment="1">
      <alignment horizontal="center"/>
    </xf>
    <xf numFmtId="0" fontId="87" fillId="43" borderId="24" xfId="0" applyFont="1" applyFill="1" applyBorder="1" applyAlignment="1">
      <alignment horizontal="center"/>
    </xf>
    <xf numFmtId="1" fontId="88" fillId="44" borderId="24" xfId="0" applyNumberFormat="1" applyFont="1" applyFill="1" applyBorder="1" applyAlignment="1">
      <alignment horizontal="center"/>
    </xf>
    <xf numFmtId="0" fontId="88" fillId="44" borderId="24" xfId="0" applyFont="1" applyFill="1" applyBorder="1" applyAlignment="1">
      <alignment horizontal="center"/>
    </xf>
    <xf numFmtId="2" fontId="87" fillId="45" borderId="24" xfId="0" applyNumberFormat="1" applyFont="1" applyFill="1" applyBorder="1" applyAlignment="1">
      <alignment horizontal="center"/>
    </xf>
    <xf numFmtId="0" fontId="87" fillId="45" borderId="24" xfId="0" applyFont="1" applyFill="1" applyBorder="1" applyAlignment="1">
      <alignment horizontal="center"/>
    </xf>
    <xf numFmtId="2" fontId="89" fillId="46" borderId="24" xfId="0" applyNumberFormat="1" applyFont="1" applyFill="1" applyBorder="1" applyAlignment="1">
      <alignment horizontal="center"/>
    </xf>
    <xf numFmtId="0" fontId="89" fillId="46" borderId="24" xfId="0" applyFont="1" applyFill="1" applyBorder="1" applyAlignment="1">
      <alignment horizontal="center"/>
    </xf>
    <xf numFmtId="0" fontId="13" fillId="16" borderId="30" xfId="0" applyFont="1" applyFill="1" applyBorder="1" applyAlignment="1">
      <alignment/>
    </xf>
    <xf numFmtId="0" fontId="4" fillId="16" borderId="27" xfId="0" applyFont="1" applyFill="1" applyBorder="1" applyAlignment="1">
      <alignment/>
    </xf>
    <xf numFmtId="0" fontId="89" fillId="46" borderId="28" xfId="0" applyFont="1" applyFill="1" applyBorder="1" applyAlignment="1">
      <alignment horizontal="center"/>
    </xf>
    <xf numFmtId="0" fontId="4" fillId="16" borderId="21" xfId="0" applyFont="1" applyFill="1" applyBorder="1" applyAlignment="1">
      <alignment/>
    </xf>
    <xf numFmtId="0" fontId="4" fillId="16" borderId="21" xfId="0" applyFont="1" applyFill="1" applyBorder="1" applyAlignment="1">
      <alignment horizontal="center"/>
    </xf>
    <xf numFmtId="0" fontId="4" fillId="16" borderId="29" xfId="0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44" borderId="25" xfId="0" applyFont="1" applyFill="1" applyBorder="1" applyAlignment="1">
      <alignment/>
    </xf>
    <xf numFmtId="0" fontId="6" fillId="44" borderId="24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/>
    </xf>
    <xf numFmtId="0" fontId="6" fillId="44" borderId="0" xfId="0" applyFont="1" applyFill="1" applyBorder="1" applyAlignment="1">
      <alignment/>
    </xf>
    <xf numFmtId="0" fontId="6" fillId="44" borderId="2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4" borderId="25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90" fillId="52" borderId="34" xfId="0" applyFont="1" applyFill="1" applyBorder="1" applyAlignment="1">
      <alignment horizontal="center"/>
    </xf>
    <xf numFmtId="0" fontId="90" fillId="52" borderId="35" xfId="0" applyFont="1" applyFill="1" applyBorder="1" applyAlignment="1">
      <alignment horizontal="center"/>
    </xf>
    <xf numFmtId="2" fontId="5" fillId="6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top" wrapText="1"/>
    </xf>
    <xf numFmtId="2" fontId="5" fillId="6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center" vertical="top" wrapText="1"/>
    </xf>
    <xf numFmtId="2" fontId="4" fillId="12" borderId="0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/>
    </xf>
    <xf numFmtId="164" fontId="4" fillId="12" borderId="0" xfId="0" applyNumberFormat="1" applyFont="1" applyFill="1" applyBorder="1" applyAlignment="1">
      <alignment/>
    </xf>
    <xf numFmtId="164" fontId="4" fillId="12" borderId="0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/>
    </xf>
    <xf numFmtId="2" fontId="4" fillId="3" borderId="0" xfId="0" applyNumberFormat="1" applyFont="1" applyFill="1" applyBorder="1" applyAlignment="1">
      <alignment/>
    </xf>
    <xf numFmtId="2" fontId="4" fillId="3" borderId="0" xfId="0" applyNumberFormat="1" applyFont="1" applyFill="1" applyBorder="1" applyAlignment="1">
      <alignment horizontal="center"/>
    </xf>
    <xf numFmtId="2" fontId="4" fillId="3" borderId="21" xfId="0" applyNumberFormat="1" applyFont="1" applyFill="1" applyBorder="1" applyAlignment="1">
      <alignment/>
    </xf>
    <xf numFmtId="164" fontId="4" fillId="3" borderId="0" xfId="0" applyNumberFormat="1" applyFont="1" applyFill="1" applyBorder="1" applyAlignment="1">
      <alignment/>
    </xf>
    <xf numFmtId="164" fontId="4" fillId="3" borderId="0" xfId="0" applyNumberFormat="1" applyFont="1" applyFill="1" applyBorder="1" applyAlignment="1">
      <alignment horizontal="center"/>
    </xf>
    <xf numFmtId="0" fontId="78" fillId="20" borderId="10" xfId="0" applyFont="1" applyFill="1" applyBorder="1" applyAlignment="1">
      <alignment horizontal="center"/>
    </xf>
    <xf numFmtId="1" fontId="5" fillId="46" borderId="11" xfId="0" applyNumberFormat="1" applyFont="1" applyFill="1" applyBorder="1" applyAlignment="1">
      <alignment horizontal="center" vertical="top" wrapText="1"/>
    </xf>
    <xf numFmtId="0" fontId="5" fillId="13" borderId="10" xfId="0" applyFont="1" applyFill="1" applyBorder="1" applyAlignment="1">
      <alignment horizontal="center" vertical="top" wrapText="1"/>
    </xf>
    <xf numFmtId="0" fontId="4" fillId="8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2" fontId="5" fillId="46" borderId="11" xfId="0" applyNumberFormat="1" applyFont="1" applyFill="1" applyBorder="1" applyAlignment="1">
      <alignment horizontal="center" vertical="top" wrapText="1"/>
    </xf>
    <xf numFmtId="2" fontId="5" fillId="13" borderId="12" xfId="0" applyNumberFormat="1" applyFont="1" applyFill="1" applyBorder="1" applyAlignment="1">
      <alignment horizontal="center" vertical="top" wrapText="1"/>
    </xf>
    <xf numFmtId="2" fontId="5" fillId="8" borderId="12" xfId="0" applyNumberFormat="1" applyFont="1" applyFill="1" applyBorder="1" applyAlignment="1">
      <alignment horizontal="center" vertical="top" wrapText="1"/>
    </xf>
    <xf numFmtId="1" fontId="5" fillId="46" borderId="12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46" borderId="10" xfId="0" applyNumberFormat="1" applyFont="1" applyFill="1" applyBorder="1" applyAlignment="1">
      <alignment horizontal="center"/>
    </xf>
    <xf numFmtId="164" fontId="4" fillId="15" borderId="10" xfId="0" applyNumberFormat="1" applyFont="1" applyFill="1" applyBorder="1" applyAlignment="1">
      <alignment horizontal="center"/>
    </xf>
    <xf numFmtId="164" fontId="4" fillId="41" borderId="10" xfId="0" applyNumberFormat="1" applyFont="1" applyFill="1" applyBorder="1" applyAlignment="1">
      <alignment horizontal="center"/>
    </xf>
    <xf numFmtId="0" fontId="78" fillId="42" borderId="16" xfId="0" applyFont="1" applyFill="1" applyBorder="1" applyAlignment="1">
      <alignment horizontal="center"/>
    </xf>
    <xf numFmtId="0" fontId="91" fillId="47" borderId="0" xfId="0" applyFont="1" applyFill="1" applyAlignment="1">
      <alignment horizontal="center"/>
    </xf>
    <xf numFmtId="0" fontId="17" fillId="0" borderId="0" xfId="0" applyFont="1" applyAlignment="1">
      <alignment/>
    </xf>
    <xf numFmtId="164" fontId="4" fillId="0" borderId="17" xfId="0" applyNumberFormat="1" applyFont="1" applyBorder="1" applyAlignment="1">
      <alignment horizontal="center"/>
    </xf>
    <xf numFmtId="2" fontId="88" fillId="44" borderId="24" xfId="0" applyNumberFormat="1" applyFont="1" applyFill="1" applyBorder="1" applyAlignment="1">
      <alignment horizontal="center"/>
    </xf>
    <xf numFmtId="2" fontId="6" fillId="44" borderId="24" xfId="0" applyNumberFormat="1" applyFont="1" applyFill="1" applyBorder="1" applyAlignment="1">
      <alignment horizontal="center" vertical="center"/>
    </xf>
    <xf numFmtId="0" fontId="78" fillId="52" borderId="34" xfId="0" applyFont="1" applyFill="1" applyBorder="1" applyAlignment="1">
      <alignment horizontal="center"/>
    </xf>
    <xf numFmtId="0" fontId="78" fillId="52" borderId="35" xfId="0" applyFont="1" applyFill="1" applyBorder="1" applyAlignment="1">
      <alignment horizontal="center"/>
    </xf>
    <xf numFmtId="0" fontId="4" fillId="44" borderId="17" xfId="0" applyFont="1" applyFill="1" applyBorder="1" applyAlignment="1">
      <alignment horizontal="center"/>
    </xf>
    <xf numFmtId="0" fontId="4" fillId="44" borderId="2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92" fillId="32" borderId="30" xfId="0" applyFont="1" applyFill="1" applyBorder="1" applyAlignment="1">
      <alignment horizontal="center"/>
    </xf>
    <xf numFmtId="0" fontId="93" fillId="46" borderId="25" xfId="0" applyFont="1" applyFill="1" applyBorder="1" applyAlignment="1">
      <alignment horizontal="center"/>
    </xf>
    <xf numFmtId="0" fontId="78" fillId="20" borderId="27" xfId="0" applyFont="1" applyFill="1" applyBorder="1" applyAlignment="1">
      <alignment horizontal="center"/>
    </xf>
    <xf numFmtId="0" fontId="92" fillId="32" borderId="25" xfId="0" applyFont="1" applyFill="1" applyBorder="1" applyAlignment="1">
      <alignment horizontal="center"/>
    </xf>
    <xf numFmtId="0" fontId="80" fillId="46" borderId="25" xfId="0" applyFont="1" applyFill="1" applyBorder="1" applyAlignment="1">
      <alignment horizontal="center"/>
    </xf>
    <xf numFmtId="0" fontId="94" fillId="43" borderId="30" xfId="0" applyFont="1" applyFill="1" applyBorder="1" applyAlignment="1">
      <alignment horizontal="center"/>
    </xf>
    <xf numFmtId="0" fontId="95" fillId="32" borderId="25" xfId="0" applyFont="1" applyFill="1" applyBorder="1" applyAlignment="1">
      <alignment horizontal="center"/>
    </xf>
    <xf numFmtId="0" fontId="96" fillId="46" borderId="25" xfId="0" applyFont="1" applyFill="1" applyBorder="1" applyAlignment="1">
      <alignment horizontal="center"/>
    </xf>
    <xf numFmtId="0" fontId="94" fillId="43" borderId="25" xfId="0" applyFont="1" applyFill="1" applyBorder="1" applyAlignment="1">
      <alignment horizontal="center"/>
    </xf>
    <xf numFmtId="0" fontId="97" fillId="46" borderId="25" xfId="0" applyFont="1" applyFill="1" applyBorder="1" applyAlignment="1">
      <alignment horizontal="center"/>
    </xf>
    <xf numFmtId="0" fontId="94" fillId="20" borderId="25" xfId="0" applyFont="1" applyFill="1" applyBorder="1" applyAlignment="1">
      <alignment horizontal="center"/>
    </xf>
    <xf numFmtId="0" fontId="95" fillId="32" borderId="27" xfId="0" applyFont="1" applyFill="1" applyBorder="1" applyAlignment="1">
      <alignment horizontal="center"/>
    </xf>
    <xf numFmtId="0" fontId="95" fillId="32" borderId="30" xfId="0" applyFont="1" applyFill="1" applyBorder="1" applyAlignment="1">
      <alignment horizontal="center"/>
    </xf>
    <xf numFmtId="0" fontId="94" fillId="2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8" fillId="20" borderId="25" xfId="0" applyFont="1" applyFill="1" applyBorder="1" applyAlignment="1">
      <alignment horizontal="center"/>
    </xf>
    <xf numFmtId="164" fontId="4" fillId="41" borderId="36" xfId="0" applyNumberFormat="1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1" fontId="3" fillId="36" borderId="39" xfId="0" applyNumberFormat="1" applyFont="1" applyFill="1" applyBorder="1" applyAlignment="1">
      <alignment horizontal="center" vertical="center" wrapText="1"/>
    </xf>
    <xf numFmtId="164" fontId="2" fillId="36" borderId="39" xfId="0" applyNumberFormat="1" applyFont="1" applyFill="1" applyBorder="1" applyAlignment="1">
      <alignment horizontal="center" vertical="center" wrapText="1"/>
    </xf>
    <xf numFmtId="164" fontId="2" fillId="36" borderId="40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top" wrapText="1"/>
    </xf>
    <xf numFmtId="0" fontId="4" fillId="8" borderId="31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34" borderId="15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2" fontId="5" fillId="0" borderId="42" xfId="0" applyNumberFormat="1" applyFont="1" applyFill="1" applyBorder="1" applyAlignment="1">
      <alignment horizontal="center" vertical="top" wrapText="1"/>
    </xf>
    <xf numFmtId="2" fontId="5" fillId="34" borderId="23" xfId="0" applyNumberFormat="1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/>
    </xf>
    <xf numFmtId="0" fontId="4" fillId="16" borderId="31" xfId="0" applyFont="1" applyFill="1" applyBorder="1" applyAlignment="1">
      <alignment horizontal="center"/>
    </xf>
    <xf numFmtId="0" fontId="6" fillId="0" borderId="16" xfId="0" applyFont="1" applyFill="1" applyBorder="1" applyAlignment="1" quotePrefix="1">
      <alignment horizontal="center"/>
    </xf>
    <xf numFmtId="0" fontId="4" fillId="16" borderId="19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1" fontId="3" fillId="36" borderId="4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5" fillId="13" borderId="19" xfId="0" applyFont="1" applyFill="1" applyBorder="1" applyAlignment="1">
      <alignment horizontal="center" vertical="top" wrapText="1"/>
    </xf>
    <xf numFmtId="164" fontId="5" fillId="11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/>
    </xf>
    <xf numFmtId="2" fontId="5" fillId="11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1" fontId="5" fillId="11" borderId="10" xfId="0" applyNumberFormat="1" applyFont="1" applyFill="1" applyBorder="1" applyAlignment="1">
      <alignment horizontal="center" vertical="top" wrapText="1"/>
    </xf>
    <xf numFmtId="1" fontId="5" fillId="34" borderId="17" xfId="0" applyNumberFormat="1" applyFont="1" applyFill="1" applyBorder="1" applyAlignment="1">
      <alignment horizontal="center" vertical="top" wrapText="1"/>
    </xf>
    <xf numFmtId="0" fontId="98" fillId="46" borderId="25" xfId="0" applyFont="1" applyFill="1" applyBorder="1" applyAlignment="1">
      <alignment horizontal="center"/>
    </xf>
    <xf numFmtId="0" fontId="3" fillId="10" borderId="44" xfId="0" applyFont="1" applyFill="1" applyBorder="1" applyAlignment="1">
      <alignment horizontal="center" vertical="center" wrapText="1"/>
    </xf>
    <xf numFmtId="0" fontId="78" fillId="45" borderId="34" xfId="0" applyFont="1" applyFill="1" applyBorder="1" applyAlignment="1">
      <alignment horizontal="center"/>
    </xf>
    <xf numFmtId="0" fontId="98" fillId="46" borderId="34" xfId="0" applyFont="1" applyFill="1" applyBorder="1" applyAlignment="1">
      <alignment horizontal="center"/>
    </xf>
    <xf numFmtId="0" fontId="78" fillId="43" borderId="34" xfId="0" applyFont="1" applyFill="1" applyBorder="1" applyAlignment="1">
      <alignment horizontal="center"/>
    </xf>
    <xf numFmtId="0" fontId="78" fillId="42" borderId="34" xfId="0" applyFont="1" applyFill="1" applyBorder="1" applyAlignment="1">
      <alignment horizontal="center"/>
    </xf>
    <xf numFmtId="0" fontId="92" fillId="32" borderId="35" xfId="0" applyFont="1" applyFill="1" applyBorder="1" applyAlignment="1">
      <alignment horizontal="center"/>
    </xf>
    <xf numFmtId="164" fontId="4" fillId="11" borderId="10" xfId="0" applyNumberFormat="1" applyFont="1" applyFill="1" applyBorder="1" applyAlignment="1">
      <alignment horizontal="center"/>
    </xf>
    <xf numFmtId="0" fontId="92" fillId="32" borderId="34" xfId="0" applyFont="1" applyFill="1" applyBorder="1" applyAlignment="1">
      <alignment horizontal="center"/>
    </xf>
    <xf numFmtId="0" fontId="78" fillId="42" borderId="35" xfId="0" applyFont="1" applyFill="1" applyBorder="1" applyAlignment="1">
      <alignment horizontal="center"/>
    </xf>
    <xf numFmtId="1" fontId="5" fillId="6" borderId="10" xfId="0" applyNumberFormat="1" applyFont="1" applyFill="1" applyBorder="1" applyAlignment="1">
      <alignment horizontal="center" vertical="top" wrapText="1"/>
    </xf>
    <xf numFmtId="0" fontId="92" fillId="32" borderId="10" xfId="0" applyFont="1" applyFill="1" applyBorder="1" applyAlignment="1">
      <alignment horizontal="center"/>
    </xf>
    <xf numFmtId="2" fontId="5" fillId="11" borderId="10" xfId="0" applyNumberFormat="1" applyFont="1" applyFill="1" applyBorder="1" applyAlignment="1">
      <alignment horizontal="right" vertical="top" wrapText="1"/>
    </xf>
    <xf numFmtId="0" fontId="3" fillId="46" borderId="44" xfId="0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1" fontId="19" fillId="36" borderId="12" xfId="0" applyNumberFormat="1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45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164" fontId="3" fillId="9" borderId="14" xfId="0" applyNumberFormat="1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164" fontId="3" fillId="12" borderId="14" xfId="0" applyNumberFormat="1" applyFont="1" applyFill="1" applyBorder="1" applyAlignment="1">
      <alignment horizontal="center" vertical="center" wrapText="1"/>
    </xf>
    <xf numFmtId="164" fontId="3" fillId="12" borderId="12" xfId="0" applyNumberFormat="1" applyFont="1" applyFill="1" applyBorder="1" applyAlignment="1">
      <alignment horizontal="center" vertical="center" wrapText="1"/>
    </xf>
    <xf numFmtId="164" fontId="3" fillId="9" borderId="46" xfId="0" applyNumberFormat="1" applyFont="1" applyFill="1" applyBorder="1" applyAlignment="1">
      <alignment horizontal="center" vertical="center" wrapText="1"/>
    </xf>
    <xf numFmtId="1" fontId="5" fillId="34" borderId="47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 wrapText="1"/>
    </xf>
    <xf numFmtId="164" fontId="5" fillId="12" borderId="10" xfId="0" applyNumberFormat="1" applyFont="1" applyFill="1" applyBorder="1" applyAlignment="1">
      <alignment horizontal="center" vertical="top" wrapText="1"/>
    </xf>
    <xf numFmtId="0" fontId="20" fillId="46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0" fillId="3" borderId="48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0" fontId="4" fillId="44" borderId="13" xfId="0" applyFont="1" applyFill="1" applyBorder="1" applyAlignment="1">
      <alignment horizontal="center"/>
    </xf>
    <xf numFmtId="164" fontId="5" fillId="34" borderId="48" xfId="0" applyNumberFormat="1" applyFont="1" applyFill="1" applyBorder="1" applyAlignment="1">
      <alignment horizontal="center" vertical="top" wrapText="1"/>
    </xf>
    <xf numFmtId="0" fontId="4" fillId="44" borderId="16" xfId="0" applyFont="1" applyFill="1" applyBorder="1" applyAlignment="1">
      <alignment horizontal="center"/>
    </xf>
    <xf numFmtId="0" fontId="4" fillId="44" borderId="18" xfId="0" applyFont="1" applyFill="1" applyBorder="1" applyAlignment="1">
      <alignment horizontal="center"/>
    </xf>
    <xf numFmtId="164" fontId="0" fillId="37" borderId="48" xfId="0" applyNumberFormat="1" applyFill="1" applyBorder="1" applyAlignment="1">
      <alignment horizontal="center"/>
    </xf>
    <xf numFmtId="164" fontId="0" fillId="37" borderId="17" xfId="0" applyNumberFormat="1" applyFill="1" applyBorder="1" applyAlignment="1">
      <alignment horizontal="center"/>
    </xf>
    <xf numFmtId="164" fontId="0" fillId="37" borderId="20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12" borderId="21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50" borderId="0" xfId="0" applyNumberFormat="1" applyFont="1" applyFill="1" applyBorder="1" applyAlignment="1">
      <alignment horizontal="center"/>
    </xf>
    <xf numFmtId="2" fontId="4" fillId="50" borderId="21" xfId="0" applyNumberFormat="1" applyFont="1" applyFill="1" applyBorder="1" applyAlignment="1">
      <alignment horizontal="center"/>
    </xf>
    <xf numFmtId="0" fontId="4" fillId="46" borderId="10" xfId="0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 vertical="top" wrapText="1"/>
    </xf>
    <xf numFmtId="0" fontId="94" fillId="45" borderId="25" xfId="0" applyFont="1" applyFill="1" applyBorder="1" applyAlignment="1">
      <alignment horizontal="center"/>
    </xf>
    <xf numFmtId="0" fontId="92" fillId="32" borderId="16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0" fillId="10" borderId="34" xfId="0" applyFont="1" applyFill="1" applyBorder="1" applyAlignment="1">
      <alignment horizontal="center"/>
    </xf>
    <xf numFmtId="0" fontId="0" fillId="10" borderId="35" xfId="0" applyFont="1" applyFill="1" applyBorder="1" applyAlignment="1">
      <alignment horizontal="center"/>
    </xf>
    <xf numFmtId="0" fontId="0" fillId="8" borderId="33" xfId="0" applyFont="1" applyFill="1" applyBorder="1" applyAlignment="1">
      <alignment horizontal="center"/>
    </xf>
    <xf numFmtId="0" fontId="0" fillId="8" borderId="34" xfId="0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15" borderId="33" xfId="0" applyFont="1" applyFill="1" applyBorder="1" applyAlignment="1">
      <alignment horizontal="center"/>
    </xf>
    <xf numFmtId="0" fontId="0" fillId="15" borderId="34" xfId="0" applyFont="1" applyFill="1" applyBorder="1" applyAlignment="1">
      <alignment horizontal="center"/>
    </xf>
    <xf numFmtId="0" fontId="0" fillId="15" borderId="35" xfId="0" applyFont="1" applyFill="1" applyBorder="1" applyAlignment="1">
      <alignment horizontal="center"/>
    </xf>
    <xf numFmtId="0" fontId="0" fillId="41" borderId="33" xfId="0" applyFont="1" applyFill="1" applyBorder="1" applyAlignment="1">
      <alignment horizontal="center"/>
    </xf>
    <xf numFmtId="0" fontId="0" fillId="41" borderId="34" xfId="0" applyFont="1" applyFill="1" applyBorder="1" applyAlignment="1">
      <alignment horizontal="center"/>
    </xf>
    <xf numFmtId="0" fontId="0" fillId="41" borderId="35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top" wrapText="1"/>
    </xf>
    <xf numFmtId="164" fontId="17" fillId="0" borderId="10" xfId="0" applyNumberFormat="1" applyFont="1" applyFill="1" applyBorder="1" applyAlignment="1">
      <alignment horizontal="center"/>
    </xf>
    <xf numFmtId="164" fontId="17" fillId="0" borderId="19" xfId="0" applyNumberFormat="1" applyFont="1" applyFill="1" applyBorder="1" applyAlignment="1">
      <alignment horizontal="center"/>
    </xf>
    <xf numFmtId="164" fontId="17" fillId="46" borderId="10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22" fillId="0" borderId="31" xfId="0" applyNumberFormat="1" applyFont="1" applyFill="1" applyBorder="1" applyAlignment="1">
      <alignment horizontal="center" vertical="top" wrapText="1"/>
    </xf>
    <xf numFmtId="164" fontId="22" fillId="46" borderId="31" xfId="0" applyNumberFormat="1" applyFont="1" applyFill="1" applyBorder="1" applyAlignment="1">
      <alignment horizontal="center" vertical="top" wrapText="1"/>
    </xf>
    <xf numFmtId="164" fontId="0" fillId="34" borderId="10" xfId="0" applyNumberFormat="1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22" fillId="33" borderId="19" xfId="0" applyNumberFormat="1" applyFont="1" applyFill="1" applyBorder="1" applyAlignment="1">
      <alignment horizontal="center" vertical="top" wrapText="1"/>
    </xf>
    <xf numFmtId="164" fontId="22" fillId="0" borderId="19" xfId="0" applyNumberFormat="1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/>
    </xf>
    <xf numFmtId="164" fontId="22" fillId="33" borderId="31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164" fontId="0" fillId="46" borderId="10" xfId="0" applyNumberFormat="1" applyFon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0" fontId="18" fillId="44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22" fillId="13" borderId="10" xfId="0" applyFont="1" applyFill="1" applyBorder="1" applyAlignment="1">
      <alignment horizontal="center" vertical="top" wrapText="1"/>
    </xf>
    <xf numFmtId="0" fontId="0" fillId="4" borderId="12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22" fillId="46" borderId="11" xfId="0" applyNumberFormat="1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center" vertical="top" wrapText="1"/>
    </xf>
    <xf numFmtId="2" fontId="22" fillId="46" borderId="12" xfId="0" applyNumberFormat="1" applyFont="1" applyFill="1" applyBorder="1" applyAlignment="1">
      <alignment horizontal="center" vertical="top" wrapText="1"/>
    </xf>
    <xf numFmtId="1" fontId="22" fillId="46" borderId="12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top" wrapText="1"/>
    </xf>
    <xf numFmtId="2" fontId="0" fillId="46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 wrapText="1"/>
    </xf>
    <xf numFmtId="1" fontId="22" fillId="46" borderId="11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19" fillId="36" borderId="11" xfId="0" applyNumberFormat="1" applyFont="1" applyFill="1" applyBorder="1" applyAlignment="1">
      <alignment horizontal="center" vertical="center" wrapText="1"/>
    </xf>
    <xf numFmtId="2" fontId="19" fillId="36" borderId="11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/>
    </xf>
    <xf numFmtId="0" fontId="17" fillId="3" borderId="16" xfId="0" applyFont="1" applyFill="1" applyBorder="1" applyAlignment="1">
      <alignment/>
    </xf>
    <xf numFmtId="0" fontId="17" fillId="3" borderId="18" xfId="0" applyFont="1" applyFill="1" applyBorder="1" applyAlignment="1">
      <alignment/>
    </xf>
    <xf numFmtId="0" fontId="17" fillId="10" borderId="13" xfId="0" applyFont="1" applyFill="1" applyBorder="1" applyAlignment="1">
      <alignment/>
    </xf>
    <xf numFmtId="0" fontId="17" fillId="10" borderId="16" xfId="0" applyFont="1" applyFill="1" applyBorder="1" applyAlignment="1">
      <alignment/>
    </xf>
    <xf numFmtId="0" fontId="17" fillId="10" borderId="18" xfId="0" applyFont="1" applyFill="1" applyBorder="1" applyAlignment="1">
      <alignment/>
    </xf>
    <xf numFmtId="0" fontId="17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7" fillId="4" borderId="43" xfId="0" applyFont="1" applyFill="1" applyBorder="1" applyAlignment="1">
      <alignment/>
    </xf>
    <xf numFmtId="2" fontId="19" fillId="36" borderId="12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0" fontId="4" fillId="44" borderId="49" xfId="0" applyFont="1" applyFill="1" applyBorder="1" applyAlignment="1">
      <alignment horizontal="center"/>
    </xf>
    <xf numFmtId="164" fontId="22" fillId="0" borderId="41" xfId="0" applyNumberFormat="1" applyFont="1" applyFill="1" applyBorder="1" applyAlignment="1">
      <alignment horizontal="center" vertical="top" wrapText="1"/>
    </xf>
    <xf numFmtId="164" fontId="22" fillId="46" borderId="41" xfId="0" applyNumberFormat="1" applyFont="1" applyFill="1" applyBorder="1" applyAlignment="1">
      <alignment horizontal="center" vertical="top" wrapText="1"/>
    </xf>
    <xf numFmtId="0" fontId="12" fillId="44" borderId="30" xfId="0" applyFont="1" applyFill="1" applyBorder="1" applyAlignment="1">
      <alignment horizontal="center"/>
    </xf>
    <xf numFmtId="0" fontId="19" fillId="36" borderId="50" xfId="0" applyFont="1" applyFill="1" applyBorder="1" applyAlignment="1">
      <alignment horizontal="center" vertical="center" wrapText="1"/>
    </xf>
    <xf numFmtId="0" fontId="12" fillId="44" borderId="25" xfId="0" applyFont="1" applyFill="1" applyBorder="1" applyAlignment="1">
      <alignment horizontal="center"/>
    </xf>
    <xf numFmtId="1" fontId="19" fillId="36" borderId="50" xfId="0" applyNumberFormat="1" applyFont="1" applyFill="1" applyBorder="1" applyAlignment="1">
      <alignment horizontal="center" vertical="center" wrapText="1"/>
    </xf>
    <xf numFmtId="164" fontId="19" fillId="36" borderId="50" xfId="0" applyNumberFormat="1" applyFont="1" applyFill="1" applyBorder="1" applyAlignment="1">
      <alignment horizontal="center" vertical="center" wrapText="1"/>
    </xf>
    <xf numFmtId="164" fontId="19" fillId="36" borderId="28" xfId="0" applyNumberFormat="1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/>
    </xf>
    <xf numFmtId="164" fontId="4" fillId="15" borderId="41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/>
    </xf>
    <xf numFmtId="164" fontId="4" fillId="2" borderId="48" xfId="0" applyNumberFormat="1" applyFont="1" applyFill="1" applyBorder="1" applyAlignment="1">
      <alignment horizontal="center"/>
    </xf>
    <xf numFmtId="0" fontId="17" fillId="2" borderId="16" xfId="0" applyFont="1" applyFill="1" applyBorder="1" applyAlignment="1">
      <alignment/>
    </xf>
    <xf numFmtId="164" fontId="4" fillId="2" borderId="17" xfId="0" applyNumberFormat="1" applyFont="1" applyFill="1" applyBorder="1" applyAlignment="1">
      <alignment horizontal="center"/>
    </xf>
    <xf numFmtId="0" fontId="17" fillId="2" borderId="18" xfId="0" applyFont="1" applyFill="1" applyBorder="1" applyAlignment="1">
      <alignment/>
    </xf>
    <xf numFmtId="164" fontId="4" fillId="2" borderId="20" xfId="0" applyNumberFormat="1" applyFont="1" applyFill="1" applyBorder="1" applyAlignment="1">
      <alignment horizontal="center"/>
    </xf>
    <xf numFmtId="0" fontId="0" fillId="44" borderId="16" xfId="0" applyFont="1" applyFill="1" applyBorder="1" applyAlignment="1">
      <alignment horizontal="center"/>
    </xf>
    <xf numFmtId="164" fontId="22" fillId="46" borderId="10" xfId="0" applyNumberFormat="1" applyFont="1" applyFill="1" applyBorder="1" applyAlignment="1">
      <alignment horizontal="center" vertical="top" wrapText="1"/>
    </xf>
    <xf numFmtId="164" fontId="0" fillId="34" borderId="3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164" fontId="2" fillId="35" borderId="14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/>
    </xf>
    <xf numFmtId="0" fontId="99" fillId="32" borderId="25" xfId="0" applyFont="1" applyFill="1" applyBorder="1" applyAlignment="1">
      <alignment horizontal="center"/>
    </xf>
    <xf numFmtId="0" fontId="99" fillId="32" borderId="27" xfId="0" applyFont="1" applyFill="1" applyBorder="1" applyAlignment="1">
      <alignment horizontal="center"/>
    </xf>
    <xf numFmtId="0" fontId="99" fillId="32" borderId="16" xfId="0" applyFont="1" applyFill="1" applyBorder="1" applyAlignment="1">
      <alignment horizontal="center"/>
    </xf>
    <xf numFmtId="0" fontId="79" fillId="32" borderId="16" xfId="0" applyFont="1" applyFill="1" applyBorder="1" applyAlignment="1">
      <alignment horizontal="center"/>
    </xf>
    <xf numFmtId="0" fontId="79" fillId="32" borderId="25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top" wrapText="1"/>
    </xf>
    <xf numFmtId="0" fontId="79" fillId="32" borderId="27" xfId="0" applyFont="1" applyFill="1" applyBorder="1" applyAlignment="1">
      <alignment horizontal="center"/>
    </xf>
    <xf numFmtId="164" fontId="5" fillId="46" borderId="11" xfId="0" applyNumberFormat="1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 vertical="top" wrapText="1"/>
    </xf>
    <xf numFmtId="164" fontId="5" fillId="46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/>
    </xf>
    <xf numFmtId="2" fontId="5" fillId="0" borderId="36" xfId="0" applyNumberFormat="1" applyFont="1" applyFill="1" applyBorder="1" applyAlignment="1">
      <alignment horizontal="center" vertical="top" wrapText="1"/>
    </xf>
    <xf numFmtId="0" fontId="98" fillId="46" borderId="27" xfId="0" applyFont="1" applyFill="1" applyBorder="1" applyAlignment="1">
      <alignment horizontal="center"/>
    </xf>
    <xf numFmtId="0" fontId="78" fillId="45" borderId="0" xfId="0" applyFont="1" applyFill="1" applyBorder="1" applyAlignment="1">
      <alignment horizontal="center"/>
    </xf>
    <xf numFmtId="0" fontId="78" fillId="43" borderId="0" xfId="0" applyFont="1" applyFill="1" applyBorder="1" applyAlignment="1">
      <alignment horizontal="center"/>
    </xf>
    <xf numFmtId="0" fontId="17" fillId="51" borderId="10" xfId="0" applyFont="1" applyFill="1" applyBorder="1" applyAlignment="1">
      <alignment horizontal="center"/>
    </xf>
    <xf numFmtId="0" fontId="19" fillId="36" borderId="43" xfId="0" applyFont="1" applyFill="1" applyBorder="1" applyAlignment="1">
      <alignment horizontal="center" vertical="center" wrapText="1"/>
    </xf>
    <xf numFmtId="2" fontId="5" fillId="46" borderId="14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/>
    </xf>
    <xf numFmtId="1" fontId="5" fillId="46" borderId="14" xfId="0" applyNumberFormat="1" applyFont="1" applyFill="1" applyBorder="1" applyAlignment="1">
      <alignment horizontal="center" vertical="top" wrapText="1"/>
    </xf>
    <xf numFmtId="0" fontId="4" fillId="11" borderId="5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4" fillId="9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164" fontId="3" fillId="36" borderId="43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164" fontId="5" fillId="9" borderId="17" xfId="0" applyNumberFormat="1" applyFont="1" applyFill="1" applyBorder="1" applyAlignment="1">
      <alignment horizontal="center" vertical="top" wrapText="1"/>
    </xf>
    <xf numFmtId="0" fontId="4" fillId="9" borderId="19" xfId="0" applyFont="1" applyFill="1" applyBorder="1" applyAlignment="1">
      <alignment horizontal="center"/>
    </xf>
    <xf numFmtId="164" fontId="5" fillId="9" borderId="20" xfId="0" applyNumberFormat="1" applyFont="1" applyFill="1" applyBorder="1" applyAlignment="1">
      <alignment horizontal="center" vertical="top" wrapText="1"/>
    </xf>
    <xf numFmtId="0" fontId="4" fillId="12" borderId="31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164" fontId="5" fillId="12" borderId="48" xfId="0" applyNumberFormat="1" applyFont="1" applyFill="1" applyBorder="1" applyAlignment="1">
      <alignment horizontal="center" vertical="top" wrapText="1"/>
    </xf>
    <xf numFmtId="164" fontId="5" fillId="12" borderId="17" xfId="0" applyNumberFormat="1" applyFont="1" applyFill="1" applyBorder="1" applyAlignment="1">
      <alignment horizontal="center" vertical="top" wrapText="1"/>
    </xf>
    <xf numFmtId="0" fontId="4" fillId="11" borderId="31" xfId="0" applyFont="1" applyFill="1" applyBorder="1" applyAlignment="1">
      <alignment horizontal="center"/>
    </xf>
    <xf numFmtId="164" fontId="5" fillId="11" borderId="17" xfId="0" applyNumberFormat="1" applyFont="1" applyFill="1" applyBorder="1" applyAlignment="1">
      <alignment horizontal="center" vertical="top" wrapText="1"/>
    </xf>
    <xf numFmtId="0" fontId="4" fillId="11" borderId="19" xfId="0" applyFont="1" applyFill="1" applyBorder="1" applyAlignment="1">
      <alignment horizontal="center"/>
    </xf>
    <xf numFmtId="164" fontId="5" fillId="11" borderId="20" xfId="0" applyNumberFormat="1" applyFont="1" applyFill="1" applyBorder="1" applyAlignment="1">
      <alignment horizontal="center" vertical="top" wrapText="1"/>
    </xf>
    <xf numFmtId="0" fontId="17" fillId="0" borderId="21" xfId="0" applyFont="1" applyBorder="1" applyAlignment="1">
      <alignment/>
    </xf>
    <xf numFmtId="2" fontId="5" fillId="34" borderId="2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 vertical="center" wrapText="1"/>
    </xf>
    <xf numFmtId="164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164" fontId="0" fillId="37" borderId="20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 vertical="top" wrapText="1"/>
    </xf>
    <xf numFmtId="1" fontId="17" fillId="0" borderId="11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 vertical="top" wrapText="1"/>
    </xf>
    <xf numFmtId="0" fontId="17" fillId="32" borderId="10" xfId="0" applyFont="1" applyFill="1" applyBorder="1" applyAlignment="1">
      <alignment horizontal="center"/>
    </xf>
    <xf numFmtId="2" fontId="21" fillId="46" borderId="11" xfId="0" applyNumberFormat="1" applyFont="1" applyFill="1" applyBorder="1" applyAlignment="1">
      <alignment horizontal="center" vertical="top" wrapText="1"/>
    </xf>
    <xf numFmtId="1" fontId="21" fillId="46" borderId="11" xfId="0" applyNumberFormat="1" applyFont="1" applyFill="1" applyBorder="1" applyAlignment="1">
      <alignment horizontal="center" vertical="center" wrapText="1"/>
    </xf>
    <xf numFmtId="1" fontId="21" fillId="46" borderId="11" xfId="0" applyNumberFormat="1" applyFont="1" applyFill="1" applyBorder="1" applyAlignment="1">
      <alignment horizontal="center" vertical="top" wrapText="1"/>
    </xf>
    <xf numFmtId="164" fontId="17" fillId="37" borderId="17" xfId="0" applyNumberFormat="1" applyFont="1" applyFill="1" applyBorder="1" applyAlignment="1">
      <alignment horizontal="center"/>
    </xf>
    <xf numFmtId="164" fontId="17" fillId="37" borderId="2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1" fillId="46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/>
    </xf>
    <xf numFmtId="0" fontId="5" fillId="13" borderId="10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17" fillId="32" borderId="31" xfId="0" applyFont="1" applyFill="1" applyBorder="1" applyAlignment="1">
      <alignment horizontal="center"/>
    </xf>
    <xf numFmtId="1" fontId="21" fillId="46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64" fontId="19" fillId="35" borderId="12" xfId="0" applyNumberFormat="1" applyFont="1" applyFill="1" applyBorder="1" applyAlignment="1">
      <alignment horizontal="center" vertical="center" wrapText="1"/>
    </xf>
    <xf numFmtId="0" fontId="17" fillId="46" borderId="10" xfId="0" applyFont="1" applyFill="1" applyBorder="1" applyAlignment="1">
      <alignment/>
    </xf>
    <xf numFmtId="0" fontId="3" fillId="35" borderId="43" xfId="0" applyFont="1" applyFill="1" applyBorder="1" applyAlignment="1">
      <alignment horizontal="center" vertical="center" wrapText="1"/>
    </xf>
    <xf numFmtId="0" fontId="4" fillId="16" borderId="4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17" fillId="32" borderId="31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164" fontId="22" fillId="0" borderId="36" xfId="0" applyNumberFormat="1" applyFont="1" applyFill="1" applyBorder="1" applyAlignment="1">
      <alignment horizontal="center" vertical="top" wrapText="1"/>
    </xf>
    <xf numFmtId="1" fontId="19" fillId="36" borderId="43" xfId="0" applyNumberFormat="1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164" fontId="5" fillId="12" borderId="52" xfId="0" applyNumberFormat="1" applyFont="1" applyFill="1" applyBorder="1" applyAlignment="1">
      <alignment horizontal="center" vertical="top" wrapText="1"/>
    </xf>
    <xf numFmtId="164" fontId="5" fillId="11" borderId="17" xfId="0" applyNumberFormat="1" applyFont="1" applyFill="1" applyBorder="1" applyAlignment="1">
      <alignment horizontal="center" vertical="center" wrapText="1"/>
    </xf>
    <xf numFmtId="0" fontId="79" fillId="32" borderId="13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164" fontId="0" fillId="46" borderId="31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4" fillId="9" borderId="41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164" fontId="0" fillId="46" borderId="41" xfId="0" applyNumberFormat="1" applyFont="1" applyFill="1" applyBorder="1" applyAlignment="1">
      <alignment horizontal="center"/>
    </xf>
    <xf numFmtId="164" fontId="5" fillId="9" borderId="53" xfId="0" applyNumberFormat="1" applyFont="1" applyFill="1" applyBorder="1" applyAlignment="1">
      <alignment horizontal="center" vertical="top" wrapText="1"/>
    </xf>
    <xf numFmtId="0" fontId="78" fillId="42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4" fillId="37" borderId="17" xfId="0" applyNumberFormat="1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17" fillId="44" borderId="31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4" fillId="0" borderId="42" xfId="0" applyNumberFormat="1" applyFont="1" applyFill="1" applyBorder="1" applyAlignment="1">
      <alignment horizontal="center" vertical="center"/>
    </xf>
    <xf numFmtId="1" fontId="5" fillId="34" borderId="23" xfId="0" applyNumberFormat="1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>
      <alignment horizontal="center" vertical="center" wrapText="1"/>
    </xf>
    <xf numFmtId="1" fontId="5" fillId="46" borderId="14" xfId="0" applyNumberFormat="1" applyFont="1" applyFill="1" applyBorder="1" applyAlignment="1">
      <alignment horizontal="center" vertical="center" wrapText="1"/>
    </xf>
    <xf numFmtId="1" fontId="5" fillId="46" borderId="10" xfId="0" applyNumberFormat="1" applyFont="1" applyFill="1" applyBorder="1" applyAlignment="1">
      <alignment horizontal="center" vertical="top" wrapText="1"/>
    </xf>
    <xf numFmtId="1" fontId="5" fillId="11" borderId="41" xfId="0" applyNumberFormat="1" applyFont="1" applyFill="1" applyBorder="1" applyAlignment="1">
      <alignment horizontal="center" vertical="top" wrapText="1"/>
    </xf>
    <xf numFmtId="1" fontId="5" fillId="0" borderId="41" xfId="0" applyNumberFormat="1" applyFont="1" applyFill="1" applyBorder="1" applyAlignment="1">
      <alignment horizontal="center" vertical="top" wrapText="1"/>
    </xf>
    <xf numFmtId="0" fontId="3" fillId="10" borderId="55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 vertical="center" wrapText="1"/>
    </xf>
    <xf numFmtId="164" fontId="3" fillId="10" borderId="45" xfId="0" applyNumberFormat="1" applyFont="1" applyFill="1" applyBorder="1" applyAlignment="1">
      <alignment horizontal="center" vertical="center" wrapText="1"/>
    </xf>
    <xf numFmtId="164" fontId="3" fillId="10" borderId="40" xfId="0" applyNumberFormat="1" applyFont="1" applyFill="1" applyBorder="1" applyAlignment="1">
      <alignment horizontal="center" vertical="center" wrapText="1"/>
    </xf>
    <xf numFmtId="2" fontId="5" fillId="11" borderId="41" xfId="0" applyNumberFormat="1" applyFont="1" applyFill="1" applyBorder="1" applyAlignment="1">
      <alignment horizontal="center" vertical="top" wrapText="1"/>
    </xf>
    <xf numFmtId="2" fontId="5" fillId="0" borderId="41" xfId="0" applyNumberFormat="1" applyFont="1" applyFill="1" applyBorder="1" applyAlignment="1">
      <alignment horizontal="center" vertical="top" wrapText="1"/>
    </xf>
    <xf numFmtId="0" fontId="3" fillId="10" borderId="45" xfId="0" applyFont="1" applyFill="1" applyBorder="1" applyAlignment="1">
      <alignment horizontal="center" vertical="center" wrapText="1"/>
    </xf>
    <xf numFmtId="164" fontId="17" fillId="11" borderId="10" xfId="0" applyNumberFormat="1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2" fontId="5" fillId="11" borderId="41" xfId="0" applyNumberFormat="1" applyFont="1" applyFill="1" applyBorder="1" applyAlignment="1">
      <alignment horizontal="right" vertical="top" wrapText="1"/>
    </xf>
    <xf numFmtId="2" fontId="5" fillId="0" borderId="41" xfId="0" applyNumberFormat="1" applyFont="1" applyFill="1" applyBorder="1" applyAlignment="1">
      <alignment horizontal="right" vertical="top" wrapText="1"/>
    </xf>
    <xf numFmtId="2" fontId="5" fillId="6" borderId="41" xfId="0" applyNumberFormat="1" applyFont="1" applyFill="1" applyBorder="1" applyAlignment="1">
      <alignment horizontal="right" vertical="top" wrapText="1"/>
    </xf>
    <xf numFmtId="0" fontId="3" fillId="46" borderId="55" xfId="0" applyFont="1" applyFill="1" applyBorder="1" applyAlignment="1">
      <alignment horizontal="center" vertical="center" wrapText="1"/>
    </xf>
    <xf numFmtId="0" fontId="3" fillId="46" borderId="45" xfId="0" applyFont="1" applyFill="1" applyBorder="1" applyAlignment="1">
      <alignment horizontal="center" vertical="center" wrapText="1"/>
    </xf>
    <xf numFmtId="164" fontId="3" fillId="46" borderId="45" xfId="0" applyNumberFormat="1" applyFont="1" applyFill="1" applyBorder="1" applyAlignment="1">
      <alignment horizontal="center" vertical="center" wrapText="1"/>
    </xf>
    <xf numFmtId="164" fontId="3" fillId="46" borderId="40" xfId="0" applyNumberFormat="1" applyFont="1" applyFill="1" applyBorder="1" applyAlignment="1">
      <alignment horizontal="center" vertical="center" wrapText="1"/>
    </xf>
    <xf numFmtId="164" fontId="4" fillId="11" borderId="41" xfId="0" applyNumberFormat="1" applyFont="1" applyFill="1" applyBorder="1" applyAlignment="1">
      <alignment horizontal="center"/>
    </xf>
    <xf numFmtId="0" fontId="3" fillId="46" borderId="56" xfId="0" applyFont="1" applyFill="1" applyBorder="1" applyAlignment="1">
      <alignment horizontal="center" vertical="center" wrapText="1"/>
    </xf>
    <xf numFmtId="0" fontId="2" fillId="46" borderId="12" xfId="0" applyFont="1" applyFill="1" applyBorder="1" applyAlignment="1">
      <alignment horizontal="center" vertical="center" wrapText="1"/>
    </xf>
    <xf numFmtId="2" fontId="5" fillId="11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11" borderId="41" xfId="0" applyNumberFormat="1" applyFont="1" applyFill="1" applyBorder="1" applyAlignment="1">
      <alignment horizontal="center" vertical="center" wrapText="1"/>
    </xf>
    <xf numFmtId="164" fontId="3" fillId="10" borderId="56" xfId="0" applyNumberFormat="1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right" vertical="top" wrapText="1"/>
    </xf>
    <xf numFmtId="164" fontId="4" fillId="32" borderId="53" xfId="0" applyNumberFormat="1" applyFont="1" applyFill="1" applyBorder="1" applyAlignment="1">
      <alignment horizontal="center"/>
    </xf>
    <xf numFmtId="2" fontId="5" fillId="32" borderId="17" xfId="0" applyNumberFormat="1" applyFont="1" applyFill="1" applyBorder="1" applyAlignment="1">
      <alignment horizontal="center" vertical="top" wrapText="1"/>
    </xf>
    <xf numFmtId="164" fontId="4" fillId="32" borderId="17" xfId="0" applyNumberFormat="1" applyFont="1" applyFill="1" applyBorder="1" applyAlignment="1">
      <alignment horizontal="center"/>
    </xf>
    <xf numFmtId="1" fontId="5" fillId="32" borderId="10" xfId="0" applyNumberFormat="1" applyFont="1" applyFill="1" applyBorder="1" applyAlignment="1">
      <alignment horizontal="center" vertical="top" wrapText="1"/>
    </xf>
    <xf numFmtId="164" fontId="5" fillId="32" borderId="10" xfId="0" applyNumberFormat="1" applyFont="1" applyFill="1" applyBorder="1" applyAlignment="1">
      <alignment horizontal="center" vertical="top" wrapText="1"/>
    </xf>
    <xf numFmtId="164" fontId="4" fillId="3" borderId="17" xfId="0" applyNumberFormat="1" applyFont="1" applyFill="1" applyBorder="1" applyAlignment="1">
      <alignment horizontal="center"/>
    </xf>
    <xf numFmtId="1" fontId="5" fillId="3" borderId="17" xfId="0" applyNumberFormat="1" applyFont="1" applyFill="1" applyBorder="1" applyAlignment="1">
      <alignment horizontal="center" vertical="top" wrapText="1"/>
    </xf>
    <xf numFmtId="2" fontId="5" fillId="3" borderId="41" xfId="0" applyNumberFormat="1" applyFont="1" applyFill="1" applyBorder="1" applyAlignment="1">
      <alignment horizontal="center" vertical="top" wrapText="1"/>
    </xf>
    <xf numFmtId="1" fontId="5" fillId="3" borderId="41" xfId="0" applyNumberFormat="1" applyFont="1" applyFill="1" applyBorder="1" applyAlignment="1">
      <alignment horizontal="center" vertical="top" wrapText="1"/>
    </xf>
    <xf numFmtId="164" fontId="5" fillId="3" borderId="10" xfId="0" applyNumberFormat="1" applyFont="1" applyFill="1" applyBorder="1" applyAlignment="1">
      <alignment horizontal="center" vertical="top" wrapText="1"/>
    </xf>
    <xf numFmtId="1" fontId="5" fillId="3" borderId="10" xfId="0" applyNumberFormat="1" applyFont="1" applyFill="1" applyBorder="1" applyAlignment="1">
      <alignment horizontal="center" vertical="top" wrapText="1"/>
    </xf>
    <xf numFmtId="1" fontId="5" fillId="12" borderId="47" xfId="0" applyNumberFormat="1" applyFont="1" applyFill="1" applyBorder="1" applyAlignment="1">
      <alignment horizontal="center" vertical="top" wrapText="1"/>
    </xf>
    <xf numFmtId="2" fontId="5" fillId="12" borderId="12" xfId="0" applyNumberFormat="1" applyFont="1" applyFill="1" applyBorder="1" applyAlignment="1">
      <alignment horizontal="center" vertical="top" wrapText="1"/>
    </xf>
    <xf numFmtId="1" fontId="5" fillId="12" borderId="12" xfId="0" applyNumberFormat="1" applyFont="1" applyFill="1" applyBorder="1" applyAlignment="1">
      <alignment horizontal="center" vertical="top" wrapText="1"/>
    </xf>
    <xf numFmtId="1" fontId="5" fillId="12" borderId="12" xfId="0" applyNumberFormat="1" applyFont="1" applyFill="1" applyBorder="1" applyAlignment="1">
      <alignment horizontal="center" vertical="center" wrapText="1"/>
    </xf>
    <xf numFmtId="164" fontId="0" fillId="12" borderId="17" xfId="0" applyNumberFormat="1" applyFont="1" applyFill="1" applyBorder="1" applyAlignment="1">
      <alignment horizontal="center"/>
    </xf>
    <xf numFmtId="164" fontId="17" fillId="12" borderId="17" xfId="0" applyNumberFormat="1" applyFont="1" applyFill="1" applyBorder="1" applyAlignment="1">
      <alignment horizontal="center"/>
    </xf>
    <xf numFmtId="164" fontId="4" fillId="12" borderId="17" xfId="0" applyNumberFormat="1" applyFont="1" applyFill="1" applyBorder="1" applyAlignment="1">
      <alignment horizontal="center"/>
    </xf>
    <xf numFmtId="164" fontId="5" fillId="46" borderId="48" xfId="0" applyNumberFormat="1" applyFont="1" applyFill="1" applyBorder="1" applyAlignment="1">
      <alignment horizontal="center" vertical="top" wrapText="1"/>
    </xf>
    <xf numFmtId="164" fontId="5" fillId="46" borderId="17" xfId="0" applyNumberFormat="1" applyFont="1" applyFill="1" applyBorder="1" applyAlignment="1">
      <alignment horizontal="center" vertical="top" wrapText="1"/>
    </xf>
    <xf numFmtId="2" fontId="5" fillId="18" borderId="15" xfId="0" applyNumberFormat="1" applyFont="1" applyFill="1" applyBorder="1" applyAlignment="1">
      <alignment horizontal="center" vertical="top" wrapText="1"/>
    </xf>
    <xf numFmtId="1" fontId="5" fillId="18" borderId="15" xfId="0" applyNumberFormat="1" applyFont="1" applyFill="1" applyBorder="1" applyAlignment="1">
      <alignment horizontal="center" vertical="top" wrapText="1"/>
    </xf>
    <xf numFmtId="1" fontId="5" fillId="18" borderId="22" xfId="0" applyNumberFormat="1" applyFont="1" applyFill="1" applyBorder="1" applyAlignment="1">
      <alignment horizontal="center" vertical="top" wrapText="1"/>
    </xf>
    <xf numFmtId="2" fontId="5" fillId="18" borderId="22" xfId="0" applyNumberFormat="1" applyFont="1" applyFill="1" applyBorder="1" applyAlignment="1">
      <alignment horizontal="center" vertical="top" wrapText="1"/>
    </xf>
    <xf numFmtId="164" fontId="4" fillId="18" borderId="17" xfId="0" applyNumberFormat="1" applyFont="1" applyFill="1" applyBorder="1" applyAlignment="1">
      <alignment horizontal="center"/>
    </xf>
    <xf numFmtId="1" fontId="5" fillId="19" borderId="12" xfId="0" applyNumberFormat="1" applyFont="1" applyFill="1" applyBorder="1" applyAlignment="1">
      <alignment horizontal="center" vertical="top" wrapText="1"/>
    </xf>
    <xf numFmtId="2" fontId="5" fillId="19" borderId="12" xfId="0" applyNumberFormat="1" applyFont="1" applyFill="1" applyBorder="1" applyAlignment="1">
      <alignment horizontal="center" vertical="center" wrapText="1"/>
    </xf>
    <xf numFmtId="2" fontId="5" fillId="18" borderId="12" xfId="0" applyNumberFormat="1" applyFont="1" applyFill="1" applyBorder="1" applyAlignment="1">
      <alignment horizontal="center" vertical="top" wrapText="1"/>
    </xf>
    <xf numFmtId="164" fontId="5" fillId="18" borderId="48" xfId="0" applyNumberFormat="1" applyFont="1" applyFill="1" applyBorder="1" applyAlignment="1">
      <alignment horizontal="center" vertical="top" wrapText="1"/>
    </xf>
    <xf numFmtId="164" fontId="0" fillId="18" borderId="17" xfId="0" applyNumberFormat="1" applyFill="1" applyBorder="1" applyAlignment="1">
      <alignment horizontal="center"/>
    </xf>
    <xf numFmtId="164" fontId="4" fillId="18" borderId="10" xfId="0" applyNumberFormat="1" applyFont="1" applyFill="1" applyBorder="1" applyAlignment="1">
      <alignment horizontal="center"/>
    </xf>
    <xf numFmtId="1" fontId="22" fillId="46" borderId="10" xfId="0" applyNumberFormat="1" applyFont="1" applyFill="1" applyBorder="1" applyAlignment="1">
      <alignment horizontal="center" vertical="top" wrapText="1"/>
    </xf>
    <xf numFmtId="0" fontId="81" fillId="47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0" fillId="50" borderId="30" xfId="0" applyFont="1" applyFill="1" applyBorder="1" applyAlignment="1">
      <alignment horizontal="center" vertical="center"/>
    </xf>
    <xf numFmtId="0" fontId="100" fillId="50" borderId="24" xfId="0" applyFont="1" applyFill="1" applyBorder="1" applyAlignment="1">
      <alignment horizontal="center" vertical="center"/>
    </xf>
    <xf numFmtId="0" fontId="100" fillId="50" borderId="28" xfId="0" applyFont="1" applyFill="1" applyBorder="1" applyAlignment="1">
      <alignment horizontal="center" vertical="center"/>
    </xf>
    <xf numFmtId="0" fontId="81" fillId="51" borderId="30" xfId="0" applyFont="1" applyFill="1" applyBorder="1" applyAlignment="1">
      <alignment horizontal="center" vertical="center"/>
    </xf>
    <xf numFmtId="0" fontId="0" fillId="51" borderId="24" xfId="0" applyFill="1" applyBorder="1" applyAlignment="1">
      <alignment horizontal="center" vertical="center"/>
    </xf>
    <xf numFmtId="0" fontId="0" fillId="51" borderId="28" xfId="0" applyFill="1" applyBorder="1" applyAlignment="1">
      <alignment horizontal="center" vertical="center"/>
    </xf>
    <xf numFmtId="0" fontId="80" fillId="52" borderId="30" xfId="0" applyFont="1" applyFill="1" applyBorder="1" applyAlignment="1">
      <alignment horizontal="center" vertical="center"/>
    </xf>
    <xf numFmtId="0" fontId="100" fillId="52" borderId="24" xfId="0" applyFont="1" applyFill="1" applyBorder="1" applyAlignment="1">
      <alignment horizontal="center" vertical="center"/>
    </xf>
    <xf numFmtId="0" fontId="100" fillId="52" borderId="28" xfId="0" applyFont="1" applyFill="1" applyBorder="1" applyAlignment="1">
      <alignment horizontal="center" vertical="center"/>
    </xf>
    <xf numFmtId="0" fontId="4" fillId="12" borderId="31" xfId="0" applyFont="1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15" fillId="44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44" borderId="30" xfId="0" applyFont="1" applyFill="1" applyBorder="1" applyAlignment="1">
      <alignment horizontal="center" vertical="center"/>
    </xf>
    <xf numFmtId="0" fontId="13" fillId="44" borderId="24" xfId="0" applyFont="1" applyFill="1" applyBorder="1" applyAlignment="1">
      <alignment horizontal="center" vertical="center"/>
    </xf>
    <xf numFmtId="0" fontId="13" fillId="44" borderId="28" xfId="0" applyFont="1" applyFill="1" applyBorder="1" applyAlignment="1">
      <alignment horizontal="center" vertical="center"/>
    </xf>
    <xf numFmtId="0" fontId="13" fillId="44" borderId="37" xfId="0" applyFont="1" applyFill="1" applyBorder="1" applyAlignment="1">
      <alignment horizontal="center" vertical="center"/>
    </xf>
    <xf numFmtId="0" fontId="13" fillId="44" borderId="38" xfId="0" applyFont="1" applyFill="1" applyBorder="1" applyAlignment="1">
      <alignment horizontal="center" vertical="center"/>
    </xf>
    <xf numFmtId="0" fontId="13" fillId="44" borderId="40" xfId="0" applyFont="1" applyFill="1" applyBorder="1" applyAlignment="1">
      <alignment horizontal="center" vertical="center"/>
    </xf>
    <xf numFmtId="0" fontId="15" fillId="16" borderId="28" xfId="0" applyFont="1" applyFill="1" applyBorder="1" applyAlignment="1">
      <alignment horizontal="center" vertical="center" wrapText="1"/>
    </xf>
    <xf numFmtId="0" fontId="13" fillId="16" borderId="37" xfId="0" applyFont="1" applyFill="1" applyBorder="1" applyAlignment="1">
      <alignment horizontal="center" vertical="center"/>
    </xf>
    <xf numFmtId="0" fontId="13" fillId="16" borderId="38" xfId="0" applyFont="1" applyFill="1" applyBorder="1" applyAlignment="1">
      <alignment horizontal="center" vertical="center"/>
    </xf>
    <xf numFmtId="0" fontId="13" fillId="16" borderId="40" xfId="0" applyFont="1" applyFill="1" applyBorder="1" applyAlignment="1">
      <alignment horizontal="center" vertical="center"/>
    </xf>
    <xf numFmtId="0" fontId="13" fillId="16" borderId="30" xfId="0" applyFont="1" applyFill="1" applyBorder="1" applyAlignment="1">
      <alignment horizontal="center" vertical="center"/>
    </xf>
    <xf numFmtId="0" fontId="13" fillId="16" borderId="24" xfId="0" applyFont="1" applyFill="1" applyBorder="1" applyAlignment="1">
      <alignment horizontal="center" vertical="center"/>
    </xf>
    <xf numFmtId="0" fontId="13" fillId="16" borderId="28" xfId="0" applyFont="1" applyFill="1" applyBorder="1" applyAlignment="1">
      <alignment horizontal="center" vertical="center"/>
    </xf>
    <xf numFmtId="164" fontId="5" fillId="1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9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theme="4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theme="6" tint="-0.2499399930238723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theme="5" tint="0.7999799847602844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TAM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6"/>
  <sheetViews>
    <sheetView zoomScalePageLayoutView="0" workbookViewId="0" topLeftCell="A47">
      <selection activeCell="F61" sqref="F61"/>
    </sheetView>
  </sheetViews>
  <sheetFormatPr defaultColWidth="9.140625" defaultRowHeight="12.75"/>
  <cols>
    <col min="1" max="1" width="7.421875" style="31" customWidth="1"/>
    <col min="2" max="2" width="26.28125" style="27" customWidth="1"/>
    <col min="3" max="3" width="9.7109375" style="486" customWidth="1"/>
    <col min="4" max="4" width="7.7109375" style="28" customWidth="1"/>
    <col min="5" max="5" width="5.8515625" style="27" customWidth="1"/>
    <col min="6" max="6" width="7.421875" style="27" customWidth="1"/>
    <col min="7" max="7" width="22.28125" style="27" customWidth="1"/>
    <col min="8" max="8" width="7.00390625" style="27" customWidth="1"/>
    <col min="9" max="16384" width="9.140625" style="27" customWidth="1"/>
  </cols>
  <sheetData>
    <row r="1" spans="1:4" ht="17.25">
      <c r="A1" s="308" t="s">
        <v>0</v>
      </c>
      <c r="B1" s="309" t="s">
        <v>35</v>
      </c>
      <c r="C1" s="483" t="s">
        <v>37</v>
      </c>
      <c r="D1" s="310" t="s">
        <v>36</v>
      </c>
    </row>
    <row r="2" spans="1:4" ht="17.25">
      <c r="A2" s="32">
        <v>1</v>
      </c>
      <c r="B2" s="30" t="s">
        <v>106</v>
      </c>
      <c r="C2" s="484"/>
      <c r="D2" s="29" t="s">
        <v>107</v>
      </c>
    </row>
    <row r="3" spans="1:4" ht="17.25">
      <c r="A3" s="32">
        <v>3</v>
      </c>
      <c r="B3" s="30" t="s">
        <v>108</v>
      </c>
      <c r="C3" s="484">
        <v>1877</v>
      </c>
      <c r="D3" s="29" t="s">
        <v>109</v>
      </c>
    </row>
    <row r="4" spans="1:4" ht="17.25">
      <c r="A4" s="32">
        <v>4</v>
      </c>
      <c r="B4" s="30" t="s">
        <v>110</v>
      </c>
      <c r="C4" s="484"/>
      <c r="D4" s="29" t="s">
        <v>111</v>
      </c>
    </row>
    <row r="5" spans="1:4" ht="17.25">
      <c r="A5" s="32">
        <v>5</v>
      </c>
      <c r="B5" s="30" t="s">
        <v>112</v>
      </c>
      <c r="C5" s="484"/>
      <c r="D5" s="29" t="s">
        <v>113</v>
      </c>
    </row>
    <row r="6" spans="1:4" ht="17.25">
      <c r="A6" s="32">
        <v>6</v>
      </c>
      <c r="B6" s="30" t="s">
        <v>114</v>
      </c>
      <c r="C6" s="484"/>
      <c r="D6" s="29" t="s">
        <v>115</v>
      </c>
    </row>
    <row r="7" spans="1:9" ht="15">
      <c r="A7" s="92">
        <v>100</v>
      </c>
      <c r="B7" s="94"/>
      <c r="C7" s="485"/>
      <c r="D7" s="92"/>
      <c r="F7" s="92"/>
      <c r="G7" s="25"/>
      <c r="H7" s="332"/>
      <c r="I7" s="8"/>
    </row>
    <row r="8" spans="1:9" ht="15">
      <c r="A8" s="92">
        <f>A7+1</f>
        <v>101</v>
      </c>
      <c r="B8" s="94" t="s">
        <v>457</v>
      </c>
      <c r="C8" s="485"/>
      <c r="D8" s="92"/>
      <c r="F8" s="92"/>
      <c r="G8" s="94"/>
      <c r="H8" s="332"/>
      <c r="I8" s="92"/>
    </row>
    <row r="9" spans="1:9" ht="15">
      <c r="A9" s="92">
        <f>A8+1</f>
        <v>102</v>
      </c>
      <c r="B9" s="94" t="s">
        <v>455</v>
      </c>
      <c r="C9" s="485"/>
      <c r="D9" s="92" t="s">
        <v>264</v>
      </c>
      <c r="F9" s="92"/>
      <c r="G9" s="94"/>
      <c r="H9" s="332"/>
      <c r="I9" s="8"/>
    </row>
    <row r="10" spans="1:9" ht="15">
      <c r="A10" s="92">
        <f>A9+1</f>
        <v>103</v>
      </c>
      <c r="B10" s="94" t="s">
        <v>460</v>
      </c>
      <c r="C10" s="485"/>
      <c r="D10" s="92"/>
      <c r="F10" s="92"/>
      <c r="G10" s="94"/>
      <c r="H10" s="332"/>
      <c r="I10" s="92"/>
    </row>
    <row r="11" spans="1:9" ht="15">
      <c r="A11" s="92">
        <f>A10+1</f>
        <v>104</v>
      </c>
      <c r="B11" s="94" t="s">
        <v>459</v>
      </c>
      <c r="C11" s="485"/>
      <c r="D11" s="92"/>
      <c r="F11" s="92"/>
      <c r="G11" s="94"/>
      <c r="H11" s="332"/>
      <c r="I11" s="8"/>
    </row>
    <row r="12" spans="1:9" ht="15">
      <c r="A12" s="92">
        <f>A11+1</f>
        <v>105</v>
      </c>
      <c r="B12" s="94" t="s">
        <v>451</v>
      </c>
      <c r="C12" s="485"/>
      <c r="D12" s="92" t="s">
        <v>264</v>
      </c>
      <c r="F12" s="92"/>
      <c r="G12" s="94"/>
      <c r="H12" s="332"/>
      <c r="I12" s="8"/>
    </row>
    <row r="13" spans="1:9" ht="15">
      <c r="A13" s="92">
        <f aca="true" t="shared" si="0" ref="A13:A76">A12+1</f>
        <v>106</v>
      </c>
      <c r="B13" s="94" t="s">
        <v>587</v>
      </c>
      <c r="C13" s="485"/>
      <c r="D13" s="92" t="s">
        <v>264</v>
      </c>
      <c r="F13" s="92"/>
      <c r="G13" s="94"/>
      <c r="H13" s="332"/>
      <c r="I13" s="92"/>
    </row>
    <row r="14" spans="1:9" ht="15">
      <c r="A14" s="92">
        <f t="shared" si="0"/>
        <v>107</v>
      </c>
      <c r="B14" s="94" t="s">
        <v>458</v>
      </c>
      <c r="C14" s="485"/>
      <c r="D14" s="92"/>
      <c r="F14" s="92"/>
      <c r="G14" s="94"/>
      <c r="H14" s="332"/>
      <c r="I14" s="8"/>
    </row>
    <row r="15" spans="1:9" ht="15">
      <c r="A15" s="92">
        <f t="shared" si="0"/>
        <v>108</v>
      </c>
      <c r="B15" s="94" t="s">
        <v>456</v>
      </c>
      <c r="C15" s="485"/>
      <c r="D15" s="92"/>
      <c r="F15" s="92"/>
      <c r="G15" s="94"/>
      <c r="H15" s="332"/>
      <c r="I15" s="8"/>
    </row>
    <row r="16" spans="1:9" ht="15">
      <c r="A16" s="92">
        <f t="shared" si="0"/>
        <v>109</v>
      </c>
      <c r="B16" s="94" t="s">
        <v>452</v>
      </c>
      <c r="C16" s="485"/>
      <c r="D16" s="92" t="s">
        <v>264</v>
      </c>
      <c r="F16" s="92"/>
      <c r="G16" s="94"/>
      <c r="H16" s="332"/>
      <c r="I16" s="8"/>
    </row>
    <row r="17" spans="1:9" ht="15">
      <c r="A17" s="92">
        <f t="shared" si="0"/>
        <v>110</v>
      </c>
      <c r="B17" s="94"/>
      <c r="C17" s="485"/>
      <c r="D17" s="333"/>
      <c r="F17" s="92"/>
      <c r="G17" s="94"/>
      <c r="H17" s="332"/>
      <c r="I17" s="8"/>
    </row>
    <row r="18" spans="1:9" ht="15">
      <c r="A18" s="92">
        <f t="shared" si="0"/>
        <v>111</v>
      </c>
      <c r="B18" s="94"/>
      <c r="C18" s="485"/>
      <c r="D18" s="92"/>
      <c r="F18" s="92"/>
      <c r="G18" s="94"/>
      <c r="H18" s="332"/>
      <c r="I18" s="92"/>
    </row>
    <row r="19" spans="1:9" ht="15">
      <c r="A19" s="92">
        <f t="shared" si="0"/>
        <v>112</v>
      </c>
      <c r="B19" s="94"/>
      <c r="C19" s="485"/>
      <c r="D19" s="92"/>
      <c r="F19" s="92"/>
      <c r="G19" s="94"/>
      <c r="H19" s="332"/>
      <c r="I19" s="92"/>
    </row>
    <row r="20" spans="1:9" ht="15">
      <c r="A20" s="92">
        <f t="shared" si="0"/>
        <v>113</v>
      </c>
      <c r="B20" s="94"/>
      <c r="C20" s="485"/>
      <c r="D20" s="92"/>
      <c r="F20" s="92"/>
      <c r="G20" s="94"/>
      <c r="H20" s="332"/>
      <c r="I20" s="92"/>
    </row>
    <row r="21" spans="1:9" ht="15">
      <c r="A21" s="92">
        <f t="shared" si="0"/>
        <v>114</v>
      </c>
      <c r="B21" s="94"/>
      <c r="C21" s="485"/>
      <c r="D21" s="92"/>
      <c r="F21" s="92"/>
      <c r="G21" s="94"/>
      <c r="H21" s="332"/>
      <c r="I21" s="92"/>
    </row>
    <row r="22" spans="1:9" ht="15">
      <c r="A22" s="92">
        <f t="shared" si="0"/>
        <v>115</v>
      </c>
      <c r="B22" s="94"/>
      <c r="C22" s="485"/>
      <c r="D22" s="92"/>
      <c r="F22" s="92"/>
      <c r="G22" s="94"/>
      <c r="H22" s="332"/>
      <c r="I22" s="92"/>
    </row>
    <row r="23" spans="1:9" ht="15">
      <c r="A23" s="92">
        <f t="shared" si="0"/>
        <v>116</v>
      </c>
      <c r="B23" s="94"/>
      <c r="C23" s="485"/>
      <c r="D23" s="92"/>
      <c r="F23" s="92"/>
      <c r="G23" s="94"/>
      <c r="H23" s="332"/>
      <c r="I23" s="92"/>
    </row>
    <row r="24" spans="1:9" ht="15">
      <c r="A24" s="92">
        <f t="shared" si="0"/>
        <v>117</v>
      </c>
      <c r="B24" s="94" t="s">
        <v>445</v>
      </c>
      <c r="C24" s="485"/>
      <c r="D24" s="92"/>
      <c r="F24" s="92"/>
      <c r="G24" s="94"/>
      <c r="H24" s="332"/>
      <c r="I24" s="92"/>
    </row>
    <row r="25" spans="1:9" ht="15">
      <c r="A25" s="92">
        <f t="shared" si="0"/>
        <v>118</v>
      </c>
      <c r="B25" s="94" t="s">
        <v>447</v>
      </c>
      <c r="C25" s="485"/>
      <c r="D25" s="92"/>
      <c r="F25" s="92"/>
      <c r="G25" s="94"/>
      <c r="H25" s="332"/>
      <c r="I25" s="92"/>
    </row>
    <row r="26" spans="1:9" ht="15">
      <c r="A26" s="92">
        <f t="shared" si="0"/>
        <v>119</v>
      </c>
      <c r="B26" s="94" t="s">
        <v>443</v>
      </c>
      <c r="C26" s="485"/>
      <c r="D26" s="92"/>
      <c r="F26" s="92"/>
      <c r="G26" s="94"/>
      <c r="H26" s="332"/>
      <c r="I26" s="92"/>
    </row>
    <row r="27" spans="1:9" ht="15">
      <c r="A27" s="92">
        <f t="shared" si="0"/>
        <v>120</v>
      </c>
      <c r="B27" s="94" t="s">
        <v>446</v>
      </c>
      <c r="C27" s="485"/>
      <c r="D27" s="92"/>
      <c r="F27" s="92"/>
      <c r="G27" s="94"/>
      <c r="H27" s="332"/>
      <c r="I27" s="92"/>
    </row>
    <row r="28" spans="1:9" ht="15">
      <c r="A28" s="92">
        <f t="shared" si="0"/>
        <v>121</v>
      </c>
      <c r="B28" s="94" t="s">
        <v>444</v>
      </c>
      <c r="C28" s="485"/>
      <c r="D28" s="92"/>
      <c r="F28" s="92"/>
      <c r="G28" s="94"/>
      <c r="H28" s="332"/>
      <c r="I28" s="92"/>
    </row>
    <row r="29" spans="1:9" ht="15">
      <c r="A29" s="92">
        <f t="shared" si="0"/>
        <v>122</v>
      </c>
      <c r="B29" s="94" t="s">
        <v>448</v>
      </c>
      <c r="C29" s="485"/>
      <c r="D29" s="92"/>
      <c r="F29" s="92"/>
      <c r="G29" s="94"/>
      <c r="H29" s="332"/>
      <c r="I29" s="92"/>
    </row>
    <row r="30" spans="1:9" ht="15">
      <c r="A30" s="92">
        <f t="shared" si="0"/>
        <v>123</v>
      </c>
      <c r="B30" s="94" t="s">
        <v>442</v>
      </c>
      <c r="C30" s="485"/>
      <c r="D30" s="92"/>
      <c r="F30" s="92"/>
      <c r="G30" s="94"/>
      <c r="H30" s="332"/>
      <c r="I30" s="92"/>
    </row>
    <row r="31" spans="1:9" ht="15">
      <c r="A31" s="92">
        <f t="shared" si="0"/>
        <v>124</v>
      </c>
      <c r="B31" s="94"/>
      <c r="C31" s="485"/>
      <c r="D31" s="92"/>
      <c r="F31" s="92"/>
      <c r="G31" s="94"/>
      <c r="H31" s="332"/>
      <c r="I31" s="92"/>
    </row>
    <row r="32" spans="1:9" ht="15">
      <c r="A32" s="92">
        <f t="shared" si="0"/>
        <v>125</v>
      </c>
      <c r="B32" s="94" t="s">
        <v>509</v>
      </c>
      <c r="C32" s="485"/>
      <c r="D32" s="92" t="s">
        <v>511</v>
      </c>
      <c r="F32" s="92"/>
      <c r="G32" s="94"/>
      <c r="H32" s="332"/>
      <c r="I32" s="92"/>
    </row>
    <row r="33" spans="1:9" ht="15">
      <c r="A33" s="92">
        <f t="shared" si="0"/>
        <v>126</v>
      </c>
      <c r="B33" s="94" t="s">
        <v>510</v>
      </c>
      <c r="C33" s="485"/>
      <c r="D33" s="92" t="s">
        <v>511</v>
      </c>
      <c r="F33" s="92"/>
      <c r="G33" s="94"/>
      <c r="H33" s="332"/>
      <c r="I33" s="92"/>
    </row>
    <row r="34" spans="1:9" ht="15">
      <c r="A34" s="92">
        <f t="shared" si="0"/>
        <v>127</v>
      </c>
      <c r="B34" s="94" t="s">
        <v>512</v>
      </c>
      <c r="C34" s="485"/>
      <c r="D34" s="92" t="s">
        <v>511</v>
      </c>
      <c r="F34" s="92"/>
      <c r="G34" s="94"/>
      <c r="H34" s="332"/>
      <c r="I34" s="92"/>
    </row>
    <row r="35" spans="1:9" ht="15">
      <c r="A35" s="92">
        <f t="shared" si="0"/>
        <v>128</v>
      </c>
      <c r="B35" s="94"/>
      <c r="C35" s="485"/>
      <c r="D35" s="92"/>
      <c r="F35" s="92"/>
      <c r="G35" s="94"/>
      <c r="H35" s="332"/>
      <c r="I35" s="92"/>
    </row>
    <row r="36" spans="1:9" ht="15">
      <c r="A36" s="92">
        <f t="shared" si="0"/>
        <v>129</v>
      </c>
      <c r="B36" s="94"/>
      <c r="C36" s="485"/>
      <c r="D36" s="92"/>
      <c r="F36" s="92"/>
      <c r="G36" s="94"/>
      <c r="H36" s="332"/>
      <c r="I36" s="92"/>
    </row>
    <row r="37" spans="1:9" ht="15">
      <c r="A37" s="92">
        <f t="shared" si="0"/>
        <v>130</v>
      </c>
      <c r="B37" s="94"/>
      <c r="C37" s="485"/>
      <c r="D37" s="92"/>
      <c r="F37" s="92"/>
      <c r="G37" s="94"/>
      <c r="H37" s="332"/>
      <c r="I37" s="92"/>
    </row>
    <row r="38" spans="1:9" ht="15">
      <c r="A38" s="92">
        <f t="shared" si="0"/>
        <v>131</v>
      </c>
      <c r="B38" s="94"/>
      <c r="C38" s="485"/>
      <c r="D38" s="92"/>
      <c r="F38" s="92"/>
      <c r="G38" s="94"/>
      <c r="H38" s="332"/>
      <c r="I38" s="92"/>
    </row>
    <row r="39" spans="1:9" ht="15">
      <c r="A39" s="92">
        <f t="shared" si="0"/>
        <v>132</v>
      </c>
      <c r="B39" s="94"/>
      <c r="C39" s="485"/>
      <c r="D39" s="92"/>
      <c r="F39" s="92"/>
      <c r="G39" s="94"/>
      <c r="H39" s="332"/>
      <c r="I39" s="92"/>
    </row>
    <row r="40" spans="1:9" ht="15">
      <c r="A40" s="92">
        <f t="shared" si="0"/>
        <v>133</v>
      </c>
      <c r="B40" s="94" t="s">
        <v>467</v>
      </c>
      <c r="C40" s="485"/>
      <c r="D40" s="92" t="s">
        <v>255</v>
      </c>
      <c r="F40" s="92"/>
      <c r="G40" s="94"/>
      <c r="H40" s="332"/>
      <c r="I40" s="92"/>
    </row>
    <row r="41" spans="1:9" ht="15">
      <c r="A41" s="92">
        <f t="shared" si="0"/>
        <v>134</v>
      </c>
      <c r="B41" s="94" t="s">
        <v>449</v>
      </c>
      <c r="C41" s="485"/>
      <c r="D41" s="92" t="s">
        <v>255</v>
      </c>
      <c r="F41" s="92"/>
      <c r="G41" s="94"/>
      <c r="H41" s="332"/>
      <c r="I41" s="92"/>
    </row>
    <row r="42" spans="1:9" ht="15">
      <c r="A42" s="92">
        <f t="shared" si="0"/>
        <v>135</v>
      </c>
      <c r="B42" s="94" t="s">
        <v>463</v>
      </c>
      <c r="C42" s="485"/>
      <c r="D42" s="92" t="s">
        <v>255</v>
      </c>
      <c r="F42" s="92"/>
      <c r="G42" s="94"/>
      <c r="H42" s="332"/>
      <c r="I42" s="92"/>
    </row>
    <row r="43" spans="1:9" ht="15">
      <c r="A43" s="92">
        <f t="shared" si="0"/>
        <v>136</v>
      </c>
      <c r="B43" s="94" t="s">
        <v>464</v>
      </c>
      <c r="C43" s="485"/>
      <c r="D43" s="92" t="s">
        <v>255</v>
      </c>
      <c r="F43" s="92"/>
      <c r="G43" s="94"/>
      <c r="H43" s="332"/>
      <c r="I43" s="92"/>
    </row>
    <row r="44" spans="1:9" ht="15">
      <c r="A44" s="92">
        <f t="shared" si="0"/>
        <v>137</v>
      </c>
      <c r="B44" s="94" t="s">
        <v>465</v>
      </c>
      <c r="C44" s="485"/>
      <c r="D44" s="92" t="s">
        <v>255</v>
      </c>
      <c r="F44" s="92"/>
      <c r="G44" s="94"/>
      <c r="H44" s="332"/>
      <c r="I44" s="92"/>
    </row>
    <row r="45" spans="1:9" ht="15">
      <c r="A45" s="92">
        <f t="shared" si="0"/>
        <v>138</v>
      </c>
      <c r="B45" s="94" t="s">
        <v>523</v>
      </c>
      <c r="C45" s="485"/>
      <c r="D45" s="92" t="s">
        <v>255</v>
      </c>
      <c r="F45" s="92"/>
      <c r="G45" s="94"/>
      <c r="H45" s="332"/>
      <c r="I45" s="92"/>
    </row>
    <row r="46" spans="1:9" ht="15">
      <c r="A46" s="92">
        <f t="shared" si="0"/>
        <v>139</v>
      </c>
      <c r="B46" s="94" t="s">
        <v>466</v>
      </c>
      <c r="C46" s="485"/>
      <c r="D46" s="92" t="s">
        <v>255</v>
      </c>
      <c r="F46" s="92"/>
      <c r="G46" s="94"/>
      <c r="H46" s="332"/>
      <c r="I46" s="92"/>
    </row>
    <row r="47" spans="1:9" ht="15">
      <c r="A47" s="92">
        <f t="shared" si="0"/>
        <v>140</v>
      </c>
      <c r="B47" s="94" t="s">
        <v>450</v>
      </c>
      <c r="C47" s="485"/>
      <c r="D47" s="92" t="s">
        <v>255</v>
      </c>
      <c r="F47" s="92"/>
      <c r="G47" s="94"/>
      <c r="H47" s="332"/>
      <c r="I47" s="92"/>
    </row>
    <row r="48" spans="1:9" ht="15">
      <c r="A48" s="92">
        <f t="shared" si="0"/>
        <v>141</v>
      </c>
      <c r="B48" s="94" t="s">
        <v>524</v>
      </c>
      <c r="C48" s="485"/>
      <c r="D48" s="92" t="s">
        <v>255</v>
      </c>
      <c r="F48" s="92"/>
      <c r="G48" s="94"/>
      <c r="H48" s="332"/>
      <c r="I48" s="92"/>
    </row>
    <row r="49" spans="1:9" ht="15">
      <c r="A49" s="92">
        <f t="shared" si="0"/>
        <v>142</v>
      </c>
      <c r="B49" s="94"/>
      <c r="C49" s="485"/>
      <c r="D49" s="92"/>
      <c r="F49" s="92"/>
      <c r="G49" s="94"/>
      <c r="H49" s="332"/>
      <c r="I49" s="92"/>
    </row>
    <row r="50" spans="1:9" ht="15">
      <c r="A50" s="92">
        <f t="shared" si="0"/>
        <v>143</v>
      </c>
      <c r="B50" s="94"/>
      <c r="C50" s="485"/>
      <c r="D50" s="92"/>
      <c r="F50" s="92"/>
      <c r="G50" s="94"/>
      <c r="H50" s="332"/>
      <c r="I50" s="92"/>
    </row>
    <row r="51" spans="1:9" ht="15">
      <c r="A51" s="92">
        <f t="shared" si="0"/>
        <v>144</v>
      </c>
      <c r="B51" s="94"/>
      <c r="C51" s="485"/>
      <c r="D51" s="92"/>
      <c r="F51" s="92"/>
      <c r="G51" s="94"/>
      <c r="H51" s="332"/>
      <c r="I51" s="92"/>
    </row>
    <row r="52" spans="1:9" ht="15">
      <c r="A52" s="92">
        <f t="shared" si="0"/>
        <v>145</v>
      </c>
      <c r="B52" s="94"/>
      <c r="C52" s="485"/>
      <c r="D52" s="92"/>
      <c r="F52" s="92"/>
      <c r="G52" s="94"/>
      <c r="H52" s="332"/>
      <c r="I52" s="92"/>
    </row>
    <row r="53" spans="1:9" ht="15">
      <c r="A53" s="92">
        <f t="shared" si="0"/>
        <v>146</v>
      </c>
      <c r="B53" s="94"/>
      <c r="C53" s="485"/>
      <c r="D53" s="92"/>
      <c r="F53" s="92"/>
      <c r="G53" s="94"/>
      <c r="H53" s="332"/>
      <c r="I53" s="92"/>
    </row>
    <row r="54" spans="1:9" ht="15">
      <c r="A54" s="92">
        <f t="shared" si="0"/>
        <v>147</v>
      </c>
      <c r="B54" s="94"/>
      <c r="C54" s="485"/>
      <c r="D54" s="92"/>
      <c r="F54" s="92"/>
      <c r="G54" s="25"/>
      <c r="H54" s="332"/>
      <c r="I54" s="8"/>
    </row>
    <row r="55" spans="1:9" ht="15">
      <c r="A55" s="92">
        <f t="shared" si="0"/>
        <v>148</v>
      </c>
      <c r="B55" s="25"/>
      <c r="C55" s="485"/>
      <c r="D55" s="8"/>
      <c r="F55" s="92"/>
      <c r="G55" s="25"/>
      <c r="H55" s="332"/>
      <c r="I55" s="8"/>
    </row>
    <row r="56" spans="1:9" ht="15">
      <c r="A56" s="92">
        <f t="shared" si="0"/>
        <v>149</v>
      </c>
      <c r="B56" s="25" t="s">
        <v>453</v>
      </c>
      <c r="C56" s="485"/>
      <c r="D56" s="8" t="s">
        <v>268</v>
      </c>
      <c r="F56" s="92"/>
      <c r="G56" s="25"/>
      <c r="H56" s="332"/>
      <c r="I56" s="8"/>
    </row>
    <row r="57" spans="1:4" ht="15">
      <c r="A57" s="92">
        <v>150</v>
      </c>
      <c r="B57" s="25" t="s">
        <v>454</v>
      </c>
      <c r="C57" s="485"/>
      <c r="D57" s="8" t="s">
        <v>268</v>
      </c>
    </row>
    <row r="58" spans="1:4" ht="15">
      <c r="A58" s="92">
        <f t="shared" si="0"/>
        <v>151</v>
      </c>
      <c r="B58" s="94" t="s">
        <v>553</v>
      </c>
      <c r="C58" s="485"/>
      <c r="D58" s="92"/>
    </row>
    <row r="59" spans="1:4" ht="15">
      <c r="A59" s="92">
        <f t="shared" si="0"/>
        <v>152</v>
      </c>
      <c r="B59" s="94" t="s">
        <v>513</v>
      </c>
      <c r="C59" s="485"/>
      <c r="D59" s="8" t="s">
        <v>268</v>
      </c>
    </row>
    <row r="60" spans="1:4" ht="15">
      <c r="A60" s="92">
        <f t="shared" si="0"/>
        <v>153</v>
      </c>
      <c r="B60" s="94" t="s">
        <v>604</v>
      </c>
      <c r="C60" s="485"/>
      <c r="D60" s="8" t="s">
        <v>268</v>
      </c>
    </row>
    <row r="61" spans="1:4" ht="15">
      <c r="A61" s="92">
        <f t="shared" si="0"/>
        <v>154</v>
      </c>
      <c r="B61" s="94" t="s">
        <v>472</v>
      </c>
      <c r="C61" s="485"/>
      <c r="D61" s="8" t="s">
        <v>268</v>
      </c>
    </row>
    <row r="62" spans="1:4" ht="15">
      <c r="A62" s="92">
        <f t="shared" si="0"/>
        <v>155</v>
      </c>
      <c r="B62" s="94" t="s">
        <v>470</v>
      </c>
      <c r="C62" s="485"/>
      <c r="D62" s="8" t="s">
        <v>268</v>
      </c>
    </row>
    <row r="63" spans="1:4" ht="15">
      <c r="A63" s="92">
        <f t="shared" si="0"/>
        <v>156</v>
      </c>
      <c r="B63" s="94" t="s">
        <v>471</v>
      </c>
      <c r="C63" s="485"/>
      <c r="D63" s="92"/>
    </row>
    <row r="64" spans="1:4" ht="15">
      <c r="A64" s="92">
        <f t="shared" si="0"/>
        <v>157</v>
      </c>
      <c r="B64" s="94" t="s">
        <v>462</v>
      </c>
      <c r="C64" s="485"/>
      <c r="D64" s="8" t="s">
        <v>268</v>
      </c>
    </row>
    <row r="65" spans="1:4" ht="15">
      <c r="A65" s="92">
        <f t="shared" si="0"/>
        <v>158</v>
      </c>
      <c r="B65" s="94" t="s">
        <v>513</v>
      </c>
      <c r="C65" s="485"/>
      <c r="D65" s="8" t="s">
        <v>268</v>
      </c>
    </row>
    <row r="66" spans="1:4" ht="15">
      <c r="A66" s="92">
        <f t="shared" si="0"/>
        <v>159</v>
      </c>
      <c r="B66" s="94" t="s">
        <v>472</v>
      </c>
      <c r="C66" s="485"/>
      <c r="D66" s="8" t="s">
        <v>268</v>
      </c>
    </row>
    <row r="67" spans="1:4" ht="15">
      <c r="A67" s="92">
        <f t="shared" si="0"/>
        <v>160</v>
      </c>
      <c r="B67" s="94" t="s">
        <v>514</v>
      </c>
      <c r="C67" s="485"/>
      <c r="D67" s="8" t="s">
        <v>268</v>
      </c>
    </row>
    <row r="68" spans="1:4" ht="15">
      <c r="A68" s="92">
        <f t="shared" si="0"/>
        <v>161</v>
      </c>
      <c r="B68" s="94"/>
      <c r="C68" s="485"/>
      <c r="D68" s="92"/>
    </row>
    <row r="69" spans="1:4" ht="15">
      <c r="A69" s="92">
        <f t="shared" si="0"/>
        <v>162</v>
      </c>
      <c r="B69" s="94" t="s">
        <v>554</v>
      </c>
      <c r="C69" s="485"/>
      <c r="D69" s="92"/>
    </row>
    <row r="70" spans="1:4" ht="15">
      <c r="A70" s="92">
        <f t="shared" si="0"/>
        <v>163</v>
      </c>
      <c r="B70" s="94"/>
      <c r="C70" s="485"/>
      <c r="D70" s="92"/>
    </row>
    <row r="71" spans="1:4" ht="15">
      <c r="A71" s="92">
        <f t="shared" si="0"/>
        <v>164</v>
      </c>
      <c r="B71" s="94"/>
      <c r="C71" s="485"/>
      <c r="D71" s="92"/>
    </row>
    <row r="72" spans="1:4" ht="15">
      <c r="A72" s="92">
        <f t="shared" si="0"/>
        <v>165</v>
      </c>
      <c r="B72" s="94" t="s">
        <v>433</v>
      </c>
      <c r="C72" s="485"/>
      <c r="D72" s="92"/>
    </row>
    <row r="73" spans="1:4" ht="15">
      <c r="A73" s="92">
        <f t="shared" si="0"/>
        <v>166</v>
      </c>
      <c r="B73" s="94" t="s">
        <v>434</v>
      </c>
      <c r="C73" s="485"/>
      <c r="D73" s="92" t="s">
        <v>260</v>
      </c>
    </row>
    <row r="74" spans="1:4" ht="15">
      <c r="A74" s="92">
        <f t="shared" si="0"/>
        <v>167</v>
      </c>
      <c r="B74" s="94" t="s">
        <v>435</v>
      </c>
      <c r="C74" s="485"/>
      <c r="D74" s="92" t="s">
        <v>260</v>
      </c>
    </row>
    <row r="75" spans="1:4" ht="15">
      <c r="A75" s="92">
        <f t="shared" si="0"/>
        <v>168</v>
      </c>
      <c r="B75" s="94" t="s">
        <v>436</v>
      </c>
      <c r="C75" s="485"/>
      <c r="D75" s="92" t="s">
        <v>260</v>
      </c>
    </row>
    <row r="76" spans="1:4" ht="15">
      <c r="A76" s="92">
        <f t="shared" si="0"/>
        <v>169</v>
      </c>
      <c r="B76" s="94"/>
      <c r="C76" s="485"/>
      <c r="D76" s="92"/>
    </row>
    <row r="77" spans="1:4" ht="15">
      <c r="A77" s="92">
        <f aca="true" t="shared" si="1" ref="A77:A106">A76+1</f>
        <v>170</v>
      </c>
      <c r="B77" s="94" t="s">
        <v>439</v>
      </c>
      <c r="C77" s="485"/>
      <c r="D77" s="92" t="s">
        <v>260</v>
      </c>
    </row>
    <row r="78" spans="1:4" ht="15">
      <c r="A78" s="92">
        <f t="shared" si="1"/>
        <v>171</v>
      </c>
      <c r="B78" s="94" t="s">
        <v>437</v>
      </c>
      <c r="C78" s="485"/>
      <c r="D78" s="92" t="s">
        <v>260</v>
      </c>
    </row>
    <row r="79" spans="1:4" ht="15">
      <c r="A79" s="92">
        <f t="shared" si="1"/>
        <v>172</v>
      </c>
      <c r="B79" s="94" t="s">
        <v>440</v>
      </c>
      <c r="C79" s="485"/>
      <c r="D79" s="92" t="s">
        <v>260</v>
      </c>
    </row>
    <row r="80" spans="1:4" ht="15">
      <c r="A80" s="92">
        <f t="shared" si="1"/>
        <v>173</v>
      </c>
      <c r="B80" s="94" t="s">
        <v>441</v>
      </c>
      <c r="C80" s="485"/>
      <c r="D80" s="92" t="s">
        <v>260</v>
      </c>
    </row>
    <row r="81" spans="1:4" ht="15">
      <c r="A81" s="92">
        <f t="shared" si="1"/>
        <v>174</v>
      </c>
      <c r="B81" s="94" t="s">
        <v>438</v>
      </c>
      <c r="C81" s="485"/>
      <c r="D81" s="92" t="s">
        <v>260</v>
      </c>
    </row>
    <row r="82" spans="1:4" ht="15">
      <c r="A82" s="92">
        <f t="shared" si="1"/>
        <v>175</v>
      </c>
      <c r="B82" s="94" t="s">
        <v>507</v>
      </c>
      <c r="C82" s="485"/>
      <c r="D82" s="92" t="s">
        <v>260</v>
      </c>
    </row>
    <row r="83" spans="1:4" ht="15">
      <c r="A83" s="92">
        <f t="shared" si="1"/>
        <v>176</v>
      </c>
      <c r="B83" s="94"/>
      <c r="C83" s="485"/>
      <c r="D83" s="92"/>
    </row>
    <row r="84" spans="1:4" ht="15">
      <c r="A84" s="92">
        <f t="shared" si="1"/>
        <v>177</v>
      </c>
      <c r="B84" s="94"/>
      <c r="C84" s="485"/>
      <c r="D84" s="92"/>
    </row>
    <row r="85" spans="1:4" ht="15">
      <c r="A85" s="92">
        <f t="shared" si="1"/>
        <v>178</v>
      </c>
      <c r="B85" s="94"/>
      <c r="C85" s="485"/>
      <c r="D85" s="92"/>
    </row>
    <row r="86" spans="1:4" ht="15">
      <c r="A86" s="92">
        <f t="shared" si="1"/>
        <v>179</v>
      </c>
      <c r="B86" s="94"/>
      <c r="C86" s="485"/>
      <c r="D86" s="92"/>
    </row>
    <row r="87" spans="1:4" ht="15">
      <c r="A87" s="92">
        <f t="shared" si="1"/>
        <v>180</v>
      </c>
      <c r="B87" s="94"/>
      <c r="C87" s="485"/>
      <c r="D87" s="92"/>
    </row>
    <row r="88" spans="1:4" ht="15">
      <c r="A88" s="92">
        <f t="shared" si="1"/>
        <v>181</v>
      </c>
      <c r="B88" s="94" t="s">
        <v>429</v>
      </c>
      <c r="C88" s="485"/>
      <c r="D88" s="92" t="s">
        <v>266</v>
      </c>
    </row>
    <row r="89" spans="1:4" ht="15">
      <c r="A89" s="92">
        <f t="shared" si="1"/>
        <v>182</v>
      </c>
      <c r="B89" s="94" t="s">
        <v>430</v>
      </c>
      <c r="C89" s="485"/>
      <c r="D89" s="92" t="s">
        <v>266</v>
      </c>
    </row>
    <row r="90" spans="1:4" ht="15">
      <c r="A90" s="92">
        <f t="shared" si="1"/>
        <v>183</v>
      </c>
      <c r="B90" s="94" t="s">
        <v>431</v>
      </c>
      <c r="C90" s="485"/>
      <c r="D90" s="92" t="s">
        <v>266</v>
      </c>
    </row>
    <row r="91" spans="1:4" ht="15">
      <c r="A91" s="92">
        <f t="shared" si="1"/>
        <v>184</v>
      </c>
      <c r="B91" s="94" t="s">
        <v>432</v>
      </c>
      <c r="C91" s="485"/>
      <c r="D91" s="92" t="s">
        <v>266</v>
      </c>
    </row>
    <row r="92" spans="1:4" ht="15">
      <c r="A92" s="92">
        <f t="shared" si="1"/>
        <v>185</v>
      </c>
      <c r="B92" s="94"/>
      <c r="C92" s="485"/>
      <c r="D92" s="92"/>
    </row>
    <row r="93" spans="1:4" ht="15">
      <c r="A93" s="92">
        <f t="shared" si="1"/>
        <v>186</v>
      </c>
      <c r="B93" s="94"/>
      <c r="C93" s="485"/>
      <c r="D93" s="92"/>
    </row>
    <row r="94" spans="1:4" ht="15">
      <c r="A94" s="92">
        <f t="shared" si="1"/>
        <v>187</v>
      </c>
      <c r="B94" s="94"/>
      <c r="C94" s="485"/>
      <c r="D94" s="92"/>
    </row>
    <row r="95" spans="1:4" ht="15">
      <c r="A95" s="92">
        <f t="shared" si="1"/>
        <v>188</v>
      </c>
      <c r="B95" s="94"/>
      <c r="C95" s="485"/>
      <c r="D95" s="92"/>
    </row>
    <row r="96" spans="1:4" ht="15">
      <c r="A96" s="92">
        <f t="shared" si="1"/>
        <v>189</v>
      </c>
      <c r="B96" s="94"/>
      <c r="C96" s="485"/>
      <c r="D96" s="92"/>
    </row>
    <row r="97" spans="1:4" ht="15">
      <c r="A97" s="92">
        <f t="shared" si="1"/>
        <v>190</v>
      </c>
      <c r="B97" s="94"/>
      <c r="C97" s="485"/>
      <c r="D97" s="92"/>
    </row>
    <row r="98" spans="1:4" ht="15">
      <c r="A98" s="92">
        <f t="shared" si="1"/>
        <v>191</v>
      </c>
      <c r="B98" s="94"/>
      <c r="C98" s="485"/>
      <c r="D98" s="92"/>
    </row>
    <row r="99" spans="1:4" ht="15">
      <c r="A99" s="92">
        <f t="shared" si="1"/>
        <v>192</v>
      </c>
      <c r="B99" s="94"/>
      <c r="C99" s="485"/>
      <c r="D99" s="92"/>
    </row>
    <row r="100" spans="1:4" ht="15">
      <c r="A100" s="92">
        <f t="shared" si="1"/>
        <v>193</v>
      </c>
      <c r="B100" s="94"/>
      <c r="C100" s="485"/>
      <c r="D100" s="92"/>
    </row>
    <row r="101" spans="1:4" ht="15">
      <c r="A101" s="92">
        <f t="shared" si="1"/>
        <v>194</v>
      </c>
      <c r="B101" s="94"/>
      <c r="C101" s="485"/>
      <c r="D101" s="92"/>
    </row>
    <row r="102" spans="1:4" ht="15">
      <c r="A102" s="92">
        <f t="shared" si="1"/>
        <v>195</v>
      </c>
      <c r="B102" s="94"/>
      <c r="C102" s="485"/>
      <c r="D102" s="92"/>
    </row>
    <row r="103" spans="1:4" ht="15">
      <c r="A103" s="92">
        <f t="shared" si="1"/>
        <v>196</v>
      </c>
      <c r="B103" s="94"/>
      <c r="C103" s="485"/>
      <c r="D103" s="92"/>
    </row>
    <row r="104" spans="1:4" ht="15">
      <c r="A104" s="92">
        <f t="shared" si="1"/>
        <v>197</v>
      </c>
      <c r="B104" s="25"/>
      <c r="C104" s="485"/>
      <c r="D104" s="8"/>
    </row>
    <row r="105" spans="1:4" ht="15">
      <c r="A105" s="92">
        <f t="shared" si="1"/>
        <v>198</v>
      </c>
      <c r="B105" s="25"/>
      <c r="C105" s="485"/>
      <c r="D105" s="8"/>
    </row>
    <row r="106" spans="1:4" ht="15">
      <c r="A106" s="92">
        <f t="shared" si="1"/>
        <v>199</v>
      </c>
      <c r="B106" s="25"/>
      <c r="C106" s="485"/>
      <c r="D106" s="8"/>
    </row>
    <row r="107" spans="1:9" ht="15">
      <c r="A107" s="92">
        <v>300</v>
      </c>
      <c r="B107" s="94"/>
      <c r="C107" s="485"/>
      <c r="D107" s="92"/>
      <c r="F107" s="92"/>
      <c r="G107" s="25"/>
      <c r="H107" s="485"/>
      <c r="I107" s="8"/>
    </row>
    <row r="108" spans="1:9" ht="15">
      <c r="A108" s="92">
        <v>301</v>
      </c>
      <c r="B108" s="94" t="s">
        <v>378</v>
      </c>
      <c r="C108" s="485"/>
      <c r="D108" s="92" t="s">
        <v>264</v>
      </c>
      <c r="F108" s="92"/>
      <c r="G108" s="94"/>
      <c r="H108" s="485"/>
      <c r="I108" s="8"/>
    </row>
    <row r="109" spans="1:9" ht="15">
      <c r="A109" s="92">
        <v>302</v>
      </c>
      <c r="B109" s="94" t="s">
        <v>379</v>
      </c>
      <c r="C109" s="485"/>
      <c r="D109" s="92" t="s">
        <v>264</v>
      </c>
      <c r="F109" s="92"/>
      <c r="G109" s="94"/>
      <c r="H109" s="485"/>
      <c r="I109" s="8"/>
    </row>
    <row r="110" spans="1:9" ht="15">
      <c r="A110" s="92">
        <f>A109+1</f>
        <v>303</v>
      </c>
      <c r="B110" s="94" t="s">
        <v>408</v>
      </c>
      <c r="C110" s="485"/>
      <c r="D110" s="92" t="s">
        <v>260</v>
      </c>
      <c r="F110" s="92"/>
      <c r="G110" s="94"/>
      <c r="H110" s="485"/>
      <c r="I110" s="8"/>
    </row>
    <row r="111" spans="1:9" ht="15">
      <c r="A111" s="92">
        <f aca="true" t="shared" si="2" ref="A111:A174">A110+1</f>
        <v>304</v>
      </c>
      <c r="B111" s="94" t="s">
        <v>380</v>
      </c>
      <c r="C111" s="485"/>
      <c r="D111" s="92" t="s">
        <v>264</v>
      </c>
      <c r="F111" s="92"/>
      <c r="G111" s="94"/>
      <c r="H111" s="485"/>
      <c r="I111" s="8"/>
    </row>
    <row r="112" spans="1:9" ht="15">
      <c r="A112" s="92">
        <f t="shared" si="2"/>
        <v>305</v>
      </c>
      <c r="B112" s="94" t="s">
        <v>381</v>
      </c>
      <c r="C112" s="485"/>
      <c r="D112" s="92" t="s">
        <v>264</v>
      </c>
      <c r="F112" s="92"/>
      <c r="G112" s="94"/>
      <c r="H112" s="485"/>
      <c r="I112" s="8"/>
    </row>
    <row r="113" spans="1:9" ht="15">
      <c r="A113" s="92">
        <f t="shared" si="2"/>
        <v>306</v>
      </c>
      <c r="B113" s="94" t="s">
        <v>376</v>
      </c>
      <c r="C113" s="485"/>
      <c r="D113" s="92" t="s">
        <v>264</v>
      </c>
      <c r="F113" s="92"/>
      <c r="G113" s="94"/>
      <c r="H113" s="485"/>
      <c r="I113" s="92"/>
    </row>
    <row r="114" spans="1:9" ht="15">
      <c r="A114" s="92">
        <f t="shared" si="2"/>
        <v>307</v>
      </c>
      <c r="B114" s="94" t="s">
        <v>382</v>
      </c>
      <c r="C114" s="485"/>
      <c r="D114" s="92" t="s">
        <v>264</v>
      </c>
      <c r="F114" s="92"/>
      <c r="G114" s="94"/>
      <c r="H114" s="485"/>
      <c r="I114" s="92"/>
    </row>
    <row r="115" spans="1:9" ht="15">
      <c r="A115" s="92">
        <f t="shared" si="2"/>
        <v>308</v>
      </c>
      <c r="B115" s="94" t="s">
        <v>384</v>
      </c>
      <c r="C115" s="485"/>
      <c r="D115" s="92" t="s">
        <v>264</v>
      </c>
      <c r="F115" s="92"/>
      <c r="G115" s="94"/>
      <c r="H115" s="485"/>
      <c r="I115" s="92"/>
    </row>
    <row r="116" spans="1:9" ht="15">
      <c r="A116" s="92">
        <f t="shared" si="2"/>
        <v>309</v>
      </c>
      <c r="B116" s="94" t="s">
        <v>385</v>
      </c>
      <c r="C116" s="485"/>
      <c r="D116" s="92" t="s">
        <v>264</v>
      </c>
      <c r="F116" s="92"/>
      <c r="G116" s="94"/>
      <c r="H116" s="485"/>
      <c r="I116" s="92"/>
    </row>
    <row r="117" spans="1:9" ht="15">
      <c r="A117" s="92">
        <f t="shared" si="2"/>
        <v>310</v>
      </c>
      <c r="B117" s="94" t="s">
        <v>383</v>
      </c>
      <c r="C117" s="485"/>
      <c r="D117" s="92" t="s">
        <v>264</v>
      </c>
      <c r="F117" s="92"/>
      <c r="G117" s="94"/>
      <c r="H117" s="485"/>
      <c r="I117" s="92"/>
    </row>
    <row r="118" spans="1:9" ht="15">
      <c r="A118" s="92">
        <f t="shared" si="2"/>
        <v>311</v>
      </c>
      <c r="B118" s="94" t="s">
        <v>399</v>
      </c>
      <c r="C118" s="485"/>
      <c r="D118" s="92" t="s">
        <v>255</v>
      </c>
      <c r="F118" s="92"/>
      <c r="G118" s="94"/>
      <c r="H118" s="485"/>
      <c r="I118" s="92"/>
    </row>
    <row r="119" spans="1:9" ht="15">
      <c r="A119" s="92">
        <f t="shared" si="2"/>
        <v>312</v>
      </c>
      <c r="B119" s="94" t="s">
        <v>389</v>
      </c>
      <c r="C119" s="485"/>
      <c r="D119" s="92" t="s">
        <v>255</v>
      </c>
      <c r="F119" s="92"/>
      <c r="G119" s="94"/>
      <c r="H119" s="485"/>
      <c r="I119" s="92"/>
    </row>
    <row r="120" spans="1:9" ht="15">
      <c r="A120" s="92">
        <f t="shared" si="2"/>
        <v>313</v>
      </c>
      <c r="B120" s="94" t="s">
        <v>394</v>
      </c>
      <c r="C120" s="485"/>
      <c r="D120" s="92" t="s">
        <v>255</v>
      </c>
      <c r="F120" s="92"/>
      <c r="G120" s="94"/>
      <c r="H120" s="485"/>
      <c r="I120" s="92"/>
    </row>
    <row r="121" spans="1:9" ht="15">
      <c r="A121" s="92">
        <f t="shared" si="2"/>
        <v>314</v>
      </c>
      <c r="B121" s="94" t="s">
        <v>393</v>
      </c>
      <c r="C121" s="485"/>
      <c r="D121" s="92" t="s">
        <v>255</v>
      </c>
      <c r="F121" s="92"/>
      <c r="G121" s="94"/>
      <c r="H121" s="485"/>
      <c r="I121" s="92"/>
    </row>
    <row r="122" spans="1:9" ht="15">
      <c r="A122" s="92">
        <f t="shared" si="2"/>
        <v>315</v>
      </c>
      <c r="B122" s="94" t="s">
        <v>388</v>
      </c>
      <c r="C122" s="485"/>
      <c r="D122" s="92" t="s">
        <v>255</v>
      </c>
      <c r="F122" s="92"/>
      <c r="G122" s="94"/>
      <c r="H122" s="485"/>
      <c r="I122" s="92"/>
    </row>
    <row r="123" spans="1:9" ht="15">
      <c r="A123" s="92">
        <f t="shared" si="2"/>
        <v>316</v>
      </c>
      <c r="B123" s="94" t="s">
        <v>392</v>
      </c>
      <c r="C123" s="485"/>
      <c r="D123" s="92" t="s">
        <v>255</v>
      </c>
      <c r="F123" s="92"/>
      <c r="G123" s="94"/>
      <c r="H123" s="485"/>
      <c r="I123" s="92"/>
    </row>
    <row r="124" spans="1:9" ht="15">
      <c r="A124" s="92">
        <f t="shared" si="2"/>
        <v>317</v>
      </c>
      <c r="B124" s="94" t="s">
        <v>397</v>
      </c>
      <c r="C124" s="485"/>
      <c r="D124" s="92" t="s">
        <v>255</v>
      </c>
      <c r="F124" s="92"/>
      <c r="G124" s="94"/>
      <c r="H124" s="485"/>
      <c r="I124" s="92"/>
    </row>
    <row r="125" spans="1:9" ht="15">
      <c r="A125" s="92">
        <f t="shared" si="2"/>
        <v>318</v>
      </c>
      <c r="B125" s="94" t="s">
        <v>387</v>
      </c>
      <c r="C125" s="485"/>
      <c r="D125" s="92" t="s">
        <v>255</v>
      </c>
      <c r="F125" s="92"/>
      <c r="G125" s="94"/>
      <c r="H125" s="485"/>
      <c r="I125" s="92"/>
    </row>
    <row r="126" spans="1:9" ht="15">
      <c r="A126" s="92">
        <f t="shared" si="2"/>
        <v>319</v>
      </c>
      <c r="B126" s="94" t="s">
        <v>398</v>
      </c>
      <c r="C126" s="485"/>
      <c r="D126" s="92" t="s">
        <v>255</v>
      </c>
      <c r="F126" s="92"/>
      <c r="G126" s="94"/>
      <c r="H126" s="485"/>
      <c r="I126" s="92"/>
    </row>
    <row r="127" spans="1:9" ht="15">
      <c r="A127" s="92">
        <f t="shared" si="2"/>
        <v>320</v>
      </c>
      <c r="B127" s="94" t="s">
        <v>409</v>
      </c>
      <c r="C127" s="485"/>
      <c r="D127" s="92" t="s">
        <v>260</v>
      </c>
      <c r="F127" s="92"/>
      <c r="G127" s="94"/>
      <c r="H127" s="485"/>
      <c r="I127" s="92"/>
    </row>
    <row r="128" spans="1:9" ht="15">
      <c r="A128" s="92">
        <f t="shared" si="2"/>
        <v>321</v>
      </c>
      <c r="B128" s="94" t="s">
        <v>395</v>
      </c>
      <c r="C128" s="485"/>
      <c r="D128" s="92" t="s">
        <v>255</v>
      </c>
      <c r="F128" s="92"/>
      <c r="G128" s="94"/>
      <c r="H128" s="485"/>
      <c r="I128" s="92"/>
    </row>
    <row r="129" spans="1:9" ht="15">
      <c r="A129" s="92">
        <f t="shared" si="2"/>
        <v>322</v>
      </c>
      <c r="B129" s="94" t="s">
        <v>400</v>
      </c>
      <c r="C129" s="485"/>
      <c r="D129" s="92" t="s">
        <v>260</v>
      </c>
      <c r="F129" s="92"/>
      <c r="G129" s="94"/>
      <c r="H129" s="485"/>
      <c r="I129" s="92"/>
    </row>
    <row r="130" spans="1:9" ht="15">
      <c r="A130" s="92">
        <f t="shared" si="2"/>
        <v>323</v>
      </c>
      <c r="B130" s="94" t="s">
        <v>401</v>
      </c>
      <c r="C130" s="485"/>
      <c r="D130" s="92" t="s">
        <v>260</v>
      </c>
      <c r="F130" s="92"/>
      <c r="G130" s="94"/>
      <c r="H130" s="485"/>
      <c r="I130" s="92"/>
    </row>
    <row r="131" spans="1:9" ht="15">
      <c r="A131" s="92">
        <f t="shared" si="2"/>
        <v>324</v>
      </c>
      <c r="B131" s="94" t="s">
        <v>402</v>
      </c>
      <c r="C131" s="485"/>
      <c r="D131" s="92" t="s">
        <v>260</v>
      </c>
      <c r="F131" s="92"/>
      <c r="G131" s="94"/>
      <c r="H131" s="485"/>
      <c r="I131" s="92"/>
    </row>
    <row r="132" spans="1:9" ht="15">
      <c r="A132" s="92">
        <f t="shared" si="2"/>
        <v>325</v>
      </c>
      <c r="B132" s="94" t="s">
        <v>404</v>
      </c>
      <c r="C132" s="485"/>
      <c r="D132" s="92" t="s">
        <v>260</v>
      </c>
      <c r="F132" s="92"/>
      <c r="G132" s="94"/>
      <c r="H132" s="485"/>
      <c r="I132" s="92"/>
    </row>
    <row r="133" spans="1:9" ht="15">
      <c r="A133" s="92">
        <f t="shared" si="2"/>
        <v>326</v>
      </c>
      <c r="B133" s="94" t="s">
        <v>508</v>
      </c>
      <c r="C133" s="485"/>
      <c r="D133" s="92" t="s">
        <v>264</v>
      </c>
      <c r="F133" s="92"/>
      <c r="G133" s="94"/>
      <c r="H133" s="485"/>
      <c r="I133" s="92"/>
    </row>
    <row r="134" spans="1:9" ht="15">
      <c r="A134" s="92">
        <f t="shared" si="2"/>
        <v>327</v>
      </c>
      <c r="B134" s="94" t="s">
        <v>522</v>
      </c>
      <c r="C134" s="485"/>
      <c r="D134" s="92" t="s">
        <v>264</v>
      </c>
      <c r="F134" s="92"/>
      <c r="G134" s="94"/>
      <c r="H134" s="485"/>
      <c r="I134" s="92"/>
    </row>
    <row r="135" spans="1:9" ht="15">
      <c r="A135" s="92">
        <f t="shared" si="2"/>
        <v>328</v>
      </c>
      <c r="B135" s="94" t="s">
        <v>406</v>
      </c>
      <c r="C135" s="485"/>
      <c r="D135" s="92" t="s">
        <v>260</v>
      </c>
      <c r="F135" s="92"/>
      <c r="G135" s="94"/>
      <c r="H135" s="485"/>
      <c r="I135" s="92"/>
    </row>
    <row r="136" spans="1:9" ht="15">
      <c r="A136" s="92">
        <f t="shared" si="2"/>
        <v>329</v>
      </c>
      <c r="B136" s="94" t="s">
        <v>407</v>
      </c>
      <c r="C136" s="485"/>
      <c r="D136" s="92" t="s">
        <v>260</v>
      </c>
      <c r="F136" s="92"/>
      <c r="G136" s="94"/>
      <c r="H136" s="485"/>
      <c r="I136" s="92"/>
    </row>
    <row r="137" spans="1:9" ht="15">
      <c r="A137" s="92">
        <f t="shared" si="2"/>
        <v>330</v>
      </c>
      <c r="B137" s="94" t="s">
        <v>403</v>
      </c>
      <c r="C137" s="485"/>
      <c r="D137" s="92" t="s">
        <v>260</v>
      </c>
      <c r="F137" s="92"/>
      <c r="G137" s="94"/>
      <c r="H137" s="485"/>
      <c r="I137" s="92"/>
    </row>
    <row r="138" spans="1:9" ht="15">
      <c r="A138" s="92">
        <f t="shared" si="2"/>
        <v>331</v>
      </c>
      <c r="B138" s="94" t="s">
        <v>377</v>
      </c>
      <c r="C138" s="485"/>
      <c r="D138" s="92" t="s">
        <v>264</v>
      </c>
      <c r="F138" s="92"/>
      <c r="G138" s="94"/>
      <c r="H138" s="485"/>
      <c r="I138" s="92"/>
    </row>
    <row r="139" spans="1:9" ht="15">
      <c r="A139" s="92">
        <f t="shared" si="2"/>
        <v>332</v>
      </c>
      <c r="B139" s="94" t="s">
        <v>405</v>
      </c>
      <c r="C139" s="485"/>
      <c r="D139" s="92" t="s">
        <v>260</v>
      </c>
      <c r="F139" s="92"/>
      <c r="G139" s="94"/>
      <c r="H139" s="485"/>
      <c r="I139" s="92"/>
    </row>
    <row r="140" spans="1:9" ht="15">
      <c r="A140" s="92">
        <f t="shared" si="2"/>
        <v>333</v>
      </c>
      <c r="B140" s="94" t="s">
        <v>386</v>
      </c>
      <c r="C140" s="485"/>
      <c r="D140" s="92" t="s">
        <v>264</v>
      </c>
      <c r="F140" s="92"/>
      <c r="G140" s="94"/>
      <c r="H140" s="485"/>
      <c r="I140" s="92"/>
    </row>
    <row r="141" spans="1:9" ht="15">
      <c r="A141" s="92">
        <f t="shared" si="2"/>
        <v>334</v>
      </c>
      <c r="B141" s="94" t="s">
        <v>396</v>
      </c>
      <c r="C141" s="485"/>
      <c r="D141" s="92" t="s">
        <v>255</v>
      </c>
      <c r="F141" s="92"/>
      <c r="G141" s="94"/>
      <c r="H141" s="485"/>
      <c r="I141" s="92"/>
    </row>
    <row r="142" spans="1:9" ht="15">
      <c r="A142" s="92">
        <f t="shared" si="2"/>
        <v>335</v>
      </c>
      <c r="B142" s="94" t="s">
        <v>501</v>
      </c>
      <c r="C142" s="485">
        <v>36963</v>
      </c>
      <c r="D142" s="92" t="s">
        <v>255</v>
      </c>
      <c r="F142" s="92"/>
      <c r="G142" s="94"/>
      <c r="H142" s="485"/>
      <c r="I142" s="92"/>
    </row>
    <row r="143" spans="1:9" ht="15">
      <c r="A143" s="92">
        <f t="shared" si="2"/>
        <v>336</v>
      </c>
      <c r="B143" s="94" t="s">
        <v>502</v>
      </c>
      <c r="C143" s="485">
        <v>37441</v>
      </c>
      <c r="D143" s="92" t="s">
        <v>255</v>
      </c>
      <c r="F143" s="92"/>
      <c r="G143" s="94"/>
      <c r="H143" s="485"/>
      <c r="I143" s="92"/>
    </row>
    <row r="144" spans="1:9" ht="15">
      <c r="A144" s="92">
        <f t="shared" si="2"/>
        <v>337</v>
      </c>
      <c r="B144" s="94" t="s">
        <v>503</v>
      </c>
      <c r="C144" s="485">
        <v>37145</v>
      </c>
      <c r="D144" s="92" t="s">
        <v>255</v>
      </c>
      <c r="F144" s="92"/>
      <c r="G144" s="94"/>
      <c r="H144" s="485"/>
      <c r="I144" s="92"/>
    </row>
    <row r="145" spans="1:9" ht="15">
      <c r="A145" s="92">
        <f t="shared" si="2"/>
        <v>338</v>
      </c>
      <c r="B145" s="94" t="s">
        <v>504</v>
      </c>
      <c r="C145" s="485">
        <v>36130</v>
      </c>
      <c r="D145" s="92" t="s">
        <v>260</v>
      </c>
      <c r="F145" s="92"/>
      <c r="G145" s="94"/>
      <c r="H145" s="485"/>
      <c r="I145" s="92"/>
    </row>
    <row r="146" spans="1:9" ht="15">
      <c r="A146" s="92">
        <f t="shared" si="2"/>
        <v>339</v>
      </c>
      <c r="B146" s="94" t="s">
        <v>505</v>
      </c>
      <c r="C146" s="485"/>
      <c r="D146" s="92" t="s">
        <v>264</v>
      </c>
      <c r="F146" s="92"/>
      <c r="G146" s="94"/>
      <c r="H146" s="485"/>
      <c r="I146" s="92"/>
    </row>
    <row r="147" spans="1:9" ht="15">
      <c r="A147" s="92">
        <v>340</v>
      </c>
      <c r="B147" s="94" t="s">
        <v>506</v>
      </c>
      <c r="C147" s="485"/>
      <c r="D147" s="92" t="s">
        <v>260</v>
      </c>
      <c r="F147" s="92"/>
      <c r="G147" s="94"/>
      <c r="H147" s="485"/>
      <c r="I147" s="92"/>
    </row>
    <row r="148" spans="1:9" ht="15">
      <c r="A148" s="92">
        <f t="shared" si="2"/>
        <v>341</v>
      </c>
      <c r="B148" s="94" t="s">
        <v>585</v>
      </c>
      <c r="C148" s="485"/>
      <c r="D148" s="92" t="s">
        <v>255</v>
      </c>
      <c r="F148" s="92"/>
      <c r="G148" s="94"/>
      <c r="H148" s="485"/>
      <c r="I148" s="92"/>
    </row>
    <row r="149" spans="1:9" ht="15">
      <c r="A149" s="92">
        <f t="shared" si="2"/>
        <v>342</v>
      </c>
      <c r="B149" s="94"/>
      <c r="C149" s="485"/>
      <c r="D149" s="92"/>
      <c r="F149" s="92"/>
      <c r="G149" s="94"/>
      <c r="H149" s="485"/>
      <c r="I149" s="92"/>
    </row>
    <row r="150" spans="1:9" ht="15">
      <c r="A150" s="92">
        <f t="shared" si="2"/>
        <v>343</v>
      </c>
      <c r="B150" s="94"/>
      <c r="C150" s="485"/>
      <c r="D150" s="92"/>
      <c r="F150" s="92"/>
      <c r="G150" s="94"/>
      <c r="H150" s="485"/>
      <c r="I150" s="92"/>
    </row>
    <row r="151" spans="1:9" ht="15">
      <c r="A151" s="92">
        <f t="shared" si="2"/>
        <v>344</v>
      </c>
      <c r="B151" s="94"/>
      <c r="C151" s="485"/>
      <c r="D151" s="92"/>
      <c r="F151" s="92"/>
      <c r="G151" s="94"/>
      <c r="H151" s="485"/>
      <c r="I151" s="92"/>
    </row>
    <row r="152" spans="1:9" ht="15">
      <c r="A152" s="92">
        <f t="shared" si="2"/>
        <v>345</v>
      </c>
      <c r="B152" s="94"/>
      <c r="C152" s="485"/>
      <c r="D152" s="92"/>
      <c r="F152" s="92"/>
      <c r="G152" s="94"/>
      <c r="H152" s="485"/>
      <c r="I152" s="92"/>
    </row>
    <row r="153" spans="1:9" ht="15">
      <c r="A153" s="92">
        <f t="shared" si="2"/>
        <v>346</v>
      </c>
      <c r="B153" s="94"/>
      <c r="C153" s="485"/>
      <c r="D153" s="92"/>
      <c r="F153" s="92"/>
      <c r="G153" s="94"/>
      <c r="H153" s="485"/>
      <c r="I153" s="92"/>
    </row>
    <row r="154" spans="1:9" ht="15">
      <c r="A154" s="92">
        <f t="shared" si="2"/>
        <v>347</v>
      </c>
      <c r="B154" s="94"/>
      <c r="C154" s="485"/>
      <c r="D154" s="92"/>
      <c r="F154" s="92"/>
      <c r="G154" s="25"/>
      <c r="H154" s="485"/>
      <c r="I154" s="8"/>
    </row>
    <row r="155" spans="1:9" ht="15">
      <c r="A155" s="92">
        <f t="shared" si="2"/>
        <v>348</v>
      </c>
      <c r="B155" s="25"/>
      <c r="C155" s="485"/>
      <c r="D155" s="8"/>
      <c r="F155" s="92"/>
      <c r="G155" s="25"/>
      <c r="H155" s="485"/>
      <c r="I155" s="8"/>
    </row>
    <row r="156" spans="1:9" ht="15">
      <c r="A156" s="92">
        <f t="shared" si="2"/>
        <v>349</v>
      </c>
      <c r="B156" s="25"/>
      <c r="C156" s="485"/>
      <c r="D156" s="8"/>
      <c r="F156" s="92"/>
      <c r="G156" s="25"/>
      <c r="H156" s="485"/>
      <c r="I156" s="8"/>
    </row>
    <row r="157" spans="1:4" ht="15">
      <c r="A157" s="92">
        <v>350</v>
      </c>
      <c r="B157" s="25" t="s">
        <v>414</v>
      </c>
      <c r="C157" s="485"/>
      <c r="D157" s="8" t="s">
        <v>271</v>
      </c>
    </row>
    <row r="158" spans="1:4" ht="15">
      <c r="A158" s="92">
        <f t="shared" si="2"/>
        <v>351</v>
      </c>
      <c r="B158" s="94" t="s">
        <v>418</v>
      </c>
      <c r="C158" s="485"/>
      <c r="D158" s="8" t="s">
        <v>271</v>
      </c>
    </row>
    <row r="159" spans="1:4" ht="15">
      <c r="A159" s="92">
        <f t="shared" si="2"/>
        <v>352</v>
      </c>
      <c r="B159" s="94" t="s">
        <v>415</v>
      </c>
      <c r="C159" s="485"/>
      <c r="D159" s="8" t="s">
        <v>271</v>
      </c>
    </row>
    <row r="160" spans="1:4" ht="15">
      <c r="A160" s="92">
        <f t="shared" si="2"/>
        <v>353</v>
      </c>
      <c r="B160" s="94" t="s">
        <v>416</v>
      </c>
      <c r="C160" s="485"/>
      <c r="D160" s="8" t="s">
        <v>271</v>
      </c>
    </row>
    <row r="161" spans="1:4" ht="15">
      <c r="A161" s="92">
        <f t="shared" si="2"/>
        <v>354</v>
      </c>
      <c r="B161" s="94" t="s">
        <v>419</v>
      </c>
      <c r="C161" s="485"/>
      <c r="D161" s="8" t="s">
        <v>271</v>
      </c>
    </row>
    <row r="162" spans="1:4" ht="15">
      <c r="A162" s="92">
        <f t="shared" si="2"/>
        <v>355</v>
      </c>
      <c r="B162" s="94" t="s">
        <v>417</v>
      </c>
      <c r="C162" s="485"/>
      <c r="D162" s="8" t="s">
        <v>271</v>
      </c>
    </row>
    <row r="163" spans="1:4" ht="15">
      <c r="A163" s="92">
        <f t="shared" si="2"/>
        <v>356</v>
      </c>
      <c r="B163" s="94" t="s">
        <v>422</v>
      </c>
      <c r="C163" s="485"/>
      <c r="D163" s="92" t="s">
        <v>268</v>
      </c>
    </row>
    <row r="164" spans="1:4" ht="15">
      <c r="A164" s="92">
        <f t="shared" si="2"/>
        <v>357</v>
      </c>
      <c r="B164" s="94" t="s">
        <v>423</v>
      </c>
      <c r="C164" s="485"/>
      <c r="D164" s="92" t="s">
        <v>268</v>
      </c>
    </row>
    <row r="165" spans="1:4" ht="15">
      <c r="A165" s="92">
        <f t="shared" si="2"/>
        <v>358</v>
      </c>
      <c r="B165" s="94" t="s">
        <v>420</v>
      </c>
      <c r="C165" s="485"/>
      <c r="D165" s="92" t="s">
        <v>268</v>
      </c>
    </row>
    <row r="166" spans="1:4" ht="15">
      <c r="A166" s="92">
        <f t="shared" si="2"/>
        <v>359</v>
      </c>
      <c r="B166" s="94" t="s">
        <v>555</v>
      </c>
      <c r="C166" s="485"/>
      <c r="D166" s="92" t="s">
        <v>268</v>
      </c>
    </row>
    <row r="167" spans="1:4" ht="15">
      <c r="A167" s="92">
        <f t="shared" si="2"/>
        <v>360</v>
      </c>
      <c r="B167" s="94" t="s">
        <v>426</v>
      </c>
      <c r="C167" s="485"/>
      <c r="D167" s="92" t="s">
        <v>268</v>
      </c>
    </row>
    <row r="168" spans="1:4" ht="15">
      <c r="A168" s="92">
        <f t="shared" si="2"/>
        <v>361</v>
      </c>
      <c r="B168" s="94" t="s">
        <v>424</v>
      </c>
      <c r="C168" s="485"/>
      <c r="D168" s="92" t="s">
        <v>268</v>
      </c>
    </row>
    <row r="169" spans="1:4" ht="15">
      <c r="A169" s="92">
        <f t="shared" si="2"/>
        <v>362</v>
      </c>
      <c r="B169" s="94" t="s">
        <v>427</v>
      </c>
      <c r="C169" s="485"/>
      <c r="D169" s="92" t="s">
        <v>268</v>
      </c>
    </row>
    <row r="170" spans="1:4" ht="15">
      <c r="A170" s="92">
        <f t="shared" si="2"/>
        <v>363</v>
      </c>
      <c r="B170" s="94" t="s">
        <v>428</v>
      </c>
      <c r="C170" s="485"/>
      <c r="D170" s="92" t="s">
        <v>268</v>
      </c>
    </row>
    <row r="171" spans="1:4" ht="15">
      <c r="A171" s="92">
        <f t="shared" si="2"/>
        <v>364</v>
      </c>
      <c r="B171" s="94" t="s">
        <v>425</v>
      </c>
      <c r="C171" s="485"/>
      <c r="D171" s="92" t="s">
        <v>268</v>
      </c>
    </row>
    <row r="172" spans="1:4" ht="15">
      <c r="A172" s="92">
        <f t="shared" si="2"/>
        <v>365</v>
      </c>
      <c r="B172" s="94" t="s">
        <v>410</v>
      </c>
      <c r="C172" s="485"/>
      <c r="D172" s="92" t="s">
        <v>266</v>
      </c>
    </row>
    <row r="173" spans="1:4" ht="15">
      <c r="A173" s="92">
        <f t="shared" si="2"/>
        <v>366</v>
      </c>
      <c r="B173" s="94" t="s">
        <v>413</v>
      </c>
      <c r="C173" s="485"/>
      <c r="D173" s="92" t="s">
        <v>266</v>
      </c>
    </row>
    <row r="174" spans="1:4" ht="15">
      <c r="A174" s="92">
        <f t="shared" si="2"/>
        <v>367</v>
      </c>
      <c r="B174" s="94" t="s">
        <v>411</v>
      </c>
      <c r="C174" s="485"/>
      <c r="D174" s="92" t="s">
        <v>266</v>
      </c>
    </row>
    <row r="175" spans="1:4" ht="15">
      <c r="A175" s="92">
        <f aca="true" t="shared" si="3" ref="A175:A206">A174+1</f>
        <v>368</v>
      </c>
      <c r="B175" s="94" t="s">
        <v>412</v>
      </c>
      <c r="C175" s="485"/>
      <c r="D175" s="92" t="s">
        <v>266</v>
      </c>
    </row>
    <row r="176" spans="1:4" ht="15">
      <c r="A176" s="92">
        <f t="shared" si="3"/>
        <v>369</v>
      </c>
      <c r="B176" s="94" t="s">
        <v>461</v>
      </c>
      <c r="C176" s="485"/>
      <c r="D176" s="92" t="s">
        <v>266</v>
      </c>
    </row>
    <row r="177" spans="1:4" ht="15">
      <c r="A177" s="92">
        <f t="shared" si="3"/>
        <v>370</v>
      </c>
      <c r="B177" s="94" t="s">
        <v>496</v>
      </c>
      <c r="C177" s="485"/>
      <c r="D177" s="92" t="s">
        <v>266</v>
      </c>
    </row>
    <row r="178" spans="1:4" ht="15">
      <c r="A178" s="92">
        <f t="shared" si="3"/>
        <v>371</v>
      </c>
      <c r="B178" s="94" t="s">
        <v>517</v>
      </c>
      <c r="C178" s="485"/>
      <c r="D178" s="92" t="s">
        <v>271</v>
      </c>
    </row>
    <row r="179" spans="1:4" ht="15">
      <c r="A179" s="92">
        <f t="shared" si="3"/>
        <v>372</v>
      </c>
      <c r="B179" s="94" t="s">
        <v>518</v>
      </c>
      <c r="C179" s="485"/>
      <c r="D179" s="92" t="s">
        <v>271</v>
      </c>
    </row>
    <row r="180" spans="1:4" ht="15">
      <c r="A180" s="92">
        <f t="shared" si="3"/>
        <v>373</v>
      </c>
      <c r="B180" s="94" t="s">
        <v>421</v>
      </c>
      <c r="C180" s="485"/>
      <c r="D180" s="92" t="s">
        <v>268</v>
      </c>
    </row>
    <row r="181" spans="1:4" ht="15">
      <c r="A181" s="92">
        <f t="shared" si="3"/>
        <v>374</v>
      </c>
      <c r="B181" s="94" t="s">
        <v>519</v>
      </c>
      <c r="C181" s="485"/>
      <c r="D181" s="92" t="s">
        <v>268</v>
      </c>
    </row>
    <row r="182" spans="1:4" ht="15">
      <c r="A182" s="92">
        <f t="shared" si="3"/>
        <v>375</v>
      </c>
      <c r="B182" s="94" t="s">
        <v>520</v>
      </c>
      <c r="C182" s="485"/>
      <c r="D182" s="92" t="s">
        <v>268</v>
      </c>
    </row>
    <row r="183" spans="1:4" ht="15">
      <c r="A183" s="92">
        <f t="shared" si="3"/>
        <v>376</v>
      </c>
      <c r="B183" s="94" t="s">
        <v>521</v>
      </c>
      <c r="C183" s="485"/>
      <c r="D183" s="92" t="s">
        <v>268</v>
      </c>
    </row>
    <row r="184" spans="1:4" ht="15">
      <c r="A184" s="92">
        <f t="shared" si="3"/>
        <v>377</v>
      </c>
      <c r="B184" s="94" t="s">
        <v>559</v>
      </c>
      <c r="C184" s="485"/>
      <c r="D184" s="92" t="s">
        <v>268</v>
      </c>
    </row>
    <row r="185" spans="1:4" ht="15">
      <c r="A185" s="92">
        <f t="shared" si="3"/>
        <v>378</v>
      </c>
      <c r="B185" s="94" t="s">
        <v>560</v>
      </c>
      <c r="C185" s="485"/>
      <c r="D185" s="92" t="s">
        <v>268</v>
      </c>
    </row>
    <row r="186" spans="1:4" ht="15">
      <c r="A186" s="92">
        <f t="shared" si="3"/>
        <v>379</v>
      </c>
      <c r="B186" s="94"/>
      <c r="C186" s="485"/>
      <c r="D186" s="92"/>
    </row>
    <row r="187" spans="1:4" ht="15">
      <c r="A187" s="92">
        <f t="shared" si="3"/>
        <v>380</v>
      </c>
      <c r="B187" s="94" t="s">
        <v>403</v>
      </c>
      <c r="C187" s="485"/>
      <c r="D187" s="92"/>
    </row>
    <row r="188" spans="1:4" ht="15">
      <c r="A188" s="92">
        <f t="shared" si="3"/>
        <v>381</v>
      </c>
      <c r="B188" s="94"/>
      <c r="C188" s="485"/>
      <c r="D188" s="92"/>
    </row>
    <row r="189" spans="1:4" ht="15">
      <c r="A189" s="92">
        <f t="shared" si="3"/>
        <v>382</v>
      </c>
      <c r="B189" s="94"/>
      <c r="C189" s="485"/>
      <c r="D189" s="92"/>
    </row>
    <row r="190" spans="1:4" ht="15">
      <c r="A190" s="92">
        <f t="shared" si="3"/>
        <v>383</v>
      </c>
      <c r="B190" s="94" t="s">
        <v>386</v>
      </c>
      <c r="C190" s="485"/>
      <c r="D190" s="92"/>
    </row>
    <row r="191" spans="1:4" ht="15">
      <c r="A191" s="92">
        <f t="shared" si="3"/>
        <v>384</v>
      </c>
      <c r="B191" s="94" t="s">
        <v>396</v>
      </c>
      <c r="C191" s="485"/>
      <c r="D191" s="92"/>
    </row>
    <row r="192" spans="1:4" ht="15">
      <c r="A192" s="92">
        <f t="shared" si="3"/>
        <v>385</v>
      </c>
      <c r="B192" s="94" t="s">
        <v>501</v>
      </c>
      <c r="C192" s="485"/>
      <c r="D192" s="92"/>
    </row>
    <row r="193" spans="1:4" ht="15">
      <c r="A193" s="92">
        <f t="shared" si="3"/>
        <v>386</v>
      </c>
      <c r="B193" s="94" t="s">
        <v>502</v>
      </c>
      <c r="C193" s="485"/>
      <c r="D193" s="92"/>
    </row>
    <row r="194" spans="1:4" ht="15">
      <c r="A194" s="92">
        <f t="shared" si="3"/>
        <v>387</v>
      </c>
      <c r="B194" s="94" t="s">
        <v>503</v>
      </c>
      <c r="C194" s="485"/>
      <c r="D194" s="92"/>
    </row>
    <row r="195" spans="1:4" ht="15">
      <c r="A195" s="92">
        <f t="shared" si="3"/>
        <v>388</v>
      </c>
      <c r="B195" s="94"/>
      <c r="C195" s="485"/>
      <c r="D195" s="92"/>
    </row>
    <row r="196" spans="1:4" ht="15">
      <c r="A196" s="92">
        <f t="shared" si="3"/>
        <v>389</v>
      </c>
      <c r="B196" s="94"/>
      <c r="C196" s="485"/>
      <c r="D196" s="92"/>
    </row>
    <row r="197" spans="1:4" ht="15">
      <c r="A197" s="92">
        <f t="shared" si="3"/>
        <v>390</v>
      </c>
      <c r="B197" s="94" t="s">
        <v>506</v>
      </c>
      <c r="C197" s="485"/>
      <c r="D197" s="92"/>
    </row>
    <row r="198" spans="1:4" ht="15">
      <c r="A198" s="92">
        <f t="shared" si="3"/>
        <v>391</v>
      </c>
      <c r="B198" s="94"/>
      <c r="C198" s="485"/>
      <c r="D198" s="92"/>
    </row>
    <row r="199" spans="1:4" ht="15">
      <c r="A199" s="92">
        <f t="shared" si="3"/>
        <v>392</v>
      </c>
      <c r="B199" s="94"/>
      <c r="C199" s="485"/>
      <c r="D199" s="92"/>
    </row>
    <row r="200" spans="1:4" ht="15">
      <c r="A200" s="92">
        <f t="shared" si="3"/>
        <v>393</v>
      </c>
      <c r="B200" s="94"/>
      <c r="C200" s="485"/>
      <c r="D200" s="92"/>
    </row>
    <row r="201" spans="1:4" ht="15">
      <c r="A201" s="92">
        <f t="shared" si="3"/>
        <v>394</v>
      </c>
      <c r="B201" s="94"/>
      <c r="C201" s="485"/>
      <c r="D201" s="92"/>
    </row>
    <row r="202" spans="1:4" ht="15">
      <c r="A202" s="92">
        <f t="shared" si="3"/>
        <v>395</v>
      </c>
      <c r="B202" s="94"/>
      <c r="C202" s="485"/>
      <c r="D202" s="92"/>
    </row>
    <row r="203" spans="1:4" ht="15">
      <c r="A203" s="92">
        <f t="shared" si="3"/>
        <v>396</v>
      </c>
      <c r="B203" s="94"/>
      <c r="C203" s="485"/>
      <c r="D203" s="92"/>
    </row>
    <row r="204" spans="1:4" ht="15">
      <c r="A204" s="92">
        <f t="shared" si="3"/>
        <v>397</v>
      </c>
      <c r="B204" s="25"/>
      <c r="C204" s="485"/>
      <c r="D204" s="8"/>
    </row>
    <row r="205" spans="1:4" ht="15">
      <c r="A205" s="92">
        <f t="shared" si="3"/>
        <v>398</v>
      </c>
      <c r="B205" s="25" t="s">
        <v>573</v>
      </c>
      <c r="C205" s="485"/>
      <c r="D205" s="8"/>
    </row>
    <row r="206" spans="1:4" ht="15">
      <c r="A206" s="92">
        <f t="shared" si="3"/>
        <v>399</v>
      </c>
      <c r="B206" s="25"/>
      <c r="C206" s="485"/>
      <c r="D206" s="8"/>
    </row>
    <row r="207" spans="1:9" ht="15">
      <c r="A207" s="92">
        <v>400</v>
      </c>
      <c r="B207" s="94"/>
      <c r="C207" s="485"/>
      <c r="D207" s="92"/>
      <c r="F207" s="92"/>
      <c r="G207" s="25"/>
      <c r="H207" s="485"/>
      <c r="I207" s="8"/>
    </row>
    <row r="208" spans="1:9" ht="15">
      <c r="A208" s="92">
        <f>A207+1</f>
        <v>401</v>
      </c>
      <c r="B208" s="94"/>
      <c r="C208" s="485"/>
      <c r="D208" s="92"/>
      <c r="F208" s="92"/>
      <c r="G208" s="94"/>
      <c r="H208" s="485"/>
      <c r="I208" s="92"/>
    </row>
    <row r="209" spans="1:9" ht="15">
      <c r="A209" s="92">
        <f>A208+1</f>
        <v>402</v>
      </c>
      <c r="B209" s="94"/>
      <c r="C209" s="485"/>
      <c r="D209" s="92"/>
      <c r="F209" s="92"/>
      <c r="G209" s="94"/>
      <c r="H209" s="485"/>
      <c r="I209" s="92"/>
    </row>
    <row r="210" spans="1:9" ht="15">
      <c r="A210" s="92">
        <f>A209+1</f>
        <v>403</v>
      </c>
      <c r="B210" s="94"/>
      <c r="C210" s="485"/>
      <c r="D210" s="92"/>
      <c r="F210" s="92"/>
      <c r="G210" s="94"/>
      <c r="H210" s="485"/>
      <c r="I210" s="92"/>
    </row>
    <row r="211" spans="1:9" ht="15">
      <c r="A211" s="92">
        <f>A210+1</f>
        <v>404</v>
      </c>
      <c r="B211" s="94"/>
      <c r="C211" s="485"/>
      <c r="D211" s="92"/>
      <c r="F211" s="92"/>
      <c r="G211" s="94"/>
      <c r="H211" s="485"/>
      <c r="I211" s="92"/>
    </row>
    <row r="212" spans="1:9" ht="15">
      <c r="A212" s="92">
        <f>A211+1</f>
        <v>405</v>
      </c>
      <c r="B212" s="94"/>
      <c r="C212" s="485"/>
      <c r="D212" s="92"/>
      <c r="F212" s="92"/>
      <c r="G212" s="94"/>
      <c r="H212" s="485"/>
      <c r="I212" s="92"/>
    </row>
    <row r="213" spans="1:9" ht="15">
      <c r="A213" s="92">
        <f aca="true" t="shared" si="4" ref="A213:A276">A212+1</f>
        <v>406</v>
      </c>
      <c r="B213" s="94"/>
      <c r="C213" s="485"/>
      <c r="D213" s="92"/>
      <c r="F213" s="92"/>
      <c r="G213" s="94"/>
      <c r="H213" s="485"/>
      <c r="I213" s="92"/>
    </row>
    <row r="214" spans="1:9" ht="15">
      <c r="A214" s="92">
        <f t="shared" si="4"/>
        <v>407</v>
      </c>
      <c r="B214" s="94"/>
      <c r="C214" s="485"/>
      <c r="D214" s="92"/>
      <c r="F214" s="92"/>
      <c r="G214" s="94"/>
      <c r="H214" s="485"/>
      <c r="I214" s="92"/>
    </row>
    <row r="215" spans="1:9" ht="15">
      <c r="A215" s="92">
        <f t="shared" si="4"/>
        <v>408</v>
      </c>
      <c r="B215" s="94"/>
      <c r="C215" s="485"/>
      <c r="D215" s="92"/>
      <c r="F215" s="92"/>
      <c r="G215" s="94"/>
      <c r="H215" s="485"/>
      <c r="I215" s="92"/>
    </row>
    <row r="216" spans="1:9" ht="15">
      <c r="A216" s="92">
        <f t="shared" si="4"/>
        <v>409</v>
      </c>
      <c r="B216" s="94"/>
      <c r="C216" s="485"/>
      <c r="D216" s="92"/>
      <c r="F216" s="92"/>
      <c r="G216" s="94"/>
      <c r="H216" s="485"/>
      <c r="I216" s="92"/>
    </row>
    <row r="217" spans="1:9" ht="15">
      <c r="A217" s="92">
        <f t="shared" si="4"/>
        <v>410</v>
      </c>
      <c r="B217" s="94"/>
      <c r="C217" s="485"/>
      <c r="D217" s="333"/>
      <c r="F217" s="92"/>
      <c r="G217" s="94"/>
      <c r="H217" s="485"/>
      <c r="I217" s="92"/>
    </row>
    <row r="218" spans="1:9" ht="15">
      <c r="A218" s="92">
        <f t="shared" si="4"/>
        <v>411</v>
      </c>
      <c r="B218" s="94"/>
      <c r="C218" s="485"/>
      <c r="D218" s="92"/>
      <c r="F218" s="92"/>
      <c r="G218" s="94"/>
      <c r="H218" s="485"/>
      <c r="I218" s="92"/>
    </row>
    <row r="219" spans="1:9" ht="15">
      <c r="A219" s="92">
        <f t="shared" si="4"/>
        <v>412</v>
      </c>
      <c r="B219" s="94"/>
      <c r="C219" s="485"/>
      <c r="D219" s="92"/>
      <c r="F219" s="92"/>
      <c r="G219" s="94"/>
      <c r="H219" s="485"/>
      <c r="I219" s="92"/>
    </row>
    <row r="220" spans="1:9" ht="15">
      <c r="A220" s="92">
        <f t="shared" si="4"/>
        <v>413</v>
      </c>
      <c r="B220" s="94"/>
      <c r="C220" s="485"/>
      <c r="D220" s="92"/>
      <c r="F220" s="92"/>
      <c r="G220" s="94"/>
      <c r="H220" s="485"/>
      <c r="I220" s="92"/>
    </row>
    <row r="221" spans="1:9" ht="15">
      <c r="A221" s="92">
        <f t="shared" si="4"/>
        <v>414</v>
      </c>
      <c r="B221" s="94"/>
      <c r="C221" s="485"/>
      <c r="D221" s="92"/>
      <c r="F221" s="92"/>
      <c r="G221" s="94"/>
      <c r="H221" s="485"/>
      <c r="I221" s="92"/>
    </row>
    <row r="222" spans="1:9" ht="15">
      <c r="A222" s="92">
        <f t="shared" si="4"/>
        <v>415</v>
      </c>
      <c r="B222" s="94"/>
      <c r="C222" s="485"/>
      <c r="D222" s="92"/>
      <c r="F222" s="92"/>
      <c r="G222" s="94"/>
      <c r="H222" s="485"/>
      <c r="I222" s="92"/>
    </row>
    <row r="223" spans="1:9" ht="15">
      <c r="A223" s="92">
        <f t="shared" si="4"/>
        <v>416</v>
      </c>
      <c r="B223" s="94"/>
      <c r="C223" s="485"/>
      <c r="D223" s="92"/>
      <c r="F223" s="92"/>
      <c r="G223" s="94"/>
      <c r="H223" s="485"/>
      <c r="I223" s="92"/>
    </row>
    <row r="224" spans="1:9" ht="15">
      <c r="A224" s="92">
        <f t="shared" si="4"/>
        <v>417</v>
      </c>
      <c r="B224" s="94"/>
      <c r="C224" s="485"/>
      <c r="D224" s="92"/>
      <c r="F224" s="92"/>
      <c r="G224" s="94"/>
      <c r="H224" s="485"/>
      <c r="I224" s="92"/>
    </row>
    <row r="225" spans="1:9" ht="15">
      <c r="A225" s="92">
        <f t="shared" si="4"/>
        <v>418</v>
      </c>
      <c r="B225" s="94"/>
      <c r="C225" s="485"/>
      <c r="D225" s="92"/>
      <c r="F225" s="92"/>
      <c r="G225" s="94"/>
      <c r="H225" s="485"/>
      <c r="I225" s="92"/>
    </row>
    <row r="226" spans="1:9" ht="15">
      <c r="A226" s="92">
        <f t="shared" si="4"/>
        <v>419</v>
      </c>
      <c r="B226" s="94"/>
      <c r="C226" s="485"/>
      <c r="D226" s="92"/>
      <c r="F226" s="92"/>
      <c r="G226" s="94"/>
      <c r="H226" s="485"/>
      <c r="I226" s="92"/>
    </row>
    <row r="227" spans="1:9" ht="15">
      <c r="A227" s="92">
        <f t="shared" si="4"/>
        <v>420</v>
      </c>
      <c r="B227" s="94"/>
      <c r="C227" s="485"/>
      <c r="D227" s="92"/>
      <c r="F227" s="92"/>
      <c r="G227" s="94"/>
      <c r="H227" s="485"/>
      <c r="I227" s="92"/>
    </row>
    <row r="228" spans="1:9" ht="15">
      <c r="A228" s="92">
        <f t="shared" si="4"/>
        <v>421</v>
      </c>
      <c r="B228" s="94"/>
      <c r="C228" s="485"/>
      <c r="D228" s="92"/>
      <c r="F228" s="92"/>
      <c r="G228" s="94"/>
      <c r="H228" s="485"/>
      <c r="I228" s="92"/>
    </row>
    <row r="229" spans="1:9" ht="15">
      <c r="A229" s="92">
        <f t="shared" si="4"/>
        <v>422</v>
      </c>
      <c r="B229" s="94"/>
      <c r="C229" s="485"/>
      <c r="D229" s="92"/>
      <c r="F229" s="92"/>
      <c r="G229" s="94"/>
      <c r="H229" s="485"/>
      <c r="I229" s="92"/>
    </row>
    <row r="230" spans="1:9" ht="15">
      <c r="A230" s="92">
        <f t="shared" si="4"/>
        <v>423</v>
      </c>
      <c r="B230" s="94"/>
      <c r="C230" s="485"/>
      <c r="D230" s="92"/>
      <c r="F230" s="92"/>
      <c r="G230" s="94"/>
      <c r="H230" s="485"/>
      <c r="I230" s="92"/>
    </row>
    <row r="231" spans="1:9" ht="15">
      <c r="A231" s="92">
        <f t="shared" si="4"/>
        <v>424</v>
      </c>
      <c r="B231" s="94"/>
      <c r="C231" s="485"/>
      <c r="D231" s="92"/>
      <c r="F231" s="92"/>
      <c r="G231" s="94"/>
      <c r="H231" s="485"/>
      <c r="I231" s="92"/>
    </row>
    <row r="232" spans="1:9" ht="15">
      <c r="A232" s="92">
        <f t="shared" si="4"/>
        <v>425</v>
      </c>
      <c r="B232" s="94"/>
      <c r="C232" s="485"/>
      <c r="D232" s="92"/>
      <c r="F232" s="92"/>
      <c r="G232" s="94"/>
      <c r="H232" s="485"/>
      <c r="I232" s="92"/>
    </row>
    <row r="233" spans="1:9" ht="15">
      <c r="A233" s="92">
        <f t="shared" si="4"/>
        <v>426</v>
      </c>
      <c r="B233" s="94"/>
      <c r="C233" s="485"/>
      <c r="D233" s="92"/>
      <c r="F233" s="92"/>
      <c r="G233" s="94"/>
      <c r="H233" s="485"/>
      <c r="I233" s="92"/>
    </row>
    <row r="234" spans="1:9" ht="15">
      <c r="A234" s="92">
        <f t="shared" si="4"/>
        <v>427</v>
      </c>
      <c r="B234" s="94"/>
      <c r="C234" s="485"/>
      <c r="D234" s="92"/>
      <c r="F234" s="92"/>
      <c r="G234" s="94"/>
      <c r="H234" s="485"/>
      <c r="I234" s="92"/>
    </row>
    <row r="235" spans="1:9" ht="15">
      <c r="A235" s="92">
        <f t="shared" si="4"/>
        <v>428</v>
      </c>
      <c r="B235" s="94"/>
      <c r="C235" s="485"/>
      <c r="D235" s="92"/>
      <c r="F235" s="92"/>
      <c r="G235" s="94"/>
      <c r="H235" s="485"/>
      <c r="I235" s="92"/>
    </row>
    <row r="236" spans="1:9" ht="15">
      <c r="A236" s="92">
        <f t="shared" si="4"/>
        <v>429</v>
      </c>
      <c r="B236" s="94"/>
      <c r="C236" s="485"/>
      <c r="D236" s="92"/>
      <c r="F236" s="92"/>
      <c r="G236" s="94"/>
      <c r="H236" s="485"/>
      <c r="I236" s="92"/>
    </row>
    <row r="237" spans="1:9" ht="15">
      <c r="A237" s="92">
        <f t="shared" si="4"/>
        <v>430</v>
      </c>
      <c r="B237" s="94" t="s">
        <v>81</v>
      </c>
      <c r="C237" s="485">
        <v>37481</v>
      </c>
      <c r="D237" s="92" t="s">
        <v>255</v>
      </c>
      <c r="F237" s="92"/>
      <c r="G237" s="94"/>
      <c r="H237" s="485"/>
      <c r="I237" s="92"/>
    </row>
    <row r="238" spans="1:9" ht="15">
      <c r="A238" s="92">
        <f t="shared" si="4"/>
        <v>431</v>
      </c>
      <c r="B238" s="94" t="s">
        <v>256</v>
      </c>
      <c r="C238" s="485">
        <v>37140</v>
      </c>
      <c r="D238" s="92" t="s">
        <v>255</v>
      </c>
      <c r="F238" s="92"/>
      <c r="G238" s="94"/>
      <c r="H238" s="485"/>
      <c r="I238" s="92"/>
    </row>
    <row r="239" spans="1:9" ht="15">
      <c r="A239" s="92">
        <f t="shared" si="4"/>
        <v>432</v>
      </c>
      <c r="B239" s="94"/>
      <c r="C239" s="485"/>
      <c r="D239" s="92"/>
      <c r="F239" s="92"/>
      <c r="G239" s="94"/>
      <c r="H239" s="485"/>
      <c r="I239" s="92"/>
    </row>
    <row r="240" spans="1:9" ht="15">
      <c r="A240" s="92">
        <f t="shared" si="4"/>
        <v>433</v>
      </c>
      <c r="B240" s="94"/>
      <c r="C240" s="485"/>
      <c r="D240" s="92"/>
      <c r="F240" s="92"/>
      <c r="G240" s="94"/>
      <c r="H240" s="485"/>
      <c r="I240" s="92"/>
    </row>
    <row r="241" spans="1:9" ht="15">
      <c r="A241" s="92">
        <f t="shared" si="4"/>
        <v>434</v>
      </c>
      <c r="B241" s="94"/>
      <c r="C241" s="485"/>
      <c r="D241" s="92"/>
      <c r="F241" s="92"/>
      <c r="G241" s="94"/>
      <c r="H241" s="485"/>
      <c r="I241" s="92"/>
    </row>
    <row r="242" spans="1:9" ht="15">
      <c r="A242" s="92">
        <f t="shared" si="4"/>
        <v>435</v>
      </c>
      <c r="B242" s="94"/>
      <c r="C242" s="485"/>
      <c r="D242" s="92"/>
      <c r="F242" s="92"/>
      <c r="G242" s="94"/>
      <c r="H242" s="485"/>
      <c r="I242" s="92"/>
    </row>
    <row r="243" spans="1:9" ht="15">
      <c r="A243" s="92">
        <f t="shared" si="4"/>
        <v>436</v>
      </c>
      <c r="B243" s="94"/>
      <c r="C243" s="485"/>
      <c r="D243" s="92"/>
      <c r="F243" s="92"/>
      <c r="G243" s="94"/>
      <c r="H243" s="485"/>
      <c r="I243" s="92"/>
    </row>
    <row r="244" spans="1:9" ht="15">
      <c r="A244" s="92">
        <f t="shared" si="4"/>
        <v>437</v>
      </c>
      <c r="B244" s="94"/>
      <c r="C244" s="485"/>
      <c r="D244" s="92"/>
      <c r="F244" s="92"/>
      <c r="G244" s="94"/>
      <c r="H244" s="485"/>
      <c r="I244" s="92"/>
    </row>
    <row r="245" spans="1:9" ht="15">
      <c r="A245" s="92">
        <f t="shared" si="4"/>
        <v>438</v>
      </c>
      <c r="B245" s="94"/>
      <c r="C245" s="485"/>
      <c r="D245" s="92"/>
      <c r="F245" s="92"/>
      <c r="G245" s="94"/>
      <c r="H245" s="485"/>
      <c r="I245" s="92"/>
    </row>
    <row r="246" spans="1:9" ht="15">
      <c r="A246" s="92">
        <f t="shared" si="4"/>
        <v>439</v>
      </c>
      <c r="B246" s="94"/>
      <c r="C246" s="485"/>
      <c r="D246" s="92"/>
      <c r="F246" s="92"/>
      <c r="G246" s="94"/>
      <c r="H246" s="485"/>
      <c r="I246" s="92"/>
    </row>
    <row r="247" spans="1:9" ht="15">
      <c r="A247" s="92">
        <f t="shared" si="4"/>
        <v>440</v>
      </c>
      <c r="B247" s="94"/>
      <c r="C247" s="485"/>
      <c r="D247" s="92"/>
      <c r="F247" s="92"/>
      <c r="G247" s="94"/>
      <c r="H247" s="485"/>
      <c r="I247" s="92"/>
    </row>
    <row r="248" spans="1:9" ht="15">
      <c r="A248" s="92">
        <f t="shared" si="4"/>
        <v>441</v>
      </c>
      <c r="B248" s="94"/>
      <c r="C248" s="485"/>
      <c r="D248" s="92"/>
      <c r="F248" s="92"/>
      <c r="G248" s="94"/>
      <c r="H248" s="485"/>
      <c r="I248" s="92"/>
    </row>
    <row r="249" spans="1:9" ht="15">
      <c r="A249" s="92">
        <f t="shared" si="4"/>
        <v>442</v>
      </c>
      <c r="B249" s="94"/>
      <c r="C249" s="485"/>
      <c r="D249" s="92"/>
      <c r="F249" s="92"/>
      <c r="G249" s="94"/>
      <c r="H249" s="485"/>
      <c r="I249" s="92"/>
    </row>
    <row r="250" spans="1:9" ht="15">
      <c r="A250" s="92">
        <f t="shared" si="4"/>
        <v>443</v>
      </c>
      <c r="B250" s="94"/>
      <c r="C250" s="485"/>
      <c r="D250" s="92"/>
      <c r="F250" s="92"/>
      <c r="G250" s="94"/>
      <c r="H250" s="485"/>
      <c r="I250" s="92"/>
    </row>
    <row r="251" spans="1:9" ht="15">
      <c r="A251" s="92">
        <f t="shared" si="4"/>
        <v>444</v>
      </c>
      <c r="B251" s="94"/>
      <c r="C251" s="485"/>
      <c r="D251" s="92"/>
      <c r="F251" s="92"/>
      <c r="G251" s="94"/>
      <c r="H251" s="485"/>
      <c r="I251" s="92"/>
    </row>
    <row r="252" spans="1:9" ht="15">
      <c r="A252" s="92">
        <f t="shared" si="4"/>
        <v>445</v>
      </c>
      <c r="B252" s="94"/>
      <c r="C252" s="485"/>
      <c r="D252" s="92"/>
      <c r="F252" s="92"/>
      <c r="G252" s="94"/>
      <c r="H252" s="485"/>
      <c r="I252" s="92"/>
    </row>
    <row r="253" spans="1:9" ht="15">
      <c r="A253" s="92">
        <f t="shared" si="4"/>
        <v>446</v>
      </c>
      <c r="B253" s="94"/>
      <c r="C253" s="485"/>
      <c r="D253" s="92"/>
      <c r="F253" s="92"/>
      <c r="G253" s="94"/>
      <c r="H253" s="485"/>
      <c r="I253" s="92"/>
    </row>
    <row r="254" spans="1:9" ht="15">
      <c r="A254" s="92">
        <f t="shared" si="4"/>
        <v>447</v>
      </c>
      <c r="B254" s="94" t="s">
        <v>257</v>
      </c>
      <c r="C254" s="485">
        <v>36973</v>
      </c>
      <c r="D254" s="92" t="s">
        <v>255</v>
      </c>
      <c r="F254" s="92"/>
      <c r="G254" s="25"/>
      <c r="H254" s="485"/>
      <c r="I254" s="8"/>
    </row>
    <row r="255" spans="1:9" ht="15">
      <c r="A255" s="92">
        <f t="shared" si="4"/>
        <v>448</v>
      </c>
      <c r="B255" s="94" t="s">
        <v>104</v>
      </c>
      <c r="C255" s="485">
        <v>36973</v>
      </c>
      <c r="D255" s="92" t="s">
        <v>255</v>
      </c>
      <c r="F255" s="92"/>
      <c r="G255" s="25"/>
      <c r="H255" s="485"/>
      <c r="I255" s="8"/>
    </row>
    <row r="256" spans="1:9" ht="15">
      <c r="A256" s="92">
        <f t="shared" si="4"/>
        <v>449</v>
      </c>
      <c r="B256" s="25"/>
      <c r="C256" s="485"/>
      <c r="D256" s="8"/>
      <c r="F256" s="92"/>
      <c r="G256" s="25"/>
      <c r="H256" s="485"/>
      <c r="I256" s="8"/>
    </row>
    <row r="257" spans="1:4" ht="15">
      <c r="A257" s="92">
        <v>450</v>
      </c>
      <c r="B257" s="25"/>
      <c r="C257" s="485"/>
      <c r="D257" s="8"/>
    </row>
    <row r="258" spans="1:4" ht="15">
      <c r="A258" s="92">
        <f t="shared" si="4"/>
        <v>451</v>
      </c>
      <c r="B258" s="94" t="s">
        <v>105</v>
      </c>
      <c r="C258" s="485">
        <v>36860</v>
      </c>
      <c r="D258" s="92" t="s">
        <v>255</v>
      </c>
    </row>
    <row r="259" spans="1:4" ht="15">
      <c r="A259" s="92">
        <f t="shared" si="4"/>
        <v>452</v>
      </c>
      <c r="B259" s="94" t="s">
        <v>85</v>
      </c>
      <c r="C259" s="485">
        <v>37011</v>
      </c>
      <c r="D259" s="92" t="s">
        <v>255</v>
      </c>
    </row>
    <row r="260" spans="1:4" ht="15">
      <c r="A260" s="92">
        <f t="shared" si="4"/>
        <v>453</v>
      </c>
      <c r="B260" s="94" t="s">
        <v>258</v>
      </c>
      <c r="C260" s="485">
        <v>36939</v>
      </c>
      <c r="D260" s="92" t="s">
        <v>255</v>
      </c>
    </row>
    <row r="261" spans="1:4" ht="15">
      <c r="A261" s="92">
        <f t="shared" si="4"/>
        <v>454</v>
      </c>
      <c r="B261" s="94" t="s">
        <v>259</v>
      </c>
      <c r="C261" s="485">
        <v>36819</v>
      </c>
      <c r="D261" s="92" t="s">
        <v>255</v>
      </c>
    </row>
    <row r="262" spans="1:4" ht="15">
      <c r="A262" s="92">
        <f t="shared" si="4"/>
        <v>455</v>
      </c>
      <c r="B262" s="94"/>
      <c r="C262" s="485"/>
      <c r="D262" s="92"/>
    </row>
    <row r="263" spans="1:4" ht="15">
      <c r="A263" s="92">
        <f t="shared" si="4"/>
        <v>456</v>
      </c>
      <c r="B263" s="94" t="s">
        <v>77</v>
      </c>
      <c r="C263" s="485">
        <v>36438</v>
      </c>
      <c r="D263" s="92" t="s">
        <v>260</v>
      </c>
    </row>
    <row r="264" spans="1:4" ht="15">
      <c r="A264" s="92">
        <f t="shared" si="4"/>
        <v>457</v>
      </c>
      <c r="B264" s="94" t="s">
        <v>261</v>
      </c>
      <c r="C264" s="485">
        <v>36612</v>
      </c>
      <c r="D264" s="92" t="s">
        <v>260</v>
      </c>
    </row>
    <row r="265" spans="1:4" ht="15">
      <c r="A265" s="92">
        <f t="shared" si="4"/>
        <v>458</v>
      </c>
      <c r="B265" s="94" t="s">
        <v>391</v>
      </c>
      <c r="C265" s="485">
        <v>36270</v>
      </c>
      <c r="D265" s="92" t="s">
        <v>260</v>
      </c>
    </row>
    <row r="266" spans="1:4" ht="15">
      <c r="A266" s="92">
        <f t="shared" si="4"/>
        <v>459</v>
      </c>
      <c r="B266" s="94" t="s">
        <v>390</v>
      </c>
      <c r="C266" s="485">
        <v>36479</v>
      </c>
      <c r="D266" s="92" t="s">
        <v>260</v>
      </c>
    </row>
    <row r="267" spans="1:4" ht="15">
      <c r="A267" s="92">
        <f t="shared" si="4"/>
        <v>460</v>
      </c>
      <c r="B267" s="94" t="s">
        <v>262</v>
      </c>
      <c r="C267" s="485"/>
      <c r="D267" s="92" t="s">
        <v>260</v>
      </c>
    </row>
    <row r="268" spans="1:4" ht="15">
      <c r="A268" s="92">
        <f t="shared" si="4"/>
        <v>461</v>
      </c>
      <c r="B268" s="94"/>
      <c r="C268" s="485"/>
      <c r="D268" s="92"/>
    </row>
    <row r="269" spans="1:4" ht="15">
      <c r="A269" s="92">
        <f t="shared" si="4"/>
        <v>462</v>
      </c>
      <c r="B269" s="94"/>
      <c r="C269" s="485"/>
      <c r="D269" s="92"/>
    </row>
    <row r="270" spans="1:4" ht="15">
      <c r="A270" s="92">
        <v>463</v>
      </c>
      <c r="B270" s="94" t="s">
        <v>492</v>
      </c>
      <c r="C270" s="485">
        <v>41593</v>
      </c>
      <c r="D270" s="92" t="s">
        <v>264</v>
      </c>
    </row>
    <row r="271" spans="1:4" ht="15">
      <c r="A271" s="92">
        <f t="shared" si="4"/>
        <v>464</v>
      </c>
      <c r="B271" s="94" t="s">
        <v>263</v>
      </c>
      <c r="C271" s="485">
        <v>38072</v>
      </c>
      <c r="D271" s="92" t="s">
        <v>264</v>
      </c>
    </row>
    <row r="272" spans="1:4" ht="15">
      <c r="A272" s="92">
        <f t="shared" si="4"/>
        <v>465</v>
      </c>
      <c r="B272" s="94" t="s">
        <v>493</v>
      </c>
      <c r="C272" s="485">
        <v>41593</v>
      </c>
      <c r="D272" s="92" t="s">
        <v>264</v>
      </c>
    </row>
    <row r="273" spans="1:4" ht="15">
      <c r="A273" s="92">
        <f t="shared" si="4"/>
        <v>466</v>
      </c>
      <c r="B273" s="94" t="s">
        <v>494</v>
      </c>
      <c r="C273" s="485">
        <v>41593</v>
      </c>
      <c r="D273" s="92" t="s">
        <v>264</v>
      </c>
    </row>
    <row r="274" spans="1:4" ht="15">
      <c r="A274" s="92">
        <f t="shared" si="4"/>
        <v>467</v>
      </c>
      <c r="B274" s="94" t="s">
        <v>495</v>
      </c>
      <c r="C274" s="485">
        <v>41593</v>
      </c>
      <c r="D274" s="92" t="s">
        <v>264</v>
      </c>
    </row>
    <row r="275" spans="1:4" ht="15">
      <c r="A275" s="92">
        <f t="shared" si="4"/>
        <v>468</v>
      </c>
      <c r="B275" s="94" t="s">
        <v>541</v>
      </c>
      <c r="C275" s="485"/>
      <c r="D275" s="92" t="s">
        <v>264</v>
      </c>
    </row>
    <row r="276" spans="1:4" ht="15">
      <c r="A276" s="92">
        <f t="shared" si="4"/>
        <v>469</v>
      </c>
      <c r="B276" s="94"/>
      <c r="C276" s="485"/>
      <c r="D276" s="92"/>
    </row>
    <row r="277" spans="1:4" ht="15">
      <c r="A277" s="92">
        <f aca="true" t="shared" si="5" ref="A277:A306">A276+1</f>
        <v>470</v>
      </c>
      <c r="B277" s="94"/>
      <c r="C277" s="485"/>
      <c r="D277" s="92"/>
    </row>
    <row r="278" spans="1:4" ht="15">
      <c r="A278" s="92">
        <f t="shared" si="5"/>
        <v>471</v>
      </c>
      <c r="B278" s="94"/>
      <c r="C278" s="485"/>
      <c r="D278" s="92"/>
    </row>
    <row r="279" spans="1:4" ht="15">
      <c r="A279" s="92">
        <f t="shared" si="5"/>
        <v>472</v>
      </c>
      <c r="B279" s="94"/>
      <c r="C279" s="485"/>
      <c r="D279" s="92"/>
    </row>
    <row r="280" spans="1:4" ht="15">
      <c r="A280" s="92">
        <f t="shared" si="5"/>
        <v>473</v>
      </c>
      <c r="B280" s="94"/>
      <c r="C280" s="485"/>
      <c r="D280" s="92"/>
    </row>
    <row r="281" spans="1:4" ht="15">
      <c r="A281" s="92">
        <f t="shared" si="5"/>
        <v>474</v>
      </c>
      <c r="B281" s="94"/>
      <c r="C281" s="485"/>
      <c r="D281" s="92"/>
    </row>
    <row r="282" spans="1:4" ht="15">
      <c r="A282" s="92">
        <f t="shared" si="5"/>
        <v>475</v>
      </c>
      <c r="B282" s="94"/>
      <c r="C282" s="485"/>
      <c r="D282" s="92"/>
    </row>
    <row r="283" spans="1:4" ht="15">
      <c r="A283" s="92">
        <f t="shared" si="5"/>
        <v>476</v>
      </c>
      <c r="B283" s="94"/>
      <c r="C283" s="485"/>
      <c r="D283" s="92"/>
    </row>
    <row r="284" spans="1:4" ht="15">
      <c r="A284" s="92">
        <f t="shared" si="5"/>
        <v>477</v>
      </c>
      <c r="B284" s="94"/>
      <c r="C284" s="485"/>
      <c r="D284" s="92"/>
    </row>
    <row r="285" spans="1:4" ht="15">
      <c r="A285" s="92">
        <f t="shared" si="5"/>
        <v>478</v>
      </c>
      <c r="B285" s="94"/>
      <c r="C285" s="485"/>
      <c r="D285" s="92"/>
    </row>
    <row r="286" spans="1:4" ht="15">
      <c r="A286" s="92">
        <f t="shared" si="5"/>
        <v>479</v>
      </c>
      <c r="B286" s="94"/>
      <c r="C286" s="485"/>
      <c r="D286" s="92"/>
    </row>
    <row r="287" spans="1:4" ht="15">
      <c r="A287" s="92">
        <f t="shared" si="5"/>
        <v>480</v>
      </c>
      <c r="B287" s="94"/>
      <c r="C287" s="485"/>
      <c r="D287" s="92"/>
    </row>
    <row r="288" spans="1:4" ht="15">
      <c r="A288" s="92">
        <f t="shared" si="5"/>
        <v>481</v>
      </c>
      <c r="B288" s="94"/>
      <c r="C288" s="485"/>
      <c r="D288" s="92"/>
    </row>
    <row r="289" spans="1:4" ht="15">
      <c r="A289" s="92">
        <f t="shared" si="5"/>
        <v>482</v>
      </c>
      <c r="B289" s="94"/>
      <c r="C289" s="485"/>
      <c r="D289" s="92"/>
    </row>
    <row r="290" spans="1:4" ht="15">
      <c r="A290" s="92">
        <f t="shared" si="5"/>
        <v>483</v>
      </c>
      <c r="B290" s="94"/>
      <c r="C290" s="485"/>
      <c r="D290" s="92"/>
    </row>
    <row r="291" spans="1:4" ht="15">
      <c r="A291" s="92">
        <f t="shared" si="5"/>
        <v>484</v>
      </c>
      <c r="B291" s="94"/>
      <c r="C291" s="485"/>
      <c r="D291" s="92"/>
    </row>
    <row r="292" spans="1:4" ht="15">
      <c r="A292" s="92">
        <f t="shared" si="5"/>
        <v>485</v>
      </c>
      <c r="B292" s="94"/>
      <c r="C292" s="485"/>
      <c r="D292" s="92"/>
    </row>
    <row r="293" spans="1:4" ht="15">
      <c r="A293" s="92">
        <f t="shared" si="5"/>
        <v>486</v>
      </c>
      <c r="B293" s="94" t="s">
        <v>265</v>
      </c>
      <c r="C293" s="485">
        <v>36409</v>
      </c>
      <c r="D293" s="92" t="s">
        <v>266</v>
      </c>
    </row>
    <row r="294" spans="1:4" ht="15">
      <c r="A294" s="92">
        <f t="shared" si="5"/>
        <v>487</v>
      </c>
      <c r="B294" s="94"/>
      <c r="C294" s="485"/>
      <c r="D294" s="92"/>
    </row>
    <row r="295" spans="1:4" ht="15">
      <c r="A295" s="92">
        <f t="shared" si="5"/>
        <v>488</v>
      </c>
      <c r="B295" s="94"/>
      <c r="C295" s="485"/>
      <c r="D295" s="92"/>
    </row>
    <row r="296" spans="1:4" ht="15">
      <c r="A296" s="92">
        <f t="shared" si="5"/>
        <v>489</v>
      </c>
      <c r="B296" s="94"/>
      <c r="C296" s="485"/>
      <c r="D296" s="92"/>
    </row>
    <row r="297" spans="1:4" ht="15">
      <c r="A297" s="92">
        <f t="shared" si="5"/>
        <v>490</v>
      </c>
      <c r="B297" s="94" t="s">
        <v>267</v>
      </c>
      <c r="C297" s="485">
        <v>36844</v>
      </c>
      <c r="D297" s="92" t="s">
        <v>268</v>
      </c>
    </row>
    <row r="298" spans="1:4" ht="15">
      <c r="A298" s="92">
        <f t="shared" si="5"/>
        <v>491</v>
      </c>
      <c r="B298" s="94" t="s">
        <v>269</v>
      </c>
      <c r="C298" s="485">
        <v>37180</v>
      </c>
      <c r="D298" s="92" t="s">
        <v>268</v>
      </c>
    </row>
    <row r="299" spans="1:4" ht="15">
      <c r="A299" s="92">
        <f t="shared" si="5"/>
        <v>492</v>
      </c>
      <c r="B299" s="94" t="s">
        <v>73</v>
      </c>
      <c r="C299" s="485">
        <v>37133</v>
      </c>
      <c r="D299" s="92" t="s">
        <v>268</v>
      </c>
    </row>
    <row r="300" spans="1:4" ht="15">
      <c r="A300" s="92">
        <f t="shared" si="5"/>
        <v>493</v>
      </c>
      <c r="B300" s="94" t="s">
        <v>76</v>
      </c>
      <c r="C300" s="485">
        <v>37366</v>
      </c>
      <c r="D300" s="92" t="s">
        <v>268</v>
      </c>
    </row>
    <row r="301" spans="1:4" ht="15">
      <c r="A301" s="92">
        <f t="shared" si="5"/>
        <v>494</v>
      </c>
      <c r="B301" s="94" t="s">
        <v>542</v>
      </c>
      <c r="C301" s="485"/>
      <c r="D301" s="92" t="s">
        <v>268</v>
      </c>
    </row>
    <row r="302" spans="1:4" ht="15">
      <c r="A302" s="92">
        <f t="shared" si="5"/>
        <v>495</v>
      </c>
      <c r="B302" s="94" t="s">
        <v>543</v>
      </c>
      <c r="C302" s="485"/>
      <c r="D302" s="92" t="s">
        <v>268</v>
      </c>
    </row>
    <row r="303" spans="1:4" ht="15">
      <c r="A303" s="92">
        <f t="shared" si="5"/>
        <v>496</v>
      </c>
      <c r="B303" s="94" t="s">
        <v>270</v>
      </c>
      <c r="C303" s="485">
        <v>38049</v>
      </c>
      <c r="D303" s="92" t="s">
        <v>271</v>
      </c>
    </row>
    <row r="304" spans="1:4" ht="15">
      <c r="A304" s="92">
        <f t="shared" si="5"/>
        <v>497</v>
      </c>
      <c r="B304" s="25" t="s">
        <v>272</v>
      </c>
      <c r="C304" s="485">
        <v>38173</v>
      </c>
      <c r="D304" s="8" t="s">
        <v>271</v>
      </c>
    </row>
    <row r="305" spans="1:4" ht="15">
      <c r="A305" s="92">
        <f t="shared" si="5"/>
        <v>498</v>
      </c>
      <c r="B305" s="25" t="s">
        <v>103</v>
      </c>
      <c r="C305" s="485">
        <v>37809</v>
      </c>
      <c r="D305" s="8" t="s">
        <v>271</v>
      </c>
    </row>
    <row r="306" spans="1:4" ht="15">
      <c r="A306" s="92">
        <f t="shared" si="5"/>
        <v>499</v>
      </c>
      <c r="B306" s="25" t="s">
        <v>273</v>
      </c>
      <c r="C306" s="485">
        <v>37548</v>
      </c>
      <c r="D306" s="8" t="s">
        <v>271</v>
      </c>
    </row>
    <row r="307" spans="1:9" ht="15">
      <c r="A307" s="92">
        <v>500</v>
      </c>
      <c r="B307" s="94"/>
      <c r="C307" s="485"/>
      <c r="D307" s="92" t="s">
        <v>274</v>
      </c>
      <c r="F307" s="8"/>
      <c r="G307" s="25"/>
      <c r="H307" s="485"/>
      <c r="I307" s="8"/>
    </row>
    <row r="308" spans="1:9" ht="15">
      <c r="A308" s="92">
        <v>501</v>
      </c>
      <c r="B308" s="94" t="s">
        <v>79</v>
      </c>
      <c r="C308" s="485"/>
      <c r="D308" s="92" t="s">
        <v>274</v>
      </c>
      <c r="F308" s="92"/>
      <c r="G308" s="94"/>
      <c r="H308" s="485"/>
      <c r="I308" s="92"/>
    </row>
    <row r="309" spans="1:9" ht="15">
      <c r="A309" s="92">
        <v>502</v>
      </c>
      <c r="B309" s="94" t="s">
        <v>275</v>
      </c>
      <c r="C309" s="485"/>
      <c r="D309" s="92" t="s">
        <v>274</v>
      </c>
      <c r="F309" s="92"/>
      <c r="G309" s="94"/>
      <c r="H309" s="485"/>
      <c r="I309" s="92"/>
    </row>
    <row r="310" spans="1:9" ht="15">
      <c r="A310" s="92">
        <v>503</v>
      </c>
      <c r="B310" s="94" t="s">
        <v>276</v>
      </c>
      <c r="C310" s="485"/>
      <c r="D310" s="92" t="s">
        <v>274</v>
      </c>
      <c r="F310" s="92"/>
      <c r="G310" s="94"/>
      <c r="H310" s="485"/>
      <c r="I310" s="92"/>
    </row>
    <row r="311" spans="1:9" ht="15">
      <c r="A311" s="92">
        <v>504</v>
      </c>
      <c r="B311" s="94" t="s">
        <v>277</v>
      </c>
      <c r="C311" s="485"/>
      <c r="D311" s="92" t="s">
        <v>274</v>
      </c>
      <c r="F311" s="92"/>
      <c r="G311" s="94"/>
      <c r="H311" s="485"/>
      <c r="I311" s="92"/>
    </row>
    <row r="312" spans="1:9" ht="15">
      <c r="A312" s="92">
        <v>505</v>
      </c>
      <c r="B312" s="94" t="s">
        <v>278</v>
      </c>
      <c r="C312" s="485"/>
      <c r="D312" s="92" t="s">
        <v>274</v>
      </c>
      <c r="F312" s="92"/>
      <c r="G312" s="94"/>
      <c r="H312" s="485"/>
      <c r="I312" s="92"/>
    </row>
    <row r="313" spans="1:9" ht="15">
      <c r="A313" s="92">
        <v>506</v>
      </c>
      <c r="B313" s="94" t="s">
        <v>279</v>
      </c>
      <c r="C313" s="485"/>
      <c r="D313" s="92" t="s">
        <v>274</v>
      </c>
      <c r="F313" s="92"/>
      <c r="G313" s="94"/>
      <c r="H313" s="485"/>
      <c r="I313" s="92"/>
    </row>
    <row r="314" spans="1:9" ht="15">
      <c r="A314" s="92">
        <v>507</v>
      </c>
      <c r="B314" s="94" t="s">
        <v>525</v>
      </c>
      <c r="C314" s="485"/>
      <c r="D314" s="92" t="s">
        <v>274</v>
      </c>
      <c r="F314" s="92"/>
      <c r="G314" s="94"/>
      <c r="H314" s="485"/>
      <c r="I314" s="92"/>
    </row>
    <row r="315" spans="1:9" ht="15">
      <c r="A315" s="92">
        <v>508</v>
      </c>
      <c r="B315" s="94" t="s">
        <v>280</v>
      </c>
      <c r="C315" s="485"/>
      <c r="D315" s="92" t="s">
        <v>274</v>
      </c>
      <c r="F315" s="92"/>
      <c r="G315" s="94"/>
      <c r="H315" s="485"/>
      <c r="I315" s="92"/>
    </row>
    <row r="316" spans="1:9" ht="15">
      <c r="A316" s="92">
        <v>509</v>
      </c>
      <c r="B316" s="94" t="s">
        <v>281</v>
      </c>
      <c r="C316" s="485"/>
      <c r="D316" s="92" t="s">
        <v>274</v>
      </c>
      <c r="F316" s="92"/>
      <c r="G316" s="94"/>
      <c r="H316" s="485"/>
      <c r="I316" s="92"/>
    </row>
    <row r="317" spans="1:9" ht="15">
      <c r="A317" s="92">
        <v>510</v>
      </c>
      <c r="B317" s="94" t="s">
        <v>282</v>
      </c>
      <c r="C317" s="485"/>
      <c r="D317" s="92" t="s">
        <v>274</v>
      </c>
      <c r="F317" s="92"/>
      <c r="G317" s="94"/>
      <c r="H317" s="485"/>
      <c r="I317" s="92"/>
    </row>
    <row r="318" spans="1:9" ht="15">
      <c r="A318" s="92">
        <v>511</v>
      </c>
      <c r="B318" s="94" t="s">
        <v>283</v>
      </c>
      <c r="C318" s="485"/>
      <c r="D318" s="92" t="s">
        <v>274</v>
      </c>
      <c r="F318" s="92"/>
      <c r="G318" s="94"/>
      <c r="H318" s="485"/>
      <c r="I318" s="92"/>
    </row>
    <row r="319" spans="1:9" ht="15">
      <c r="A319" s="92">
        <v>512</v>
      </c>
      <c r="B319" s="94" t="s">
        <v>515</v>
      </c>
      <c r="C319" s="485"/>
      <c r="D319" s="92" t="s">
        <v>264</v>
      </c>
      <c r="F319" s="92"/>
      <c r="G319" s="94"/>
      <c r="H319" s="485"/>
      <c r="I319" s="92"/>
    </row>
    <row r="320" spans="1:9" ht="15">
      <c r="A320" s="92">
        <v>513</v>
      </c>
      <c r="B320" s="94" t="s">
        <v>278</v>
      </c>
      <c r="C320" s="485"/>
      <c r="D320" s="92" t="s">
        <v>264</v>
      </c>
      <c r="F320" s="92"/>
      <c r="G320" s="94"/>
      <c r="H320" s="485"/>
      <c r="I320" s="92"/>
    </row>
    <row r="321" spans="1:9" ht="15">
      <c r="A321" s="92">
        <v>514</v>
      </c>
      <c r="B321" s="94" t="s">
        <v>586</v>
      </c>
      <c r="C321" s="485"/>
      <c r="D321" s="92" t="s">
        <v>264</v>
      </c>
      <c r="F321" s="92"/>
      <c r="G321" s="94"/>
      <c r="H321" s="485"/>
      <c r="I321" s="92"/>
    </row>
    <row r="322" spans="1:9" ht="15">
      <c r="A322" s="92">
        <v>515</v>
      </c>
      <c r="B322" s="94"/>
      <c r="C322" s="485"/>
      <c r="D322" s="92"/>
      <c r="F322" s="92"/>
      <c r="G322" s="94"/>
      <c r="H322" s="485"/>
      <c r="I322" s="92"/>
    </row>
    <row r="323" spans="1:9" ht="15">
      <c r="A323" s="92">
        <v>516</v>
      </c>
      <c r="B323" s="94"/>
      <c r="C323" s="485"/>
      <c r="D323" s="92"/>
      <c r="F323" s="92"/>
      <c r="G323" s="94"/>
      <c r="H323" s="485"/>
      <c r="I323" s="92"/>
    </row>
    <row r="324" spans="1:9" ht="15">
      <c r="A324" s="92">
        <v>517</v>
      </c>
      <c r="B324" s="94"/>
      <c r="C324" s="485"/>
      <c r="D324" s="92"/>
      <c r="F324" s="92"/>
      <c r="G324" s="94"/>
      <c r="H324" s="485"/>
      <c r="I324" s="92"/>
    </row>
    <row r="325" spans="1:9" ht="15">
      <c r="A325" s="92">
        <v>518</v>
      </c>
      <c r="B325" s="94"/>
      <c r="C325" s="485"/>
      <c r="D325" s="92"/>
      <c r="F325" s="92"/>
      <c r="G325" s="94"/>
      <c r="H325" s="485"/>
      <c r="I325" s="92"/>
    </row>
    <row r="326" spans="1:9" ht="15">
      <c r="A326" s="334">
        <v>519</v>
      </c>
      <c r="B326" s="94"/>
      <c r="C326" s="485"/>
      <c r="D326" s="92"/>
      <c r="F326" s="92"/>
      <c r="G326" s="94"/>
      <c r="H326" s="485"/>
      <c r="I326" s="92"/>
    </row>
    <row r="327" spans="1:9" ht="15">
      <c r="A327" s="92">
        <v>520</v>
      </c>
      <c r="B327" s="94"/>
      <c r="C327" s="485"/>
      <c r="D327" s="92"/>
      <c r="F327" s="92"/>
      <c r="G327" s="94"/>
      <c r="H327" s="485"/>
      <c r="I327" s="92"/>
    </row>
    <row r="328" spans="1:9" ht="15">
      <c r="A328" s="92">
        <v>521</v>
      </c>
      <c r="B328" s="94"/>
      <c r="C328" s="485"/>
      <c r="D328" s="92"/>
      <c r="F328" s="92"/>
      <c r="G328" s="94"/>
      <c r="H328" s="485"/>
      <c r="I328" s="92"/>
    </row>
    <row r="329" spans="1:9" ht="15">
      <c r="A329" s="92">
        <v>522</v>
      </c>
      <c r="B329" s="94"/>
      <c r="C329" s="485"/>
      <c r="D329" s="92"/>
      <c r="F329" s="92"/>
      <c r="G329" s="94"/>
      <c r="H329" s="485"/>
      <c r="I329" s="92"/>
    </row>
    <row r="330" spans="1:9" ht="15">
      <c r="A330" s="92">
        <v>523</v>
      </c>
      <c r="B330" s="94"/>
      <c r="C330" s="485"/>
      <c r="D330" s="92"/>
      <c r="F330" s="92"/>
      <c r="G330" s="94"/>
      <c r="H330" s="485"/>
      <c r="I330" s="92"/>
    </row>
    <row r="331" spans="1:9" ht="15">
      <c r="A331" s="92">
        <v>524</v>
      </c>
      <c r="B331" s="94"/>
      <c r="C331" s="485"/>
      <c r="D331" s="92"/>
      <c r="F331" s="92"/>
      <c r="G331" s="94"/>
      <c r="H331" s="485"/>
      <c r="I331" s="92"/>
    </row>
    <row r="332" spans="1:9" ht="15">
      <c r="A332" s="92">
        <v>525</v>
      </c>
      <c r="B332" s="94"/>
      <c r="C332" s="485"/>
      <c r="D332" s="92"/>
      <c r="F332" s="92"/>
      <c r="G332" s="94"/>
      <c r="H332" s="485"/>
      <c r="I332" s="92"/>
    </row>
    <row r="333" spans="1:9" ht="15">
      <c r="A333" s="92">
        <v>526</v>
      </c>
      <c r="B333" s="94"/>
      <c r="C333" s="485"/>
      <c r="D333" s="92"/>
      <c r="F333" s="92"/>
      <c r="G333" s="94"/>
      <c r="H333" s="485"/>
      <c r="I333" s="92"/>
    </row>
    <row r="334" spans="1:9" ht="15">
      <c r="A334" s="92">
        <v>527</v>
      </c>
      <c r="B334" s="94"/>
      <c r="C334" s="485"/>
      <c r="D334" s="92"/>
      <c r="F334" s="92"/>
      <c r="G334" s="94"/>
      <c r="H334" s="485"/>
      <c r="I334" s="92"/>
    </row>
    <row r="335" spans="1:9" ht="15">
      <c r="A335" s="92">
        <v>528</v>
      </c>
      <c r="B335" s="94"/>
      <c r="C335" s="485"/>
      <c r="D335" s="92"/>
      <c r="F335" s="92"/>
      <c r="G335" s="94"/>
      <c r="H335" s="485"/>
      <c r="I335" s="92"/>
    </row>
    <row r="336" spans="1:9" ht="15">
      <c r="A336" s="92">
        <v>529</v>
      </c>
      <c r="B336" s="94"/>
      <c r="C336" s="485"/>
      <c r="D336" s="92"/>
      <c r="F336" s="92"/>
      <c r="G336" s="94"/>
      <c r="H336" s="485"/>
      <c r="I336" s="92"/>
    </row>
    <row r="337" spans="1:9" ht="15">
      <c r="A337" s="92">
        <v>530</v>
      </c>
      <c r="B337" s="94" t="s">
        <v>284</v>
      </c>
      <c r="C337" s="485"/>
      <c r="D337" s="92" t="s">
        <v>285</v>
      </c>
      <c r="F337" s="92"/>
      <c r="G337" s="94"/>
      <c r="H337" s="485"/>
      <c r="I337" s="92"/>
    </row>
    <row r="338" spans="1:9" ht="15">
      <c r="A338" s="92">
        <v>531</v>
      </c>
      <c r="B338" s="94" t="s">
        <v>286</v>
      </c>
      <c r="C338" s="485"/>
      <c r="D338" s="92" t="s">
        <v>285</v>
      </c>
      <c r="F338" s="92"/>
      <c r="G338" s="94"/>
      <c r="H338" s="485"/>
      <c r="I338" s="92"/>
    </row>
    <row r="339" spans="1:9" ht="15">
      <c r="A339" s="92">
        <v>532</v>
      </c>
      <c r="B339" s="94" t="s">
        <v>287</v>
      </c>
      <c r="C339" s="485"/>
      <c r="D339" s="92" t="s">
        <v>285</v>
      </c>
      <c r="F339" s="92"/>
      <c r="G339" s="94"/>
      <c r="H339" s="485"/>
      <c r="I339" s="92"/>
    </row>
    <row r="340" spans="1:9" ht="15">
      <c r="A340" s="92">
        <v>533</v>
      </c>
      <c r="B340" s="94" t="s">
        <v>288</v>
      </c>
      <c r="C340" s="485"/>
      <c r="D340" s="92" t="s">
        <v>285</v>
      </c>
      <c r="F340" s="92"/>
      <c r="G340" s="94"/>
      <c r="H340" s="485"/>
      <c r="I340" s="92"/>
    </row>
    <row r="341" spans="1:9" ht="15">
      <c r="A341" s="92">
        <v>534</v>
      </c>
      <c r="B341" s="94" t="s">
        <v>289</v>
      </c>
      <c r="C341" s="485"/>
      <c r="D341" s="92" t="s">
        <v>285</v>
      </c>
      <c r="F341" s="92"/>
      <c r="G341" s="94"/>
      <c r="H341" s="485"/>
      <c r="I341" s="92"/>
    </row>
    <row r="342" spans="1:9" ht="15">
      <c r="A342" s="92">
        <v>535</v>
      </c>
      <c r="B342" s="94" t="s">
        <v>290</v>
      </c>
      <c r="C342" s="485"/>
      <c r="D342" s="92" t="s">
        <v>285</v>
      </c>
      <c r="F342" s="92"/>
      <c r="G342" s="94"/>
      <c r="H342" s="485"/>
      <c r="I342" s="92"/>
    </row>
    <row r="343" spans="1:9" ht="15">
      <c r="A343" s="92">
        <v>536</v>
      </c>
      <c r="B343" s="94"/>
      <c r="C343" s="485"/>
      <c r="D343" s="92"/>
      <c r="F343" s="92"/>
      <c r="G343" s="94"/>
      <c r="H343" s="485"/>
      <c r="I343" s="92"/>
    </row>
    <row r="344" spans="1:9" ht="15">
      <c r="A344" s="92">
        <v>537</v>
      </c>
      <c r="B344" s="94" t="s">
        <v>516</v>
      </c>
      <c r="C344" s="485"/>
      <c r="D344" s="92"/>
      <c r="F344" s="92"/>
      <c r="G344" s="94"/>
      <c r="H344" s="485"/>
      <c r="I344" s="92"/>
    </row>
    <row r="345" spans="1:9" ht="15">
      <c r="A345" s="92">
        <v>538</v>
      </c>
      <c r="B345" s="94"/>
      <c r="C345" s="485"/>
      <c r="D345" s="92"/>
      <c r="F345" s="92"/>
      <c r="G345" s="94"/>
      <c r="H345" s="485"/>
      <c r="I345" s="92"/>
    </row>
    <row r="346" spans="1:9" ht="15">
      <c r="A346" s="92">
        <v>539</v>
      </c>
      <c r="B346" s="94"/>
      <c r="C346" s="485"/>
      <c r="D346" s="92"/>
      <c r="F346" s="92"/>
      <c r="G346" s="94"/>
      <c r="H346" s="485"/>
      <c r="I346" s="92"/>
    </row>
    <row r="347" spans="1:9" ht="15">
      <c r="A347" s="92">
        <v>540</v>
      </c>
      <c r="B347" s="94"/>
      <c r="C347" s="485"/>
      <c r="D347" s="92"/>
      <c r="F347" s="92"/>
      <c r="G347" s="94"/>
      <c r="H347" s="485"/>
      <c r="I347" s="92"/>
    </row>
    <row r="348" spans="1:9" ht="15">
      <c r="A348" s="92">
        <v>541</v>
      </c>
      <c r="B348" s="94"/>
      <c r="C348" s="485"/>
      <c r="D348" s="92"/>
      <c r="F348" s="92"/>
      <c r="G348" s="94"/>
      <c r="H348" s="485"/>
      <c r="I348" s="92"/>
    </row>
    <row r="349" spans="1:9" ht="15">
      <c r="A349" s="92">
        <v>542</v>
      </c>
      <c r="B349" s="94"/>
      <c r="C349" s="485"/>
      <c r="D349" s="92"/>
      <c r="F349" s="92"/>
      <c r="G349" s="94"/>
      <c r="H349" s="485"/>
      <c r="I349" s="92"/>
    </row>
    <row r="350" spans="1:9" ht="15">
      <c r="A350" s="92">
        <v>543</v>
      </c>
      <c r="B350" s="94"/>
      <c r="C350" s="485"/>
      <c r="D350" s="92"/>
      <c r="F350" s="92"/>
      <c r="G350" s="94"/>
      <c r="H350" s="485"/>
      <c r="I350" s="92"/>
    </row>
    <row r="351" spans="1:9" ht="15">
      <c r="A351" s="92">
        <v>544</v>
      </c>
      <c r="B351" s="94"/>
      <c r="C351" s="485"/>
      <c r="D351" s="92"/>
      <c r="F351" s="92"/>
      <c r="G351" s="94"/>
      <c r="H351" s="485"/>
      <c r="I351" s="92"/>
    </row>
    <row r="352" spans="1:9" ht="15">
      <c r="A352" s="92">
        <v>545</v>
      </c>
      <c r="B352" s="94"/>
      <c r="C352" s="485"/>
      <c r="D352" s="92"/>
      <c r="F352" s="92"/>
      <c r="G352" s="94"/>
      <c r="H352" s="485"/>
      <c r="I352" s="92"/>
    </row>
    <row r="353" spans="1:9" ht="15">
      <c r="A353" s="92">
        <v>546</v>
      </c>
      <c r="B353" s="94"/>
      <c r="C353" s="485"/>
      <c r="D353" s="92"/>
      <c r="F353" s="92"/>
      <c r="G353" s="94"/>
      <c r="H353" s="485"/>
      <c r="I353" s="92"/>
    </row>
    <row r="354" spans="1:9" ht="15">
      <c r="A354" s="92">
        <v>547</v>
      </c>
      <c r="B354" s="94"/>
      <c r="C354" s="485"/>
      <c r="D354" s="92"/>
      <c r="F354" s="8"/>
      <c r="G354" s="25"/>
      <c r="H354" s="485"/>
      <c r="I354" s="8"/>
    </row>
    <row r="355" spans="1:9" ht="15">
      <c r="A355" s="8">
        <v>548</v>
      </c>
      <c r="B355" s="25"/>
      <c r="C355" s="485"/>
      <c r="D355" s="8"/>
      <c r="F355" s="8"/>
      <c r="G355" s="25"/>
      <c r="H355" s="485"/>
      <c r="I355" s="8"/>
    </row>
    <row r="356" spans="1:9" ht="15">
      <c r="A356" s="8">
        <v>549</v>
      </c>
      <c r="B356" s="25"/>
      <c r="C356" s="485"/>
      <c r="D356" s="8"/>
      <c r="F356" s="8"/>
      <c r="G356" s="25"/>
      <c r="H356" s="485"/>
      <c r="I356" s="8"/>
    </row>
    <row r="357" spans="1:4" ht="15">
      <c r="A357" s="8">
        <v>550</v>
      </c>
      <c r="B357" s="25"/>
      <c r="C357" s="485"/>
      <c r="D357" s="8"/>
    </row>
    <row r="358" spans="1:4" ht="15">
      <c r="A358" s="92">
        <v>551</v>
      </c>
      <c r="B358" s="94" t="s">
        <v>86</v>
      </c>
      <c r="C358" s="485"/>
      <c r="D358" s="92" t="s">
        <v>291</v>
      </c>
    </row>
    <row r="359" spans="1:4" ht="15">
      <c r="A359" s="92">
        <v>552</v>
      </c>
      <c r="B359" s="94" t="s">
        <v>292</v>
      </c>
      <c r="C359" s="485"/>
      <c r="D359" s="92" t="s">
        <v>291</v>
      </c>
    </row>
    <row r="360" spans="1:4" ht="15">
      <c r="A360" s="92">
        <v>553</v>
      </c>
      <c r="B360" s="94" t="s">
        <v>82</v>
      </c>
      <c r="C360" s="485"/>
      <c r="D360" s="92" t="s">
        <v>291</v>
      </c>
    </row>
    <row r="361" spans="1:4" ht="15">
      <c r="A361" s="92">
        <v>554</v>
      </c>
      <c r="B361" s="94" t="s">
        <v>293</v>
      </c>
      <c r="C361" s="485"/>
      <c r="D361" s="92" t="s">
        <v>291</v>
      </c>
    </row>
    <row r="362" spans="1:4" ht="15">
      <c r="A362" s="92">
        <v>555</v>
      </c>
      <c r="B362" s="94" t="s">
        <v>75</v>
      </c>
      <c r="C362" s="485"/>
      <c r="D362" s="92" t="s">
        <v>291</v>
      </c>
    </row>
    <row r="363" spans="1:4" ht="15">
      <c r="A363" s="92">
        <v>556</v>
      </c>
      <c r="B363" s="94" t="s">
        <v>294</v>
      </c>
      <c r="C363" s="485"/>
      <c r="D363" s="92" t="s">
        <v>291</v>
      </c>
    </row>
    <row r="364" spans="1:4" ht="15">
      <c r="A364" s="92">
        <v>557</v>
      </c>
      <c r="B364" s="94" t="s">
        <v>295</v>
      </c>
      <c r="C364" s="485"/>
      <c r="D364" s="92" t="s">
        <v>291</v>
      </c>
    </row>
    <row r="365" spans="1:4" ht="15">
      <c r="A365" s="92">
        <v>558</v>
      </c>
      <c r="B365" s="94" t="s">
        <v>296</v>
      </c>
      <c r="C365" s="485"/>
      <c r="D365" s="92" t="s">
        <v>291</v>
      </c>
    </row>
    <row r="366" spans="1:4" ht="15">
      <c r="A366" s="92">
        <v>559</v>
      </c>
      <c r="B366" s="94" t="s">
        <v>297</v>
      </c>
      <c r="C366" s="485"/>
      <c r="D366" s="92" t="s">
        <v>291</v>
      </c>
    </row>
    <row r="367" spans="1:4" ht="15">
      <c r="A367" s="92">
        <v>560</v>
      </c>
      <c r="B367" s="94" t="s">
        <v>298</v>
      </c>
      <c r="C367" s="485"/>
      <c r="D367" s="92" t="s">
        <v>291</v>
      </c>
    </row>
    <row r="368" spans="1:4" ht="15">
      <c r="A368" s="92">
        <v>561</v>
      </c>
      <c r="B368" s="94" t="s">
        <v>91</v>
      </c>
      <c r="C368" s="485"/>
      <c r="D368" s="92" t="s">
        <v>291</v>
      </c>
    </row>
    <row r="369" spans="1:4" ht="15">
      <c r="A369" s="92">
        <v>562</v>
      </c>
      <c r="B369" s="94" t="s">
        <v>584</v>
      </c>
      <c r="C369" s="485"/>
      <c r="D369" s="92" t="s">
        <v>291</v>
      </c>
    </row>
    <row r="370" spans="1:4" ht="15">
      <c r="A370" s="92">
        <v>563</v>
      </c>
      <c r="B370" s="94"/>
      <c r="C370" s="485"/>
      <c r="D370" s="92"/>
    </row>
    <row r="371" spans="1:4" ht="15">
      <c r="A371" s="92">
        <v>564</v>
      </c>
      <c r="B371" s="94"/>
      <c r="C371" s="485"/>
      <c r="D371" s="92"/>
    </row>
    <row r="372" spans="1:4" ht="15">
      <c r="A372" s="92">
        <v>565</v>
      </c>
      <c r="B372" s="94"/>
      <c r="C372" s="485"/>
      <c r="D372" s="92"/>
    </row>
    <row r="373" spans="1:4" ht="15">
      <c r="A373" s="92">
        <v>566</v>
      </c>
      <c r="B373" s="94"/>
      <c r="C373" s="485"/>
      <c r="D373" s="92"/>
    </row>
    <row r="374" spans="1:4" ht="15">
      <c r="A374" s="92">
        <v>567</v>
      </c>
      <c r="B374" s="94"/>
      <c r="C374" s="485"/>
      <c r="D374" s="92"/>
    </row>
    <row r="375" spans="1:4" ht="15">
      <c r="A375" s="92">
        <f aca="true" t="shared" si="6" ref="A375:A406">A374+1</f>
        <v>568</v>
      </c>
      <c r="B375" s="94"/>
      <c r="C375" s="485"/>
      <c r="D375" s="92"/>
    </row>
    <row r="376" spans="1:4" ht="15">
      <c r="A376" s="92">
        <f t="shared" si="6"/>
        <v>569</v>
      </c>
      <c r="B376" s="94"/>
      <c r="C376" s="485"/>
      <c r="D376" s="92"/>
    </row>
    <row r="377" spans="1:4" ht="15">
      <c r="A377" s="92">
        <f t="shared" si="6"/>
        <v>570</v>
      </c>
      <c r="B377" s="94"/>
      <c r="C377" s="485"/>
      <c r="D377" s="92"/>
    </row>
    <row r="378" spans="1:4" ht="15">
      <c r="A378" s="92">
        <f t="shared" si="6"/>
        <v>571</v>
      </c>
      <c r="B378" s="94" t="s">
        <v>74</v>
      </c>
      <c r="C378" s="485"/>
      <c r="D378" s="92" t="s">
        <v>299</v>
      </c>
    </row>
    <row r="379" spans="1:4" ht="15">
      <c r="A379" s="92">
        <f t="shared" si="6"/>
        <v>572</v>
      </c>
      <c r="B379" s="94" t="s">
        <v>80</v>
      </c>
      <c r="C379" s="485"/>
      <c r="D379" s="92" t="s">
        <v>299</v>
      </c>
    </row>
    <row r="380" spans="1:4" ht="15">
      <c r="A380" s="92">
        <f t="shared" si="6"/>
        <v>573</v>
      </c>
      <c r="B380" s="94" t="s">
        <v>300</v>
      </c>
      <c r="C380" s="485"/>
      <c r="D380" s="92" t="s">
        <v>299</v>
      </c>
    </row>
    <row r="381" spans="1:4" ht="15">
      <c r="A381" s="92">
        <f t="shared" si="6"/>
        <v>574</v>
      </c>
      <c r="B381" s="94"/>
      <c r="C381" s="485"/>
      <c r="D381" s="92"/>
    </row>
    <row r="382" spans="1:4" ht="15">
      <c r="A382" s="92">
        <f t="shared" si="6"/>
        <v>575</v>
      </c>
      <c r="B382" s="94"/>
      <c r="C382" s="485"/>
      <c r="D382" s="92"/>
    </row>
    <row r="383" spans="1:4" ht="15">
      <c r="A383" s="92">
        <f t="shared" si="6"/>
        <v>576</v>
      </c>
      <c r="B383" s="94"/>
      <c r="C383" s="485"/>
      <c r="D383" s="92"/>
    </row>
    <row r="384" spans="1:4" ht="15">
      <c r="A384" s="92">
        <f t="shared" si="6"/>
        <v>577</v>
      </c>
      <c r="B384" s="94" t="s">
        <v>74</v>
      </c>
      <c r="C384" s="485"/>
      <c r="D384" s="92" t="s">
        <v>268</v>
      </c>
    </row>
    <row r="385" spans="1:4" ht="15">
      <c r="A385" s="92">
        <f t="shared" si="6"/>
        <v>578</v>
      </c>
      <c r="B385" s="94"/>
      <c r="C385" s="485"/>
      <c r="D385" s="92"/>
    </row>
    <row r="386" spans="1:4" ht="15">
      <c r="A386" s="92">
        <f t="shared" si="6"/>
        <v>579</v>
      </c>
      <c r="B386" s="94"/>
      <c r="C386" s="485"/>
      <c r="D386" s="92"/>
    </row>
    <row r="387" spans="1:4" ht="15">
      <c r="A387" s="92">
        <f t="shared" si="6"/>
        <v>580</v>
      </c>
      <c r="B387" s="94"/>
      <c r="C387" s="485"/>
      <c r="D387" s="92"/>
    </row>
    <row r="388" spans="1:4" ht="15">
      <c r="A388" s="92">
        <f t="shared" si="6"/>
        <v>581</v>
      </c>
      <c r="B388" s="94" t="s">
        <v>87</v>
      </c>
      <c r="C388" s="485"/>
      <c r="D388" s="92" t="s">
        <v>301</v>
      </c>
    </row>
    <row r="389" spans="1:4" ht="15">
      <c r="A389" s="92">
        <f t="shared" si="6"/>
        <v>582</v>
      </c>
      <c r="B389" s="94" t="s">
        <v>78</v>
      </c>
      <c r="C389" s="485"/>
      <c r="D389" s="92" t="s">
        <v>301</v>
      </c>
    </row>
    <row r="390" spans="1:4" ht="15">
      <c r="A390" s="92">
        <f t="shared" si="6"/>
        <v>583</v>
      </c>
      <c r="B390" s="94" t="s">
        <v>84</v>
      </c>
      <c r="C390" s="485"/>
      <c r="D390" s="92" t="s">
        <v>301</v>
      </c>
    </row>
    <row r="391" spans="1:4" ht="15">
      <c r="A391" s="92">
        <f t="shared" si="6"/>
        <v>584</v>
      </c>
      <c r="B391" s="94" t="s">
        <v>302</v>
      </c>
      <c r="C391" s="485"/>
      <c r="D391" s="92" t="s">
        <v>301</v>
      </c>
    </row>
    <row r="392" spans="1:4" ht="15">
      <c r="A392" s="92">
        <f t="shared" si="6"/>
        <v>585</v>
      </c>
      <c r="B392" s="94" t="s">
        <v>279</v>
      </c>
      <c r="C392" s="485"/>
      <c r="D392" s="92" t="s">
        <v>301</v>
      </c>
    </row>
    <row r="393" spans="1:4" ht="15">
      <c r="A393" s="92">
        <f t="shared" si="6"/>
        <v>586</v>
      </c>
      <c r="B393" s="94" t="s">
        <v>303</v>
      </c>
      <c r="C393" s="485"/>
      <c r="D393" s="92" t="s">
        <v>301</v>
      </c>
    </row>
    <row r="394" spans="1:4" ht="15">
      <c r="A394" s="92">
        <f t="shared" si="6"/>
        <v>587</v>
      </c>
      <c r="B394" s="94"/>
      <c r="C394" s="485"/>
      <c r="D394" s="92"/>
    </row>
    <row r="395" spans="1:4" ht="15">
      <c r="A395" s="92">
        <f t="shared" si="6"/>
        <v>588</v>
      </c>
      <c r="B395" s="94"/>
      <c r="C395" s="485"/>
      <c r="D395" s="92"/>
    </row>
    <row r="396" spans="1:4" ht="15">
      <c r="A396" s="92">
        <f t="shared" si="6"/>
        <v>589</v>
      </c>
      <c r="B396" s="94"/>
      <c r="C396" s="485"/>
      <c r="D396" s="92"/>
    </row>
    <row r="397" spans="1:4" ht="15">
      <c r="A397" s="92">
        <f t="shared" si="6"/>
        <v>590</v>
      </c>
      <c r="B397" s="94"/>
      <c r="C397" s="485"/>
      <c r="D397" s="92"/>
    </row>
    <row r="398" spans="1:4" ht="15">
      <c r="A398" s="92">
        <f t="shared" si="6"/>
        <v>591</v>
      </c>
      <c r="B398" s="94" t="s">
        <v>304</v>
      </c>
      <c r="C398" s="485"/>
      <c r="D398" s="92" t="s">
        <v>305</v>
      </c>
    </row>
    <row r="399" spans="1:4" ht="15">
      <c r="A399" s="92">
        <f t="shared" si="6"/>
        <v>592</v>
      </c>
      <c r="B399" s="94" t="s">
        <v>306</v>
      </c>
      <c r="C399" s="485"/>
      <c r="D399" s="92" t="s">
        <v>305</v>
      </c>
    </row>
    <row r="400" spans="1:4" ht="15">
      <c r="A400" s="92">
        <f t="shared" si="6"/>
        <v>593</v>
      </c>
      <c r="B400" s="94" t="s">
        <v>83</v>
      </c>
      <c r="C400" s="485"/>
      <c r="D400" s="92" t="s">
        <v>305</v>
      </c>
    </row>
    <row r="401" spans="1:4" ht="15">
      <c r="A401" s="92">
        <f t="shared" si="6"/>
        <v>594</v>
      </c>
      <c r="B401" s="94" t="s">
        <v>307</v>
      </c>
      <c r="C401" s="485"/>
      <c r="D401" s="92" t="s">
        <v>305</v>
      </c>
    </row>
    <row r="402" spans="1:4" ht="15">
      <c r="A402" s="92">
        <f t="shared" si="6"/>
        <v>595</v>
      </c>
      <c r="B402" s="94"/>
      <c r="C402" s="485"/>
      <c r="D402" s="92"/>
    </row>
    <row r="403" spans="1:4" ht="15">
      <c r="A403" s="92">
        <f t="shared" si="6"/>
        <v>596</v>
      </c>
      <c r="B403" s="94"/>
      <c r="C403" s="485"/>
      <c r="D403" s="92"/>
    </row>
    <row r="404" spans="1:4" ht="15">
      <c r="A404" s="8">
        <f t="shared" si="6"/>
        <v>597</v>
      </c>
      <c r="B404" s="25"/>
      <c r="C404" s="485"/>
      <c r="D404" s="8"/>
    </row>
    <row r="405" spans="1:4" ht="15">
      <c r="A405" s="8">
        <f t="shared" si="6"/>
        <v>598</v>
      </c>
      <c r="B405" s="25"/>
      <c r="C405" s="485"/>
      <c r="D405" s="8"/>
    </row>
    <row r="406" spans="1:4" ht="15">
      <c r="A406" s="8">
        <f t="shared" si="6"/>
        <v>599</v>
      </c>
      <c r="B406" s="25"/>
      <c r="C406" s="485"/>
      <c r="D406" s="8"/>
    </row>
    <row r="407" spans="1:9" ht="15">
      <c r="A407" s="92">
        <v>600</v>
      </c>
      <c r="B407" s="94"/>
      <c r="C407" s="485"/>
      <c r="D407" s="92"/>
      <c r="F407" s="8"/>
      <c r="G407" s="25"/>
      <c r="H407" s="485"/>
      <c r="I407" s="8"/>
    </row>
    <row r="408" spans="1:9" ht="15">
      <c r="A408" s="92">
        <v>601</v>
      </c>
      <c r="B408" s="94" t="s">
        <v>71</v>
      </c>
      <c r="C408" s="485" t="s">
        <v>308</v>
      </c>
      <c r="D408" s="92" t="s">
        <v>299</v>
      </c>
      <c r="F408" s="92"/>
      <c r="G408" s="94"/>
      <c r="H408" s="485"/>
      <c r="I408" s="92"/>
    </row>
    <row r="409" spans="1:9" ht="15">
      <c r="A409" s="92">
        <v>602</v>
      </c>
      <c r="B409" s="94" t="s">
        <v>92</v>
      </c>
      <c r="C409" s="485" t="s">
        <v>309</v>
      </c>
      <c r="D409" s="92" t="s">
        <v>268</v>
      </c>
      <c r="F409" s="92"/>
      <c r="G409" s="94"/>
      <c r="H409" s="485"/>
      <c r="I409" s="92"/>
    </row>
    <row r="410" spans="1:9" ht="15">
      <c r="A410" s="92">
        <v>603</v>
      </c>
      <c r="B410" s="94" t="s">
        <v>93</v>
      </c>
      <c r="C410" s="485" t="s">
        <v>310</v>
      </c>
      <c r="D410" s="92" t="s">
        <v>268</v>
      </c>
      <c r="F410" s="92"/>
      <c r="G410" s="94"/>
      <c r="H410" s="485"/>
      <c r="I410" s="92"/>
    </row>
    <row r="411" spans="1:9" ht="15">
      <c r="A411" s="92">
        <v>604</v>
      </c>
      <c r="B411" s="94" t="s">
        <v>94</v>
      </c>
      <c r="C411" s="485" t="s">
        <v>311</v>
      </c>
      <c r="D411" s="92" t="s">
        <v>268</v>
      </c>
      <c r="F411" s="92"/>
      <c r="G411" s="94"/>
      <c r="H411" s="485"/>
      <c r="I411" s="92"/>
    </row>
    <row r="412" spans="1:9" ht="15">
      <c r="A412" s="92">
        <v>605</v>
      </c>
      <c r="B412" s="94" t="s">
        <v>312</v>
      </c>
      <c r="C412" s="485" t="s">
        <v>313</v>
      </c>
      <c r="D412" s="92" t="s">
        <v>268</v>
      </c>
      <c r="F412" s="92"/>
      <c r="G412" s="94"/>
      <c r="H412" s="485"/>
      <c r="I412" s="92"/>
    </row>
    <row r="413" spans="1:9" ht="15">
      <c r="A413" s="92">
        <v>606</v>
      </c>
      <c r="B413" s="94" t="s">
        <v>88</v>
      </c>
      <c r="C413" s="485" t="s">
        <v>314</v>
      </c>
      <c r="D413" s="92" t="s">
        <v>268</v>
      </c>
      <c r="F413" s="92"/>
      <c r="G413" s="94"/>
      <c r="H413" s="485"/>
      <c r="I413" s="92"/>
    </row>
    <row r="414" spans="1:9" ht="15">
      <c r="A414" s="92">
        <v>607</v>
      </c>
      <c r="B414" s="94" t="s">
        <v>315</v>
      </c>
      <c r="C414" s="485" t="s">
        <v>316</v>
      </c>
      <c r="D414" s="92" t="s">
        <v>268</v>
      </c>
      <c r="F414" s="92"/>
      <c r="G414" s="94"/>
      <c r="H414" s="485"/>
      <c r="I414" s="92"/>
    </row>
    <row r="415" spans="1:9" ht="15">
      <c r="A415" s="92">
        <v>608</v>
      </c>
      <c r="B415" s="94" t="s">
        <v>317</v>
      </c>
      <c r="C415" s="485" t="s">
        <v>318</v>
      </c>
      <c r="D415" s="92" t="s">
        <v>268</v>
      </c>
      <c r="F415" s="92"/>
      <c r="G415" s="94"/>
      <c r="H415" s="485"/>
      <c r="I415" s="92"/>
    </row>
    <row r="416" spans="1:9" ht="15">
      <c r="A416" s="92">
        <v>609</v>
      </c>
      <c r="B416" s="94" t="s">
        <v>497</v>
      </c>
      <c r="C416" s="485">
        <v>37014</v>
      </c>
      <c r="D416" s="92" t="s">
        <v>268</v>
      </c>
      <c r="F416" s="92"/>
      <c r="G416" s="94"/>
      <c r="H416" s="485"/>
      <c r="I416" s="92"/>
    </row>
    <row r="417" spans="1:9" ht="15">
      <c r="A417" s="92">
        <v>610</v>
      </c>
      <c r="B417" s="94" t="s">
        <v>552</v>
      </c>
      <c r="C417" s="485"/>
      <c r="D417" s="333"/>
      <c r="F417" s="92"/>
      <c r="G417" s="94"/>
      <c r="H417" s="485"/>
      <c r="I417" s="92"/>
    </row>
    <row r="418" spans="1:9" ht="15">
      <c r="A418" s="92">
        <v>611</v>
      </c>
      <c r="B418" s="94"/>
      <c r="C418" s="485"/>
      <c r="D418" s="92"/>
      <c r="F418" s="92"/>
      <c r="G418" s="94"/>
      <c r="H418" s="485"/>
      <c r="I418" s="92"/>
    </row>
    <row r="419" spans="1:9" ht="15">
      <c r="A419" s="92">
        <v>612</v>
      </c>
      <c r="B419" s="94"/>
      <c r="C419" s="485"/>
      <c r="D419" s="92"/>
      <c r="F419" s="92"/>
      <c r="G419" s="94"/>
      <c r="H419" s="485"/>
      <c r="I419" s="92"/>
    </row>
    <row r="420" spans="1:9" ht="15">
      <c r="A420" s="92">
        <v>613</v>
      </c>
      <c r="B420" s="94"/>
      <c r="C420" s="485"/>
      <c r="D420" s="92"/>
      <c r="F420" s="92"/>
      <c r="G420" s="94"/>
      <c r="H420" s="485"/>
      <c r="I420" s="92"/>
    </row>
    <row r="421" spans="1:9" ht="15">
      <c r="A421" s="92">
        <v>614</v>
      </c>
      <c r="B421" s="94"/>
      <c r="C421" s="485"/>
      <c r="D421" s="92"/>
      <c r="F421" s="92"/>
      <c r="G421" s="94"/>
      <c r="H421" s="485"/>
      <c r="I421" s="92"/>
    </row>
    <row r="422" spans="1:9" ht="15">
      <c r="A422" s="92">
        <v>615</v>
      </c>
      <c r="B422" s="94"/>
      <c r="C422" s="485"/>
      <c r="D422" s="92"/>
      <c r="F422" s="92"/>
      <c r="G422" s="94"/>
      <c r="H422" s="485"/>
      <c r="I422" s="92"/>
    </row>
    <row r="423" spans="1:9" ht="15">
      <c r="A423" s="92">
        <v>616</v>
      </c>
      <c r="B423" s="94"/>
      <c r="C423" s="485"/>
      <c r="D423" s="92"/>
      <c r="F423" s="92"/>
      <c r="G423" s="94"/>
      <c r="H423" s="485"/>
      <c r="I423" s="92"/>
    </row>
    <row r="424" spans="1:9" ht="15">
      <c r="A424" s="92">
        <v>617</v>
      </c>
      <c r="B424" s="94"/>
      <c r="C424" s="485"/>
      <c r="D424" s="92"/>
      <c r="F424" s="92"/>
      <c r="G424" s="94"/>
      <c r="H424" s="485"/>
      <c r="I424" s="92"/>
    </row>
    <row r="425" spans="1:9" ht="15">
      <c r="A425" s="92">
        <v>618</v>
      </c>
      <c r="B425" s="94"/>
      <c r="C425" s="485"/>
      <c r="D425" s="92"/>
      <c r="F425" s="92"/>
      <c r="G425" s="94"/>
      <c r="H425" s="485"/>
      <c r="I425" s="92"/>
    </row>
    <row r="426" spans="1:9" ht="15">
      <c r="A426" s="334">
        <v>619</v>
      </c>
      <c r="B426" s="94"/>
      <c r="C426" s="485"/>
      <c r="D426" s="92"/>
      <c r="F426" s="92"/>
      <c r="G426" s="94"/>
      <c r="H426" s="485"/>
      <c r="I426" s="92"/>
    </row>
    <row r="427" spans="1:9" ht="15">
      <c r="A427" s="92">
        <v>620</v>
      </c>
      <c r="B427" s="94" t="s">
        <v>56</v>
      </c>
      <c r="C427" s="485">
        <v>38698</v>
      </c>
      <c r="D427" s="92" t="s">
        <v>266</v>
      </c>
      <c r="F427" s="92"/>
      <c r="G427" s="94"/>
      <c r="H427" s="485"/>
      <c r="I427" s="92"/>
    </row>
    <row r="428" spans="1:9" ht="15">
      <c r="A428" s="92">
        <v>621</v>
      </c>
      <c r="B428" s="94" t="s">
        <v>57</v>
      </c>
      <c r="C428" s="485" t="s">
        <v>319</v>
      </c>
      <c r="D428" s="92" t="s">
        <v>266</v>
      </c>
      <c r="F428" s="92"/>
      <c r="G428" s="94"/>
      <c r="H428" s="485"/>
      <c r="I428" s="92"/>
    </row>
    <row r="429" spans="1:9" ht="15">
      <c r="A429" s="92">
        <v>622</v>
      </c>
      <c r="B429" s="94" t="s">
        <v>72</v>
      </c>
      <c r="C429" s="485" t="s">
        <v>320</v>
      </c>
      <c r="D429" s="92" t="s">
        <v>266</v>
      </c>
      <c r="F429" s="92"/>
      <c r="G429" s="94"/>
      <c r="H429" s="485"/>
      <c r="I429" s="92"/>
    </row>
    <row r="430" spans="1:9" ht="15">
      <c r="A430" s="92">
        <v>623</v>
      </c>
      <c r="B430" s="94" t="s">
        <v>58</v>
      </c>
      <c r="C430" s="485" t="s">
        <v>321</v>
      </c>
      <c r="D430" s="92" t="s">
        <v>266</v>
      </c>
      <c r="F430" s="92"/>
      <c r="G430" s="94"/>
      <c r="H430" s="485"/>
      <c r="I430" s="92"/>
    </row>
    <row r="431" spans="1:9" ht="15">
      <c r="A431" s="92">
        <v>624</v>
      </c>
      <c r="B431" s="94" t="s">
        <v>95</v>
      </c>
      <c r="C431" s="485"/>
      <c r="D431" s="92" t="s">
        <v>266</v>
      </c>
      <c r="F431" s="92"/>
      <c r="G431" s="94"/>
      <c r="H431" s="485"/>
      <c r="I431" s="92"/>
    </row>
    <row r="432" spans="1:9" ht="15">
      <c r="A432" s="92">
        <v>625</v>
      </c>
      <c r="B432" s="94" t="s">
        <v>69</v>
      </c>
      <c r="C432" s="485" t="s">
        <v>322</v>
      </c>
      <c r="D432" s="92" t="s">
        <v>266</v>
      </c>
      <c r="F432" s="92"/>
      <c r="G432" s="94"/>
      <c r="H432" s="485"/>
      <c r="I432" s="92"/>
    </row>
    <row r="433" spans="1:9" ht="15">
      <c r="A433" s="92">
        <v>626</v>
      </c>
      <c r="B433" s="94" t="s">
        <v>323</v>
      </c>
      <c r="C433" s="485"/>
      <c r="D433" s="92" t="s">
        <v>266</v>
      </c>
      <c r="F433" s="92"/>
      <c r="G433" s="94"/>
      <c r="H433" s="485"/>
      <c r="I433" s="92"/>
    </row>
    <row r="434" spans="1:9" ht="15">
      <c r="A434" s="92">
        <v>627</v>
      </c>
      <c r="B434" s="94" t="s">
        <v>324</v>
      </c>
      <c r="C434" s="485"/>
      <c r="D434" s="92" t="s">
        <v>266</v>
      </c>
      <c r="F434" s="92"/>
      <c r="G434" s="94"/>
      <c r="H434" s="485"/>
      <c r="I434" s="92"/>
    </row>
    <row r="435" spans="1:9" ht="15">
      <c r="A435" s="92">
        <v>628</v>
      </c>
      <c r="B435" s="94" t="s">
        <v>70</v>
      </c>
      <c r="C435" s="485" t="s">
        <v>325</v>
      </c>
      <c r="D435" s="92" t="s">
        <v>266</v>
      </c>
      <c r="F435" s="92"/>
      <c r="G435" s="94"/>
      <c r="H435" s="485"/>
      <c r="I435" s="92"/>
    </row>
    <row r="436" spans="1:9" ht="15">
      <c r="A436" s="92">
        <v>629</v>
      </c>
      <c r="B436" s="94"/>
      <c r="C436" s="485"/>
      <c r="D436" s="92"/>
      <c r="F436" s="92"/>
      <c r="G436" s="94"/>
      <c r="H436" s="485"/>
      <c r="I436" s="92"/>
    </row>
    <row r="437" spans="1:9" ht="15">
      <c r="A437" s="92">
        <v>630</v>
      </c>
      <c r="B437" s="94"/>
      <c r="C437" s="485"/>
      <c r="D437" s="92"/>
      <c r="F437" s="92"/>
      <c r="G437" s="94"/>
      <c r="H437" s="485"/>
      <c r="I437" s="92"/>
    </row>
    <row r="438" spans="1:9" ht="15">
      <c r="A438" s="92">
        <v>631</v>
      </c>
      <c r="B438" s="94"/>
      <c r="C438" s="485"/>
      <c r="D438" s="92"/>
      <c r="F438" s="92"/>
      <c r="G438" s="94"/>
      <c r="H438" s="485"/>
      <c r="I438" s="92"/>
    </row>
    <row r="439" spans="1:9" ht="15">
      <c r="A439" s="92">
        <v>632</v>
      </c>
      <c r="B439" s="94"/>
      <c r="C439" s="485"/>
      <c r="D439" s="92"/>
      <c r="F439" s="92"/>
      <c r="G439" s="94"/>
      <c r="H439" s="485"/>
      <c r="I439" s="92"/>
    </row>
    <row r="440" spans="1:9" ht="15">
      <c r="A440" s="92">
        <v>633</v>
      </c>
      <c r="B440" s="94"/>
      <c r="C440" s="485"/>
      <c r="D440" s="92"/>
      <c r="F440" s="92"/>
      <c r="G440" s="94"/>
      <c r="H440" s="485"/>
      <c r="I440" s="92"/>
    </row>
    <row r="441" spans="1:9" ht="15">
      <c r="A441" s="92">
        <v>634</v>
      </c>
      <c r="B441" s="94"/>
      <c r="C441" s="485"/>
      <c r="D441" s="92"/>
      <c r="F441" s="92"/>
      <c r="G441" s="94"/>
      <c r="H441" s="485"/>
      <c r="I441" s="92"/>
    </row>
    <row r="442" spans="1:9" ht="15">
      <c r="A442" s="92">
        <v>635</v>
      </c>
      <c r="B442" s="94"/>
      <c r="C442" s="485"/>
      <c r="D442" s="92"/>
      <c r="F442" s="92"/>
      <c r="G442" s="94"/>
      <c r="H442" s="485"/>
      <c r="I442" s="92"/>
    </row>
    <row r="443" spans="1:9" ht="15">
      <c r="A443" s="92">
        <v>636</v>
      </c>
      <c r="B443" s="94"/>
      <c r="C443" s="485"/>
      <c r="D443" s="92"/>
      <c r="F443" s="92"/>
      <c r="G443" s="94"/>
      <c r="H443" s="485"/>
      <c r="I443" s="92"/>
    </row>
    <row r="444" spans="1:9" ht="15">
      <c r="A444" s="92">
        <v>637</v>
      </c>
      <c r="B444" s="94"/>
      <c r="C444" s="485"/>
      <c r="D444" s="92"/>
      <c r="F444" s="92"/>
      <c r="G444" s="94"/>
      <c r="H444" s="485"/>
      <c r="I444" s="92"/>
    </row>
    <row r="445" spans="1:9" ht="15">
      <c r="A445" s="92">
        <v>638</v>
      </c>
      <c r="B445" s="94" t="s">
        <v>68</v>
      </c>
      <c r="C445" s="485" t="s">
        <v>326</v>
      </c>
      <c r="D445" s="92" t="s">
        <v>271</v>
      </c>
      <c r="F445" s="92"/>
      <c r="G445" s="94"/>
      <c r="H445" s="485"/>
      <c r="I445" s="92"/>
    </row>
    <row r="446" spans="1:9" ht="15">
      <c r="A446" s="92">
        <v>639</v>
      </c>
      <c r="B446" s="94" t="s">
        <v>96</v>
      </c>
      <c r="C446" s="485" t="s">
        <v>327</v>
      </c>
      <c r="D446" s="92" t="s">
        <v>271</v>
      </c>
      <c r="F446" s="92"/>
      <c r="G446" s="94"/>
      <c r="H446" s="485"/>
      <c r="I446" s="92"/>
    </row>
    <row r="447" spans="1:9" ht="15">
      <c r="A447" s="92">
        <v>640</v>
      </c>
      <c r="B447" s="94" t="s">
        <v>67</v>
      </c>
      <c r="C447" s="485" t="s">
        <v>328</v>
      </c>
      <c r="D447" s="92" t="s">
        <v>271</v>
      </c>
      <c r="F447" s="92"/>
      <c r="G447" s="94"/>
      <c r="H447" s="485"/>
      <c r="I447" s="92"/>
    </row>
    <row r="448" spans="1:9" ht="15">
      <c r="A448" s="92">
        <v>641</v>
      </c>
      <c r="B448" s="94" t="s">
        <v>329</v>
      </c>
      <c r="C448" s="485" t="s">
        <v>330</v>
      </c>
      <c r="D448" s="92" t="s">
        <v>271</v>
      </c>
      <c r="F448" s="92"/>
      <c r="G448" s="94"/>
      <c r="H448" s="485"/>
      <c r="I448" s="92"/>
    </row>
    <row r="449" spans="1:9" ht="15">
      <c r="A449" s="92">
        <v>642</v>
      </c>
      <c r="B449" s="94" t="s">
        <v>66</v>
      </c>
      <c r="C449" s="485" t="s">
        <v>331</v>
      </c>
      <c r="D449" s="92" t="s">
        <v>271</v>
      </c>
      <c r="F449" s="92"/>
      <c r="G449" s="94"/>
      <c r="H449" s="485"/>
      <c r="I449" s="92"/>
    </row>
    <row r="450" spans="1:9" ht="15">
      <c r="A450" s="92">
        <v>643</v>
      </c>
      <c r="B450" s="94" t="s">
        <v>332</v>
      </c>
      <c r="C450" s="485" t="s">
        <v>333</v>
      </c>
      <c r="D450" s="92" t="s">
        <v>271</v>
      </c>
      <c r="F450" s="92"/>
      <c r="G450" s="94"/>
      <c r="H450" s="485"/>
      <c r="I450" s="92"/>
    </row>
    <row r="451" spans="1:9" ht="15">
      <c r="A451" s="92">
        <v>644</v>
      </c>
      <c r="B451" s="94" t="s">
        <v>97</v>
      </c>
      <c r="C451" s="485" t="s">
        <v>334</v>
      </c>
      <c r="D451" s="92" t="s">
        <v>271</v>
      </c>
      <c r="F451" s="92"/>
      <c r="G451" s="94"/>
      <c r="H451" s="485"/>
      <c r="I451" s="92"/>
    </row>
    <row r="452" spans="1:9" ht="15">
      <c r="A452" s="92">
        <v>645</v>
      </c>
      <c r="B452" s="94" t="s">
        <v>335</v>
      </c>
      <c r="C452" s="485" t="s">
        <v>336</v>
      </c>
      <c r="D452" s="92" t="s">
        <v>271</v>
      </c>
      <c r="F452" s="92"/>
      <c r="G452" s="94"/>
      <c r="H452" s="485"/>
      <c r="I452" s="92"/>
    </row>
    <row r="453" spans="1:9" ht="15">
      <c r="A453" s="92">
        <v>646</v>
      </c>
      <c r="B453" s="94" t="s">
        <v>498</v>
      </c>
      <c r="C453" s="485">
        <v>37542</v>
      </c>
      <c r="D453" s="92" t="s">
        <v>271</v>
      </c>
      <c r="F453" s="92"/>
      <c r="G453" s="94"/>
      <c r="H453" s="485"/>
      <c r="I453" s="92"/>
    </row>
    <row r="454" spans="1:9" ht="15">
      <c r="A454" s="92">
        <v>647</v>
      </c>
      <c r="B454" s="94"/>
      <c r="C454" s="485"/>
      <c r="D454" s="92"/>
      <c r="F454" s="8"/>
      <c r="G454" s="25"/>
      <c r="H454" s="485"/>
      <c r="I454" s="8"/>
    </row>
    <row r="455" spans="1:9" ht="15">
      <c r="A455" s="8">
        <v>648</v>
      </c>
      <c r="B455" s="25"/>
      <c r="C455" s="485"/>
      <c r="D455" s="8"/>
      <c r="F455" s="8"/>
      <c r="G455" s="25"/>
      <c r="H455" s="485"/>
      <c r="I455" s="8"/>
    </row>
    <row r="456" spans="1:9" ht="15">
      <c r="A456" s="8">
        <v>649</v>
      </c>
      <c r="B456" s="25"/>
      <c r="C456" s="485"/>
      <c r="D456" s="8"/>
      <c r="F456" s="8"/>
      <c r="G456" s="25"/>
      <c r="H456" s="485"/>
      <c r="I456" s="8"/>
    </row>
    <row r="457" spans="1:4" ht="15">
      <c r="A457" s="8">
        <v>650</v>
      </c>
      <c r="B457" s="25"/>
      <c r="C457" s="485"/>
      <c r="D457" s="8"/>
    </row>
    <row r="458" spans="1:4" ht="15">
      <c r="A458" s="92">
        <f>A408+50</f>
        <v>651</v>
      </c>
      <c r="B458" s="94" t="s">
        <v>65</v>
      </c>
      <c r="C458" s="485" t="s">
        <v>337</v>
      </c>
      <c r="D458" s="92" t="s">
        <v>255</v>
      </c>
    </row>
    <row r="459" spans="1:4" ht="15">
      <c r="A459" s="92">
        <f>A458+1</f>
        <v>652</v>
      </c>
      <c r="B459" s="94" t="s">
        <v>99</v>
      </c>
      <c r="C459" s="485" t="s">
        <v>338</v>
      </c>
      <c r="D459" s="92" t="s">
        <v>255</v>
      </c>
    </row>
    <row r="460" spans="1:4" ht="15">
      <c r="A460" s="92">
        <f aca="true" t="shared" si="7" ref="A460:A506">A459+1</f>
        <v>653</v>
      </c>
      <c r="B460" s="94" t="s">
        <v>339</v>
      </c>
      <c r="C460" s="485" t="s">
        <v>340</v>
      </c>
      <c r="D460" s="92" t="s">
        <v>255</v>
      </c>
    </row>
    <row r="461" spans="1:4" ht="15">
      <c r="A461" s="92">
        <f t="shared" si="7"/>
        <v>654</v>
      </c>
      <c r="B461" s="94" t="s">
        <v>98</v>
      </c>
      <c r="C461" s="485" t="s">
        <v>341</v>
      </c>
      <c r="D461" s="92" t="s">
        <v>255</v>
      </c>
    </row>
    <row r="462" spans="1:4" ht="15">
      <c r="A462" s="92">
        <f t="shared" si="7"/>
        <v>655</v>
      </c>
      <c r="B462" s="94" t="s">
        <v>60</v>
      </c>
      <c r="C462" s="485" t="s">
        <v>342</v>
      </c>
      <c r="D462" s="92" t="s">
        <v>255</v>
      </c>
    </row>
    <row r="463" spans="1:4" ht="15">
      <c r="A463" s="92">
        <f t="shared" si="7"/>
        <v>656</v>
      </c>
      <c r="B463" s="94" t="s">
        <v>100</v>
      </c>
      <c r="C463" s="485" t="s">
        <v>343</v>
      </c>
      <c r="D463" s="92" t="s">
        <v>255</v>
      </c>
    </row>
    <row r="464" spans="1:4" ht="15">
      <c r="A464" s="92">
        <f t="shared" si="7"/>
        <v>657</v>
      </c>
      <c r="B464" s="94" t="s">
        <v>344</v>
      </c>
      <c r="C464" s="485" t="s">
        <v>345</v>
      </c>
      <c r="D464" s="92" t="s">
        <v>255</v>
      </c>
    </row>
    <row r="465" spans="1:4" ht="15">
      <c r="A465" s="92">
        <f t="shared" si="7"/>
        <v>658</v>
      </c>
      <c r="B465" s="94" t="s">
        <v>59</v>
      </c>
      <c r="C465" s="485" t="s">
        <v>346</v>
      </c>
      <c r="D465" s="92" t="s">
        <v>255</v>
      </c>
    </row>
    <row r="466" spans="1:4" ht="15">
      <c r="A466" s="92">
        <v>659</v>
      </c>
      <c r="B466" s="94" t="s">
        <v>347</v>
      </c>
      <c r="C466" s="485" t="s">
        <v>348</v>
      </c>
      <c r="D466" s="92" t="s">
        <v>255</v>
      </c>
    </row>
    <row r="467" spans="1:4" ht="15">
      <c r="A467" s="92">
        <f t="shared" si="7"/>
        <v>660</v>
      </c>
      <c r="B467" s="94" t="s">
        <v>499</v>
      </c>
      <c r="C467" s="485"/>
      <c r="D467" s="92" t="s">
        <v>255</v>
      </c>
    </row>
    <row r="468" spans="1:4" ht="15">
      <c r="A468" s="92">
        <f t="shared" si="7"/>
        <v>661</v>
      </c>
      <c r="B468" s="94" t="s">
        <v>500</v>
      </c>
      <c r="C468" s="485">
        <v>36789</v>
      </c>
      <c r="D468" s="92" t="s">
        <v>255</v>
      </c>
    </row>
    <row r="469" spans="1:4" ht="15">
      <c r="A469" s="92">
        <f t="shared" si="7"/>
        <v>662</v>
      </c>
      <c r="B469" s="94"/>
      <c r="C469" s="485"/>
      <c r="D469" s="92"/>
    </row>
    <row r="470" spans="1:4" ht="15">
      <c r="A470" s="92">
        <f t="shared" si="7"/>
        <v>663</v>
      </c>
      <c r="B470" s="94"/>
      <c r="C470" s="485"/>
      <c r="D470" s="92"/>
    </row>
    <row r="471" spans="1:4" ht="15">
      <c r="A471" s="92">
        <f t="shared" si="7"/>
        <v>664</v>
      </c>
      <c r="B471" s="94"/>
      <c r="C471" s="485"/>
      <c r="D471" s="92"/>
    </row>
    <row r="472" spans="1:4" ht="15">
      <c r="A472" s="92">
        <f t="shared" si="7"/>
        <v>665</v>
      </c>
      <c r="B472" s="94"/>
      <c r="C472" s="485"/>
      <c r="D472" s="92"/>
    </row>
    <row r="473" spans="1:4" ht="15">
      <c r="A473" s="92">
        <f t="shared" si="7"/>
        <v>666</v>
      </c>
      <c r="B473" s="94"/>
      <c r="C473" s="485"/>
      <c r="D473" s="92"/>
    </row>
    <row r="474" spans="1:4" ht="15">
      <c r="A474" s="92">
        <f t="shared" si="7"/>
        <v>667</v>
      </c>
      <c r="B474" s="94"/>
      <c r="C474" s="485"/>
      <c r="D474" s="92"/>
    </row>
    <row r="475" spans="1:4" ht="15">
      <c r="A475" s="92">
        <f t="shared" si="7"/>
        <v>668</v>
      </c>
      <c r="B475" s="94"/>
      <c r="C475" s="485"/>
      <c r="D475" s="92"/>
    </row>
    <row r="476" spans="1:4" ht="15">
      <c r="A476" s="92">
        <f t="shared" si="7"/>
        <v>669</v>
      </c>
      <c r="B476" s="94"/>
      <c r="C476" s="485"/>
      <c r="D476" s="92"/>
    </row>
    <row r="477" spans="1:4" ht="15">
      <c r="A477" s="92">
        <f t="shared" si="7"/>
        <v>670</v>
      </c>
      <c r="B477" s="94" t="s">
        <v>52</v>
      </c>
      <c r="C477" s="485" t="s">
        <v>349</v>
      </c>
      <c r="D477" s="92" t="s">
        <v>260</v>
      </c>
    </row>
    <row r="478" spans="1:4" ht="15">
      <c r="A478" s="92">
        <f t="shared" si="7"/>
        <v>671</v>
      </c>
      <c r="B478" s="94" t="s">
        <v>53</v>
      </c>
      <c r="C478" s="485" t="s">
        <v>350</v>
      </c>
      <c r="D478" s="92" t="s">
        <v>260</v>
      </c>
    </row>
    <row r="479" spans="1:4" ht="15">
      <c r="A479" s="92">
        <f t="shared" si="7"/>
        <v>672</v>
      </c>
      <c r="B479" s="94" t="s">
        <v>55</v>
      </c>
      <c r="C479" s="485" t="s">
        <v>351</v>
      </c>
      <c r="D479" s="92" t="s">
        <v>260</v>
      </c>
    </row>
    <row r="480" spans="1:4" ht="15">
      <c r="A480" s="92">
        <f t="shared" si="7"/>
        <v>673</v>
      </c>
      <c r="B480" s="94" t="s">
        <v>63</v>
      </c>
      <c r="C480" s="485" t="s">
        <v>352</v>
      </c>
      <c r="D480" s="92" t="s">
        <v>260</v>
      </c>
    </row>
    <row r="481" spans="1:4" ht="15">
      <c r="A481" s="92">
        <f t="shared" si="7"/>
        <v>674</v>
      </c>
      <c r="B481" s="94" t="s">
        <v>54</v>
      </c>
      <c r="C481" s="485" t="s">
        <v>353</v>
      </c>
      <c r="D481" s="92" t="s">
        <v>260</v>
      </c>
    </row>
    <row r="482" spans="1:4" ht="15">
      <c r="A482" s="92">
        <f t="shared" si="7"/>
        <v>675</v>
      </c>
      <c r="B482" s="94" t="s">
        <v>64</v>
      </c>
      <c r="C482" s="485" t="s">
        <v>354</v>
      </c>
      <c r="D482" s="92" t="s">
        <v>260</v>
      </c>
    </row>
    <row r="483" spans="1:4" ht="15">
      <c r="A483" s="92">
        <f t="shared" si="7"/>
        <v>676</v>
      </c>
      <c r="B483" s="94" t="s">
        <v>62</v>
      </c>
      <c r="C483" s="485" t="s">
        <v>355</v>
      </c>
      <c r="D483" s="92" t="s">
        <v>260</v>
      </c>
    </row>
    <row r="484" spans="1:4" ht="15">
      <c r="A484" s="92">
        <f t="shared" si="7"/>
        <v>677</v>
      </c>
      <c r="B484" s="94" t="s">
        <v>101</v>
      </c>
      <c r="C484" s="485" t="s">
        <v>356</v>
      </c>
      <c r="D484" s="92" t="s">
        <v>260</v>
      </c>
    </row>
    <row r="485" spans="1:4" ht="15">
      <c r="A485" s="92">
        <f t="shared" si="7"/>
        <v>678</v>
      </c>
      <c r="B485" s="94" t="s">
        <v>357</v>
      </c>
      <c r="C485" s="485" t="s">
        <v>358</v>
      </c>
      <c r="D485" s="92" t="s">
        <v>260</v>
      </c>
    </row>
    <row r="486" spans="1:4" ht="15">
      <c r="A486" s="92">
        <f t="shared" si="7"/>
        <v>679</v>
      </c>
      <c r="B486" s="94" t="s">
        <v>359</v>
      </c>
      <c r="C486" s="485" t="s">
        <v>360</v>
      </c>
      <c r="D486" s="92" t="s">
        <v>260</v>
      </c>
    </row>
    <row r="487" spans="1:4" ht="15">
      <c r="A487" s="92">
        <f t="shared" si="7"/>
        <v>680</v>
      </c>
      <c r="B487" s="94" t="s">
        <v>539</v>
      </c>
      <c r="C487" s="485"/>
      <c r="D487" s="92"/>
    </row>
    <row r="488" spans="1:4" ht="15">
      <c r="A488" s="92">
        <f t="shared" si="7"/>
        <v>681</v>
      </c>
      <c r="B488" s="94" t="s">
        <v>540</v>
      </c>
      <c r="C488" s="485"/>
      <c r="D488" s="92"/>
    </row>
    <row r="489" spans="1:4" ht="15">
      <c r="A489" s="92">
        <f t="shared" si="7"/>
        <v>682</v>
      </c>
      <c r="B489" s="94"/>
      <c r="C489" s="485"/>
      <c r="D489" s="92"/>
    </row>
    <row r="490" spans="1:4" ht="15">
      <c r="A490" s="92">
        <f t="shared" si="7"/>
        <v>683</v>
      </c>
      <c r="B490" s="94"/>
      <c r="C490" s="485"/>
      <c r="D490" s="92"/>
    </row>
    <row r="491" spans="1:4" ht="15">
      <c r="A491" s="92">
        <f t="shared" si="7"/>
        <v>684</v>
      </c>
      <c r="B491" s="94"/>
      <c r="C491" s="485"/>
      <c r="D491" s="92"/>
    </row>
    <row r="492" spans="1:4" ht="15">
      <c r="A492" s="92">
        <f t="shared" si="7"/>
        <v>685</v>
      </c>
      <c r="B492" s="94"/>
      <c r="C492" s="485"/>
      <c r="D492" s="92"/>
    </row>
    <row r="493" spans="1:4" ht="15">
      <c r="A493" s="92">
        <f t="shared" si="7"/>
        <v>686</v>
      </c>
      <c r="B493" s="94"/>
      <c r="C493" s="485"/>
      <c r="D493" s="92"/>
    </row>
    <row r="494" spans="1:4" ht="15">
      <c r="A494" s="92">
        <f t="shared" si="7"/>
        <v>687</v>
      </c>
      <c r="B494" s="94" t="s">
        <v>61</v>
      </c>
      <c r="C494" s="485" t="s">
        <v>361</v>
      </c>
      <c r="D494" s="92" t="s">
        <v>264</v>
      </c>
    </row>
    <row r="495" spans="1:4" ht="15">
      <c r="A495" s="92">
        <f t="shared" si="7"/>
        <v>688</v>
      </c>
      <c r="B495" s="94" t="s">
        <v>102</v>
      </c>
      <c r="C495" s="485" t="s">
        <v>362</v>
      </c>
      <c r="D495" s="92" t="s">
        <v>264</v>
      </c>
    </row>
    <row r="496" spans="1:4" ht="15">
      <c r="A496" s="92">
        <f t="shared" si="7"/>
        <v>689</v>
      </c>
      <c r="B496" s="94" t="s">
        <v>363</v>
      </c>
      <c r="C496" s="485" t="s">
        <v>364</v>
      </c>
      <c r="D496" s="92" t="s">
        <v>264</v>
      </c>
    </row>
    <row r="497" spans="1:4" ht="15">
      <c r="A497" s="92">
        <f t="shared" si="7"/>
        <v>690</v>
      </c>
      <c r="B497" s="94" t="s">
        <v>365</v>
      </c>
      <c r="C497" s="485"/>
      <c r="D497" s="92" t="s">
        <v>264</v>
      </c>
    </row>
    <row r="498" spans="1:4" ht="15">
      <c r="A498" s="92">
        <f t="shared" si="7"/>
        <v>691</v>
      </c>
      <c r="B498" s="94" t="s">
        <v>366</v>
      </c>
      <c r="C498" s="485" t="s">
        <v>367</v>
      </c>
      <c r="D498" s="92" t="s">
        <v>264</v>
      </c>
    </row>
    <row r="499" spans="1:4" ht="15">
      <c r="A499" s="92">
        <f t="shared" si="7"/>
        <v>692</v>
      </c>
      <c r="B499" s="94" t="s">
        <v>368</v>
      </c>
      <c r="C499" s="485"/>
      <c r="D499" s="92" t="s">
        <v>264</v>
      </c>
    </row>
    <row r="500" spans="1:4" ht="15">
      <c r="A500" s="92">
        <f t="shared" si="7"/>
        <v>693</v>
      </c>
      <c r="B500" s="94" t="s">
        <v>369</v>
      </c>
      <c r="C500" s="485" t="s">
        <v>370</v>
      </c>
      <c r="D500" s="92" t="s">
        <v>264</v>
      </c>
    </row>
    <row r="501" spans="1:4" ht="15">
      <c r="A501" s="92">
        <f t="shared" si="7"/>
        <v>694</v>
      </c>
      <c r="B501" s="94" t="s">
        <v>371</v>
      </c>
      <c r="C501" s="485" t="s">
        <v>372</v>
      </c>
      <c r="D501" s="92" t="s">
        <v>264</v>
      </c>
    </row>
    <row r="502" spans="1:4" ht="15">
      <c r="A502" s="92">
        <f t="shared" si="7"/>
        <v>695</v>
      </c>
      <c r="B502" s="94"/>
      <c r="C502" s="485"/>
      <c r="D502" s="92"/>
    </row>
    <row r="503" spans="1:4" ht="15">
      <c r="A503" s="92">
        <f t="shared" si="7"/>
        <v>696</v>
      </c>
      <c r="B503" s="94"/>
      <c r="C503" s="485"/>
      <c r="D503" s="92"/>
    </row>
    <row r="504" spans="1:4" ht="15">
      <c r="A504" s="8">
        <f t="shared" si="7"/>
        <v>697</v>
      </c>
      <c r="B504" s="25"/>
      <c r="C504" s="485"/>
      <c r="D504" s="8"/>
    </row>
    <row r="505" spans="1:4" ht="15">
      <c r="A505" s="8">
        <f t="shared" si="7"/>
        <v>698</v>
      </c>
      <c r="B505" s="25"/>
      <c r="C505" s="485"/>
      <c r="D505" s="8"/>
    </row>
    <row r="506" spans="1:4" ht="15">
      <c r="A506" s="8">
        <f t="shared" si="7"/>
        <v>699</v>
      </c>
      <c r="B506" s="25"/>
      <c r="C506" s="485"/>
      <c r="D506" s="8"/>
    </row>
  </sheetData>
  <sheetProtection/>
  <conditionalFormatting sqref="A1:A6 A507:A65536">
    <cfRule type="cellIs" priority="1" dxfId="2" operator="between" stopIfTrue="1">
      <formula>500</formula>
      <formula>599</formula>
    </cfRule>
    <cfRule type="cellIs" priority="2" dxfId="4" operator="between" stopIfTrue="1">
      <formula>300</formula>
      <formula>399</formula>
    </cfRule>
    <cfRule type="cellIs" priority="3" dxfId="206" operator="between" stopIfTrue="1">
      <formula>600</formula>
      <formula>699</formula>
    </cfRule>
  </conditionalFormatting>
  <conditionalFormatting sqref="D1:D6 D507:D65536">
    <cfRule type="cellIs" priority="4" dxfId="205" operator="equal" stopIfTrue="1">
      <formula>"U11"</formula>
    </cfRule>
    <cfRule type="cellIs" priority="5" dxfId="204" operator="equal" stopIfTrue="1">
      <formula>"U13"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57421875" style="61" customWidth="1"/>
    <col min="2" max="2" width="21.7109375" style="3" customWidth="1"/>
    <col min="3" max="3" width="6.8515625" style="61" customWidth="1"/>
    <col min="4" max="4" width="7.00390625" style="61" customWidth="1"/>
    <col min="5" max="5" width="6.7109375" style="61" customWidth="1"/>
    <col min="6" max="7" width="7.00390625" style="61" customWidth="1"/>
    <col min="8" max="8" width="7.421875" style="61" customWidth="1"/>
    <col min="9" max="9" width="3.7109375" style="61" customWidth="1"/>
    <col min="10" max="10" width="5.57421875" style="3" customWidth="1"/>
    <col min="11" max="11" width="7.140625" style="3" customWidth="1"/>
    <col min="12" max="12" width="21.00390625" style="3" customWidth="1"/>
    <col min="13" max="17" width="4.421875" style="1" customWidth="1"/>
    <col min="18" max="18" width="7.00390625" style="3" customWidth="1"/>
    <col min="19" max="16384" width="9.140625" style="3" customWidth="1"/>
  </cols>
  <sheetData>
    <row r="1" spans="1:18" ht="15.75">
      <c r="A1" s="43" t="s">
        <v>0</v>
      </c>
      <c r="B1" s="44" t="s">
        <v>528</v>
      </c>
      <c r="C1" s="45" t="s">
        <v>89</v>
      </c>
      <c r="D1" s="45" t="s">
        <v>1</v>
      </c>
      <c r="E1" s="45" t="s">
        <v>2</v>
      </c>
      <c r="F1" s="45" t="s">
        <v>3</v>
      </c>
      <c r="G1" s="45" t="s">
        <v>4</v>
      </c>
      <c r="H1" s="46" t="s">
        <v>11</v>
      </c>
      <c r="I1" s="3"/>
      <c r="J1" s="43" t="s">
        <v>0</v>
      </c>
      <c r="K1" s="44" t="s">
        <v>192</v>
      </c>
      <c r="L1" s="44" t="s">
        <v>599</v>
      </c>
      <c r="M1" s="602" t="s">
        <v>89</v>
      </c>
      <c r="N1" s="602" t="s">
        <v>1</v>
      </c>
      <c r="O1" s="602" t="s">
        <v>2</v>
      </c>
      <c r="P1" s="602" t="s">
        <v>3</v>
      </c>
      <c r="Q1" s="603" t="s">
        <v>4</v>
      </c>
      <c r="R1" s="77" t="s">
        <v>526</v>
      </c>
    </row>
    <row r="2" spans="1:18" ht="15.75">
      <c r="A2" s="443">
        <v>6</v>
      </c>
      <c r="B2" s="62" t="s">
        <v>527</v>
      </c>
      <c r="C2" s="72">
        <v>92.4</v>
      </c>
      <c r="D2" s="72">
        <v>92.7</v>
      </c>
      <c r="E2" s="72">
        <v>89.9</v>
      </c>
      <c r="F2" s="19"/>
      <c r="G2" s="19"/>
      <c r="H2" s="777">
        <f>MIN(C2:G2)</f>
        <v>89.9</v>
      </c>
      <c r="I2" s="3"/>
      <c r="J2" s="47">
        <v>102</v>
      </c>
      <c r="K2" s="544" t="s">
        <v>490</v>
      </c>
      <c r="L2" s="8" t="str">
        <f>LOOKUP(J2,Name!A$1:B1335)</f>
        <v>Patience Clarke</v>
      </c>
      <c r="M2" s="551">
        <v>7.25</v>
      </c>
      <c r="N2" s="551">
        <v>8.5</v>
      </c>
      <c r="O2" s="552"/>
      <c r="P2" s="553"/>
      <c r="Q2" s="553"/>
      <c r="R2" s="776">
        <f aca="true" t="shared" si="0" ref="R2:R33">MAX(M2:Q2)</f>
        <v>8.5</v>
      </c>
    </row>
    <row r="3" spans="1:18" ht="15.75">
      <c r="A3" s="140">
        <v>1</v>
      </c>
      <c r="B3" s="58" t="s">
        <v>10</v>
      </c>
      <c r="C3" s="19">
        <v>96.2</v>
      </c>
      <c r="D3" s="19">
        <v>95.1</v>
      </c>
      <c r="E3" s="19">
        <v>94.8</v>
      </c>
      <c r="F3" s="19"/>
      <c r="G3" s="19"/>
      <c r="H3" s="59">
        <f>MIN(C3:G3)</f>
        <v>94.8</v>
      </c>
      <c r="I3" s="3"/>
      <c r="J3" s="505">
        <v>465</v>
      </c>
      <c r="K3" s="544" t="s">
        <v>490</v>
      </c>
      <c r="L3" s="8" t="str">
        <f>LOOKUP(J3,Name!A$1:B1331)</f>
        <v>Katie Wright</v>
      </c>
      <c r="M3" s="552"/>
      <c r="N3" s="552">
        <v>6.5</v>
      </c>
      <c r="O3" s="552"/>
      <c r="P3" s="552"/>
      <c r="Q3" s="552"/>
      <c r="R3" s="80">
        <f t="shared" si="0"/>
        <v>6.5</v>
      </c>
    </row>
    <row r="4" spans="1:18" ht="15.75">
      <c r="A4" s="149">
        <v>3</v>
      </c>
      <c r="B4" s="58" t="s">
        <v>6</v>
      </c>
      <c r="C4" s="19">
        <v>94.5</v>
      </c>
      <c r="D4" s="19">
        <v>96.1</v>
      </c>
      <c r="E4" s="19"/>
      <c r="F4" s="19"/>
      <c r="G4" s="19"/>
      <c r="H4" s="59">
        <f>MIN(C4:G4)</f>
        <v>94.5</v>
      </c>
      <c r="I4" s="3"/>
      <c r="J4" s="70">
        <v>310</v>
      </c>
      <c r="K4" s="544" t="s">
        <v>490</v>
      </c>
      <c r="L4" s="8" t="str">
        <f>LOOKUP(J4,Name!A$1:B1348)</f>
        <v>Grace Rees</v>
      </c>
      <c r="M4" s="552">
        <v>6.25</v>
      </c>
      <c r="N4" s="552"/>
      <c r="O4" s="552"/>
      <c r="P4" s="552"/>
      <c r="Q4" s="552"/>
      <c r="R4" s="80">
        <f t="shared" si="0"/>
        <v>6.25</v>
      </c>
    </row>
    <row r="5" spans="1:18" ht="15.75">
      <c r="A5" s="609">
        <v>4</v>
      </c>
      <c r="B5" s="58" t="s">
        <v>9</v>
      </c>
      <c r="C5" s="19"/>
      <c r="D5" s="19">
        <v>97.9</v>
      </c>
      <c r="E5" s="19">
        <v>98.3</v>
      </c>
      <c r="F5" s="19"/>
      <c r="G5" s="19"/>
      <c r="H5" s="59">
        <f>MIN(C5:G5)</f>
        <v>97.9</v>
      </c>
      <c r="I5" s="3"/>
      <c r="J5" s="70">
        <v>101</v>
      </c>
      <c r="K5" s="544" t="s">
        <v>490</v>
      </c>
      <c r="L5" s="8" t="str">
        <f>LOOKUP(J5,Name!A$1:B1346)</f>
        <v>Thea Criddle</v>
      </c>
      <c r="M5" s="552">
        <v>6</v>
      </c>
      <c r="N5" s="552">
        <v>6</v>
      </c>
      <c r="O5" s="553">
        <v>5.25</v>
      </c>
      <c r="P5" s="552"/>
      <c r="Q5" s="552"/>
      <c r="R5" s="80">
        <f t="shared" si="0"/>
        <v>6</v>
      </c>
    </row>
    <row r="6" spans="1:18" ht="16.5" thickBot="1">
      <c r="A6" s="163">
        <v>5</v>
      </c>
      <c r="B6" s="63" t="s">
        <v>8</v>
      </c>
      <c r="C6" s="76">
        <v>107.3</v>
      </c>
      <c r="D6" s="76">
        <v>100.4</v>
      </c>
      <c r="E6" s="76">
        <v>102.9</v>
      </c>
      <c r="F6" s="76"/>
      <c r="G6" s="76"/>
      <c r="H6" s="60">
        <f>MIN(C6:G6)</f>
        <v>100.4</v>
      </c>
      <c r="I6" s="3"/>
      <c r="J6" s="47">
        <v>507</v>
      </c>
      <c r="K6" s="544" t="s">
        <v>490</v>
      </c>
      <c r="L6" s="8" t="str">
        <f>LOOKUP(J6,Name!A$1:B1341)</f>
        <v>Lauren Bowman</v>
      </c>
      <c r="M6" s="604"/>
      <c r="N6" s="552"/>
      <c r="O6" s="551">
        <v>6</v>
      </c>
      <c r="P6" s="552"/>
      <c r="Q6" s="552"/>
      <c r="R6" s="80">
        <f t="shared" si="0"/>
        <v>6</v>
      </c>
    </row>
    <row r="7" spans="10:18" ht="16.5" thickBot="1">
      <c r="J7" s="70">
        <v>511</v>
      </c>
      <c r="K7" s="544" t="s">
        <v>490</v>
      </c>
      <c r="L7" s="8" t="str">
        <f>LOOKUP(J7,Name!A$1:B1345)</f>
        <v>Amy Kelly</v>
      </c>
      <c r="M7" s="552">
        <v>5.75</v>
      </c>
      <c r="N7" s="552">
        <v>5.5</v>
      </c>
      <c r="O7" s="552"/>
      <c r="P7" s="552"/>
      <c r="Q7" s="552"/>
      <c r="R7" s="80">
        <f t="shared" si="0"/>
        <v>5.75</v>
      </c>
    </row>
    <row r="8" spans="1:18" ht="15.75">
      <c r="A8" s="43" t="s">
        <v>0</v>
      </c>
      <c r="B8" s="44" t="s">
        <v>42</v>
      </c>
      <c r="C8" s="45" t="s">
        <v>89</v>
      </c>
      <c r="D8" s="45" t="s">
        <v>1</v>
      </c>
      <c r="E8" s="45" t="s">
        <v>2</v>
      </c>
      <c r="F8" s="45" t="s">
        <v>3</v>
      </c>
      <c r="G8" s="45" t="s">
        <v>4</v>
      </c>
      <c r="H8" s="46" t="s">
        <v>526</v>
      </c>
      <c r="I8" s="3"/>
      <c r="J8" s="47">
        <v>687</v>
      </c>
      <c r="K8" s="544" t="s">
        <v>490</v>
      </c>
      <c r="L8" s="8" t="str">
        <f>LOOKUP(J8,Name!A$1:B1342)</f>
        <v>Annabel Dalby</v>
      </c>
      <c r="M8" s="604"/>
      <c r="N8" s="552"/>
      <c r="O8" s="552">
        <v>5.75</v>
      </c>
      <c r="P8" s="552"/>
      <c r="Q8" s="552"/>
      <c r="R8" s="80">
        <f t="shared" si="0"/>
        <v>5.75</v>
      </c>
    </row>
    <row r="9" spans="1:18" ht="15.75">
      <c r="A9" s="443">
        <v>6</v>
      </c>
      <c r="B9" s="62" t="s">
        <v>527</v>
      </c>
      <c r="C9" s="72">
        <v>29.5</v>
      </c>
      <c r="D9" s="72">
        <v>29.1</v>
      </c>
      <c r="E9" s="72">
        <v>28.1</v>
      </c>
      <c r="F9" s="19"/>
      <c r="G9" s="19"/>
      <c r="H9" s="777">
        <f>MIN(C9:G9)</f>
        <v>28.1</v>
      </c>
      <c r="I9" s="3"/>
      <c r="J9" s="70">
        <v>513</v>
      </c>
      <c r="K9" s="544" t="s">
        <v>490</v>
      </c>
      <c r="L9" s="8" t="str">
        <f>LOOKUP(J9,Name!A$1:B1346)</f>
        <v>Niamh Kilgallan</v>
      </c>
      <c r="M9" s="552"/>
      <c r="N9" s="552">
        <v>5.5</v>
      </c>
      <c r="O9" s="552"/>
      <c r="P9" s="552"/>
      <c r="Q9" s="552"/>
      <c r="R9" s="80">
        <f t="shared" si="0"/>
        <v>5.5</v>
      </c>
    </row>
    <row r="10" spans="1:18" ht="15.75">
      <c r="A10" s="619">
        <v>5</v>
      </c>
      <c r="B10" s="58" t="s">
        <v>8</v>
      </c>
      <c r="C10" s="8">
        <v>30.1</v>
      </c>
      <c r="D10" s="19">
        <v>30.6</v>
      </c>
      <c r="E10" s="19">
        <v>28.6</v>
      </c>
      <c r="F10" s="19"/>
      <c r="G10" s="19"/>
      <c r="H10" s="59">
        <f>MIN(C10:G10)</f>
        <v>28.6</v>
      </c>
      <c r="I10" s="3"/>
      <c r="J10" s="70">
        <v>692</v>
      </c>
      <c r="K10" s="544" t="s">
        <v>490</v>
      </c>
      <c r="L10" s="8" t="str">
        <f>LOOKUP(J10,Name!A$1:B1347)</f>
        <v>Freya Harding</v>
      </c>
      <c r="M10" s="552">
        <v>5.5</v>
      </c>
      <c r="N10" s="552">
        <v>5.5</v>
      </c>
      <c r="O10" s="552">
        <v>5.25</v>
      </c>
      <c r="P10" s="552"/>
      <c r="Q10" s="552"/>
      <c r="R10" s="80">
        <f t="shared" si="0"/>
        <v>5.5</v>
      </c>
    </row>
    <row r="11" spans="1:18" ht="15.75">
      <c r="A11" s="620">
        <v>3</v>
      </c>
      <c r="B11" s="58" t="s">
        <v>6</v>
      </c>
      <c r="C11" s="19">
        <v>30.6</v>
      </c>
      <c r="D11" s="19"/>
      <c r="E11" s="19">
        <v>28.8</v>
      </c>
      <c r="F11" s="19"/>
      <c r="G11" s="19"/>
      <c r="H11" s="59">
        <f>MIN(C11:G11)</f>
        <v>28.8</v>
      </c>
      <c r="I11" s="3"/>
      <c r="J11" s="47">
        <v>308</v>
      </c>
      <c r="K11" s="544" t="s">
        <v>490</v>
      </c>
      <c r="L11" s="8" t="str">
        <f>LOOKUP(J11,Name!A$1:B1336)</f>
        <v>Ashantay Cole</v>
      </c>
      <c r="M11" s="552">
        <v>5.25</v>
      </c>
      <c r="N11" s="552"/>
      <c r="O11" s="552"/>
      <c r="P11" s="552"/>
      <c r="Q11" s="552"/>
      <c r="R11" s="80">
        <f t="shared" si="0"/>
        <v>5.25</v>
      </c>
    </row>
    <row r="12" spans="1:18" ht="15.75">
      <c r="A12" s="609">
        <v>4</v>
      </c>
      <c r="B12" s="58" t="s">
        <v>9</v>
      </c>
      <c r="C12" s="19"/>
      <c r="D12" s="19">
        <v>29.7</v>
      </c>
      <c r="E12" s="19">
        <v>30.3</v>
      </c>
      <c r="F12" s="19"/>
      <c r="G12" s="19"/>
      <c r="H12" s="59">
        <f>MIN(C12:G12)</f>
        <v>29.7</v>
      </c>
      <c r="I12" s="3"/>
      <c r="J12" s="47">
        <v>689</v>
      </c>
      <c r="K12" s="544" t="s">
        <v>490</v>
      </c>
      <c r="L12" s="8" t="str">
        <f>LOOKUP(J12,Name!A$1:B1338)</f>
        <v>Olivia Webber</v>
      </c>
      <c r="M12" s="552">
        <v>4.75</v>
      </c>
      <c r="N12" s="552"/>
      <c r="O12" s="552"/>
      <c r="P12" s="552"/>
      <c r="Q12" s="552"/>
      <c r="R12" s="80">
        <f t="shared" si="0"/>
        <v>4.75</v>
      </c>
    </row>
    <row r="13" spans="1:18" ht="16.5" thickBot="1">
      <c r="A13" s="140">
        <v>1</v>
      </c>
      <c r="B13" s="63" t="s">
        <v>10</v>
      </c>
      <c r="C13" s="50">
        <v>31.1</v>
      </c>
      <c r="D13" s="76">
        <v>31</v>
      </c>
      <c r="E13" s="76">
        <v>30.8</v>
      </c>
      <c r="F13" s="76"/>
      <c r="G13" s="76"/>
      <c r="H13" s="60">
        <f>MIN(C13:G13)</f>
        <v>30.8</v>
      </c>
      <c r="I13" s="3"/>
      <c r="J13" s="70">
        <v>694</v>
      </c>
      <c r="K13" s="544" t="s">
        <v>490</v>
      </c>
      <c r="L13" s="8" t="str">
        <f>LOOKUP(J13,Name!A$1:B1348)</f>
        <v>Sophie Storey</v>
      </c>
      <c r="M13" s="552"/>
      <c r="N13" s="552">
        <v>4.75</v>
      </c>
      <c r="O13" s="552"/>
      <c r="P13" s="552"/>
      <c r="Q13" s="552"/>
      <c r="R13" s="80">
        <f t="shared" si="0"/>
        <v>4.75</v>
      </c>
    </row>
    <row r="14" spans="4:18" ht="16.5" thickBot="1">
      <c r="D14" s="26"/>
      <c r="E14" s="26"/>
      <c r="F14" s="26"/>
      <c r="G14" s="26"/>
      <c r="I14" s="3"/>
      <c r="J14" s="47">
        <v>512</v>
      </c>
      <c r="K14" s="544" t="s">
        <v>490</v>
      </c>
      <c r="L14" s="8" t="str">
        <f>LOOKUP(J14,Name!A$1:B1345)</f>
        <v>Mya Strachan</v>
      </c>
      <c r="M14" s="604"/>
      <c r="N14" s="552"/>
      <c r="O14" s="552">
        <v>4.5</v>
      </c>
      <c r="P14" s="552"/>
      <c r="Q14" s="552"/>
      <c r="R14" s="80">
        <f t="shared" si="0"/>
        <v>4.5</v>
      </c>
    </row>
    <row r="15" spans="1:18" ht="15.75">
      <c r="A15" s="43" t="s">
        <v>0</v>
      </c>
      <c r="B15" s="44" t="s">
        <v>43</v>
      </c>
      <c r="C15" s="45" t="s">
        <v>89</v>
      </c>
      <c r="D15" s="45" t="s">
        <v>1</v>
      </c>
      <c r="E15" s="45" t="s">
        <v>2</v>
      </c>
      <c r="F15" s="45" t="s">
        <v>3</v>
      </c>
      <c r="G15" s="75" t="s">
        <v>4</v>
      </c>
      <c r="H15" s="46" t="s">
        <v>526</v>
      </c>
      <c r="I15" s="3"/>
      <c r="J15" s="70">
        <v>106</v>
      </c>
      <c r="K15" s="544" t="s">
        <v>490</v>
      </c>
      <c r="L15" s="8" t="str">
        <f>LOOKUP(J15,Name!A$1:B1347)</f>
        <v>Alicia Tarr</v>
      </c>
      <c r="M15" s="552"/>
      <c r="N15" s="552"/>
      <c r="O15" s="552">
        <v>4.25</v>
      </c>
      <c r="P15" s="552"/>
      <c r="Q15" s="552"/>
      <c r="R15" s="80">
        <f t="shared" si="0"/>
        <v>4.25</v>
      </c>
    </row>
    <row r="16" spans="1:18" ht="15.75">
      <c r="A16" s="162">
        <v>5</v>
      </c>
      <c r="B16" s="58" t="s">
        <v>8</v>
      </c>
      <c r="C16" s="19">
        <v>99.2</v>
      </c>
      <c r="D16" s="72">
        <v>89.3</v>
      </c>
      <c r="E16" s="19">
        <v>98.4</v>
      </c>
      <c r="F16" s="19"/>
      <c r="G16" s="19"/>
      <c r="H16" s="777">
        <f>MIN(C16:G16)</f>
        <v>89.3</v>
      </c>
      <c r="I16" s="3"/>
      <c r="J16" s="47">
        <v>333</v>
      </c>
      <c r="K16" s="544" t="s">
        <v>490</v>
      </c>
      <c r="L16" s="8" t="str">
        <f>LOOKUP(J16,Name!A$1:B1337)</f>
        <v>Amber Threfall</v>
      </c>
      <c r="M16" s="552"/>
      <c r="N16" s="552">
        <v>4.25</v>
      </c>
      <c r="O16" s="552"/>
      <c r="P16" s="552"/>
      <c r="Q16" s="552"/>
      <c r="R16" s="80">
        <f t="shared" si="0"/>
        <v>4.25</v>
      </c>
    </row>
    <row r="17" spans="1:18" ht="16.5" thickBot="1">
      <c r="A17" s="618">
        <v>6</v>
      </c>
      <c r="B17" s="62" t="s">
        <v>527</v>
      </c>
      <c r="C17" s="72">
        <v>91</v>
      </c>
      <c r="D17" s="19">
        <v>90.5</v>
      </c>
      <c r="E17" s="72">
        <v>89.9</v>
      </c>
      <c r="F17" s="19"/>
      <c r="G17" s="19"/>
      <c r="H17" s="59">
        <f>MIN(C17:G17)</f>
        <v>89.9</v>
      </c>
      <c r="I17" s="3"/>
      <c r="J17" s="505">
        <v>466</v>
      </c>
      <c r="K17" s="544" t="s">
        <v>490</v>
      </c>
      <c r="L17" s="8" t="str">
        <f>LOOKUP(J17,Name!A$1:B1332)</f>
        <v>Poppy Jones</v>
      </c>
      <c r="M17" s="552"/>
      <c r="N17" s="552">
        <v>4.25</v>
      </c>
      <c r="O17" s="552"/>
      <c r="P17" s="552"/>
      <c r="Q17" s="552"/>
      <c r="R17" s="80">
        <f t="shared" si="0"/>
        <v>4.25</v>
      </c>
    </row>
    <row r="18" spans="1:18" ht="15.75">
      <c r="A18" s="140">
        <v>1</v>
      </c>
      <c r="B18" s="58" t="s">
        <v>10</v>
      </c>
      <c r="C18" s="8">
        <v>93.1</v>
      </c>
      <c r="D18" s="19">
        <v>93.5</v>
      </c>
      <c r="E18" s="19">
        <v>92</v>
      </c>
      <c r="F18" s="19"/>
      <c r="G18" s="19"/>
      <c r="H18" s="59">
        <f>MIN(C18:G18)</f>
        <v>92</v>
      </c>
      <c r="I18" s="3"/>
      <c r="J18" s="47">
        <v>508</v>
      </c>
      <c r="K18" s="544" t="s">
        <v>490</v>
      </c>
      <c r="L18" s="8" t="str">
        <f>LOOKUP(J18,Name!A$1:B1337)</f>
        <v>Sophie Perry</v>
      </c>
      <c r="M18" s="552">
        <v>4.25</v>
      </c>
      <c r="N18" s="552"/>
      <c r="O18" s="552"/>
      <c r="P18" s="552"/>
      <c r="Q18" s="552"/>
      <c r="R18" s="80">
        <f t="shared" si="0"/>
        <v>4.25</v>
      </c>
    </row>
    <row r="19" spans="1:18" ht="15.75">
      <c r="A19" s="149">
        <v>3</v>
      </c>
      <c r="B19" s="58" t="s">
        <v>6</v>
      </c>
      <c r="C19" s="19"/>
      <c r="D19" s="19">
        <v>92.8</v>
      </c>
      <c r="E19" s="19"/>
      <c r="F19" s="19"/>
      <c r="G19" s="19"/>
      <c r="H19" s="59">
        <f>MIN(C19:G19)</f>
        <v>92.8</v>
      </c>
      <c r="I19" s="3"/>
      <c r="J19" s="70">
        <v>104</v>
      </c>
      <c r="K19" s="545" t="s">
        <v>145</v>
      </c>
      <c r="L19" s="600" t="str">
        <f>LOOKUP(J19,Name!A$1:B1309)</f>
        <v>Mia Cooper</v>
      </c>
      <c r="M19" s="551">
        <v>1.82</v>
      </c>
      <c r="N19" s="552"/>
      <c r="O19" s="552"/>
      <c r="P19" s="552"/>
      <c r="Q19" s="552"/>
      <c r="R19" s="80">
        <f t="shared" si="0"/>
        <v>1.82</v>
      </c>
    </row>
    <row r="20" spans="1:18" ht="16.5" thickBot="1">
      <c r="A20" s="611">
        <v>4</v>
      </c>
      <c r="B20" s="63" t="s">
        <v>9</v>
      </c>
      <c r="C20" s="50"/>
      <c r="D20" s="76"/>
      <c r="E20" s="76"/>
      <c r="F20" s="76"/>
      <c r="G20" s="76"/>
      <c r="H20" s="60">
        <f>MIN(C20:G20)</f>
        <v>0</v>
      </c>
      <c r="I20" s="3"/>
      <c r="J20" s="47">
        <v>109</v>
      </c>
      <c r="K20" s="545" t="s">
        <v>145</v>
      </c>
      <c r="L20" s="600" t="str">
        <f>LOOKUP(J20,Name!A$1:B1305)</f>
        <v>Freya Liddington</v>
      </c>
      <c r="M20" s="552"/>
      <c r="N20" s="551">
        <v>1.75</v>
      </c>
      <c r="O20" s="552">
        <v>1.66</v>
      </c>
      <c r="P20" s="552"/>
      <c r="Q20" s="552"/>
      <c r="R20" s="776">
        <f t="shared" si="0"/>
        <v>1.75</v>
      </c>
    </row>
    <row r="21" spans="4:18" ht="16.5" thickBot="1">
      <c r="D21" s="26"/>
      <c r="E21" s="26"/>
      <c r="F21" s="26"/>
      <c r="G21" s="26"/>
      <c r="H21" s="26"/>
      <c r="J21" s="47">
        <v>694</v>
      </c>
      <c r="K21" s="545" t="s">
        <v>145</v>
      </c>
      <c r="L21" s="600" t="str">
        <f>LOOKUP(J21,Name!A$1:B1316)</f>
        <v>Sophie Storey</v>
      </c>
      <c r="M21" s="552">
        <v>1.74</v>
      </c>
      <c r="N21" s="552"/>
      <c r="O21" s="551">
        <v>1.73</v>
      </c>
      <c r="P21" s="552"/>
      <c r="Q21" s="552"/>
      <c r="R21" s="80">
        <f t="shared" si="0"/>
        <v>1.74</v>
      </c>
    </row>
    <row r="22" spans="1:18" ht="15.75">
      <c r="A22" s="43" t="s">
        <v>0</v>
      </c>
      <c r="B22" s="44" t="s">
        <v>44</v>
      </c>
      <c r="C22" s="45" t="s">
        <v>89</v>
      </c>
      <c r="D22" s="45" t="s">
        <v>1</v>
      </c>
      <c r="E22" s="45" t="s">
        <v>2</v>
      </c>
      <c r="F22" s="45" t="s">
        <v>3</v>
      </c>
      <c r="G22" s="75" t="s">
        <v>4</v>
      </c>
      <c r="H22" s="46" t="s">
        <v>526</v>
      </c>
      <c r="I22" s="3"/>
      <c r="J22" s="47">
        <v>688</v>
      </c>
      <c r="K22" s="545" t="s">
        <v>145</v>
      </c>
      <c r="L22" s="600" t="str">
        <f>LOOKUP(J22,Name!A$1:B1317)</f>
        <v>Georgia May Jones</v>
      </c>
      <c r="M22" s="552"/>
      <c r="N22" s="552">
        <v>1.7</v>
      </c>
      <c r="O22" s="552">
        <v>1.67</v>
      </c>
      <c r="P22" s="552"/>
      <c r="Q22" s="552"/>
      <c r="R22" s="80">
        <f t="shared" si="0"/>
        <v>1.7</v>
      </c>
    </row>
    <row r="23" spans="1:18" ht="15.75">
      <c r="A23" s="443" t="s">
        <v>14</v>
      </c>
      <c r="B23" s="62" t="s">
        <v>24</v>
      </c>
      <c r="C23" s="376">
        <v>58.5</v>
      </c>
      <c r="D23" s="19">
        <v>59.5</v>
      </c>
      <c r="E23" s="72">
        <v>58.7</v>
      </c>
      <c r="F23" s="19"/>
      <c r="G23" s="19"/>
      <c r="H23" s="777">
        <f aca="true" t="shared" si="1" ref="H23:H32">MIN(C23:G23)</f>
        <v>58.5</v>
      </c>
      <c r="I23" s="3"/>
      <c r="J23" s="47">
        <v>693</v>
      </c>
      <c r="K23" s="545" t="s">
        <v>145</v>
      </c>
      <c r="L23" s="601" t="str">
        <f>LOOKUP(J23,Name!A$1:B1311)</f>
        <v>Charlotte Cappendell</v>
      </c>
      <c r="M23" s="552">
        <v>1.69</v>
      </c>
      <c r="N23" s="552">
        <v>1.63</v>
      </c>
      <c r="O23" s="552"/>
      <c r="P23" s="552"/>
      <c r="Q23" s="552"/>
      <c r="R23" s="80">
        <f t="shared" si="0"/>
        <v>1.69</v>
      </c>
    </row>
    <row r="24" spans="1:18" ht="15.75">
      <c r="A24" s="162" t="s">
        <v>15</v>
      </c>
      <c r="B24" s="58" t="s">
        <v>25</v>
      </c>
      <c r="C24" s="19">
        <v>64.3</v>
      </c>
      <c r="D24" s="376">
        <v>59</v>
      </c>
      <c r="E24" s="19">
        <v>61.3</v>
      </c>
      <c r="F24" s="19"/>
      <c r="G24" s="19"/>
      <c r="H24" s="59">
        <f t="shared" si="1"/>
        <v>59</v>
      </c>
      <c r="I24" s="3"/>
      <c r="J24" s="47">
        <v>306</v>
      </c>
      <c r="K24" s="545" t="s">
        <v>145</v>
      </c>
      <c r="L24" s="600" t="str">
        <f>LOOKUP(J24,Name!A$1:B1318)</f>
        <v>Namala Sentenza</v>
      </c>
      <c r="M24" s="553"/>
      <c r="N24" s="553">
        <v>1.68</v>
      </c>
      <c r="O24" s="553"/>
      <c r="P24" s="553"/>
      <c r="Q24" s="553"/>
      <c r="R24" s="80">
        <f t="shared" si="0"/>
        <v>1.68</v>
      </c>
    </row>
    <row r="25" spans="1:18" ht="15.75">
      <c r="A25" s="140" t="s">
        <v>23</v>
      </c>
      <c r="B25" s="58" t="s">
        <v>33</v>
      </c>
      <c r="C25" s="19">
        <v>61</v>
      </c>
      <c r="D25" s="19">
        <v>60.4</v>
      </c>
      <c r="E25" s="19">
        <v>59.9</v>
      </c>
      <c r="F25" s="19"/>
      <c r="G25" s="19"/>
      <c r="H25" s="59">
        <f t="shared" si="1"/>
        <v>59.9</v>
      </c>
      <c r="I25" s="3"/>
      <c r="J25" s="47">
        <v>513</v>
      </c>
      <c r="K25" s="545" t="s">
        <v>145</v>
      </c>
      <c r="L25" s="600" t="str">
        <f>LOOKUP(J25,Name!A$1:B1312)</f>
        <v>Niamh Kilgallan</v>
      </c>
      <c r="M25" s="553"/>
      <c r="N25" s="552"/>
      <c r="O25" s="553">
        <v>1.67</v>
      </c>
      <c r="P25" s="552"/>
      <c r="Q25" s="552"/>
      <c r="R25" s="80">
        <f t="shared" si="0"/>
        <v>1.67</v>
      </c>
    </row>
    <row r="26" spans="1:18" ht="15.75">
      <c r="A26" s="605" t="s">
        <v>17</v>
      </c>
      <c r="B26" s="58" t="s">
        <v>27</v>
      </c>
      <c r="C26" s="19"/>
      <c r="D26" s="19">
        <v>60</v>
      </c>
      <c r="E26" s="19">
        <v>61.1</v>
      </c>
      <c r="F26" s="19"/>
      <c r="G26" s="19"/>
      <c r="H26" s="59">
        <f t="shared" si="1"/>
        <v>60</v>
      </c>
      <c r="I26" s="3"/>
      <c r="J26" s="607">
        <v>463</v>
      </c>
      <c r="K26" s="545" t="s">
        <v>145</v>
      </c>
      <c r="L26" s="600" t="str">
        <f>LOOKUP(J26,Name!A$1:B1316)</f>
        <v>Carrie Gordon</v>
      </c>
      <c r="M26" s="553"/>
      <c r="N26" s="552">
        <v>1.67</v>
      </c>
      <c r="O26" s="552"/>
      <c r="P26" s="552"/>
      <c r="Q26" s="552"/>
      <c r="R26" s="80">
        <f t="shared" si="0"/>
        <v>1.67</v>
      </c>
    </row>
    <row r="27" spans="1:18" ht="15.75">
      <c r="A27" s="140" t="s">
        <v>18</v>
      </c>
      <c r="B27" s="58" t="s">
        <v>28</v>
      </c>
      <c r="C27" s="19">
        <v>61.8</v>
      </c>
      <c r="D27" s="19">
        <v>60</v>
      </c>
      <c r="E27" s="19">
        <v>60.8</v>
      </c>
      <c r="F27" s="19"/>
      <c r="G27" s="19"/>
      <c r="H27" s="59">
        <f t="shared" si="1"/>
        <v>60</v>
      </c>
      <c r="I27" s="3"/>
      <c r="J27" s="607">
        <v>467</v>
      </c>
      <c r="K27" s="545" t="s">
        <v>145</v>
      </c>
      <c r="L27" s="600" t="str">
        <f>LOOKUP(J27,Name!A$1:B1314)</f>
        <v>Kodi Davey</v>
      </c>
      <c r="M27" s="553"/>
      <c r="N27" s="552">
        <v>1.65</v>
      </c>
      <c r="O27" s="552"/>
      <c r="P27" s="552"/>
      <c r="Q27" s="552"/>
      <c r="R27" s="80">
        <f t="shared" si="0"/>
        <v>1.65</v>
      </c>
    </row>
    <row r="28" spans="1:18" ht="15.75">
      <c r="A28" s="443" t="s">
        <v>19</v>
      </c>
      <c r="B28" s="62" t="s">
        <v>29</v>
      </c>
      <c r="C28" s="19">
        <v>62.1</v>
      </c>
      <c r="D28" s="19">
        <v>62.2</v>
      </c>
      <c r="E28" s="19">
        <v>61.2</v>
      </c>
      <c r="F28" s="19"/>
      <c r="G28" s="19"/>
      <c r="H28" s="59">
        <f t="shared" si="1"/>
        <v>61.2</v>
      </c>
      <c r="I28" s="3"/>
      <c r="J28" s="47">
        <v>108</v>
      </c>
      <c r="K28" s="545" t="s">
        <v>145</v>
      </c>
      <c r="L28" s="600" t="str">
        <f>LOOKUP(J28,Name!A$1:B1306)</f>
        <v>Millly Fidkin</v>
      </c>
      <c r="M28" s="553"/>
      <c r="N28" s="552"/>
      <c r="O28" s="552">
        <v>1.63</v>
      </c>
      <c r="P28" s="552"/>
      <c r="Q28" s="552"/>
      <c r="R28" s="80">
        <f t="shared" si="0"/>
        <v>1.63</v>
      </c>
    </row>
    <row r="29" spans="1:18" ht="15.75">
      <c r="A29" s="149" t="s">
        <v>21</v>
      </c>
      <c r="B29" s="58" t="s">
        <v>31</v>
      </c>
      <c r="C29" s="19">
        <v>62.2</v>
      </c>
      <c r="D29" s="19"/>
      <c r="E29" s="19"/>
      <c r="F29" s="19"/>
      <c r="G29" s="19"/>
      <c r="H29" s="59">
        <f t="shared" si="1"/>
        <v>62.2</v>
      </c>
      <c r="I29" s="3"/>
      <c r="J29" s="71">
        <v>301</v>
      </c>
      <c r="K29" s="545" t="s">
        <v>145</v>
      </c>
      <c r="L29" s="600" t="str">
        <f>LOOKUP(J29,Name!A$1:B1309)</f>
        <v>Jessica Moseley</v>
      </c>
      <c r="M29" s="552">
        <v>1.6</v>
      </c>
      <c r="N29" s="552"/>
      <c r="O29" s="552"/>
      <c r="P29" s="552"/>
      <c r="Q29" s="552"/>
      <c r="R29" s="80">
        <f t="shared" si="0"/>
        <v>1.6</v>
      </c>
    </row>
    <row r="30" spans="1:18" ht="15.75">
      <c r="A30" s="149" t="s">
        <v>16</v>
      </c>
      <c r="B30" s="58" t="s">
        <v>26</v>
      </c>
      <c r="C30" s="19">
        <v>63</v>
      </c>
      <c r="D30" s="19"/>
      <c r="E30" s="19">
        <v>62.8</v>
      </c>
      <c r="F30" s="19"/>
      <c r="G30" s="19"/>
      <c r="H30" s="59">
        <f t="shared" si="1"/>
        <v>62.8</v>
      </c>
      <c r="I30" s="3"/>
      <c r="J30" s="607">
        <v>468</v>
      </c>
      <c r="K30" s="545" t="s">
        <v>145</v>
      </c>
      <c r="L30" s="600" t="str">
        <f>LOOKUP(J30,Name!A$1:B1315)</f>
        <v>Bethan Fulwell</v>
      </c>
      <c r="M30" s="552"/>
      <c r="N30" s="552"/>
      <c r="O30" s="552">
        <v>1.54</v>
      </c>
      <c r="P30" s="552"/>
      <c r="Q30" s="552"/>
      <c r="R30" s="80">
        <f t="shared" si="0"/>
        <v>1.54</v>
      </c>
    </row>
    <row r="31" spans="1:18" ht="15.75">
      <c r="A31" s="162" t="s">
        <v>20</v>
      </c>
      <c r="B31" s="58" t="s">
        <v>30</v>
      </c>
      <c r="C31" s="7">
        <v>65.5</v>
      </c>
      <c r="D31" s="19">
        <v>65</v>
      </c>
      <c r="E31" s="19">
        <v>66</v>
      </c>
      <c r="F31" s="19"/>
      <c r="G31" s="19"/>
      <c r="H31" s="59">
        <f t="shared" si="1"/>
        <v>65</v>
      </c>
      <c r="I31" s="3"/>
      <c r="J31" s="47">
        <v>308</v>
      </c>
      <c r="K31" s="545" t="s">
        <v>145</v>
      </c>
      <c r="L31" s="600" t="str">
        <f>LOOKUP(J31,Name!A$1:B1310)</f>
        <v>Ashantay Cole</v>
      </c>
      <c r="M31" s="552">
        <v>1.51</v>
      </c>
      <c r="N31" s="552">
        <v>1.52</v>
      </c>
      <c r="O31" s="552"/>
      <c r="P31" s="552"/>
      <c r="Q31" s="552"/>
      <c r="R31" s="80">
        <f t="shared" si="0"/>
        <v>1.52</v>
      </c>
    </row>
    <row r="32" spans="1:18" ht="16.5" thickBot="1">
      <c r="A32" s="606" t="s">
        <v>22</v>
      </c>
      <c r="B32" s="63" t="s">
        <v>32</v>
      </c>
      <c r="C32" s="83"/>
      <c r="D32" s="76"/>
      <c r="E32" s="76"/>
      <c r="F32" s="76"/>
      <c r="G32" s="76"/>
      <c r="H32" s="60">
        <f t="shared" si="1"/>
        <v>0</v>
      </c>
      <c r="I32" s="3"/>
      <c r="J32" s="47">
        <v>305</v>
      </c>
      <c r="K32" s="545" t="s">
        <v>145</v>
      </c>
      <c r="L32" s="600" t="str">
        <f>LOOKUP(J32,Name!A$1:B1317)</f>
        <v>Holly Marsden</v>
      </c>
      <c r="M32" s="552"/>
      <c r="N32" s="552"/>
      <c r="O32" s="552">
        <v>1.52</v>
      </c>
      <c r="P32" s="552"/>
      <c r="Q32" s="552"/>
      <c r="R32" s="80">
        <f t="shared" si="0"/>
        <v>1.52</v>
      </c>
    </row>
    <row r="33" spans="4:18" ht="16.5" thickBot="1">
      <c r="D33" s="26"/>
      <c r="E33" s="26"/>
      <c r="F33" s="26"/>
      <c r="G33" s="26"/>
      <c r="H33" s="26"/>
      <c r="J33" s="379">
        <v>102</v>
      </c>
      <c r="K33" s="545" t="s">
        <v>145</v>
      </c>
      <c r="L33" s="600" t="str">
        <f>LOOKUP(J33,Name!A$1:B1308)</f>
        <v>Patience Clarke</v>
      </c>
      <c r="M33" s="552">
        <v>1.51</v>
      </c>
      <c r="N33" s="552"/>
      <c r="O33" s="552"/>
      <c r="P33" s="552"/>
      <c r="Q33" s="552"/>
      <c r="R33" s="80">
        <f t="shared" si="0"/>
        <v>1.51</v>
      </c>
    </row>
    <row r="34" spans="1:18" ht="15.75">
      <c r="A34" s="43" t="s">
        <v>0</v>
      </c>
      <c r="B34" s="44" t="s">
        <v>45</v>
      </c>
      <c r="C34" s="45" t="s">
        <v>89</v>
      </c>
      <c r="D34" s="45" t="s">
        <v>1</v>
      </c>
      <c r="E34" s="45" t="s">
        <v>2</v>
      </c>
      <c r="F34" s="45" t="s">
        <v>3</v>
      </c>
      <c r="G34" s="45" t="s">
        <v>4</v>
      </c>
      <c r="H34" s="46" t="s">
        <v>526</v>
      </c>
      <c r="I34" s="3"/>
      <c r="J34" s="47">
        <v>503</v>
      </c>
      <c r="K34" s="545" t="s">
        <v>145</v>
      </c>
      <c r="L34" s="600" t="str">
        <f>LOOKUP(J34,Name!A$1:B1313)</f>
        <v>Sophie Ehlan</v>
      </c>
      <c r="M34" s="552">
        <v>1.4</v>
      </c>
      <c r="N34" s="552">
        <v>1.5</v>
      </c>
      <c r="O34" s="552"/>
      <c r="P34" s="552"/>
      <c r="Q34" s="552"/>
      <c r="R34" s="80">
        <f aca="true" t="shared" si="2" ref="R34:R65">MAX(M34:Q34)</f>
        <v>1.5</v>
      </c>
    </row>
    <row r="35" spans="1:18" ht="15.75">
      <c r="A35" s="47">
        <v>306</v>
      </c>
      <c r="B35" s="8" t="str">
        <f>LOOKUP(A35,Name!A$1:B924)</f>
        <v>Namala Sentenza</v>
      </c>
      <c r="C35" s="615">
        <v>14</v>
      </c>
      <c r="D35" s="11"/>
      <c r="E35" s="11"/>
      <c r="F35" s="11"/>
      <c r="G35" s="9"/>
      <c r="H35" s="48">
        <f aca="true" t="shared" si="3" ref="H35:H48">MIN(C35:G35)</f>
        <v>14</v>
      </c>
      <c r="I35" s="3"/>
      <c r="J35" s="47">
        <v>514</v>
      </c>
      <c r="K35" s="545" t="s">
        <v>145</v>
      </c>
      <c r="L35" s="600" t="str">
        <f>LOOKUP(J35,Name!A$1:B1311)</f>
        <v>Amelia Coughlan</v>
      </c>
      <c r="M35" s="552"/>
      <c r="N35" s="552"/>
      <c r="O35" s="552">
        <v>1.43</v>
      </c>
      <c r="P35" s="552"/>
      <c r="Q35" s="552"/>
      <c r="R35" s="80">
        <f t="shared" si="2"/>
        <v>1.43</v>
      </c>
    </row>
    <row r="36" spans="1:18" ht="15.75">
      <c r="A36" s="379">
        <v>102</v>
      </c>
      <c r="B36" s="8" t="str">
        <f>LOOKUP(A36,Name!A$1:B923)</f>
        <v>Patience Clarke</v>
      </c>
      <c r="C36" s="616">
        <v>14.2</v>
      </c>
      <c r="D36" s="24"/>
      <c r="E36" s="24"/>
      <c r="F36" s="24"/>
      <c r="G36" s="9"/>
      <c r="H36" s="48">
        <f t="shared" si="3"/>
        <v>14.2</v>
      </c>
      <c r="I36" s="3"/>
      <c r="J36" s="47">
        <v>333</v>
      </c>
      <c r="K36" s="545" t="s">
        <v>145</v>
      </c>
      <c r="L36" s="600" t="str">
        <f>LOOKUP(J36,Name!A$1:B1311)</f>
        <v>Amber Threfall</v>
      </c>
      <c r="M36" s="552"/>
      <c r="N36" s="552"/>
      <c r="O36" s="552">
        <v>1.4</v>
      </c>
      <c r="P36" s="552"/>
      <c r="Q36" s="552"/>
      <c r="R36" s="80">
        <f t="shared" si="2"/>
        <v>1.4</v>
      </c>
    </row>
    <row r="37" spans="1:18" ht="15.75">
      <c r="A37" s="47">
        <v>501</v>
      </c>
      <c r="B37" s="8" t="str">
        <f>LOOKUP(A37,Name!A$1:B927)</f>
        <v>Sian Lewis</v>
      </c>
      <c r="C37" s="19"/>
      <c r="D37" s="9"/>
      <c r="E37" s="15">
        <v>14.5</v>
      </c>
      <c r="F37" s="9"/>
      <c r="G37" s="9"/>
      <c r="H37" s="48">
        <f t="shared" si="3"/>
        <v>14.5</v>
      </c>
      <c r="I37" s="3"/>
      <c r="J37" s="47">
        <v>506</v>
      </c>
      <c r="K37" s="545" t="s">
        <v>145</v>
      </c>
      <c r="L37" s="600" t="str">
        <f>LOOKUP(J37,Name!A$1:B1310)</f>
        <v>Bethany Devonshire</v>
      </c>
      <c r="M37" s="552">
        <v>1.29</v>
      </c>
      <c r="N37" s="552"/>
      <c r="O37" s="552"/>
      <c r="P37" s="552"/>
      <c r="Q37" s="552"/>
      <c r="R37" s="80">
        <f t="shared" si="2"/>
        <v>1.29</v>
      </c>
    </row>
    <row r="38" spans="1:18" ht="15.75">
      <c r="A38" s="70">
        <v>690</v>
      </c>
      <c r="B38" s="8" t="str">
        <f>LOOKUP(A38,Name!A$1:B928)</f>
        <v>Tanith Cox</v>
      </c>
      <c r="C38" s="19"/>
      <c r="D38" s="612">
        <v>14.5</v>
      </c>
      <c r="E38" s="9"/>
      <c r="F38" s="9"/>
      <c r="G38" s="9"/>
      <c r="H38" s="48">
        <f t="shared" si="3"/>
        <v>14.5</v>
      </c>
      <c r="I38" s="3"/>
      <c r="J38" s="379">
        <v>101</v>
      </c>
      <c r="K38" s="545" t="s">
        <v>145</v>
      </c>
      <c r="L38" s="600" t="str">
        <f>LOOKUP(J38,Name!A$1:B1307)</f>
        <v>Thea Criddle</v>
      </c>
      <c r="M38" s="552"/>
      <c r="N38" s="552">
        <v>1.24</v>
      </c>
      <c r="O38" s="552"/>
      <c r="P38" s="552"/>
      <c r="Q38" s="552"/>
      <c r="R38" s="80">
        <f t="shared" si="2"/>
        <v>1.24</v>
      </c>
    </row>
    <row r="39" spans="1:18" ht="15.75">
      <c r="A39" s="70">
        <v>691</v>
      </c>
      <c r="B39" s="8" t="str">
        <f>LOOKUP(A39,Name!A$1:B929)</f>
        <v>Ania Gahan</v>
      </c>
      <c r="C39" s="19"/>
      <c r="D39" s="24"/>
      <c r="E39" s="24">
        <v>14.5</v>
      </c>
      <c r="F39" s="9"/>
      <c r="G39" s="9"/>
      <c r="H39" s="48">
        <f t="shared" si="3"/>
        <v>14.5</v>
      </c>
      <c r="I39" s="3"/>
      <c r="J39" s="47">
        <v>309</v>
      </c>
      <c r="K39" s="547" t="s">
        <v>158</v>
      </c>
      <c r="L39" s="564" t="str">
        <f>LOOKUP(J39,Name!A$1:B1326)</f>
        <v>Chenee Taylor</v>
      </c>
      <c r="M39" s="552"/>
      <c r="N39" s="551">
        <v>5.5</v>
      </c>
      <c r="O39" s="551">
        <v>5.6</v>
      </c>
      <c r="P39" s="552"/>
      <c r="Q39" s="552"/>
      <c r="R39" s="776">
        <f t="shared" si="2"/>
        <v>5.6</v>
      </c>
    </row>
    <row r="40" spans="1:18" ht="15.75">
      <c r="A40" s="505">
        <v>463</v>
      </c>
      <c r="B40" s="8" t="str">
        <f>LOOKUP(A40,Name!A$1:B925)</f>
        <v>Carrie Gordon</v>
      </c>
      <c r="C40" s="19">
        <v>14.6</v>
      </c>
      <c r="D40" s="9"/>
      <c r="E40" s="9"/>
      <c r="F40" s="9"/>
      <c r="G40" s="9"/>
      <c r="H40" s="48">
        <f t="shared" si="3"/>
        <v>14.6</v>
      </c>
      <c r="I40" s="3"/>
      <c r="J40" s="47">
        <v>103</v>
      </c>
      <c r="K40" s="547" t="s">
        <v>158</v>
      </c>
      <c r="L40" s="564" t="str">
        <f>LOOKUP(J40,Name!A$1:B1319)</f>
        <v>Lucy Corker</v>
      </c>
      <c r="M40" s="551">
        <v>5.32</v>
      </c>
      <c r="N40" s="552">
        <v>4.94</v>
      </c>
      <c r="O40" s="552"/>
      <c r="P40" s="552"/>
      <c r="Q40" s="552"/>
      <c r="R40" s="80">
        <f t="shared" si="2"/>
        <v>5.32</v>
      </c>
    </row>
    <row r="41" spans="1:18" ht="15.75">
      <c r="A41" s="379">
        <v>104</v>
      </c>
      <c r="B41" s="8" t="str">
        <f>LOOKUP(A41,Name!A$1:B930)</f>
        <v>Mia Cooper</v>
      </c>
      <c r="C41" s="7"/>
      <c r="D41" s="6"/>
      <c r="E41" s="6">
        <v>14.7</v>
      </c>
      <c r="F41" s="6"/>
      <c r="G41" s="6"/>
      <c r="H41" s="48">
        <f t="shared" si="3"/>
        <v>14.7</v>
      </c>
      <c r="I41" s="3"/>
      <c r="J41" s="47">
        <v>104</v>
      </c>
      <c r="K41" s="547" t="s">
        <v>158</v>
      </c>
      <c r="L41" s="564" t="str">
        <f>LOOKUP(J41,Name!A$1:B1322)</f>
        <v>Mia Cooper</v>
      </c>
      <c r="M41" s="552">
        <v>5</v>
      </c>
      <c r="N41" s="552">
        <v>4.96</v>
      </c>
      <c r="O41" s="552">
        <v>5.08</v>
      </c>
      <c r="P41" s="552"/>
      <c r="Q41" s="552"/>
      <c r="R41" s="80">
        <f t="shared" si="2"/>
        <v>5.08</v>
      </c>
    </row>
    <row r="42" spans="1:18" ht="15.75">
      <c r="A42" s="47">
        <v>513</v>
      </c>
      <c r="B42" s="8" t="str">
        <f>LOOKUP(A42,Name!A$1:B932)</f>
        <v>Niamh Kilgallan</v>
      </c>
      <c r="C42" s="9"/>
      <c r="D42" s="9">
        <v>14.7</v>
      </c>
      <c r="E42" s="9"/>
      <c r="F42" s="9"/>
      <c r="G42" s="9"/>
      <c r="H42" s="48">
        <f t="shared" si="3"/>
        <v>14.7</v>
      </c>
      <c r="I42" s="3"/>
      <c r="J42" s="47">
        <v>691</v>
      </c>
      <c r="K42" s="547" t="s">
        <v>158</v>
      </c>
      <c r="L42" s="564" t="str">
        <f>LOOKUP(J42,Name!A$1:B1329)</f>
        <v>Ania Gahan</v>
      </c>
      <c r="M42" s="552">
        <v>4.64</v>
      </c>
      <c r="N42" s="552">
        <v>4.7</v>
      </c>
      <c r="O42" s="552">
        <v>5.02</v>
      </c>
      <c r="P42" s="552"/>
      <c r="Q42" s="552"/>
      <c r="R42" s="80">
        <f t="shared" si="2"/>
        <v>5.02</v>
      </c>
    </row>
    <row r="43" spans="1:18" ht="15.75">
      <c r="A43" s="47">
        <v>687</v>
      </c>
      <c r="B43" s="8" t="str">
        <f>LOOKUP(A43,Name!A$1:B926)</f>
        <v>Annabel Dalby</v>
      </c>
      <c r="C43" s="19">
        <v>14.8</v>
      </c>
      <c r="D43" s="9"/>
      <c r="E43" s="9"/>
      <c r="F43" s="9"/>
      <c r="G43" s="9"/>
      <c r="H43" s="48">
        <f t="shared" si="3"/>
        <v>14.8</v>
      </c>
      <c r="I43" s="3"/>
      <c r="J43" s="47">
        <v>687</v>
      </c>
      <c r="K43" s="547" t="s">
        <v>158</v>
      </c>
      <c r="L43" s="564" t="str">
        <f>LOOKUP(J43,Name!A$1:B1334)</f>
        <v>Annabel Dalby</v>
      </c>
      <c r="M43" s="552"/>
      <c r="N43" s="552">
        <v>5</v>
      </c>
      <c r="O43" s="552"/>
      <c r="P43" s="552"/>
      <c r="Q43" s="552"/>
      <c r="R43" s="80">
        <f t="shared" si="2"/>
        <v>5</v>
      </c>
    </row>
    <row r="44" spans="1:18" ht="15.75">
      <c r="A44" s="47">
        <v>512</v>
      </c>
      <c r="B44" s="8" t="str">
        <f>LOOKUP(A44,Name!A$1:B931)</f>
        <v>Mya Strachan</v>
      </c>
      <c r="C44" s="9"/>
      <c r="D44" s="9"/>
      <c r="E44" s="9">
        <v>14.9</v>
      </c>
      <c r="F44" s="9"/>
      <c r="G44" s="9"/>
      <c r="H44" s="48">
        <f t="shared" si="3"/>
        <v>14.9</v>
      </c>
      <c r="I44" s="3"/>
      <c r="J44" s="47">
        <v>507</v>
      </c>
      <c r="K44" s="547" t="s">
        <v>158</v>
      </c>
      <c r="L44" s="564" t="str">
        <f>LOOKUP(J44,Name!A$1:B1329)</f>
        <v>Lauren Bowman</v>
      </c>
      <c r="M44" s="552"/>
      <c r="N44" s="552">
        <v>4.9</v>
      </c>
      <c r="O44" s="552"/>
      <c r="P44" s="552"/>
      <c r="Q44" s="552"/>
      <c r="R44" s="80">
        <f t="shared" si="2"/>
        <v>4.9</v>
      </c>
    </row>
    <row r="45" spans="1:18" ht="15.75">
      <c r="A45" s="379">
        <v>107</v>
      </c>
      <c r="B45" s="8" t="str">
        <f>LOOKUP(A45,Name!A$1:B931)</f>
        <v>Isabella Brooks</v>
      </c>
      <c r="C45" s="7"/>
      <c r="D45" s="6">
        <v>15</v>
      </c>
      <c r="E45" s="6"/>
      <c r="F45" s="6"/>
      <c r="G45" s="6"/>
      <c r="H45" s="48">
        <f t="shared" si="3"/>
        <v>15</v>
      </c>
      <c r="I45" s="3"/>
      <c r="J45" s="505">
        <v>463</v>
      </c>
      <c r="K45" s="547" t="s">
        <v>158</v>
      </c>
      <c r="L45" s="564" t="str">
        <f>LOOKUP(J45,Name!A$1:B1323)</f>
        <v>Carrie Gordon</v>
      </c>
      <c r="M45" s="552" t="s">
        <v>12</v>
      </c>
      <c r="N45" s="552">
        <v>4.52</v>
      </c>
      <c r="O45" s="552">
        <v>4.82</v>
      </c>
      <c r="P45" s="552"/>
      <c r="Q45" s="552"/>
      <c r="R45" s="80">
        <f t="shared" si="2"/>
        <v>4.82</v>
      </c>
    </row>
    <row r="46" spans="1:18" ht="15.75">
      <c r="A46" s="505">
        <v>467</v>
      </c>
      <c r="B46" s="8" t="str">
        <f>LOOKUP(A46,Name!A$1:B926)</f>
        <v>Kodi Davey</v>
      </c>
      <c r="C46" s="19"/>
      <c r="D46" s="9">
        <v>15.2</v>
      </c>
      <c r="E46" s="9"/>
      <c r="F46" s="9"/>
      <c r="G46" s="9"/>
      <c r="H46" s="48">
        <f t="shared" si="3"/>
        <v>15.2</v>
      </c>
      <c r="I46" s="3"/>
      <c r="J46" s="47">
        <v>333</v>
      </c>
      <c r="K46" s="547" t="s">
        <v>158</v>
      </c>
      <c r="L46" s="564" t="str">
        <f>LOOKUP(J46,Name!A$1:B1320)</f>
        <v>Amber Threfall</v>
      </c>
      <c r="M46" s="552">
        <v>4.76</v>
      </c>
      <c r="N46" s="552"/>
      <c r="O46" s="552">
        <v>4.72</v>
      </c>
      <c r="P46" s="552"/>
      <c r="Q46" s="552"/>
      <c r="R46" s="80">
        <f t="shared" si="2"/>
        <v>4.76</v>
      </c>
    </row>
    <row r="47" spans="1:18" ht="15.75">
      <c r="A47" s="47">
        <v>326</v>
      </c>
      <c r="B47" s="8" t="str">
        <f>LOOKUP(A47,Name!A$1:B925)</f>
        <v>Isobel Ryans</v>
      </c>
      <c r="C47" s="617"/>
      <c r="D47" s="614">
        <v>15.6</v>
      </c>
      <c r="E47" s="617"/>
      <c r="F47" s="617"/>
      <c r="G47" s="614"/>
      <c r="H47" s="48">
        <f t="shared" si="3"/>
        <v>15.6</v>
      </c>
      <c r="I47" s="3"/>
      <c r="J47" s="505">
        <v>468</v>
      </c>
      <c r="K47" s="547" t="s">
        <v>158</v>
      </c>
      <c r="L47" s="564" t="str">
        <f>LOOKUP(J47,Name!A$1:B1330)</f>
        <v>Bethan Fulwell</v>
      </c>
      <c r="M47" s="552"/>
      <c r="N47" s="552"/>
      <c r="O47" s="552">
        <v>4.7</v>
      </c>
      <c r="P47" s="552"/>
      <c r="Q47" s="552"/>
      <c r="R47" s="80">
        <f t="shared" si="2"/>
        <v>4.7</v>
      </c>
    </row>
    <row r="48" spans="1:18" ht="16.5" thickBot="1">
      <c r="A48" s="49">
        <v>333</v>
      </c>
      <c r="B48" s="50" t="str">
        <f>LOOKUP(A48,Name!A$1:B927)</f>
        <v>Amber Threfall</v>
      </c>
      <c r="C48" s="76"/>
      <c r="D48" s="51"/>
      <c r="E48" s="51">
        <v>16.2</v>
      </c>
      <c r="F48" s="51"/>
      <c r="G48" s="51"/>
      <c r="H48" s="52">
        <f t="shared" si="3"/>
        <v>16.2</v>
      </c>
      <c r="I48" s="3"/>
      <c r="J48" s="47">
        <v>693</v>
      </c>
      <c r="K48" s="547" t="s">
        <v>158</v>
      </c>
      <c r="L48" s="578" t="str">
        <f>LOOKUP(J48,Name!A$1:B1324)</f>
        <v>Charlotte Cappendell</v>
      </c>
      <c r="M48" s="604"/>
      <c r="N48" s="552"/>
      <c r="O48" s="552">
        <v>4.66</v>
      </c>
      <c r="P48" s="552"/>
      <c r="Q48" s="552"/>
      <c r="R48" s="80">
        <f t="shared" si="2"/>
        <v>4.66</v>
      </c>
    </row>
    <row r="49" spans="1:18" ht="16.5" thickBot="1">
      <c r="A49" s="35"/>
      <c r="B49" s="36"/>
      <c r="C49" s="37"/>
      <c r="D49" s="37"/>
      <c r="E49" s="37"/>
      <c r="F49" s="37"/>
      <c r="G49" s="37"/>
      <c r="H49" s="37"/>
      <c r="I49" s="3"/>
      <c r="J49" s="47">
        <v>690</v>
      </c>
      <c r="K49" s="547" t="s">
        <v>158</v>
      </c>
      <c r="L49" s="564" t="str">
        <f>LOOKUP(J49,Name!A$1:B1333)</f>
        <v>Tanith Cox</v>
      </c>
      <c r="M49" s="552">
        <v>4.54</v>
      </c>
      <c r="N49" s="552"/>
      <c r="O49" s="552"/>
      <c r="P49" s="552"/>
      <c r="Q49" s="552"/>
      <c r="R49" s="80">
        <f t="shared" si="2"/>
        <v>4.54</v>
      </c>
    </row>
    <row r="50" spans="1:18" ht="15.75">
      <c r="A50" s="43" t="s">
        <v>0</v>
      </c>
      <c r="B50" s="44" t="s">
        <v>46</v>
      </c>
      <c r="C50" s="45" t="s">
        <v>89</v>
      </c>
      <c r="D50" s="45" t="s">
        <v>1</v>
      </c>
      <c r="E50" s="45" t="s">
        <v>2</v>
      </c>
      <c r="F50" s="45" t="s">
        <v>3</v>
      </c>
      <c r="G50" s="45" t="s">
        <v>4</v>
      </c>
      <c r="H50" s="46" t="s">
        <v>11</v>
      </c>
      <c r="I50" s="3"/>
      <c r="J50" s="47">
        <v>109</v>
      </c>
      <c r="K50" s="547" t="s">
        <v>158</v>
      </c>
      <c r="L50" s="564" t="str">
        <f>LOOKUP(J50,Name!A$1:B1323)</f>
        <v>Freya Liddington</v>
      </c>
      <c r="M50" s="552"/>
      <c r="N50" s="552"/>
      <c r="O50" s="552">
        <v>4.52</v>
      </c>
      <c r="P50" s="552"/>
      <c r="Q50" s="552"/>
      <c r="R50" s="80">
        <f t="shared" si="2"/>
        <v>4.52</v>
      </c>
    </row>
    <row r="51" spans="1:18" ht="15.75">
      <c r="A51" s="162">
        <v>5</v>
      </c>
      <c r="B51" s="58" t="s">
        <v>8</v>
      </c>
      <c r="C51" s="19">
        <v>59.1</v>
      </c>
      <c r="D51" s="72">
        <v>57.2</v>
      </c>
      <c r="E51" s="72">
        <v>58.1</v>
      </c>
      <c r="F51" s="19"/>
      <c r="G51" s="19"/>
      <c r="H51" s="777">
        <f>MIN(C51:G51)</f>
        <v>57.2</v>
      </c>
      <c r="J51" s="47">
        <v>502</v>
      </c>
      <c r="K51" s="547" t="s">
        <v>158</v>
      </c>
      <c r="L51" s="564" t="str">
        <f>LOOKUP(J51,Name!A$1:B1327)</f>
        <v>Hannah Evans</v>
      </c>
      <c r="M51" s="552"/>
      <c r="N51" s="552">
        <v>4.4</v>
      </c>
      <c r="O51" s="552"/>
      <c r="P51" s="552"/>
      <c r="Q51" s="552"/>
      <c r="R51" s="80">
        <f t="shared" si="2"/>
        <v>4.4</v>
      </c>
    </row>
    <row r="52" spans="1:18" ht="15.75">
      <c r="A52" s="443">
        <v>6</v>
      </c>
      <c r="B52" s="62" t="s">
        <v>7</v>
      </c>
      <c r="C52" s="19">
        <v>58.5</v>
      </c>
      <c r="D52" s="19">
        <v>57.3</v>
      </c>
      <c r="E52" s="19">
        <v>58.2</v>
      </c>
      <c r="F52" s="19"/>
      <c r="G52" s="19"/>
      <c r="H52" s="59">
        <f>MIN(C52:G52)</f>
        <v>57.3</v>
      </c>
      <c r="J52" s="70">
        <v>510</v>
      </c>
      <c r="K52" s="547" t="s">
        <v>158</v>
      </c>
      <c r="L52" s="564" t="str">
        <f>LOOKUP(J52,Name!A$1:B1331)</f>
        <v>Jessica Nesbitt</v>
      </c>
      <c r="M52" s="552">
        <v>4.2</v>
      </c>
      <c r="N52" s="552"/>
      <c r="O52" s="552"/>
      <c r="P52" s="552"/>
      <c r="Q52" s="552"/>
      <c r="R52" s="80">
        <f t="shared" si="2"/>
        <v>4.2</v>
      </c>
    </row>
    <row r="53" spans="1:18" ht="15.75">
      <c r="A53" s="140">
        <v>1</v>
      </c>
      <c r="B53" s="58" t="s">
        <v>10</v>
      </c>
      <c r="C53" s="376">
        <v>57.8</v>
      </c>
      <c r="D53" s="19">
        <v>58.4</v>
      </c>
      <c r="E53" s="19">
        <v>59.4</v>
      </c>
      <c r="F53" s="19" t="s">
        <v>12</v>
      </c>
      <c r="G53" s="19"/>
      <c r="H53" s="59">
        <f>MIN(C53:G53)</f>
        <v>57.8</v>
      </c>
      <c r="J53" s="47">
        <v>331</v>
      </c>
      <c r="K53" s="547" t="s">
        <v>158</v>
      </c>
      <c r="L53" s="564" t="str">
        <f>LOOKUP(J53,Name!A$1:B1321)</f>
        <v>Katrina Hall</v>
      </c>
      <c r="M53" s="552">
        <v>3.94</v>
      </c>
      <c r="N53" s="552"/>
      <c r="O53" s="552"/>
      <c r="P53" s="552"/>
      <c r="Q53" s="552"/>
      <c r="R53" s="80">
        <f t="shared" si="2"/>
        <v>3.94</v>
      </c>
    </row>
    <row r="54" spans="1:18" ht="16.5" thickBot="1">
      <c r="A54" s="150">
        <v>3</v>
      </c>
      <c r="B54" s="58" t="s">
        <v>6</v>
      </c>
      <c r="C54" s="19">
        <v>59.8</v>
      </c>
      <c r="D54" s="19">
        <v>59.3</v>
      </c>
      <c r="E54" s="19"/>
      <c r="F54" s="19"/>
      <c r="G54" s="19"/>
      <c r="H54" s="59">
        <f>MIN(C54:G54)</f>
        <v>59.3</v>
      </c>
      <c r="J54" s="47">
        <v>503</v>
      </c>
      <c r="K54" s="547" t="s">
        <v>158</v>
      </c>
      <c r="L54" s="564" t="str">
        <f>LOOKUP(J54,Name!A$1:B1328)</f>
        <v>Sophie Ehlan</v>
      </c>
      <c r="M54" s="552">
        <v>3.5</v>
      </c>
      <c r="N54" s="552"/>
      <c r="O54" s="552"/>
      <c r="P54" s="552"/>
      <c r="Q54" s="552"/>
      <c r="R54" s="80">
        <f t="shared" si="2"/>
        <v>3.5</v>
      </c>
    </row>
    <row r="55" spans="1:18" ht="16.5" thickBot="1">
      <c r="A55" s="611">
        <v>4</v>
      </c>
      <c r="B55" s="63" t="s">
        <v>9</v>
      </c>
      <c r="C55" s="76"/>
      <c r="D55" s="76"/>
      <c r="E55" s="76"/>
      <c r="F55" s="76"/>
      <c r="G55" s="76"/>
      <c r="H55" s="60">
        <f>MIN(C55:G55)</f>
        <v>0</v>
      </c>
      <c r="J55" s="47">
        <v>309</v>
      </c>
      <c r="K55" s="549" t="s">
        <v>148</v>
      </c>
      <c r="L55" s="562" t="str">
        <f>LOOKUP(J55,Name!A$1:B1285)</f>
        <v>Chenee Taylor</v>
      </c>
      <c r="M55" s="558"/>
      <c r="N55" s="558"/>
      <c r="O55" s="561">
        <v>46</v>
      </c>
      <c r="P55" s="558"/>
      <c r="Q55" s="558"/>
      <c r="R55" s="78">
        <f t="shared" si="2"/>
        <v>46</v>
      </c>
    </row>
    <row r="56" spans="10:18" ht="16.5" thickBot="1">
      <c r="J56" s="47">
        <v>692</v>
      </c>
      <c r="K56" s="549" t="s">
        <v>148</v>
      </c>
      <c r="L56" s="562" t="str">
        <f>LOOKUP(J56,Name!A$1:B1294)</f>
        <v>Freya Harding</v>
      </c>
      <c r="M56" s="610"/>
      <c r="N56" s="558"/>
      <c r="O56" s="558">
        <v>45</v>
      </c>
      <c r="P56" s="558"/>
      <c r="Q56" s="558"/>
      <c r="R56" s="78">
        <f t="shared" si="2"/>
        <v>45</v>
      </c>
    </row>
    <row r="57" spans="1:18" ht="15.75">
      <c r="A57" s="79" t="s">
        <v>0</v>
      </c>
      <c r="B57" s="39" t="s">
        <v>529</v>
      </c>
      <c r="C57" s="45" t="s">
        <v>89</v>
      </c>
      <c r="D57" s="45" t="s">
        <v>1</v>
      </c>
      <c r="E57" s="45" t="s">
        <v>2</v>
      </c>
      <c r="F57" s="45" t="s">
        <v>3</v>
      </c>
      <c r="G57" s="40" t="s">
        <v>4</v>
      </c>
      <c r="H57" s="81" t="s">
        <v>526</v>
      </c>
      <c r="J57" s="47">
        <v>501</v>
      </c>
      <c r="K57" s="549" t="s">
        <v>148</v>
      </c>
      <c r="L57" s="562" t="str">
        <f>LOOKUP(J57,Name!A$1:B1299)</f>
        <v>Sian Lewis</v>
      </c>
      <c r="M57" s="558"/>
      <c r="N57" s="561">
        <v>44</v>
      </c>
      <c r="O57" s="558"/>
      <c r="P57" s="558"/>
      <c r="Q57" s="558"/>
      <c r="R57" s="78">
        <f t="shared" si="2"/>
        <v>44</v>
      </c>
    </row>
    <row r="58" spans="1:18" ht="15.75">
      <c r="A58" s="47">
        <v>687</v>
      </c>
      <c r="B58" s="8" t="str">
        <f>LOOKUP(A58,Name!A$1:B932)</f>
        <v>Annabel Dalby</v>
      </c>
      <c r="C58" s="12">
        <v>48</v>
      </c>
      <c r="D58" s="362">
        <v>54</v>
      </c>
      <c r="E58" s="12"/>
      <c r="F58" s="12"/>
      <c r="G58" s="12"/>
      <c r="H58" s="775">
        <f aca="true" t="shared" si="4" ref="H58:H73">MAX(C58:G58)</f>
        <v>54</v>
      </c>
      <c r="J58" s="70">
        <v>109</v>
      </c>
      <c r="K58" s="549" t="s">
        <v>148</v>
      </c>
      <c r="L58" s="562" t="str">
        <f>LOOKUP(J58,Name!A$1:B1292)</f>
        <v>Freya Liddington</v>
      </c>
      <c r="M58" s="558"/>
      <c r="N58" s="558">
        <v>43</v>
      </c>
      <c r="O58" s="558">
        <v>43</v>
      </c>
      <c r="P58" s="552"/>
      <c r="Q58" s="552"/>
      <c r="R58" s="775">
        <f t="shared" si="2"/>
        <v>43</v>
      </c>
    </row>
    <row r="59" spans="1:18" ht="15.75">
      <c r="A59" s="47">
        <v>688</v>
      </c>
      <c r="B59" s="8" t="str">
        <f>LOOKUP(A59,Name!A$1:B936)</f>
        <v>Georgia May Jones</v>
      </c>
      <c r="C59" s="12"/>
      <c r="D59" s="12"/>
      <c r="E59" s="362">
        <v>53</v>
      </c>
      <c r="F59" s="12"/>
      <c r="G59" s="12"/>
      <c r="H59" s="78">
        <f t="shared" si="4"/>
        <v>53</v>
      </c>
      <c r="J59" s="607">
        <v>465</v>
      </c>
      <c r="K59" s="549" t="s">
        <v>148</v>
      </c>
      <c r="L59" s="562" t="str">
        <f>LOOKUP(J59,Name!A$1:B1293)</f>
        <v>Katie Wright</v>
      </c>
      <c r="M59" s="558"/>
      <c r="N59" s="558">
        <v>34</v>
      </c>
      <c r="O59" s="558">
        <v>43</v>
      </c>
      <c r="P59" s="558"/>
      <c r="Q59" s="558"/>
      <c r="R59" s="78">
        <f t="shared" si="2"/>
        <v>43</v>
      </c>
    </row>
    <row r="60" spans="1:18" ht="15.75">
      <c r="A60" s="47">
        <v>690</v>
      </c>
      <c r="B60" s="8" t="str">
        <f>LOOKUP(A60,Name!A$1:B931)</f>
        <v>Tanith Cox</v>
      </c>
      <c r="C60" s="12">
        <v>49</v>
      </c>
      <c r="D60" s="12">
        <v>49</v>
      </c>
      <c r="E60" s="12">
        <v>51</v>
      </c>
      <c r="F60" s="12"/>
      <c r="G60" s="12"/>
      <c r="H60" s="78">
        <f t="shared" si="4"/>
        <v>51</v>
      </c>
      <c r="J60" s="47">
        <v>108</v>
      </c>
      <c r="K60" s="549" t="s">
        <v>148</v>
      </c>
      <c r="L60" s="562" t="str">
        <f>LOOKUP(J60,Name!A$1:B1295)</f>
        <v>Millly Fidkin</v>
      </c>
      <c r="M60" s="556">
        <v>39</v>
      </c>
      <c r="N60" s="556">
        <v>42</v>
      </c>
      <c r="O60" s="556"/>
      <c r="P60" s="558"/>
      <c r="Q60" s="556"/>
      <c r="R60" s="78">
        <f t="shared" si="2"/>
        <v>42</v>
      </c>
    </row>
    <row r="61" spans="1:18" ht="15.75">
      <c r="A61" s="47">
        <v>507</v>
      </c>
      <c r="B61" s="8" t="str">
        <f>LOOKUP(A61,Name!A$1:B937)</f>
        <v>Lauren Bowman</v>
      </c>
      <c r="C61" s="12">
        <v>42</v>
      </c>
      <c r="D61" s="18">
        <v>49</v>
      </c>
      <c r="E61" s="18">
        <v>50</v>
      </c>
      <c r="F61" s="18"/>
      <c r="G61" s="18"/>
      <c r="H61" s="78">
        <f t="shared" si="4"/>
        <v>50</v>
      </c>
      <c r="J61" s="71">
        <v>691</v>
      </c>
      <c r="K61" s="549" t="s">
        <v>148</v>
      </c>
      <c r="L61" s="562" t="str">
        <f>LOOKUP(J61,Name!A$1:B1298)</f>
        <v>Ania Gahan</v>
      </c>
      <c r="M61" s="561">
        <v>40</v>
      </c>
      <c r="N61" s="558">
        <v>42</v>
      </c>
      <c r="O61" s="558">
        <v>42</v>
      </c>
      <c r="P61" s="558"/>
      <c r="Q61" s="558"/>
      <c r="R61" s="78">
        <f t="shared" si="2"/>
        <v>42</v>
      </c>
    </row>
    <row r="62" spans="1:18" ht="15.75">
      <c r="A62" s="47">
        <v>511</v>
      </c>
      <c r="B62" s="8" t="str">
        <f>LOOKUP(A62,Name!A$1:B938)</f>
        <v>Amy Kelly</v>
      </c>
      <c r="C62" s="12">
        <v>48</v>
      </c>
      <c r="D62" s="12">
        <v>46</v>
      </c>
      <c r="E62" s="12">
        <v>47</v>
      </c>
      <c r="F62" s="12"/>
      <c r="G62" s="12"/>
      <c r="H62" s="78">
        <f t="shared" si="4"/>
        <v>48</v>
      </c>
      <c r="J62" s="47">
        <v>512</v>
      </c>
      <c r="K62" s="549" t="s">
        <v>148</v>
      </c>
      <c r="L62" s="562" t="str">
        <f>LOOKUP(J62,Name!A$1:B1299)</f>
        <v>Mya Strachan</v>
      </c>
      <c r="M62" s="558"/>
      <c r="N62" s="558">
        <v>41</v>
      </c>
      <c r="O62" s="558"/>
      <c r="P62" s="558"/>
      <c r="Q62" s="558"/>
      <c r="R62" s="78">
        <f t="shared" si="2"/>
        <v>41</v>
      </c>
    </row>
    <row r="63" spans="1:18" ht="15.75">
      <c r="A63" s="505">
        <v>463</v>
      </c>
      <c r="B63" s="8" t="str">
        <f>LOOKUP(A63,Name!A$1:B939)</f>
        <v>Carrie Gordon</v>
      </c>
      <c r="C63" s="12"/>
      <c r="D63" s="12"/>
      <c r="E63" s="12">
        <v>48</v>
      </c>
      <c r="F63" s="12"/>
      <c r="G63" s="12"/>
      <c r="H63" s="78">
        <f t="shared" si="4"/>
        <v>48</v>
      </c>
      <c r="J63" s="47">
        <v>694</v>
      </c>
      <c r="K63" s="549" t="s">
        <v>148</v>
      </c>
      <c r="L63" s="562" t="str">
        <f>LOOKUP(J63,Name!A$1:B1286)</f>
        <v>Sophie Storey</v>
      </c>
      <c r="M63" s="558">
        <v>39</v>
      </c>
      <c r="N63" s="558">
        <v>38</v>
      </c>
      <c r="O63" s="558"/>
      <c r="P63" s="558"/>
      <c r="Q63" s="558"/>
      <c r="R63" s="78">
        <f t="shared" si="2"/>
        <v>39</v>
      </c>
    </row>
    <row r="64" spans="1:18" ht="15.75">
      <c r="A64" s="71">
        <v>108</v>
      </c>
      <c r="B64" s="8" t="str">
        <f>LOOKUP(A64,Name!A$1:B932)</f>
        <v>Millly Fidkin</v>
      </c>
      <c r="C64" s="12"/>
      <c r="D64" s="12">
        <v>44</v>
      </c>
      <c r="E64" s="12"/>
      <c r="F64" s="12"/>
      <c r="G64" s="12"/>
      <c r="H64" s="78">
        <f t="shared" si="4"/>
        <v>44</v>
      </c>
      <c r="J64" s="47">
        <v>304</v>
      </c>
      <c r="K64" s="549" t="s">
        <v>148</v>
      </c>
      <c r="L64" s="562" t="str">
        <f>LOOKUP(J64,Name!A$1:B1292)</f>
        <v>Sophie Pasley</v>
      </c>
      <c r="M64" s="558">
        <v>36</v>
      </c>
      <c r="N64" s="558"/>
      <c r="O64" s="558"/>
      <c r="P64" s="558"/>
      <c r="Q64" s="558"/>
      <c r="R64" s="78">
        <f t="shared" si="2"/>
        <v>36</v>
      </c>
    </row>
    <row r="65" spans="1:18" ht="15.75">
      <c r="A65" s="47">
        <v>305</v>
      </c>
      <c r="B65" s="8" t="str">
        <f>LOOKUP(A65,Name!A$1:B935)</f>
        <v>Holly Marsden</v>
      </c>
      <c r="C65" s="68">
        <v>44</v>
      </c>
      <c r="D65" s="12"/>
      <c r="E65" s="12"/>
      <c r="F65" s="12"/>
      <c r="G65" s="12"/>
      <c r="H65" s="78">
        <f t="shared" si="4"/>
        <v>44</v>
      </c>
      <c r="J65" s="47">
        <v>305</v>
      </c>
      <c r="K65" s="549" t="s">
        <v>148</v>
      </c>
      <c r="L65" s="562" t="str">
        <f>LOOKUP(J65,Name!A$1:B1297)</f>
        <v>Holly Marsden</v>
      </c>
      <c r="M65" s="558"/>
      <c r="N65" s="558"/>
      <c r="O65" s="558">
        <v>35</v>
      </c>
      <c r="P65" s="558"/>
      <c r="Q65" s="558"/>
      <c r="R65" s="78">
        <f t="shared" si="2"/>
        <v>35</v>
      </c>
    </row>
    <row r="66" spans="1:18" ht="15.75">
      <c r="A66" s="47">
        <v>103</v>
      </c>
      <c r="B66" s="8" t="str">
        <f>LOOKUP(A66,Name!A$1:B941)</f>
        <v>Lucy Corker</v>
      </c>
      <c r="C66" s="12"/>
      <c r="D66" s="12"/>
      <c r="E66" s="12">
        <v>43</v>
      </c>
      <c r="F66" s="12"/>
      <c r="G66" s="12"/>
      <c r="H66" s="78">
        <f t="shared" si="4"/>
        <v>43</v>
      </c>
      <c r="J66" s="47">
        <v>507</v>
      </c>
      <c r="K66" s="549" t="s">
        <v>148</v>
      </c>
      <c r="L66" s="562" t="str">
        <f>LOOKUP(J66,Name!A$1:B1297)</f>
        <v>Lauren Bowman</v>
      </c>
      <c r="M66" s="558">
        <v>34</v>
      </c>
      <c r="N66" s="558"/>
      <c r="O66" s="558"/>
      <c r="P66" s="558"/>
      <c r="Q66" s="558"/>
      <c r="R66" s="78">
        <f>MAX(M66:Q66)</f>
        <v>34</v>
      </c>
    </row>
    <row r="67" spans="1:18" ht="15.75">
      <c r="A67" s="47">
        <v>102</v>
      </c>
      <c r="B67" s="8" t="str">
        <f>LOOKUP(A67,Name!A$1:B940)</f>
        <v>Patience Clarke</v>
      </c>
      <c r="C67" s="12"/>
      <c r="D67" s="12">
        <v>42</v>
      </c>
      <c r="E67" s="12"/>
      <c r="F67" s="12"/>
      <c r="G67" s="12"/>
      <c r="H67" s="78">
        <f t="shared" si="4"/>
        <v>42</v>
      </c>
      <c r="J67" s="70">
        <v>103</v>
      </c>
      <c r="K67" s="549" t="s">
        <v>148</v>
      </c>
      <c r="L67" s="562" t="str">
        <f>LOOKUP(J67,Name!A$1:B1291)</f>
        <v>Lucy Corker</v>
      </c>
      <c r="M67" s="558">
        <v>33</v>
      </c>
      <c r="N67" s="558"/>
      <c r="O67" s="558"/>
      <c r="P67" s="552"/>
      <c r="Q67" s="552"/>
      <c r="R67" s="78">
        <f>MAX(M67:Q67)</f>
        <v>33</v>
      </c>
    </row>
    <row r="68" spans="1:18" ht="15.75">
      <c r="A68" s="47">
        <v>106</v>
      </c>
      <c r="B68" s="8" t="str">
        <f>LOOKUP(A68,Name!A$1:B942)</f>
        <v>Alicia Tarr</v>
      </c>
      <c r="C68" s="12"/>
      <c r="D68" s="12"/>
      <c r="E68" s="12">
        <v>42</v>
      </c>
      <c r="F68" s="12"/>
      <c r="G68" s="12"/>
      <c r="H68" s="78">
        <f t="shared" si="4"/>
        <v>42</v>
      </c>
      <c r="J68" s="47">
        <v>509</v>
      </c>
      <c r="K68" s="549" t="s">
        <v>148</v>
      </c>
      <c r="L68" s="562" t="str">
        <f>LOOKUP(J68,Name!A$1:B1298)</f>
        <v>Charlotte Perry</v>
      </c>
      <c r="M68" s="558"/>
      <c r="N68" s="558"/>
      <c r="O68" s="558">
        <v>33</v>
      </c>
      <c r="P68" s="558"/>
      <c r="Q68" s="558"/>
      <c r="R68" s="78">
        <f>MAX(M68:Q68)</f>
        <v>33</v>
      </c>
    </row>
    <row r="69" spans="1:18" ht="15.75">
      <c r="A69" s="71">
        <v>109</v>
      </c>
      <c r="B69" s="8" t="str">
        <f>LOOKUP(A69,Name!A$1:B933)</f>
        <v>Freya Liddington</v>
      </c>
      <c r="C69" s="18">
        <v>41</v>
      </c>
      <c r="D69" s="12"/>
      <c r="E69" s="12"/>
      <c r="F69" s="12"/>
      <c r="G69" s="12"/>
      <c r="H69" s="78">
        <f t="shared" si="4"/>
        <v>41</v>
      </c>
      <c r="J69" s="47">
        <v>310</v>
      </c>
      <c r="K69" s="549" t="s">
        <v>148</v>
      </c>
      <c r="L69" s="562" t="str">
        <f>LOOKUP(J69,Name!A$1:B1286)</f>
        <v>Grace Rees</v>
      </c>
      <c r="M69" s="558"/>
      <c r="N69" s="558">
        <v>33</v>
      </c>
      <c r="O69" s="558"/>
      <c r="P69" s="558"/>
      <c r="Q69" s="558"/>
      <c r="R69" s="78">
        <f>MAX(M69:Q69)</f>
        <v>33</v>
      </c>
    </row>
    <row r="70" spans="1:18" ht="15.75">
      <c r="A70" s="47">
        <v>302</v>
      </c>
      <c r="B70" s="8" t="str">
        <f>LOOKUP(A70,Name!A$1:B934)</f>
        <v>Ana Gissen</v>
      </c>
      <c r="C70" s="18"/>
      <c r="D70" s="12">
        <v>41</v>
      </c>
      <c r="E70" s="12"/>
      <c r="F70" s="12"/>
      <c r="G70" s="12"/>
      <c r="H70" s="78">
        <f t="shared" si="4"/>
        <v>41</v>
      </c>
      <c r="J70" s="47">
        <v>326</v>
      </c>
      <c r="K70" s="549" t="s">
        <v>148</v>
      </c>
      <c r="L70" s="562" t="str">
        <f>LOOKUP(J70,Name!A$1:B1293)</f>
        <v>Isobel Ryans</v>
      </c>
      <c r="M70" s="558"/>
      <c r="N70" s="558">
        <v>32</v>
      </c>
      <c r="O70" s="558"/>
      <c r="P70" s="558"/>
      <c r="Q70" s="558"/>
      <c r="R70" s="78">
        <f>MAX(M70:Q70)</f>
        <v>32</v>
      </c>
    </row>
    <row r="71" spans="1:18" ht="15.75">
      <c r="A71" s="47">
        <v>326</v>
      </c>
      <c r="B71" s="8" t="str">
        <f>LOOKUP(A71,Name!A$1:B936)</f>
        <v>Isobel Ryans</v>
      </c>
      <c r="C71" s="12"/>
      <c r="D71" s="12">
        <v>39</v>
      </c>
      <c r="E71" s="12"/>
      <c r="F71" s="12"/>
      <c r="G71" s="12"/>
      <c r="H71" s="78">
        <f t="shared" si="4"/>
        <v>39</v>
      </c>
      <c r="J71" s="607">
        <v>466</v>
      </c>
      <c r="K71" s="549" t="s">
        <v>148</v>
      </c>
      <c r="L71" s="562" t="str">
        <f>LOOKUP(J71,Name!A$1:B1294)</f>
        <v>Poppy Jones</v>
      </c>
      <c r="M71" s="558"/>
      <c r="N71" s="558">
        <v>32</v>
      </c>
      <c r="O71" s="558"/>
      <c r="P71" s="558"/>
      <c r="Q71" s="558"/>
      <c r="R71" s="78">
        <f>MAX(M71:Q71)</f>
        <v>32</v>
      </c>
    </row>
    <row r="72" spans="1:18" ht="15.75">
      <c r="A72" s="505">
        <v>464</v>
      </c>
      <c r="B72" s="8" t="str">
        <f>LOOKUP(A72,Name!A$1:B938)</f>
        <v>Milly Allen</v>
      </c>
      <c r="C72" s="12"/>
      <c r="D72" s="12"/>
      <c r="E72" s="12">
        <v>36</v>
      </c>
      <c r="F72" s="12"/>
      <c r="G72" s="12"/>
      <c r="H72" s="78">
        <f t="shared" si="4"/>
        <v>36</v>
      </c>
      <c r="J72" s="47">
        <v>502</v>
      </c>
      <c r="K72" s="549" t="s">
        <v>148</v>
      </c>
      <c r="L72" s="562" t="str">
        <f>LOOKUP(J72,Name!A$1:B1294)</f>
        <v>Hannah Evans</v>
      </c>
      <c r="M72" s="558">
        <v>30</v>
      </c>
      <c r="N72" s="558"/>
      <c r="O72" s="558"/>
      <c r="P72" s="558"/>
      <c r="Q72" s="558"/>
      <c r="R72" s="78">
        <f>MAX(M72:Q72)</f>
        <v>30</v>
      </c>
    </row>
    <row r="73" spans="1:18" ht="15.75">
      <c r="A73" s="47">
        <v>105</v>
      </c>
      <c r="B73" s="8" t="str">
        <f>LOOKUP(A73,Name!A$1:B940)</f>
        <v>Caitlin Ralth</v>
      </c>
      <c r="C73" s="12">
        <v>32</v>
      </c>
      <c r="D73" s="12"/>
      <c r="E73" s="12"/>
      <c r="F73" s="12"/>
      <c r="G73" s="12"/>
      <c r="H73" s="78">
        <f t="shared" si="4"/>
        <v>32</v>
      </c>
      <c r="J73" s="47">
        <v>301</v>
      </c>
      <c r="K73" s="549" t="s">
        <v>148</v>
      </c>
      <c r="L73" s="562" t="str">
        <f>LOOKUP(J73,Name!A$1:B1296)</f>
        <v>Jessica Moseley</v>
      </c>
      <c r="M73" s="558">
        <v>28</v>
      </c>
      <c r="N73" s="558"/>
      <c r="O73" s="552"/>
      <c r="P73" s="558"/>
      <c r="Q73" s="558"/>
      <c r="R73" s="78">
        <f>MAX(M73:Q73)</f>
        <v>28</v>
      </c>
    </row>
    <row r="74" spans="10:18" ht="15.75">
      <c r="J74" s="47">
        <v>508</v>
      </c>
      <c r="K74" s="549" t="s">
        <v>148</v>
      </c>
      <c r="L74" s="562" t="str">
        <f>LOOKUP(J74,Name!A$1:B1298)</f>
        <v>Sophie Perry</v>
      </c>
      <c r="M74" s="558"/>
      <c r="N74" s="558"/>
      <c r="O74" s="558">
        <v>27</v>
      </c>
      <c r="P74" s="558"/>
      <c r="Q74" s="558"/>
      <c r="R74" s="78">
        <f>MAX(M74:Q74)</f>
        <v>27</v>
      </c>
    </row>
    <row r="75" spans="10:18" ht="15.75">
      <c r="J75" s="70">
        <v>101</v>
      </c>
      <c r="K75" s="549" t="s">
        <v>148</v>
      </c>
      <c r="L75" s="562" t="str">
        <f>LOOKUP(J75,Name!A$1:B1292)</f>
        <v>Thea Criddle</v>
      </c>
      <c r="M75" s="558"/>
      <c r="N75" s="558"/>
      <c r="O75" s="558">
        <v>26</v>
      </c>
      <c r="P75" s="552"/>
      <c r="Q75" s="552"/>
      <c r="R75" s="78">
        <f>MAX(M75:Q75)</f>
        <v>26</v>
      </c>
    </row>
    <row r="76" spans="10:18" ht="15.75">
      <c r="J76" s="607">
        <v>464</v>
      </c>
      <c r="K76" s="549" t="s">
        <v>148</v>
      </c>
      <c r="L76" s="562" t="str">
        <f>LOOKUP(J76,Name!A$1:B1292)</f>
        <v>Milly Allen</v>
      </c>
      <c r="M76" s="558"/>
      <c r="N76" s="558"/>
      <c r="O76" s="558">
        <v>26</v>
      </c>
      <c r="P76" s="558"/>
      <c r="Q76" s="558"/>
      <c r="R76" s="78">
        <f>MAX(M76:Q76)</f>
        <v>26</v>
      </c>
    </row>
  </sheetData>
  <sheetProtection/>
  <conditionalFormatting sqref="J1:K1 J2:J43 J60:J65 J68:J76 A34:A49">
    <cfRule type="cellIs" priority="36" dxfId="132" operator="between" stopIfTrue="1">
      <formula>500</formula>
      <formula>599</formula>
    </cfRule>
    <cfRule type="cellIs" priority="37" dxfId="131" operator="between" stopIfTrue="1">
      <formula>600</formula>
      <formula>699</formula>
    </cfRule>
    <cfRule type="cellIs" priority="38" dxfId="130" operator="between" stopIfTrue="1">
      <formula>300</formula>
      <formula>399</formula>
    </cfRule>
  </conditionalFormatting>
  <conditionalFormatting sqref="J44:J48 K2:K48 J49:K59 A57:A73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J1:K1 J90:K65536 J2:J65 J68:J76 A57:A73">
    <cfRule type="cellIs" priority="29" dxfId="0" operator="between">
      <formula>99</formula>
      <formula>199.3</formula>
    </cfRule>
  </conditionalFormatting>
  <conditionalFormatting sqref="J57">
    <cfRule type="cellIs" priority="26" dxfId="132" operator="between" stopIfTrue="1">
      <formula>500</formula>
      <formula>599</formula>
    </cfRule>
    <cfRule type="cellIs" priority="27" dxfId="131" operator="between" stopIfTrue="1">
      <formula>600</formula>
      <formula>699</formula>
    </cfRule>
    <cfRule type="cellIs" priority="28" dxfId="130" operator="between" stopIfTrue="1">
      <formula>300</formula>
      <formula>399</formula>
    </cfRule>
  </conditionalFormatting>
  <conditionalFormatting sqref="J58">
    <cfRule type="cellIs" priority="23" dxfId="132" operator="between" stopIfTrue="1">
      <formula>500</formula>
      <formula>599</formula>
    </cfRule>
    <cfRule type="cellIs" priority="24" dxfId="131" operator="between" stopIfTrue="1">
      <formula>600</formula>
      <formula>699</formula>
    </cfRule>
    <cfRule type="cellIs" priority="25" dxfId="130" operator="between" stopIfTrue="1">
      <formula>300</formula>
      <formula>399</formula>
    </cfRule>
  </conditionalFormatting>
  <conditionalFormatting sqref="A72:A73">
    <cfRule type="cellIs" priority="20" dxfId="132" operator="between" stopIfTrue="1">
      <formula>500</formula>
      <formula>599</formula>
    </cfRule>
    <cfRule type="cellIs" priority="21" dxfId="131" operator="between" stopIfTrue="1">
      <formula>600</formula>
      <formula>699</formula>
    </cfRule>
    <cfRule type="cellIs" priority="22" dxfId="130" operator="between" stopIfTrue="1">
      <formula>300</formula>
      <formula>399</formula>
    </cfRule>
  </conditionalFormatting>
  <conditionalFormatting sqref="K60:K76">
    <cfRule type="cellIs" priority="8" dxfId="112" operator="between" stopIfTrue="1">
      <formula>300</formula>
      <formula>399</formula>
    </cfRule>
    <cfRule type="cellIs" priority="9" dxfId="111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J66:J67">
    <cfRule type="cellIs" priority="5" dxfId="4" operator="between" stopIfTrue="1">
      <formula>300</formula>
      <formula>399</formula>
    </cfRule>
    <cfRule type="cellIs" priority="6" dxfId="3" operator="between" stopIfTrue="1">
      <formula>600</formula>
      <formula>699</formula>
    </cfRule>
    <cfRule type="cellIs" priority="7" dxfId="2" operator="between" stopIfTrue="1">
      <formula>500</formula>
      <formula>599</formula>
    </cfRule>
  </conditionalFormatting>
  <conditionalFormatting sqref="J66:J67">
    <cfRule type="cellIs" priority="4" dxfId="0" operator="between">
      <formula>99</formula>
      <formula>199.3</formula>
    </cfRule>
  </conditionalFormatting>
  <conditionalFormatting sqref="J66:J67">
    <cfRule type="cellIs" priority="1" dxfId="132" operator="between" stopIfTrue="1">
      <formula>500</formula>
      <formula>599</formula>
    </cfRule>
    <cfRule type="cellIs" priority="2" dxfId="131" operator="between" stopIfTrue="1">
      <formula>600</formula>
      <formula>699</formula>
    </cfRule>
    <cfRule type="cellIs" priority="3" dxfId="130" operator="between" stopIfTrue="1">
      <formula>300</formula>
      <formula>399</formula>
    </cfRule>
  </conditionalFormatting>
  <printOptions horizontalCentered="1" verticalCentered="1"/>
  <pageMargins left="0.5511811023622047" right="0.5511811023622047" top="0.8267716535433072" bottom="0.7086614173228347" header="0.4330708661417323" footer="0.5118110236220472"/>
  <pageSetup fitToHeight="1" fitToWidth="1" horizontalDpi="600" verticalDpi="600" orientation="portrait" paperSize="9" scale="68" r:id="rId1"/>
  <headerFooter alignWithMargins="0">
    <oddHeader>&amp;L&amp;14Sportshall Athletics League&amp;C&amp;14Birmingham Division&amp;R&amp;16 2012 to 2013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zoomScalePageLayoutView="0" workbookViewId="0" topLeftCell="A52">
      <selection activeCell="I67" sqref="I67"/>
    </sheetView>
  </sheetViews>
  <sheetFormatPr defaultColWidth="9.140625" defaultRowHeight="12.75"/>
  <cols>
    <col min="1" max="1" width="5.28125" style="22" customWidth="1"/>
    <col min="2" max="2" width="8.140625" style="22" customWidth="1"/>
    <col min="3" max="3" width="23.00390625" style="3" customWidth="1"/>
    <col min="4" max="8" width="5.421875" style="4" customWidth="1"/>
    <col min="9" max="9" width="5.8515625" style="4" customWidth="1"/>
    <col min="10" max="10" width="2.140625" style="3" customWidth="1"/>
    <col min="11" max="11" width="5.8515625" style="3" customWidth="1"/>
    <col min="12" max="12" width="6.8515625" style="3" customWidth="1"/>
    <col min="13" max="13" width="20.57421875" style="3" customWidth="1"/>
    <col min="14" max="18" width="5.421875" style="3" customWidth="1"/>
    <col min="19" max="19" width="6.8515625" style="3" customWidth="1"/>
    <col min="20" max="16384" width="9.140625" style="3" customWidth="1"/>
  </cols>
  <sheetData>
    <row r="1" spans="1:19" ht="24.75" customHeight="1" thickBot="1">
      <c r="A1" s="429" t="s">
        <v>0</v>
      </c>
      <c r="B1" s="622" t="s">
        <v>603</v>
      </c>
      <c r="C1" s="430" t="s">
        <v>35</v>
      </c>
      <c r="D1" s="431" t="s">
        <v>89</v>
      </c>
      <c r="E1" s="431" t="s">
        <v>1</v>
      </c>
      <c r="F1" s="431" t="s">
        <v>2</v>
      </c>
      <c r="G1" s="431" t="s">
        <v>3</v>
      </c>
      <c r="H1" s="431" t="s">
        <v>4</v>
      </c>
      <c r="I1" s="688" t="s">
        <v>537</v>
      </c>
      <c r="K1" s="429" t="s">
        <v>0</v>
      </c>
      <c r="L1" s="430" t="s">
        <v>603</v>
      </c>
      <c r="M1" s="430" t="s">
        <v>482</v>
      </c>
      <c r="N1" s="431" t="s">
        <v>89</v>
      </c>
      <c r="O1" s="431" t="s">
        <v>1</v>
      </c>
      <c r="P1" s="431" t="s">
        <v>2</v>
      </c>
      <c r="Q1" s="431" t="s">
        <v>3</v>
      </c>
      <c r="R1" s="635" t="s">
        <v>4</v>
      </c>
      <c r="S1" s="635" t="s">
        <v>537</v>
      </c>
    </row>
    <row r="2" spans="1:19" ht="17.25" customHeight="1" thickBot="1">
      <c r="A2" s="21">
        <v>571</v>
      </c>
      <c r="B2" s="363" t="s">
        <v>145</v>
      </c>
      <c r="C2" s="8" t="str">
        <f>LOOKUP(A2,Name!A$1:B996)</f>
        <v>Lewis Johnson</v>
      </c>
      <c r="D2" s="419"/>
      <c r="E2" s="419"/>
      <c r="F2" s="623">
        <v>2.33</v>
      </c>
      <c r="G2" s="419"/>
      <c r="H2" s="419"/>
      <c r="I2" s="420">
        <f aca="true" t="shared" si="0" ref="I2:I33">MAX(D2:H2)</f>
        <v>2.33</v>
      </c>
      <c r="K2" s="693">
        <v>495</v>
      </c>
      <c r="L2" s="640" t="s">
        <v>143</v>
      </c>
      <c r="M2" s="641" t="str">
        <f>LOOKUP(K2,Name!A$1:B758)</f>
        <v>James Andrews</v>
      </c>
      <c r="N2" s="525"/>
      <c r="O2" s="525"/>
      <c r="P2" s="695">
        <v>24.3</v>
      </c>
      <c r="Q2" s="525"/>
      <c r="R2" s="525"/>
      <c r="S2" s="642">
        <f aca="true" t="shared" si="1" ref="S2:S42">MIN(N2:R2)</f>
        <v>24.3</v>
      </c>
    </row>
    <row r="3" spans="1:19" ht="17.25" customHeight="1">
      <c r="A3" s="69">
        <v>605</v>
      </c>
      <c r="B3" s="363" t="s">
        <v>145</v>
      </c>
      <c r="C3" s="8" t="str">
        <f>LOOKUP(A3,Name!A$1:B995)</f>
        <v>Henry Thorneywork</v>
      </c>
      <c r="D3" s="369">
        <v>2.24</v>
      </c>
      <c r="E3" s="11"/>
      <c r="F3" s="11">
        <v>2.23</v>
      </c>
      <c r="G3" s="11"/>
      <c r="H3" s="11"/>
      <c r="I3" s="773">
        <f t="shared" si="0"/>
        <v>2.24</v>
      </c>
      <c r="K3" s="47">
        <v>601</v>
      </c>
      <c r="L3" s="134" t="s">
        <v>143</v>
      </c>
      <c r="M3" s="633" t="str">
        <f>LOOKUP(K3,Name!A$1:B753)</f>
        <v>Tom O'Hanlon</v>
      </c>
      <c r="N3" s="597">
        <v>24.8</v>
      </c>
      <c r="O3" s="597">
        <v>25</v>
      </c>
      <c r="P3" s="530">
        <v>24.8</v>
      </c>
      <c r="Q3" s="530"/>
      <c r="R3" s="530"/>
      <c r="S3" s="772">
        <f t="shared" si="1"/>
        <v>24.8</v>
      </c>
    </row>
    <row r="4" spans="1:19" ht="17.25" customHeight="1">
      <c r="A4" s="47">
        <v>577</v>
      </c>
      <c r="B4" s="363" t="s">
        <v>145</v>
      </c>
      <c r="C4" s="8" t="str">
        <f>LOOKUP(A4,Name!A$1:B994)</f>
        <v>Lewis Johnson</v>
      </c>
      <c r="D4" s="11">
        <v>2.16</v>
      </c>
      <c r="E4" s="369">
        <v>2.19</v>
      </c>
      <c r="F4" s="11"/>
      <c r="G4" s="11"/>
      <c r="H4" s="11"/>
      <c r="I4" s="80">
        <f t="shared" si="0"/>
        <v>2.19</v>
      </c>
      <c r="K4" s="47">
        <v>149</v>
      </c>
      <c r="L4" s="134" t="s">
        <v>143</v>
      </c>
      <c r="M4" s="633" t="str">
        <f>LOOKUP(K4,Name!A$1:B751)</f>
        <v>Chase Hansle</v>
      </c>
      <c r="N4" s="530">
        <v>25.4</v>
      </c>
      <c r="O4" s="530"/>
      <c r="P4" s="530"/>
      <c r="Q4" s="530"/>
      <c r="R4" s="530"/>
      <c r="S4" s="643">
        <f t="shared" si="1"/>
        <v>25.4</v>
      </c>
    </row>
    <row r="5" spans="1:19" ht="17.25" customHeight="1">
      <c r="A5" s="70">
        <v>360</v>
      </c>
      <c r="B5" s="363" t="s">
        <v>145</v>
      </c>
      <c r="C5" s="8" t="str">
        <f>LOOKUP(A5,Name!A$1:B993)</f>
        <v>Carter Williamson</v>
      </c>
      <c r="D5" s="11"/>
      <c r="E5" s="11"/>
      <c r="F5" s="11">
        <v>2.16</v>
      </c>
      <c r="G5" s="11"/>
      <c r="H5" s="11"/>
      <c r="I5" s="80">
        <f t="shared" si="0"/>
        <v>2.16</v>
      </c>
      <c r="K5" s="47">
        <v>605</v>
      </c>
      <c r="L5" s="134" t="s">
        <v>143</v>
      </c>
      <c r="M5" s="633" t="str">
        <f>LOOKUP(K5,Name!A$1:B753)</f>
        <v>Henry Thorneywork</v>
      </c>
      <c r="N5" s="533"/>
      <c r="O5" s="533">
        <v>25.4</v>
      </c>
      <c r="P5" s="533"/>
      <c r="Q5" s="530"/>
      <c r="R5" s="533"/>
      <c r="S5" s="643">
        <f t="shared" si="1"/>
        <v>25.4</v>
      </c>
    </row>
    <row r="6" spans="1:19" ht="17.25" customHeight="1">
      <c r="A6" s="432">
        <v>358</v>
      </c>
      <c r="B6" s="363" t="s">
        <v>145</v>
      </c>
      <c r="C6" s="8" t="str">
        <f>LOOKUP(A6,Name!A$1:B1006)</f>
        <v>Zach Elliott</v>
      </c>
      <c r="D6" s="11">
        <v>2.11</v>
      </c>
      <c r="E6" s="11"/>
      <c r="F6" s="11"/>
      <c r="G6" s="11"/>
      <c r="H6" s="11"/>
      <c r="I6" s="80">
        <f t="shared" si="0"/>
        <v>2.11</v>
      </c>
      <c r="K6" s="421">
        <v>363</v>
      </c>
      <c r="L6" s="134" t="s">
        <v>143</v>
      </c>
      <c r="M6" s="634" t="str">
        <f>LOOKUP(K6,Name!A$1:B756)</f>
        <v>Kiondra Lewis-Brown</v>
      </c>
      <c r="N6" s="530"/>
      <c r="O6" s="530">
        <v>25.5</v>
      </c>
      <c r="P6" s="530"/>
      <c r="Q6" s="530"/>
      <c r="R6" s="530"/>
      <c r="S6" s="643">
        <f t="shared" si="1"/>
        <v>25.5</v>
      </c>
    </row>
    <row r="7" spans="1:19" ht="17.25" customHeight="1">
      <c r="A7" s="47">
        <v>491</v>
      </c>
      <c r="B7" s="363" t="s">
        <v>145</v>
      </c>
      <c r="C7" s="8" t="str">
        <f>LOOKUP(A7,Name!A$1:B1004)</f>
        <v>Aaron Potter</v>
      </c>
      <c r="D7" s="11"/>
      <c r="E7" s="11"/>
      <c r="F7" s="11">
        <v>2.1</v>
      </c>
      <c r="G7" s="11"/>
      <c r="H7" s="11"/>
      <c r="I7" s="80">
        <f t="shared" si="0"/>
        <v>2.1</v>
      </c>
      <c r="K7" s="47">
        <v>606</v>
      </c>
      <c r="L7" s="134" t="s">
        <v>143</v>
      </c>
      <c r="M7" s="633" t="str">
        <f>LOOKUP(K7,Name!A$1:B754)</f>
        <v>Max Vernon</v>
      </c>
      <c r="N7" s="533"/>
      <c r="O7" s="533"/>
      <c r="P7" s="533">
        <v>25.7</v>
      </c>
      <c r="Q7" s="530"/>
      <c r="R7" s="533"/>
      <c r="S7" s="643">
        <f t="shared" si="1"/>
        <v>25.7</v>
      </c>
    </row>
    <row r="8" spans="1:19" ht="17.25" customHeight="1">
      <c r="A8" s="47">
        <v>361</v>
      </c>
      <c r="B8" s="363" t="s">
        <v>145</v>
      </c>
      <c r="C8" s="8" t="str">
        <f>LOOKUP(A8,Name!A$1:B1004)</f>
        <v>Jackson Williamson</v>
      </c>
      <c r="D8" s="11"/>
      <c r="E8" s="11">
        <v>1.92</v>
      </c>
      <c r="F8" s="11">
        <v>1.96</v>
      </c>
      <c r="G8" s="11"/>
      <c r="H8" s="11"/>
      <c r="I8" s="80">
        <f t="shared" si="0"/>
        <v>1.96</v>
      </c>
      <c r="K8" s="47">
        <v>604</v>
      </c>
      <c r="L8" s="134" t="s">
        <v>143</v>
      </c>
      <c r="M8" s="633" t="str">
        <f>LOOKUP(K8,Name!A$1:B752)</f>
        <v>Deaglan O'Brien</v>
      </c>
      <c r="N8" s="533">
        <v>26.1</v>
      </c>
      <c r="O8" s="533"/>
      <c r="P8" s="533"/>
      <c r="Q8" s="530"/>
      <c r="R8" s="533"/>
      <c r="S8" s="643">
        <f t="shared" si="1"/>
        <v>26.1</v>
      </c>
    </row>
    <row r="9" spans="1:19" ht="17.25" customHeight="1">
      <c r="A9" s="47">
        <v>158</v>
      </c>
      <c r="B9" s="363" t="s">
        <v>145</v>
      </c>
      <c r="C9" s="8" t="str">
        <f>LOOKUP(A9,Name!A$1:B997)</f>
        <v>Luke O'Brien</v>
      </c>
      <c r="D9" s="11"/>
      <c r="E9" s="11">
        <v>1.85</v>
      </c>
      <c r="F9" s="11">
        <v>1.94</v>
      </c>
      <c r="G9" s="11"/>
      <c r="H9" s="11"/>
      <c r="I9" s="80">
        <f t="shared" si="0"/>
        <v>1.94</v>
      </c>
      <c r="K9" s="421">
        <v>359</v>
      </c>
      <c r="L9" s="134" t="s">
        <v>143</v>
      </c>
      <c r="M9" s="633" t="str">
        <f>LOOKUP(K9,Name!A$1:B755)</f>
        <v>Alex Ross</v>
      </c>
      <c r="N9" s="530">
        <v>26.2</v>
      </c>
      <c r="O9" s="530"/>
      <c r="P9" s="530"/>
      <c r="Q9" s="530"/>
      <c r="R9" s="530"/>
      <c r="S9" s="643">
        <f t="shared" si="1"/>
        <v>26.2</v>
      </c>
    </row>
    <row r="10" spans="1:19" ht="17.25" customHeight="1">
      <c r="A10" s="47">
        <v>362</v>
      </c>
      <c r="B10" s="363" t="s">
        <v>145</v>
      </c>
      <c r="C10" s="73" t="str">
        <f>LOOKUP(A10,Name!A$1:B999)</f>
        <v>Jardel Thompson-Jones</v>
      </c>
      <c r="D10" s="11"/>
      <c r="E10" s="11">
        <v>1.9</v>
      </c>
      <c r="F10" s="11"/>
      <c r="G10" s="11"/>
      <c r="H10" s="11"/>
      <c r="I10" s="80">
        <f t="shared" si="0"/>
        <v>1.9</v>
      </c>
      <c r="K10" s="421">
        <v>358</v>
      </c>
      <c r="L10" s="134" t="s">
        <v>143</v>
      </c>
      <c r="M10" s="633" t="str">
        <f>LOOKUP(K10,Name!A$1:B761)</f>
        <v>Zach Elliott</v>
      </c>
      <c r="N10" s="530">
        <v>26.4</v>
      </c>
      <c r="O10" s="530"/>
      <c r="P10" s="530"/>
      <c r="Q10" s="533"/>
      <c r="R10" s="530"/>
      <c r="S10" s="643">
        <f t="shared" si="1"/>
        <v>26.4</v>
      </c>
    </row>
    <row r="11" spans="1:19" ht="17.25" customHeight="1">
      <c r="A11" s="47">
        <v>493</v>
      </c>
      <c r="B11" s="363" t="s">
        <v>145</v>
      </c>
      <c r="C11" s="8" t="str">
        <f>LOOKUP(A11,Name!A$1:B993)</f>
        <v>Ben White</v>
      </c>
      <c r="D11" s="11">
        <v>1.89</v>
      </c>
      <c r="E11" s="11">
        <v>1.78</v>
      </c>
      <c r="F11" s="11"/>
      <c r="G11" s="11"/>
      <c r="H11" s="11"/>
      <c r="I11" s="80">
        <f t="shared" si="0"/>
        <v>1.89</v>
      </c>
      <c r="K11" s="421">
        <v>377</v>
      </c>
      <c r="L11" s="134" t="s">
        <v>143</v>
      </c>
      <c r="M11" s="633" t="str">
        <f>LOOKUP(K11,Name!A$1:B762)</f>
        <v>Jose Duhaney</v>
      </c>
      <c r="N11" s="530"/>
      <c r="O11" s="530"/>
      <c r="P11" s="530">
        <v>26.4</v>
      </c>
      <c r="Q11" s="533"/>
      <c r="R11" s="530"/>
      <c r="S11" s="643">
        <f t="shared" si="1"/>
        <v>26.4</v>
      </c>
    </row>
    <row r="12" spans="1:19" ht="15.75">
      <c r="A12" s="47">
        <v>604</v>
      </c>
      <c r="B12" s="363" t="s">
        <v>145</v>
      </c>
      <c r="C12" s="8" t="str">
        <f>LOOKUP(A12,Name!A$1:B996)</f>
        <v>Deaglan O'Brien</v>
      </c>
      <c r="D12" s="11">
        <v>1.85</v>
      </c>
      <c r="E12" s="11">
        <v>1.89</v>
      </c>
      <c r="F12" s="11"/>
      <c r="G12" s="11"/>
      <c r="H12" s="11"/>
      <c r="I12" s="80">
        <f t="shared" si="0"/>
        <v>1.89</v>
      </c>
      <c r="K12" s="421">
        <v>571</v>
      </c>
      <c r="L12" s="134" t="s">
        <v>143</v>
      </c>
      <c r="M12" s="633" t="str">
        <f>LOOKUP(K12,Name!A$1:B759)</f>
        <v>Lewis Johnson</v>
      </c>
      <c r="N12" s="530">
        <v>27</v>
      </c>
      <c r="O12" s="530">
        <v>27.7</v>
      </c>
      <c r="P12" s="530">
        <v>27.5</v>
      </c>
      <c r="Q12" s="530"/>
      <c r="R12" s="530"/>
      <c r="S12" s="643">
        <f t="shared" si="1"/>
        <v>27</v>
      </c>
    </row>
    <row r="13" spans="1:19" ht="15.75">
      <c r="A13" s="47">
        <v>602</v>
      </c>
      <c r="B13" s="363" t="s">
        <v>145</v>
      </c>
      <c r="C13" s="8" t="str">
        <f>LOOKUP(A13,Name!A$1:B997)</f>
        <v>Chris Perry</v>
      </c>
      <c r="D13" s="11"/>
      <c r="E13" s="11"/>
      <c r="F13" s="11">
        <v>1.88</v>
      </c>
      <c r="G13" s="11"/>
      <c r="H13" s="11"/>
      <c r="I13" s="80">
        <f t="shared" si="0"/>
        <v>1.88</v>
      </c>
      <c r="K13" s="608">
        <v>491</v>
      </c>
      <c r="L13" s="134" t="s">
        <v>143</v>
      </c>
      <c r="M13" s="633" t="str">
        <f>LOOKUP(K13,Name!A$1:B758)</f>
        <v>Aaron Potter</v>
      </c>
      <c r="N13" s="533"/>
      <c r="O13" s="533"/>
      <c r="P13" s="533">
        <v>27.2</v>
      </c>
      <c r="Q13" s="533"/>
      <c r="R13" s="533"/>
      <c r="S13" s="643">
        <f t="shared" si="1"/>
        <v>27.2</v>
      </c>
    </row>
    <row r="14" spans="1:19" ht="15.75">
      <c r="A14" s="70">
        <v>363</v>
      </c>
      <c r="B14" s="363" t="s">
        <v>145</v>
      </c>
      <c r="C14" s="8" t="str">
        <f>LOOKUP(A14,Name!A$1:B992)</f>
        <v>Kiondra Lewis-Brown</v>
      </c>
      <c r="D14" s="11">
        <v>1.86</v>
      </c>
      <c r="E14" s="11"/>
      <c r="F14" s="11"/>
      <c r="G14" s="11"/>
      <c r="H14" s="11"/>
      <c r="I14" s="80">
        <f t="shared" si="0"/>
        <v>1.86</v>
      </c>
      <c r="K14" s="47">
        <v>160</v>
      </c>
      <c r="L14" s="134" t="s">
        <v>143</v>
      </c>
      <c r="M14" s="633" t="str">
        <f>LOOKUP(K14,Name!A$1:B764)</f>
        <v>George Creed</v>
      </c>
      <c r="N14" s="530"/>
      <c r="O14" s="530">
        <v>27.5</v>
      </c>
      <c r="P14" s="530"/>
      <c r="Q14" s="530"/>
      <c r="R14" s="530"/>
      <c r="S14" s="643">
        <f t="shared" si="1"/>
        <v>27.5</v>
      </c>
    </row>
    <row r="15" spans="1:19" ht="15.75">
      <c r="A15" s="432">
        <v>152</v>
      </c>
      <c r="B15" s="363" t="s">
        <v>145</v>
      </c>
      <c r="C15" s="8" t="str">
        <f>LOOKUP(A15,Name!A$1:B991)</f>
        <v>Luke O'Brien</v>
      </c>
      <c r="D15" s="11">
        <v>1.83</v>
      </c>
      <c r="E15" s="11"/>
      <c r="F15" s="11"/>
      <c r="G15" s="11"/>
      <c r="H15" s="11"/>
      <c r="I15" s="80">
        <f t="shared" si="0"/>
        <v>1.83</v>
      </c>
      <c r="K15" s="421">
        <v>356</v>
      </c>
      <c r="L15" s="134" t="s">
        <v>143</v>
      </c>
      <c r="M15" s="633" t="str">
        <f>LOOKUP(K15,Name!A$1:B762)</f>
        <v>Benjamin Saunders</v>
      </c>
      <c r="N15" s="530"/>
      <c r="O15" s="530">
        <v>27.6</v>
      </c>
      <c r="P15" s="530"/>
      <c r="Q15" s="533"/>
      <c r="R15" s="530"/>
      <c r="S15" s="643">
        <f t="shared" si="1"/>
        <v>27.6</v>
      </c>
    </row>
    <row r="16" spans="1:19" ht="15.75">
      <c r="A16" s="47">
        <v>573</v>
      </c>
      <c r="B16" s="363" t="s">
        <v>145</v>
      </c>
      <c r="C16" s="8" t="str">
        <f>LOOKUP(A16,Name!A$1:B995)</f>
        <v>Sam Ehlan</v>
      </c>
      <c r="D16" s="11"/>
      <c r="E16" s="11">
        <v>1.69</v>
      </c>
      <c r="F16" s="11"/>
      <c r="G16" s="11"/>
      <c r="H16" s="11"/>
      <c r="I16" s="80">
        <f t="shared" si="0"/>
        <v>1.69</v>
      </c>
      <c r="K16" s="608">
        <v>493</v>
      </c>
      <c r="L16" s="134" t="s">
        <v>143</v>
      </c>
      <c r="M16" s="633" t="str">
        <f>LOOKUP(K16,Name!A$1:B757)</f>
        <v>Ben White</v>
      </c>
      <c r="N16" s="533">
        <v>27.6</v>
      </c>
      <c r="O16" s="533">
        <v>28</v>
      </c>
      <c r="P16" s="533"/>
      <c r="Q16" s="533"/>
      <c r="R16" s="533"/>
      <c r="S16" s="643">
        <f t="shared" si="1"/>
        <v>27.6</v>
      </c>
    </row>
    <row r="17" spans="1:19" ht="15.75">
      <c r="A17" s="47">
        <v>159</v>
      </c>
      <c r="B17" s="363" t="s">
        <v>145</v>
      </c>
      <c r="C17" s="8" t="str">
        <f>LOOKUP(A17,Name!A$1:B998)</f>
        <v>Joe Higgins</v>
      </c>
      <c r="D17" s="11"/>
      <c r="E17" s="11"/>
      <c r="F17" s="11">
        <v>1.66</v>
      </c>
      <c r="G17" s="11"/>
      <c r="H17" s="11"/>
      <c r="I17" s="80">
        <f t="shared" si="0"/>
        <v>1.66</v>
      </c>
      <c r="K17" s="47">
        <v>162</v>
      </c>
      <c r="L17" s="134" t="s">
        <v>143</v>
      </c>
      <c r="M17" s="633" t="str">
        <f>LOOKUP(K17,Name!A$1:B765)</f>
        <v>Cameron Harris</v>
      </c>
      <c r="N17" s="530"/>
      <c r="O17" s="530"/>
      <c r="P17" s="530">
        <v>27.6</v>
      </c>
      <c r="Q17" s="530"/>
      <c r="R17" s="530"/>
      <c r="S17" s="643">
        <f t="shared" si="1"/>
        <v>27.6</v>
      </c>
    </row>
    <row r="18" spans="1:19" ht="15.75">
      <c r="A18" s="71">
        <v>607</v>
      </c>
      <c r="B18" s="363" t="s">
        <v>145</v>
      </c>
      <c r="C18" s="366" t="str">
        <f>LOOKUP(A18,Name!A$1:B996)</f>
        <v>Tom Rayson</v>
      </c>
      <c r="D18" s="16"/>
      <c r="E18" s="16">
        <v>1.62</v>
      </c>
      <c r="F18" s="16"/>
      <c r="G18" s="16"/>
      <c r="H18" s="16"/>
      <c r="I18" s="80">
        <f t="shared" si="0"/>
        <v>1.62</v>
      </c>
      <c r="K18" s="47">
        <v>150</v>
      </c>
      <c r="L18" s="134" t="s">
        <v>143</v>
      </c>
      <c r="M18" s="633" t="str">
        <f>LOOKUP(K18,Name!A$1:B752)</f>
        <v>Chris Sissons</v>
      </c>
      <c r="N18" s="530"/>
      <c r="O18" s="530"/>
      <c r="P18" s="530">
        <v>27.7</v>
      </c>
      <c r="Q18" s="530"/>
      <c r="R18" s="530"/>
      <c r="S18" s="643">
        <f t="shared" si="1"/>
        <v>27.7</v>
      </c>
    </row>
    <row r="19" spans="1:19" ht="15.75">
      <c r="A19" s="432">
        <v>155</v>
      </c>
      <c r="B19" s="363" t="s">
        <v>145</v>
      </c>
      <c r="C19" s="8" t="str">
        <f>LOOKUP(A19,Name!A$1:B992)</f>
        <v>Jamie Crothers</v>
      </c>
      <c r="D19" s="11"/>
      <c r="E19" s="11">
        <v>1.6</v>
      </c>
      <c r="F19" s="11"/>
      <c r="G19" s="11"/>
      <c r="H19" s="11"/>
      <c r="I19" s="80">
        <f t="shared" si="0"/>
        <v>1.6</v>
      </c>
      <c r="K19" s="421">
        <v>378</v>
      </c>
      <c r="L19" s="134" t="s">
        <v>143</v>
      </c>
      <c r="M19" s="633" t="str">
        <f>LOOKUP(K19,Name!A$1:B763)</f>
        <v>Jordan Ricketts</v>
      </c>
      <c r="N19" s="530"/>
      <c r="O19" s="530"/>
      <c r="P19" s="530">
        <v>27.8</v>
      </c>
      <c r="Q19" s="533"/>
      <c r="R19" s="530"/>
      <c r="S19" s="643">
        <f t="shared" si="1"/>
        <v>27.8</v>
      </c>
    </row>
    <row r="20" spans="1:19" ht="15.75">
      <c r="A20" s="47">
        <v>157</v>
      </c>
      <c r="B20" s="363" t="s">
        <v>145</v>
      </c>
      <c r="C20" s="8" t="str">
        <f>LOOKUP(A20,Name!A$1:B1005)</f>
        <v>Henry Sanders</v>
      </c>
      <c r="D20" s="20">
        <v>1.56</v>
      </c>
      <c r="E20" s="20"/>
      <c r="F20" s="20"/>
      <c r="G20" s="20"/>
      <c r="H20" s="20"/>
      <c r="I20" s="80">
        <f t="shared" si="0"/>
        <v>1.56</v>
      </c>
      <c r="K20" s="47">
        <v>150</v>
      </c>
      <c r="L20" s="134" t="s">
        <v>143</v>
      </c>
      <c r="M20" s="633" t="str">
        <f>LOOKUP(K20,Name!A$1:B765)</f>
        <v>Chris Sissons</v>
      </c>
      <c r="N20" s="530"/>
      <c r="O20" s="530">
        <v>28</v>
      </c>
      <c r="P20" s="530"/>
      <c r="Q20" s="530"/>
      <c r="R20" s="530"/>
      <c r="S20" s="643">
        <f t="shared" si="1"/>
        <v>28</v>
      </c>
    </row>
    <row r="21" spans="1:19" ht="16.5" thickBot="1">
      <c r="A21" s="49">
        <v>490</v>
      </c>
      <c r="B21" s="433" t="s">
        <v>145</v>
      </c>
      <c r="C21" s="50" t="str">
        <f>LOOKUP(A21,Name!A$1:B1003)</f>
        <v>Tom Partridge</v>
      </c>
      <c r="D21" s="423">
        <v>1.51</v>
      </c>
      <c r="E21" s="423">
        <v>1.54</v>
      </c>
      <c r="F21" s="423"/>
      <c r="G21" s="423"/>
      <c r="H21" s="423"/>
      <c r="I21" s="424">
        <f t="shared" si="0"/>
        <v>1.54</v>
      </c>
      <c r="K21" s="47">
        <v>156</v>
      </c>
      <c r="L21" s="134" t="s">
        <v>143</v>
      </c>
      <c r="M21" s="633" t="str">
        <f>LOOKUP(K21,Name!A$1:B763)</f>
        <v>James Ward</v>
      </c>
      <c r="N21" s="530">
        <v>29.2</v>
      </c>
      <c r="O21" s="530"/>
      <c r="P21" s="530"/>
      <c r="Q21" s="530"/>
      <c r="R21" s="530"/>
      <c r="S21" s="643">
        <f t="shared" si="1"/>
        <v>29.2</v>
      </c>
    </row>
    <row r="22" spans="1:19" ht="16.5" thickBot="1">
      <c r="A22" s="415">
        <v>601</v>
      </c>
      <c r="B22" s="426" t="s">
        <v>146</v>
      </c>
      <c r="C22" s="416" t="str">
        <f>LOOKUP(A22,Name!A$1:B731)</f>
        <v>Tom O'Hanlon</v>
      </c>
      <c r="D22" s="623">
        <v>8.89</v>
      </c>
      <c r="E22" s="623">
        <v>8.45</v>
      </c>
      <c r="F22" s="623">
        <v>9.62</v>
      </c>
      <c r="G22" s="419"/>
      <c r="H22" s="419"/>
      <c r="I22" s="773">
        <f t="shared" si="0"/>
        <v>9.62</v>
      </c>
      <c r="K22" s="697">
        <v>573</v>
      </c>
      <c r="L22" s="689" t="s">
        <v>143</v>
      </c>
      <c r="M22" s="690" t="str">
        <f>LOOKUP(K22,Name!A$1:B760)</f>
        <v>Sam Ehlan</v>
      </c>
      <c r="N22" s="687"/>
      <c r="O22" s="687">
        <v>31.5</v>
      </c>
      <c r="P22" s="687"/>
      <c r="Q22" s="687"/>
      <c r="R22" s="687"/>
      <c r="S22" s="691">
        <f t="shared" si="1"/>
        <v>31.5</v>
      </c>
    </row>
    <row r="23" spans="1:19" ht="15.75">
      <c r="A23" s="47">
        <v>494</v>
      </c>
      <c r="B23" s="365" t="s">
        <v>146</v>
      </c>
      <c r="C23" s="8" t="str">
        <f>LOOKUP(A23,Name!A$1:B722)</f>
        <v>Sam Chance</v>
      </c>
      <c r="D23" s="11"/>
      <c r="E23" s="11"/>
      <c r="F23" s="11">
        <v>9.04</v>
      </c>
      <c r="G23" s="11"/>
      <c r="H23" s="11"/>
      <c r="I23" s="80">
        <f t="shared" si="0"/>
        <v>9.04</v>
      </c>
      <c r="K23" s="415">
        <v>601</v>
      </c>
      <c r="L23" s="644" t="s">
        <v>144</v>
      </c>
      <c r="M23" s="416" t="str">
        <f>LOOKUP(K23,Name!A$1:B768)</f>
        <v>Tom O'Hanlon</v>
      </c>
      <c r="N23" s="527">
        <v>54.3</v>
      </c>
      <c r="O23" s="527">
        <v>54.2</v>
      </c>
      <c r="P23" s="527">
        <v>53.1</v>
      </c>
      <c r="Q23" s="526"/>
      <c r="R23" s="526"/>
      <c r="S23" s="771">
        <f t="shared" si="1"/>
        <v>53.1</v>
      </c>
    </row>
    <row r="24" spans="1:19" ht="15.75">
      <c r="A24" s="47">
        <v>359</v>
      </c>
      <c r="B24" s="365" t="s">
        <v>146</v>
      </c>
      <c r="C24" s="8" t="str">
        <f>LOOKUP(A24,Name!A$1:B727)</f>
        <v>Alex Ross</v>
      </c>
      <c r="D24" s="11">
        <v>6.96</v>
      </c>
      <c r="E24" s="11">
        <v>7.19</v>
      </c>
      <c r="F24" s="11"/>
      <c r="G24" s="11"/>
      <c r="H24" s="11"/>
      <c r="I24" s="80">
        <f t="shared" si="0"/>
        <v>7.19</v>
      </c>
      <c r="K24" s="47">
        <v>605</v>
      </c>
      <c r="L24" s="628" t="s">
        <v>144</v>
      </c>
      <c r="M24" s="73" t="str">
        <f>LOOKUP(K24,Name!A$1:B771)</f>
        <v>Henry Thorneywork</v>
      </c>
      <c r="N24" s="530">
        <v>55.7</v>
      </c>
      <c r="O24" s="530"/>
      <c r="P24" s="530">
        <v>54.4</v>
      </c>
      <c r="Q24" s="530"/>
      <c r="R24" s="530"/>
      <c r="S24" s="645">
        <f t="shared" si="1"/>
        <v>54.4</v>
      </c>
    </row>
    <row r="25" spans="1:19" ht="15.75">
      <c r="A25" s="70">
        <v>604</v>
      </c>
      <c r="B25" s="365" t="s">
        <v>146</v>
      </c>
      <c r="C25" s="8" t="str">
        <f>LOOKUP(A25,Name!A$1:B724)</f>
        <v>Deaglan O'Brien</v>
      </c>
      <c r="D25" s="11"/>
      <c r="E25" s="11"/>
      <c r="F25" s="11">
        <v>7.16</v>
      </c>
      <c r="G25" s="11"/>
      <c r="H25" s="11"/>
      <c r="I25" s="80">
        <f t="shared" si="0"/>
        <v>7.16</v>
      </c>
      <c r="K25" s="47">
        <v>572</v>
      </c>
      <c r="L25" s="628" t="s">
        <v>144</v>
      </c>
      <c r="M25" s="8" t="str">
        <f>LOOKUP(K25,Name!A$1:B774)</f>
        <v>Oliver Barnard</v>
      </c>
      <c r="N25" s="530">
        <v>56.6</v>
      </c>
      <c r="O25" s="530"/>
      <c r="P25" s="530">
        <v>60.2</v>
      </c>
      <c r="Q25" s="530"/>
      <c r="R25" s="530"/>
      <c r="S25" s="645">
        <f t="shared" si="1"/>
        <v>56.6</v>
      </c>
    </row>
    <row r="26" spans="1:19" ht="15.75">
      <c r="A26" s="47">
        <v>361</v>
      </c>
      <c r="B26" s="365" t="s">
        <v>146</v>
      </c>
      <c r="C26" s="8" t="str">
        <f>LOOKUP(A26,Name!A$1:B732)</f>
        <v>Jackson Williamson</v>
      </c>
      <c r="D26" s="11">
        <v>6.96</v>
      </c>
      <c r="E26" s="11"/>
      <c r="F26" s="11">
        <v>6.42</v>
      </c>
      <c r="G26" s="11"/>
      <c r="H26" s="11"/>
      <c r="I26" s="80">
        <f t="shared" si="0"/>
        <v>6.96</v>
      </c>
      <c r="K26" s="47">
        <v>150</v>
      </c>
      <c r="L26" s="628" t="s">
        <v>144</v>
      </c>
      <c r="M26" s="8" t="str">
        <f>LOOKUP(K26,Name!A$1:B774)</f>
        <v>Chris Sissons</v>
      </c>
      <c r="N26" s="530">
        <v>57.2</v>
      </c>
      <c r="O26" s="530"/>
      <c r="P26" s="530"/>
      <c r="Q26" s="530"/>
      <c r="R26" s="530"/>
      <c r="S26" s="645">
        <f t="shared" si="1"/>
        <v>57.2</v>
      </c>
    </row>
    <row r="27" spans="1:19" ht="15.75">
      <c r="A27" s="47">
        <v>363</v>
      </c>
      <c r="B27" s="365" t="s">
        <v>146</v>
      </c>
      <c r="C27" s="8" t="str">
        <f>LOOKUP(A27,Name!A$1:B729)</f>
        <v>Kiondra Lewis-Brown</v>
      </c>
      <c r="D27" s="11"/>
      <c r="E27" s="11">
        <v>6.54</v>
      </c>
      <c r="F27" s="11"/>
      <c r="G27" s="11"/>
      <c r="H27" s="11"/>
      <c r="I27" s="80">
        <f t="shared" si="0"/>
        <v>6.54</v>
      </c>
      <c r="K27" s="608">
        <v>490</v>
      </c>
      <c r="L27" s="628" t="s">
        <v>144</v>
      </c>
      <c r="M27" s="8" t="str">
        <f>LOOKUP(K27,Name!A$1:B769)</f>
        <v>Tom Partridge</v>
      </c>
      <c r="N27" s="530">
        <v>57.6</v>
      </c>
      <c r="O27" s="530">
        <v>59.7</v>
      </c>
      <c r="P27" s="530"/>
      <c r="Q27" s="530"/>
      <c r="R27" s="530"/>
      <c r="S27" s="645">
        <f t="shared" si="1"/>
        <v>57.6</v>
      </c>
    </row>
    <row r="28" spans="1:19" ht="15.75">
      <c r="A28" s="47">
        <v>606</v>
      </c>
      <c r="B28" s="365" t="s">
        <v>146</v>
      </c>
      <c r="C28" s="8" t="str">
        <f>LOOKUP(A28,Name!A$1:B730)</f>
        <v>Max Vernon</v>
      </c>
      <c r="D28" s="11"/>
      <c r="E28" s="11">
        <v>6.32</v>
      </c>
      <c r="F28" s="11"/>
      <c r="G28" s="11"/>
      <c r="H28" s="11"/>
      <c r="I28" s="80">
        <f t="shared" si="0"/>
        <v>6.32</v>
      </c>
      <c r="K28" s="421">
        <v>356</v>
      </c>
      <c r="L28" s="628" t="s">
        <v>144</v>
      </c>
      <c r="M28" s="73" t="str">
        <f>LOOKUP(K28,Name!A$1:B775)</f>
        <v>Benjamin Saunders</v>
      </c>
      <c r="N28" s="530">
        <v>59.3</v>
      </c>
      <c r="O28" s="530"/>
      <c r="P28" s="530"/>
      <c r="Q28" s="530"/>
      <c r="R28" s="530"/>
      <c r="S28" s="645">
        <f t="shared" si="1"/>
        <v>59.3</v>
      </c>
    </row>
    <row r="29" spans="1:19" ht="15.75">
      <c r="A29" s="70">
        <v>607</v>
      </c>
      <c r="B29" s="365" t="s">
        <v>146</v>
      </c>
      <c r="C29" s="8" t="str">
        <f>LOOKUP(A29,Name!A$1:B723)</f>
        <v>Tom Rayson</v>
      </c>
      <c r="D29" s="11">
        <v>5.65</v>
      </c>
      <c r="E29" s="11"/>
      <c r="F29" s="11"/>
      <c r="G29" s="11"/>
      <c r="H29" s="11"/>
      <c r="I29" s="80">
        <f t="shared" si="0"/>
        <v>5.65</v>
      </c>
      <c r="K29" s="47">
        <v>154</v>
      </c>
      <c r="L29" s="628" t="s">
        <v>144</v>
      </c>
      <c r="M29" s="8" t="str">
        <f>LOOKUP(K29,Name!A$1:B775)</f>
        <v>Joe Higgins</v>
      </c>
      <c r="N29" s="530">
        <v>61</v>
      </c>
      <c r="O29" s="530"/>
      <c r="P29" s="530">
        <v>60.6</v>
      </c>
      <c r="Q29" s="530"/>
      <c r="R29" s="530"/>
      <c r="S29" s="645">
        <f t="shared" si="1"/>
        <v>60.6</v>
      </c>
    </row>
    <row r="30" spans="1:19" ht="15.75">
      <c r="A30" s="427">
        <v>572</v>
      </c>
      <c r="B30" s="365" t="s">
        <v>146</v>
      </c>
      <c r="C30" s="8" t="str">
        <f>LOOKUP(A30,Name!A$1:B726)</f>
        <v>Oliver Barnard</v>
      </c>
      <c r="D30" s="11">
        <v>4.95</v>
      </c>
      <c r="E30" s="11">
        <v>4.79</v>
      </c>
      <c r="F30" s="11">
        <v>5.35</v>
      </c>
      <c r="G30" s="11"/>
      <c r="H30" s="11"/>
      <c r="I30" s="80">
        <f t="shared" si="0"/>
        <v>5.35</v>
      </c>
      <c r="K30" s="421">
        <v>364</v>
      </c>
      <c r="L30" s="628" t="s">
        <v>144</v>
      </c>
      <c r="M30" s="8" t="str">
        <f>LOOKUP(K30,Name!A$1:B770)</f>
        <v>Charlie Lester</v>
      </c>
      <c r="N30" s="530">
        <v>60.8</v>
      </c>
      <c r="O30" s="530"/>
      <c r="P30" s="530"/>
      <c r="Q30" s="530"/>
      <c r="R30" s="530"/>
      <c r="S30" s="645">
        <f t="shared" si="1"/>
        <v>60.8</v>
      </c>
    </row>
    <row r="31" spans="1:19" ht="15.75">
      <c r="A31" s="47">
        <v>155</v>
      </c>
      <c r="B31" s="365" t="s">
        <v>146</v>
      </c>
      <c r="C31" s="8" t="str">
        <f>LOOKUP(A31,Name!A$1:B725)</f>
        <v>Jamie Crothers</v>
      </c>
      <c r="D31" s="11">
        <v>4.56</v>
      </c>
      <c r="E31" s="11">
        <v>5.05</v>
      </c>
      <c r="F31" s="11"/>
      <c r="G31" s="11"/>
      <c r="H31" s="11"/>
      <c r="I31" s="80">
        <f t="shared" si="0"/>
        <v>5.05</v>
      </c>
      <c r="K31" s="421">
        <v>360</v>
      </c>
      <c r="L31" s="628" t="s">
        <v>144</v>
      </c>
      <c r="M31" s="8" t="str">
        <f>LOOKUP(K31,Name!A$1:B771)</f>
        <v>Carter Williamson</v>
      </c>
      <c r="N31" s="530"/>
      <c r="O31" s="530"/>
      <c r="P31" s="530">
        <v>61</v>
      </c>
      <c r="Q31" s="530"/>
      <c r="R31" s="530"/>
      <c r="S31" s="645">
        <f t="shared" si="1"/>
        <v>61</v>
      </c>
    </row>
    <row r="32" spans="1:19" ht="15.75">
      <c r="A32" s="47">
        <v>491</v>
      </c>
      <c r="B32" s="365" t="s">
        <v>146</v>
      </c>
      <c r="C32" s="8" t="str">
        <f>LOOKUP(A32,Name!A$1:B731)</f>
        <v>Aaron Potter</v>
      </c>
      <c r="D32" s="11"/>
      <c r="E32" s="11"/>
      <c r="F32" s="11">
        <v>5.01</v>
      </c>
      <c r="G32" s="11"/>
      <c r="H32" s="11"/>
      <c r="I32" s="80">
        <f t="shared" si="0"/>
        <v>5.01</v>
      </c>
      <c r="K32" s="650">
        <v>159</v>
      </c>
      <c r="L32" s="651" t="s">
        <v>144</v>
      </c>
      <c r="M32" s="459" t="str">
        <f>LOOKUP(K32,Name!A$1:B777)</f>
        <v>Joe Higgins</v>
      </c>
      <c r="N32" s="668"/>
      <c r="O32" s="668">
        <v>61.3</v>
      </c>
      <c r="P32" s="668"/>
      <c r="Q32" s="668"/>
      <c r="R32" s="668"/>
      <c r="S32" s="692">
        <f t="shared" si="1"/>
        <v>61.3</v>
      </c>
    </row>
    <row r="33" spans="1:19" ht="18" customHeight="1">
      <c r="A33" s="47">
        <v>150</v>
      </c>
      <c r="B33" s="365" t="s">
        <v>146</v>
      </c>
      <c r="C33" s="8" t="str">
        <f>LOOKUP(A33,Name!A$1:B726)</f>
        <v>Chris Sissons</v>
      </c>
      <c r="D33" s="11"/>
      <c r="E33" s="11"/>
      <c r="F33" s="11">
        <v>4.94</v>
      </c>
      <c r="G33" s="11"/>
      <c r="H33" s="11"/>
      <c r="I33" s="80">
        <f t="shared" si="0"/>
        <v>4.94</v>
      </c>
      <c r="K33" s="421">
        <v>360</v>
      </c>
      <c r="L33" s="628" t="s">
        <v>144</v>
      </c>
      <c r="M33" s="8" t="str">
        <f>LOOKUP(K33,Name!A$1:B773)</f>
        <v>Carter Williamson</v>
      </c>
      <c r="N33" s="530"/>
      <c r="O33" s="530">
        <v>61.7</v>
      </c>
      <c r="P33" s="530"/>
      <c r="Q33" s="530"/>
      <c r="R33" s="530"/>
      <c r="S33" s="645">
        <f t="shared" si="1"/>
        <v>61.7</v>
      </c>
    </row>
    <row r="34" spans="1:19" ht="15.75">
      <c r="A34" s="47">
        <v>157</v>
      </c>
      <c r="B34" s="365" t="s">
        <v>146</v>
      </c>
      <c r="C34" s="8" t="str">
        <f>LOOKUP(A34,Name!A$1:B728)</f>
        <v>Henry Sanders</v>
      </c>
      <c r="D34" s="11">
        <v>4.9</v>
      </c>
      <c r="E34" s="11"/>
      <c r="F34" s="11"/>
      <c r="G34" s="11"/>
      <c r="H34" s="11"/>
      <c r="I34" s="80">
        <f aca="true" t="shared" si="2" ref="I34:I65">MAX(D34:H34)</f>
        <v>4.9</v>
      </c>
      <c r="K34" s="421">
        <v>373</v>
      </c>
      <c r="L34" s="628" t="s">
        <v>144</v>
      </c>
      <c r="M34" s="8" t="str">
        <f>LOOKUP(K34,Name!A$1:B771)</f>
        <v>Alexander Oleskow</v>
      </c>
      <c r="N34" s="530"/>
      <c r="O34" s="530">
        <v>62.5</v>
      </c>
      <c r="P34" s="530">
        <v>63.8</v>
      </c>
      <c r="Q34" s="530"/>
      <c r="R34" s="530"/>
      <c r="S34" s="645">
        <f t="shared" si="1"/>
        <v>62.5</v>
      </c>
    </row>
    <row r="35" spans="1:19" ht="15.75">
      <c r="A35" s="613">
        <v>373</v>
      </c>
      <c r="B35" s="365" t="s">
        <v>146</v>
      </c>
      <c r="C35" s="8" t="str">
        <f>LOOKUP(A35,Name!A$1:B728)</f>
        <v>Alexander Oleskow</v>
      </c>
      <c r="D35" s="20"/>
      <c r="E35" s="20"/>
      <c r="F35" s="20">
        <v>4.59</v>
      </c>
      <c r="G35" s="20"/>
      <c r="H35" s="20"/>
      <c r="I35" s="80">
        <f t="shared" si="2"/>
        <v>4.59</v>
      </c>
      <c r="K35" s="47">
        <v>153</v>
      </c>
      <c r="L35" s="628" t="s">
        <v>144</v>
      </c>
      <c r="M35" s="8" t="str">
        <f>LOOKUP(K35,Name!A$1:B774)</f>
        <v>Kieran Higgins</v>
      </c>
      <c r="N35" s="530"/>
      <c r="O35" s="530"/>
      <c r="P35" s="530">
        <v>62.9</v>
      </c>
      <c r="Q35" s="530"/>
      <c r="R35" s="530"/>
      <c r="S35" s="645">
        <f t="shared" si="1"/>
        <v>62.9</v>
      </c>
    </row>
    <row r="36" spans="1:19" ht="16.5" thickBot="1">
      <c r="A36" s="49">
        <v>151</v>
      </c>
      <c r="B36" s="428" t="s">
        <v>146</v>
      </c>
      <c r="C36" s="50" t="str">
        <f>LOOKUP(A36,Name!A$1:B727)</f>
        <v>Nathan Case</v>
      </c>
      <c r="D36" s="423"/>
      <c r="E36" s="423"/>
      <c r="F36" s="423">
        <v>4.45</v>
      </c>
      <c r="G36" s="423"/>
      <c r="H36" s="423"/>
      <c r="I36" s="424">
        <f t="shared" si="2"/>
        <v>4.45</v>
      </c>
      <c r="K36" s="47">
        <v>157</v>
      </c>
      <c r="L36" s="628" t="s">
        <v>144</v>
      </c>
      <c r="M36" s="8" t="str">
        <f>LOOKUP(K36,Name!A$1:B776)</f>
        <v>Henry Sanders</v>
      </c>
      <c r="N36" s="530"/>
      <c r="O36" s="530">
        <v>63.7</v>
      </c>
      <c r="P36" s="530"/>
      <c r="Q36" s="530"/>
      <c r="R36" s="530"/>
      <c r="S36" s="645">
        <f t="shared" si="1"/>
        <v>63.7</v>
      </c>
    </row>
    <row r="37" spans="1:19" ht="16.5" thickBot="1">
      <c r="A37" s="425">
        <v>602</v>
      </c>
      <c r="B37" s="626" t="s">
        <v>538</v>
      </c>
      <c r="C37" s="627" t="str">
        <f>LOOKUP(A37,Name!A$1:B1028)</f>
        <v>Chris Perry</v>
      </c>
      <c r="D37" s="625">
        <v>75</v>
      </c>
      <c r="E37" s="625">
        <v>77</v>
      </c>
      <c r="F37" s="625">
        <v>80</v>
      </c>
      <c r="G37" s="417"/>
      <c r="H37" s="417"/>
      <c r="I37" s="774">
        <f t="shared" si="2"/>
        <v>80</v>
      </c>
      <c r="K37" s="49">
        <v>573</v>
      </c>
      <c r="L37" s="646" t="s">
        <v>144</v>
      </c>
      <c r="M37" s="50" t="str">
        <f>LOOKUP(K37,Name!A$1:B776)</f>
        <v>Sam Ehlan</v>
      </c>
      <c r="N37" s="536">
        <v>64.6</v>
      </c>
      <c r="O37" s="536"/>
      <c r="P37" s="536"/>
      <c r="Q37" s="536"/>
      <c r="R37" s="536"/>
      <c r="S37" s="647">
        <f t="shared" si="1"/>
        <v>64.6</v>
      </c>
    </row>
    <row r="38" spans="1:19" ht="15.75">
      <c r="A38" s="70">
        <v>610</v>
      </c>
      <c r="B38" s="628" t="s">
        <v>538</v>
      </c>
      <c r="C38" s="8" t="str">
        <f>LOOKUP(A38,Name!A$1:B1026)</f>
        <v>Sam Harris</v>
      </c>
      <c r="D38" s="12"/>
      <c r="E38" s="12"/>
      <c r="F38" s="12">
        <v>80</v>
      </c>
      <c r="G38" s="12"/>
      <c r="H38" s="12"/>
      <c r="I38" s="78">
        <f t="shared" si="2"/>
        <v>80</v>
      </c>
      <c r="K38" s="696">
        <v>359</v>
      </c>
      <c r="L38" s="698" t="s">
        <v>124</v>
      </c>
      <c r="M38" s="699" t="str">
        <f>LOOKUP(K38,Name!A8:B741)</f>
        <v>Alex Ross</v>
      </c>
      <c r="N38" s="541"/>
      <c r="O38" s="541"/>
      <c r="P38" s="700">
        <v>92.1</v>
      </c>
      <c r="Q38" s="580"/>
      <c r="R38" s="580"/>
      <c r="S38" s="701">
        <f t="shared" si="1"/>
        <v>92.1</v>
      </c>
    </row>
    <row r="39" spans="1:19" ht="15.75">
      <c r="A39" s="47">
        <v>491</v>
      </c>
      <c r="B39" s="628" t="s">
        <v>538</v>
      </c>
      <c r="C39" s="8" t="str">
        <f>LOOKUP(A39,Name!A$1:B1035)</f>
        <v>Aaron Potter</v>
      </c>
      <c r="D39" s="12"/>
      <c r="E39" s="12"/>
      <c r="F39" s="12">
        <v>73</v>
      </c>
      <c r="G39" s="12"/>
      <c r="H39" s="12"/>
      <c r="I39" s="78">
        <f t="shared" si="2"/>
        <v>73</v>
      </c>
      <c r="K39" s="47">
        <v>608</v>
      </c>
      <c r="L39" s="631" t="s">
        <v>124</v>
      </c>
      <c r="M39" s="632" t="str">
        <f>LOOKUP(K39,Name!A8:B741)</f>
        <v>Jacob Redden</v>
      </c>
      <c r="N39" s="533"/>
      <c r="O39" s="533"/>
      <c r="P39" s="533">
        <v>92.8</v>
      </c>
      <c r="Q39" s="530"/>
      <c r="R39" s="530"/>
      <c r="S39" s="637">
        <f t="shared" si="1"/>
        <v>92.8</v>
      </c>
    </row>
    <row r="40" spans="1:19" s="461" customFormat="1" ht="15.75" customHeight="1">
      <c r="A40" s="47">
        <v>149</v>
      </c>
      <c r="B40" s="628" t="s">
        <v>538</v>
      </c>
      <c r="C40" s="8" t="str">
        <f>LOOKUP(A40,Name!A$1:B1031)</f>
        <v>Chase Hansle</v>
      </c>
      <c r="D40" s="12">
        <v>72</v>
      </c>
      <c r="E40" s="12"/>
      <c r="F40" s="12"/>
      <c r="G40" s="12"/>
      <c r="H40" s="12"/>
      <c r="I40" s="78">
        <f t="shared" si="2"/>
        <v>72</v>
      </c>
      <c r="K40" s="47">
        <v>158</v>
      </c>
      <c r="L40" s="631" t="s">
        <v>124</v>
      </c>
      <c r="M40" s="283" t="str">
        <f>LOOKUP(K40,Name!A1:B739)</f>
        <v>Luke O'Brien</v>
      </c>
      <c r="N40" s="597">
        <v>98.4</v>
      </c>
      <c r="O40" s="597">
        <v>98</v>
      </c>
      <c r="P40" s="530">
        <v>94.6</v>
      </c>
      <c r="Q40" s="533"/>
      <c r="R40" s="533"/>
      <c r="S40" s="643">
        <f t="shared" si="1"/>
        <v>94.6</v>
      </c>
    </row>
    <row r="41" spans="1:19" ht="15.75">
      <c r="A41" s="70">
        <v>607</v>
      </c>
      <c r="B41" s="628" t="s">
        <v>538</v>
      </c>
      <c r="C41" s="8" t="str">
        <f>LOOKUP(A41,Name!A$1:B1025)</f>
        <v>Tom Rayson</v>
      </c>
      <c r="D41" s="12">
        <v>72</v>
      </c>
      <c r="E41" s="12">
        <v>67</v>
      </c>
      <c r="F41" s="12"/>
      <c r="G41" s="12"/>
      <c r="H41" s="12"/>
      <c r="I41" s="78">
        <f t="shared" si="2"/>
        <v>72</v>
      </c>
      <c r="K41" s="421">
        <v>607</v>
      </c>
      <c r="L41" s="631" t="s">
        <v>124</v>
      </c>
      <c r="M41" s="283" t="str">
        <f>LOOKUP(K41,Name!A10:B743)</f>
        <v>Tom Rayson</v>
      </c>
      <c r="N41" s="530"/>
      <c r="O41" s="530">
        <v>100.7</v>
      </c>
      <c r="P41" s="530"/>
      <c r="Q41" s="530"/>
      <c r="R41" s="530"/>
      <c r="S41" s="637">
        <f t="shared" si="1"/>
        <v>100.7</v>
      </c>
    </row>
    <row r="42" spans="1:19" ht="16.5" thickBot="1">
      <c r="A42" s="650">
        <v>376</v>
      </c>
      <c r="B42" s="651" t="s">
        <v>538</v>
      </c>
      <c r="C42" s="652" t="str">
        <f>LOOKUP(A42,Name!A$1:B1034)</f>
        <v>Daniel Westley</v>
      </c>
      <c r="D42" s="462"/>
      <c r="E42" s="462"/>
      <c r="F42" s="462">
        <v>72</v>
      </c>
      <c r="G42" s="462"/>
      <c r="H42" s="653"/>
      <c r="I42" s="654">
        <f t="shared" si="2"/>
        <v>72</v>
      </c>
      <c r="K42" s="49">
        <v>357</v>
      </c>
      <c r="L42" s="638" t="s">
        <v>124</v>
      </c>
      <c r="M42" s="694" t="str">
        <f>LOOKUP(K42,Name!A7:B740)</f>
        <v>Akello Hodgers-Blake</v>
      </c>
      <c r="N42" s="534">
        <v>110.7</v>
      </c>
      <c r="O42" s="534"/>
      <c r="P42" s="534"/>
      <c r="Q42" s="536"/>
      <c r="R42" s="536"/>
      <c r="S42" s="639">
        <f t="shared" si="1"/>
        <v>110.7</v>
      </c>
    </row>
    <row r="43" spans="1:19" ht="16.5" thickBot="1">
      <c r="A43" s="47">
        <v>158</v>
      </c>
      <c r="B43" s="628" t="s">
        <v>538</v>
      </c>
      <c r="C43" s="8" t="str">
        <f>LOOKUP(A43,Name!A$1:B1027)</f>
        <v>Luke O'Brien</v>
      </c>
      <c r="D43" s="18"/>
      <c r="E43" s="18">
        <v>63</v>
      </c>
      <c r="F43" s="18">
        <v>69</v>
      </c>
      <c r="G43" s="18"/>
      <c r="H43" s="18"/>
      <c r="I43" s="78">
        <f t="shared" si="2"/>
        <v>69</v>
      </c>
      <c r="K43" s="22"/>
      <c r="L43" s="22"/>
      <c r="N43" s="26"/>
      <c r="O43" s="26"/>
      <c r="P43" s="26"/>
      <c r="Q43" s="26"/>
      <c r="R43" s="26"/>
      <c r="S43" s="26"/>
    </row>
    <row r="44" spans="1:19" s="461" customFormat="1" ht="21" customHeight="1">
      <c r="A44" s="47">
        <v>356</v>
      </c>
      <c r="B44" s="628" t="s">
        <v>538</v>
      </c>
      <c r="C44" s="8" t="str">
        <f>LOOKUP(A44,Name!A$1:B1029)</f>
        <v>Benjamin Saunders</v>
      </c>
      <c r="D44" s="12">
        <v>68</v>
      </c>
      <c r="E44" s="12"/>
      <c r="F44" s="12"/>
      <c r="G44" s="12"/>
      <c r="H44" s="12"/>
      <c r="I44" s="78">
        <f t="shared" si="2"/>
        <v>68</v>
      </c>
      <c r="K44" s="54" t="s">
        <v>0</v>
      </c>
      <c r="L44" s="55"/>
      <c r="M44" s="55" t="s">
        <v>601</v>
      </c>
      <c r="N44" s="207" t="s">
        <v>89</v>
      </c>
      <c r="O44" s="207" t="s">
        <v>1</v>
      </c>
      <c r="P44" s="207" t="s">
        <v>2</v>
      </c>
      <c r="Q44" s="207" t="s">
        <v>3</v>
      </c>
      <c r="R44" s="56" t="s">
        <v>4</v>
      </c>
      <c r="S44" s="57" t="s">
        <v>38</v>
      </c>
    </row>
    <row r="45" spans="1:19" ht="15.75">
      <c r="A45" s="47">
        <v>155</v>
      </c>
      <c r="B45" s="628" t="s">
        <v>538</v>
      </c>
      <c r="C45" s="8" t="str">
        <f>LOOKUP(A45,Name!A$1:B1035)</f>
        <v>Jamie Crothers</v>
      </c>
      <c r="D45" s="12"/>
      <c r="E45" s="12">
        <v>67</v>
      </c>
      <c r="F45" s="12"/>
      <c r="G45" s="12"/>
      <c r="H45" s="12"/>
      <c r="I45" s="78">
        <f t="shared" si="2"/>
        <v>67</v>
      </c>
      <c r="K45" s="394">
        <v>6</v>
      </c>
      <c r="L45" s="374"/>
      <c r="M45" s="629" t="s">
        <v>7</v>
      </c>
      <c r="N45" s="533">
        <v>87.5</v>
      </c>
      <c r="O45" s="540">
        <v>84.5</v>
      </c>
      <c r="P45" s="540">
        <v>83.6</v>
      </c>
      <c r="Q45" s="533"/>
      <c r="R45" s="533"/>
      <c r="S45" s="770">
        <f>MIN(N45:R45)</f>
        <v>83.6</v>
      </c>
    </row>
    <row r="46" spans="1:19" ht="15.75">
      <c r="A46" s="70">
        <v>375</v>
      </c>
      <c r="B46" s="628" t="s">
        <v>538</v>
      </c>
      <c r="C46" s="8" t="str">
        <f>LOOKUP(A46,Name!A$1:B1027)</f>
        <v>Morgan Price</v>
      </c>
      <c r="D46" s="12"/>
      <c r="E46" s="12"/>
      <c r="F46" s="12">
        <v>66</v>
      </c>
      <c r="G46" s="12"/>
      <c r="H46" s="12"/>
      <c r="I46" s="78">
        <f t="shared" si="2"/>
        <v>66</v>
      </c>
      <c r="K46" s="149">
        <v>3</v>
      </c>
      <c r="L46" s="374"/>
      <c r="M46" s="629" t="s">
        <v>6</v>
      </c>
      <c r="N46" s="540">
        <v>86.5</v>
      </c>
      <c r="O46" s="533">
        <v>88.5</v>
      </c>
      <c r="P46" s="533">
        <v>91</v>
      </c>
      <c r="Q46" s="533"/>
      <c r="R46" s="533"/>
      <c r="S46" s="59">
        <f>MIN(N46:R46)</f>
        <v>86.5</v>
      </c>
    </row>
    <row r="47" spans="1:19" ht="19.5" customHeight="1">
      <c r="A47" s="47">
        <v>573</v>
      </c>
      <c r="B47" s="628" t="s">
        <v>538</v>
      </c>
      <c r="C47" s="8" t="str">
        <f>LOOKUP(A47,Name!A$1:B1034)</f>
        <v>Sam Ehlan</v>
      </c>
      <c r="D47" s="12">
        <v>65</v>
      </c>
      <c r="E47" s="12">
        <v>58</v>
      </c>
      <c r="F47" s="12"/>
      <c r="G47" s="12"/>
      <c r="H47" s="12"/>
      <c r="I47" s="78">
        <f t="shared" si="2"/>
        <v>65</v>
      </c>
      <c r="K47" s="140">
        <v>1</v>
      </c>
      <c r="L47" s="36"/>
      <c r="M47" s="630" t="s">
        <v>10</v>
      </c>
      <c r="N47" s="533">
        <v>88.9</v>
      </c>
      <c r="O47" s="533">
        <v>91.9</v>
      </c>
      <c r="P47" s="533">
        <v>95.4</v>
      </c>
      <c r="Q47" s="533"/>
      <c r="R47" s="533"/>
      <c r="S47" s="59">
        <f>MIN(N47:R47)</f>
        <v>88.9</v>
      </c>
    </row>
    <row r="48" spans="1:19" ht="15.75">
      <c r="A48" s="47">
        <v>152</v>
      </c>
      <c r="B48" s="628" t="s">
        <v>538</v>
      </c>
      <c r="C48" s="8" t="str">
        <f>LOOKUP(A48,Name!A$1:B1032)</f>
        <v>Luke O'Brien</v>
      </c>
      <c r="D48" s="12">
        <v>64</v>
      </c>
      <c r="E48" s="12"/>
      <c r="F48" s="12"/>
      <c r="G48" s="12"/>
      <c r="H48" s="12"/>
      <c r="I48" s="78">
        <f t="shared" si="2"/>
        <v>64</v>
      </c>
      <c r="K48" s="162">
        <v>5</v>
      </c>
      <c r="L48" s="374"/>
      <c r="M48" s="629" t="s">
        <v>8</v>
      </c>
      <c r="N48" s="533"/>
      <c r="O48" s="533"/>
      <c r="P48" s="533"/>
      <c r="Q48" s="533"/>
      <c r="R48" s="533"/>
      <c r="S48" s="59">
        <f>MIN(N48:R48)</f>
        <v>0</v>
      </c>
    </row>
    <row r="49" spans="1:19" ht="16.5" thickBot="1">
      <c r="A49" s="47">
        <v>360</v>
      </c>
      <c r="B49" s="628" t="s">
        <v>538</v>
      </c>
      <c r="C49" s="8" t="str">
        <f>LOOKUP(A49,Name!A$1:B1036)</f>
        <v>Carter Williamson</v>
      </c>
      <c r="D49" s="12"/>
      <c r="E49" s="12">
        <v>62</v>
      </c>
      <c r="F49" s="12"/>
      <c r="G49" s="12"/>
      <c r="H49" s="12"/>
      <c r="I49" s="78">
        <f t="shared" si="2"/>
        <v>62</v>
      </c>
      <c r="K49" s="606">
        <v>4</v>
      </c>
      <c r="L49" s="375"/>
      <c r="M49" s="63" t="s">
        <v>9</v>
      </c>
      <c r="N49" s="534"/>
      <c r="O49" s="534"/>
      <c r="P49" s="534"/>
      <c r="Q49" s="534"/>
      <c r="R49" s="534"/>
      <c r="S49" s="60">
        <f>MIN(N49:R49)</f>
        <v>0</v>
      </c>
    </row>
    <row r="50" spans="1:19" ht="16.5" thickBot="1">
      <c r="A50" s="47">
        <v>359</v>
      </c>
      <c r="B50" s="628" t="s">
        <v>538</v>
      </c>
      <c r="C50" s="8" t="str">
        <f>LOOKUP(A50,Name!A$1:B1035)</f>
        <v>Alex Ross</v>
      </c>
      <c r="D50" s="12"/>
      <c r="E50" s="12">
        <v>60</v>
      </c>
      <c r="F50" s="12"/>
      <c r="G50" s="12"/>
      <c r="H50" s="12"/>
      <c r="I50" s="78">
        <f t="shared" si="2"/>
        <v>60</v>
      </c>
      <c r="K50" s="61"/>
      <c r="L50" s="61"/>
      <c r="N50" s="61"/>
      <c r="O50" s="61"/>
      <c r="P50" s="61"/>
      <c r="Q50" s="61"/>
      <c r="R50" s="61"/>
      <c r="S50" s="61"/>
    </row>
    <row r="51" spans="1:19" s="461" customFormat="1" ht="21" customHeight="1" thickBot="1">
      <c r="A51" s="709">
        <v>357</v>
      </c>
      <c r="B51" s="711" t="s">
        <v>538</v>
      </c>
      <c r="C51" s="713" t="str">
        <f>LOOKUP(A51,Name!A$1:B1033)</f>
        <v>Akello Hodgers-Blake</v>
      </c>
      <c r="D51" s="716">
        <v>54</v>
      </c>
      <c r="E51" s="716"/>
      <c r="F51" s="716"/>
      <c r="G51" s="716"/>
      <c r="H51" s="719"/>
      <c r="I51" s="720">
        <f t="shared" si="2"/>
        <v>54</v>
      </c>
      <c r="K51" s="54" t="s">
        <v>0</v>
      </c>
      <c r="L51" s="55"/>
      <c r="M51" s="55" t="s">
        <v>39</v>
      </c>
      <c r="N51" s="207" t="s">
        <v>89</v>
      </c>
      <c r="O51" s="207" t="s">
        <v>1</v>
      </c>
      <c r="P51" s="207" t="s">
        <v>2</v>
      </c>
      <c r="Q51" s="207" t="s">
        <v>3</v>
      </c>
      <c r="R51" s="56" t="s">
        <v>4</v>
      </c>
      <c r="S51" s="57" t="s">
        <v>38</v>
      </c>
    </row>
    <row r="52" spans="1:19" ht="16.5" thickBot="1">
      <c r="A52" s="415">
        <v>149</v>
      </c>
      <c r="B52" s="418" t="s">
        <v>158</v>
      </c>
      <c r="C52" s="416" t="str">
        <f>LOOKUP(A52,Name!A$1:B1010)</f>
        <v>Chase Hansle</v>
      </c>
      <c r="D52" s="623">
        <v>7.5</v>
      </c>
      <c r="E52" s="623">
        <v>7.08</v>
      </c>
      <c r="F52" s="419"/>
      <c r="G52" s="419"/>
      <c r="H52" s="419"/>
      <c r="I52" s="773">
        <f t="shared" si="2"/>
        <v>7.5</v>
      </c>
      <c r="K52" s="394">
        <v>6</v>
      </c>
      <c r="L52" s="36"/>
      <c r="M52" s="630" t="s">
        <v>7</v>
      </c>
      <c r="N52" s="540">
        <v>116.5</v>
      </c>
      <c r="O52" s="540">
        <v>116.1</v>
      </c>
      <c r="P52" s="540">
        <v>113.8</v>
      </c>
      <c r="Q52" s="533"/>
      <c r="R52" s="533"/>
      <c r="S52" s="59">
        <f>MIN(N52:R52)</f>
        <v>113.8</v>
      </c>
    </row>
    <row r="53" spans="1:19" ht="15.75">
      <c r="A53" s="71">
        <v>605</v>
      </c>
      <c r="B53" s="364" t="s">
        <v>158</v>
      </c>
      <c r="C53" s="8" t="str">
        <f>LOOKUP(A53,Name!A$1:B1014)</f>
        <v>Henry Thorneywork</v>
      </c>
      <c r="D53" s="11">
        <v>6.62</v>
      </c>
      <c r="E53" s="11">
        <v>6.62</v>
      </c>
      <c r="F53" s="623">
        <v>6.72</v>
      </c>
      <c r="G53" s="11"/>
      <c r="H53" s="11"/>
      <c r="I53" s="80">
        <f t="shared" si="2"/>
        <v>6.72</v>
      </c>
      <c r="K53" s="605">
        <v>4</v>
      </c>
      <c r="L53" s="374"/>
      <c r="M53" s="629" t="s">
        <v>9</v>
      </c>
      <c r="N53" s="533">
        <v>117.2</v>
      </c>
      <c r="O53" s="533">
        <v>121.6</v>
      </c>
      <c r="P53" s="533"/>
      <c r="Q53" s="533"/>
      <c r="R53" s="533"/>
      <c r="S53" s="59">
        <f>MIN(N53:R53)</f>
        <v>117.2</v>
      </c>
    </row>
    <row r="54" spans="1:19" ht="15.75">
      <c r="A54" s="421">
        <v>358</v>
      </c>
      <c r="B54" s="364" t="s">
        <v>158</v>
      </c>
      <c r="C54" s="8" t="str">
        <f>LOOKUP(A54,Name!A$1:B1025)</f>
        <v>Zach Elliott</v>
      </c>
      <c r="D54" s="17"/>
      <c r="E54" s="17"/>
      <c r="F54" s="11">
        <v>6.46</v>
      </c>
      <c r="G54" s="11"/>
      <c r="H54" s="11"/>
      <c r="I54" s="80">
        <f t="shared" si="2"/>
        <v>6.46</v>
      </c>
      <c r="K54" s="140">
        <v>1</v>
      </c>
      <c r="L54" s="374"/>
      <c r="M54" s="629" t="s">
        <v>10</v>
      </c>
      <c r="N54" s="533">
        <v>117.3</v>
      </c>
      <c r="O54" s="533">
        <v>129.8</v>
      </c>
      <c r="P54" s="533">
        <v>121.1</v>
      </c>
      <c r="Q54" s="533"/>
      <c r="R54" s="533"/>
      <c r="S54" s="59">
        <f>MIN(N54:R54)</f>
        <v>117.3</v>
      </c>
    </row>
    <row r="55" spans="1:19" ht="15.75">
      <c r="A55" s="650">
        <v>362</v>
      </c>
      <c r="B55" s="464" t="s">
        <v>158</v>
      </c>
      <c r="C55" s="714" t="str">
        <f>LOOKUP(A55,Name!A$1:B1012)</f>
        <v>Jardel Thompson-Jones</v>
      </c>
      <c r="D55" s="717">
        <v>6.44</v>
      </c>
      <c r="E55" s="717"/>
      <c r="F55" s="717"/>
      <c r="G55" s="717"/>
      <c r="H55" s="717"/>
      <c r="I55" s="649">
        <f t="shared" si="2"/>
        <v>6.44</v>
      </c>
      <c r="K55" s="149">
        <v>3</v>
      </c>
      <c r="L55" s="374"/>
      <c r="M55" s="58" t="s">
        <v>6</v>
      </c>
      <c r="N55" s="533"/>
      <c r="O55" s="533">
        <v>119.8</v>
      </c>
      <c r="P55" s="533"/>
      <c r="Q55" s="533"/>
      <c r="R55" s="533"/>
      <c r="S55" s="59">
        <f>MIN(N55:R55)</f>
        <v>119.8</v>
      </c>
    </row>
    <row r="56" spans="1:19" ht="16.5" thickBot="1">
      <c r="A56" s="421">
        <v>356</v>
      </c>
      <c r="B56" s="464" t="s">
        <v>158</v>
      </c>
      <c r="C56" s="459" t="str">
        <f>LOOKUP(A56,Name!A$1:B1014)</f>
        <v>Benjamin Saunders</v>
      </c>
      <c r="D56" s="465"/>
      <c r="E56" s="465">
        <v>6.16</v>
      </c>
      <c r="F56" s="465"/>
      <c r="G56" s="465"/>
      <c r="H56" s="717"/>
      <c r="I56" s="649">
        <f t="shared" si="2"/>
        <v>6.16</v>
      </c>
      <c r="K56" s="163">
        <v>5</v>
      </c>
      <c r="L56" s="375"/>
      <c r="M56" s="648" t="s">
        <v>8</v>
      </c>
      <c r="N56" s="534"/>
      <c r="O56" s="534"/>
      <c r="P56" s="534"/>
      <c r="Q56" s="534"/>
      <c r="R56" s="534"/>
      <c r="S56" s="60">
        <f>MIN(N56:R56)</f>
        <v>0</v>
      </c>
    </row>
    <row r="57" spans="1:19" ht="16.5" thickBot="1">
      <c r="A57" s="47">
        <v>571</v>
      </c>
      <c r="B57" s="364" t="s">
        <v>158</v>
      </c>
      <c r="C57" s="8" t="str">
        <f>LOOKUP(A57,Name!A$1:B1013)</f>
        <v>Lewis Johnson</v>
      </c>
      <c r="D57" s="11">
        <v>6.02</v>
      </c>
      <c r="E57" s="11">
        <v>6</v>
      </c>
      <c r="F57" s="11">
        <v>6.12</v>
      </c>
      <c r="G57" s="11"/>
      <c r="H57" s="11"/>
      <c r="I57" s="80">
        <f t="shared" si="2"/>
        <v>6.12</v>
      </c>
      <c r="K57" s="61"/>
      <c r="L57" s="61"/>
      <c r="N57" s="61"/>
      <c r="O57" s="61"/>
      <c r="P57" s="61"/>
      <c r="Q57" s="61"/>
      <c r="R57" s="61"/>
      <c r="S57" s="61"/>
    </row>
    <row r="58" spans="1:19" s="461" customFormat="1" ht="20.25" customHeight="1">
      <c r="A58" s="47">
        <v>493</v>
      </c>
      <c r="B58" s="364" t="s">
        <v>158</v>
      </c>
      <c r="C58" s="8" t="str">
        <f>LOOKUP(A58,Name!A$1:B1016)</f>
        <v>Ben White</v>
      </c>
      <c r="D58" s="11">
        <v>5.94</v>
      </c>
      <c r="E58" s="11">
        <v>5.22</v>
      </c>
      <c r="F58" s="11"/>
      <c r="G58" s="11"/>
      <c r="H58" s="11"/>
      <c r="I58" s="80">
        <f t="shared" si="2"/>
        <v>5.94</v>
      </c>
      <c r="K58" s="54" t="s">
        <v>0</v>
      </c>
      <c r="L58" s="55"/>
      <c r="M58" s="55" t="s">
        <v>40</v>
      </c>
      <c r="N58" s="207" t="s">
        <v>89</v>
      </c>
      <c r="O58" s="207" t="s">
        <v>1</v>
      </c>
      <c r="P58" s="207" t="s">
        <v>2</v>
      </c>
      <c r="Q58" s="207" t="s">
        <v>3</v>
      </c>
      <c r="R58" s="56" t="s">
        <v>4</v>
      </c>
      <c r="S58" s="57" t="s">
        <v>38</v>
      </c>
    </row>
    <row r="59" spans="1:19" ht="15.75">
      <c r="A59" s="47">
        <v>150</v>
      </c>
      <c r="B59" s="364" t="s">
        <v>158</v>
      </c>
      <c r="C59" s="8" t="str">
        <f>LOOKUP(A59,Name!A$1:B1023)</f>
        <v>Chris Sissons</v>
      </c>
      <c r="D59" s="11">
        <v>5.9</v>
      </c>
      <c r="E59" s="11"/>
      <c r="F59" s="11">
        <v>5.87</v>
      </c>
      <c r="G59" s="11"/>
      <c r="H59" s="11"/>
      <c r="I59" s="80">
        <f t="shared" si="2"/>
        <v>5.9</v>
      </c>
      <c r="K59" s="394">
        <v>6</v>
      </c>
      <c r="L59" s="36"/>
      <c r="M59" s="630" t="s">
        <v>7</v>
      </c>
      <c r="N59" s="540">
        <v>102.3</v>
      </c>
      <c r="O59" s="540">
        <v>103.9</v>
      </c>
      <c r="P59" s="540">
        <v>103.3</v>
      </c>
      <c r="Q59" s="533"/>
      <c r="R59" s="533"/>
      <c r="S59" s="59">
        <f>MIN(N59:R59)</f>
        <v>102.3</v>
      </c>
    </row>
    <row r="60" spans="1:19" ht="15.75">
      <c r="A60" s="650">
        <v>361</v>
      </c>
      <c r="B60" s="464" t="s">
        <v>158</v>
      </c>
      <c r="C60" s="459" t="str">
        <f>LOOKUP(A60,Name!A$1:B1011)</f>
        <v>Jackson Williamson</v>
      </c>
      <c r="D60" s="465">
        <v>5.88</v>
      </c>
      <c r="E60" s="465"/>
      <c r="F60" s="465"/>
      <c r="G60" s="465"/>
      <c r="H60" s="465"/>
      <c r="I60" s="649">
        <f t="shared" si="2"/>
        <v>5.88</v>
      </c>
      <c r="K60" s="149">
        <v>3</v>
      </c>
      <c r="L60" s="374"/>
      <c r="M60" s="629" t="s">
        <v>6</v>
      </c>
      <c r="N60" s="533">
        <v>106</v>
      </c>
      <c r="O60" s="533">
        <v>114.7</v>
      </c>
      <c r="P60" s="533">
        <v>114.2</v>
      </c>
      <c r="Q60" s="533"/>
      <c r="R60" s="533"/>
      <c r="S60" s="59">
        <f>MIN(N60:R60)</f>
        <v>106</v>
      </c>
    </row>
    <row r="61" spans="1:19" ht="15.75">
      <c r="A61" s="47">
        <v>602</v>
      </c>
      <c r="B61" s="364" t="s">
        <v>158</v>
      </c>
      <c r="C61" s="8" t="str">
        <f>LOOKUP(A61,Name!A$1:B1015)</f>
        <v>Chris Perry</v>
      </c>
      <c r="D61" s="11">
        <v>5.88</v>
      </c>
      <c r="E61" s="11">
        <v>5.72</v>
      </c>
      <c r="F61" s="11"/>
      <c r="G61" s="11"/>
      <c r="H61" s="11"/>
      <c r="I61" s="80">
        <f t="shared" si="2"/>
        <v>5.88</v>
      </c>
      <c r="K61" s="162">
        <v>5</v>
      </c>
      <c r="L61" s="374"/>
      <c r="M61" s="629" t="s">
        <v>8</v>
      </c>
      <c r="N61" s="533">
        <v>115.7</v>
      </c>
      <c r="O61" s="533"/>
      <c r="P61" s="533"/>
      <c r="Q61" s="533"/>
      <c r="R61" s="533"/>
      <c r="S61" s="59">
        <f>MIN(N61:R61)</f>
        <v>115.7</v>
      </c>
    </row>
    <row r="62" spans="1:19" s="461" customFormat="1" ht="18.75" customHeight="1">
      <c r="A62" s="47">
        <v>572</v>
      </c>
      <c r="B62" s="364" t="s">
        <v>158</v>
      </c>
      <c r="C62" s="8" t="str">
        <f>LOOKUP(A62,Name!A$1:B1022)</f>
        <v>Oliver Barnard</v>
      </c>
      <c r="D62" s="11">
        <v>5.86</v>
      </c>
      <c r="E62" s="11"/>
      <c r="F62" s="11"/>
      <c r="G62" s="11"/>
      <c r="H62" s="11"/>
      <c r="I62" s="80">
        <f t="shared" si="2"/>
        <v>5.86</v>
      </c>
      <c r="K62" s="702">
        <v>1</v>
      </c>
      <c r="L62" s="703"/>
      <c r="M62" s="704" t="s">
        <v>10</v>
      </c>
      <c r="N62" s="705">
        <v>110.2</v>
      </c>
      <c r="O62" s="705">
        <v>117.4</v>
      </c>
      <c r="P62" s="705">
        <v>117.7</v>
      </c>
      <c r="Q62" s="705"/>
      <c r="R62" s="705"/>
      <c r="S62" s="706">
        <f>MIN(N62:R62)</f>
        <v>110.2</v>
      </c>
    </row>
    <row r="63" spans="1:19" ht="16.5" thickBot="1">
      <c r="A63" s="47">
        <v>610</v>
      </c>
      <c r="B63" s="364" t="s">
        <v>158</v>
      </c>
      <c r="C63" s="8" t="str">
        <f>LOOKUP(A63,Name!A$1:B1025)</f>
        <v>Sam Harris</v>
      </c>
      <c r="D63" s="11"/>
      <c r="E63" s="11"/>
      <c r="F63" s="11">
        <v>5.72</v>
      </c>
      <c r="G63" s="11"/>
      <c r="H63" s="11"/>
      <c r="I63" s="80">
        <f t="shared" si="2"/>
        <v>5.72</v>
      </c>
      <c r="K63" s="606">
        <v>4</v>
      </c>
      <c r="L63" s="375"/>
      <c r="M63" s="63" t="s">
        <v>9</v>
      </c>
      <c r="N63" s="534"/>
      <c r="O63" s="534"/>
      <c r="P63" s="534"/>
      <c r="Q63" s="534"/>
      <c r="R63" s="534"/>
      <c r="S63" s="60">
        <f>MIN(N63:R63)</f>
        <v>0</v>
      </c>
    </row>
    <row r="64" spans="1:9" ht="15.75">
      <c r="A64" s="421">
        <v>375</v>
      </c>
      <c r="B64" s="364" t="s">
        <v>158</v>
      </c>
      <c r="C64" s="8" t="str">
        <f>LOOKUP(A64,Name!A$1:B1015)</f>
        <v>Morgan Price</v>
      </c>
      <c r="D64" s="11"/>
      <c r="E64" s="11">
        <v>4.8</v>
      </c>
      <c r="F64" s="11">
        <v>5</v>
      </c>
      <c r="G64" s="11"/>
      <c r="H64" s="11"/>
      <c r="I64" s="80">
        <f t="shared" si="2"/>
        <v>5</v>
      </c>
    </row>
    <row r="65" spans="1:9" ht="16.5" thickBot="1">
      <c r="A65" s="49">
        <v>151</v>
      </c>
      <c r="B65" s="422" t="s">
        <v>158</v>
      </c>
      <c r="C65" s="50" t="str">
        <f>LOOKUP(A65,Name!A$1:B1024)</f>
        <v>Nathan Case</v>
      </c>
      <c r="D65" s="423"/>
      <c r="E65" s="423"/>
      <c r="F65" s="423">
        <v>4.98</v>
      </c>
      <c r="G65" s="423"/>
      <c r="H65" s="423"/>
      <c r="I65" s="424">
        <f t="shared" si="2"/>
        <v>4.98</v>
      </c>
    </row>
    <row r="66" spans="1:9" ht="15.75">
      <c r="A66" s="710">
        <v>358</v>
      </c>
      <c r="B66" s="712" t="s">
        <v>148</v>
      </c>
      <c r="C66" s="715" t="str">
        <f>LOOKUP(A66,Name!A$1:B978)</f>
        <v>Zach Elliott</v>
      </c>
      <c r="D66" s="718"/>
      <c r="E66" s="718"/>
      <c r="F66" s="722">
        <v>56</v>
      </c>
      <c r="G66" s="718"/>
      <c r="H66" s="718"/>
      <c r="I66" s="721">
        <f aca="true" t="shared" si="3" ref="I66:I97">MAX(D66:H66)</f>
        <v>56</v>
      </c>
    </row>
    <row r="67" spans="1:9" ht="15.75">
      <c r="A67" s="47">
        <v>149</v>
      </c>
      <c r="B67" s="708" t="s">
        <v>148</v>
      </c>
      <c r="C67" s="8" t="str">
        <f>LOOKUP(A67,Name!A$1:B975)</f>
        <v>Chase Hansle</v>
      </c>
      <c r="D67" s="362">
        <v>52</v>
      </c>
      <c r="E67" s="12">
        <v>50</v>
      </c>
      <c r="F67" s="12"/>
      <c r="G67" s="12"/>
      <c r="H67" s="12"/>
      <c r="I67" s="775">
        <f t="shared" si="3"/>
        <v>52</v>
      </c>
    </row>
    <row r="68" spans="1:9" ht="15.75">
      <c r="A68" s="47">
        <v>606</v>
      </c>
      <c r="B68" s="708" t="s">
        <v>148</v>
      </c>
      <c r="C68" s="8" t="str">
        <f>LOOKUP(A68,Name!A$1:B979)</f>
        <v>Max Vernon</v>
      </c>
      <c r="D68" s="12"/>
      <c r="E68" s="362">
        <v>52</v>
      </c>
      <c r="F68" s="12">
        <v>51</v>
      </c>
      <c r="G68" s="12"/>
      <c r="H68" s="12"/>
      <c r="I68" s="78">
        <f t="shared" si="3"/>
        <v>52</v>
      </c>
    </row>
    <row r="69" spans="1:9" ht="15.75">
      <c r="A69" s="650">
        <v>494</v>
      </c>
      <c r="B69" s="707" t="s">
        <v>148</v>
      </c>
      <c r="C69" s="459" t="str">
        <f>LOOKUP(A69,Name!A$1:B979)</f>
        <v>Sam Chance</v>
      </c>
      <c r="D69" s="462"/>
      <c r="E69" s="462"/>
      <c r="F69" s="462">
        <v>50</v>
      </c>
      <c r="G69" s="462"/>
      <c r="H69" s="462"/>
      <c r="I69" s="654">
        <f t="shared" si="3"/>
        <v>50</v>
      </c>
    </row>
    <row r="70" spans="1:9" ht="15.75">
      <c r="A70" s="650">
        <v>364</v>
      </c>
      <c r="B70" s="707" t="s">
        <v>148</v>
      </c>
      <c r="C70" s="459" t="str">
        <f>LOOKUP(A70,Name!A$1:B977)</f>
        <v>Charlie Lester</v>
      </c>
      <c r="D70" s="462">
        <v>49</v>
      </c>
      <c r="E70" s="462"/>
      <c r="F70" s="462"/>
      <c r="G70" s="462"/>
      <c r="H70" s="462"/>
      <c r="I70" s="654">
        <f t="shared" si="3"/>
        <v>49</v>
      </c>
    </row>
    <row r="71" spans="1:9" ht="15.75">
      <c r="A71" s="650">
        <v>495</v>
      </c>
      <c r="B71" s="707" t="s">
        <v>148</v>
      </c>
      <c r="C71" s="459" t="str">
        <f>LOOKUP(A71,Name!A$1:B980)</f>
        <v>James Andrews</v>
      </c>
      <c r="D71" s="462"/>
      <c r="E71" s="462"/>
      <c r="F71" s="462">
        <v>49</v>
      </c>
      <c r="G71" s="462"/>
      <c r="H71" s="462"/>
      <c r="I71" s="654">
        <f t="shared" si="3"/>
        <v>49</v>
      </c>
    </row>
    <row r="72" spans="1:9" ht="15.75">
      <c r="A72" s="47">
        <v>602</v>
      </c>
      <c r="B72" s="708" t="s">
        <v>148</v>
      </c>
      <c r="C72" s="366" t="str">
        <f>LOOKUP(A72,Name!A$1:B978)</f>
        <v>Chris Perry</v>
      </c>
      <c r="D72" s="23"/>
      <c r="E72" s="23"/>
      <c r="F72" s="23">
        <v>49</v>
      </c>
      <c r="G72" s="23"/>
      <c r="H72" s="23"/>
      <c r="I72" s="78">
        <f t="shared" si="3"/>
        <v>49</v>
      </c>
    </row>
    <row r="73" spans="1:9" ht="15.75">
      <c r="A73" s="47">
        <v>572</v>
      </c>
      <c r="B73" s="708" t="s">
        <v>148</v>
      </c>
      <c r="C73" s="8" t="str">
        <f>LOOKUP(A73,Name!A$1:B985)</f>
        <v>Oliver Barnard</v>
      </c>
      <c r="D73" s="12"/>
      <c r="E73" s="12">
        <v>44</v>
      </c>
      <c r="F73" s="12">
        <v>49</v>
      </c>
      <c r="G73" s="12"/>
      <c r="H73" s="12"/>
      <c r="I73" s="78">
        <f t="shared" si="3"/>
        <v>49</v>
      </c>
    </row>
    <row r="74" spans="1:9" ht="15.75">
      <c r="A74" s="650">
        <v>359</v>
      </c>
      <c r="B74" s="707" t="s">
        <v>148</v>
      </c>
      <c r="C74" s="459" t="str">
        <f>LOOKUP(A74,Name!A$1:B981)</f>
        <v>Alex Ross</v>
      </c>
      <c r="D74" s="462"/>
      <c r="E74" s="462"/>
      <c r="F74" s="462">
        <v>48</v>
      </c>
      <c r="G74" s="462"/>
      <c r="H74" s="462"/>
      <c r="I74" s="654">
        <f t="shared" si="3"/>
        <v>48</v>
      </c>
    </row>
    <row r="75" spans="1:9" ht="15.75">
      <c r="A75" s="47">
        <v>360</v>
      </c>
      <c r="B75" s="708" t="s">
        <v>148</v>
      </c>
      <c r="C75" s="8" t="str">
        <f>LOOKUP(A75,Name!A$1:B978)</f>
        <v>Carter Williamson</v>
      </c>
      <c r="D75" s="18">
        <v>48</v>
      </c>
      <c r="E75" s="18"/>
      <c r="F75" s="18"/>
      <c r="G75" s="18"/>
      <c r="H75" s="18"/>
      <c r="I75" s="78">
        <f t="shared" si="3"/>
        <v>48</v>
      </c>
    </row>
    <row r="76" spans="1:9" ht="15.75">
      <c r="A76" s="47">
        <v>158</v>
      </c>
      <c r="B76" s="708" t="s">
        <v>148</v>
      </c>
      <c r="C76" s="8" t="str">
        <f>LOOKUP(A76,Name!A$1:B977)</f>
        <v>Luke O'Brien</v>
      </c>
      <c r="D76" s="12"/>
      <c r="E76" s="12"/>
      <c r="F76" s="12">
        <v>48</v>
      </c>
      <c r="G76" s="12"/>
      <c r="H76" s="12"/>
      <c r="I76" s="78">
        <f t="shared" si="3"/>
        <v>48</v>
      </c>
    </row>
    <row r="77" spans="1:9" ht="15.75">
      <c r="A77" s="47">
        <v>160</v>
      </c>
      <c r="B77" s="708" t="s">
        <v>148</v>
      </c>
      <c r="C77" s="8" t="str">
        <f>LOOKUP(A77,Name!A$1:B977)</f>
        <v>George Creed</v>
      </c>
      <c r="D77" s="12"/>
      <c r="E77" s="12">
        <v>46</v>
      </c>
      <c r="F77" s="12"/>
      <c r="G77" s="12"/>
      <c r="H77" s="12"/>
      <c r="I77" s="78">
        <f t="shared" si="3"/>
        <v>46</v>
      </c>
    </row>
    <row r="78" spans="1:9" ht="15.75">
      <c r="A78" s="650">
        <v>609</v>
      </c>
      <c r="B78" s="707" t="s">
        <v>148</v>
      </c>
      <c r="C78" s="459" t="str">
        <f>LOOKUP(A78,Name!A$1:B980)</f>
        <v>Will Edwards</v>
      </c>
      <c r="D78" s="462"/>
      <c r="E78" s="462">
        <v>46</v>
      </c>
      <c r="F78" s="462"/>
      <c r="G78" s="462"/>
      <c r="H78" s="462"/>
      <c r="I78" s="654">
        <f t="shared" si="3"/>
        <v>46</v>
      </c>
    </row>
    <row r="79" spans="1:9" ht="15.75">
      <c r="A79" s="47">
        <v>490</v>
      </c>
      <c r="B79" s="708" t="s">
        <v>148</v>
      </c>
      <c r="C79" s="8" t="str">
        <f>LOOKUP(A79,Name!A$1:B983)</f>
        <v>Tom Partridge</v>
      </c>
      <c r="D79" s="12">
        <v>43</v>
      </c>
      <c r="E79" s="12">
        <v>35</v>
      </c>
      <c r="F79" s="12"/>
      <c r="G79" s="12"/>
      <c r="H79" s="12"/>
      <c r="I79" s="78">
        <f t="shared" si="3"/>
        <v>43</v>
      </c>
    </row>
    <row r="80" spans="1:9" ht="15.75">
      <c r="A80" s="47">
        <v>376</v>
      </c>
      <c r="B80" s="708" t="s">
        <v>148</v>
      </c>
      <c r="C80" s="8" t="str">
        <f>LOOKUP(A80,Name!A$1:B986)</f>
        <v>Daniel Westley</v>
      </c>
      <c r="D80" s="12"/>
      <c r="E80" s="12">
        <v>41</v>
      </c>
      <c r="F80" s="12"/>
      <c r="G80" s="12"/>
      <c r="H80" s="12"/>
      <c r="I80" s="78">
        <f t="shared" si="3"/>
        <v>41</v>
      </c>
    </row>
    <row r="81" spans="1:9" ht="15.75">
      <c r="A81" s="47">
        <v>162</v>
      </c>
      <c r="B81" s="708" t="s">
        <v>148</v>
      </c>
      <c r="C81" s="8" t="str">
        <f>LOOKUP(A81,Name!A$1:B978)</f>
        <v>Cameron Harris</v>
      </c>
      <c r="D81" s="12"/>
      <c r="E81" s="12"/>
      <c r="F81" s="12">
        <v>39</v>
      </c>
      <c r="G81" s="12"/>
      <c r="H81" s="12"/>
      <c r="I81" s="78">
        <f t="shared" si="3"/>
        <v>39</v>
      </c>
    </row>
    <row r="82" spans="1:9" ht="15.75">
      <c r="A82" s="47">
        <v>573</v>
      </c>
      <c r="B82" s="708" t="s">
        <v>148</v>
      </c>
      <c r="C82" s="8" t="str">
        <f>LOOKUP(A82,Name!A$1:B984)</f>
        <v>Sam Ehlan</v>
      </c>
      <c r="D82" s="12">
        <v>37</v>
      </c>
      <c r="E82" s="12"/>
      <c r="F82" s="12"/>
      <c r="G82" s="12"/>
      <c r="H82" s="12"/>
      <c r="I82" s="78">
        <f t="shared" si="3"/>
        <v>37</v>
      </c>
    </row>
    <row r="83" spans="1:9" ht="16.5" thickBot="1">
      <c r="A83" s="49">
        <v>157</v>
      </c>
      <c r="B83" s="708" t="s">
        <v>148</v>
      </c>
      <c r="C83" s="8" t="str">
        <f>LOOKUP(A83,Name!A$1:B976)</f>
        <v>Henry Sanders</v>
      </c>
      <c r="D83" s="438">
        <v>34</v>
      </c>
      <c r="E83" s="438"/>
      <c r="F83" s="438"/>
      <c r="G83" s="438"/>
      <c r="H83" s="438"/>
      <c r="I83" s="78">
        <f t="shared" si="3"/>
        <v>34</v>
      </c>
    </row>
    <row r="84" spans="1:9" ht="16.5" thickBot="1">
      <c r="A84" s="49">
        <v>375</v>
      </c>
      <c r="B84" s="708" t="s">
        <v>148</v>
      </c>
      <c r="C84" s="8" t="str">
        <f>LOOKUP(A84,Name!A$1:B985)</f>
        <v>Morgan Price</v>
      </c>
      <c r="D84" s="438"/>
      <c r="E84" s="438">
        <v>34</v>
      </c>
      <c r="F84" s="438"/>
      <c r="G84" s="438"/>
      <c r="H84" s="438"/>
      <c r="I84" s="82">
        <f t="shared" si="3"/>
        <v>34</v>
      </c>
    </row>
    <row r="85" spans="1:9" ht="31.5">
      <c r="A85" s="414" t="s">
        <v>0</v>
      </c>
      <c r="B85" s="414" t="s">
        <v>479</v>
      </c>
      <c r="C85" s="414" t="s">
        <v>35</v>
      </c>
      <c r="D85" s="367" t="s">
        <v>89</v>
      </c>
      <c r="E85" s="367" t="s">
        <v>1</v>
      </c>
      <c r="F85" s="367" t="s">
        <v>2</v>
      </c>
      <c r="G85" s="367" t="s">
        <v>3</v>
      </c>
      <c r="H85" s="368" t="s">
        <v>4</v>
      </c>
      <c r="I85" s="567" t="s">
        <v>537</v>
      </c>
    </row>
  </sheetData>
  <sheetProtection/>
  <conditionalFormatting sqref="A85:B65536 K1:L63 A1:B36 A72:A84">
    <cfRule type="cellIs" priority="7" dxfId="4" operator="between" stopIfTrue="1">
      <formula>300</formula>
      <formula>399</formula>
    </cfRule>
    <cfRule type="cellIs" priority="8" dxfId="3" operator="between" stopIfTrue="1">
      <formula>600</formula>
      <formula>699</formula>
    </cfRule>
    <cfRule type="cellIs" priority="9" dxfId="2" operator="between" stopIfTrue="1">
      <formula>500</formula>
      <formula>599</formula>
    </cfRule>
  </conditionalFormatting>
  <conditionalFormatting sqref="A37:B71 B72:B84">
    <cfRule type="cellIs" priority="10" dxfId="112" operator="between" stopIfTrue="1">
      <formula>300</formula>
      <formula>399</formula>
    </cfRule>
    <cfRule type="cellIs" priority="11" dxfId="111" operator="between" stopIfTrue="1">
      <formula>600</formula>
      <formula>699</formula>
    </cfRule>
    <cfRule type="cellIs" priority="12" dxfId="2" operator="between" stopIfTrue="1">
      <formula>500</formula>
      <formula>599</formula>
    </cfRule>
  </conditionalFormatting>
  <conditionalFormatting sqref="A1:A65536">
    <cfRule type="cellIs" priority="5" dxfId="99" operator="between">
      <formula>99</formula>
      <formula>199.5</formula>
    </cfRule>
    <cfRule type="cellIs" priority="6" dxfId="98" operator="between">
      <formula>400</formula>
      <formula>499.5</formula>
    </cfRule>
  </conditionalFormatting>
  <conditionalFormatting sqref="K1:K63">
    <cfRule type="cellIs" priority="1" dxfId="121" operator="between">
      <formula>99</formula>
      <formula>199</formula>
    </cfRule>
  </conditionalFormatting>
  <printOptions horizontalCentered="1" verticalCentered="1"/>
  <pageMargins left="0.7480314960629921" right="0.7480314960629921" top="0.87" bottom="0.8" header="0.5118110236220472" footer="0.5118110236220472"/>
  <pageSetup fitToHeight="1" fitToWidth="1" horizontalDpi="300" verticalDpi="300" orientation="portrait" paperSize="9" scale="63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5.28125" style="22" customWidth="1"/>
    <col min="2" max="2" width="6.28125" style="22" customWidth="1"/>
    <col min="3" max="3" width="22.8515625" style="3" customWidth="1"/>
    <col min="4" max="8" width="5.57421875" style="26" customWidth="1"/>
    <col min="9" max="9" width="5.8515625" style="26" customWidth="1"/>
    <col min="10" max="10" width="2.7109375" style="3" customWidth="1"/>
    <col min="11" max="11" width="5.28125" style="3" customWidth="1"/>
    <col min="12" max="12" width="6.8515625" style="3" customWidth="1"/>
    <col min="13" max="13" width="21.57421875" style="3" customWidth="1"/>
    <col min="14" max="18" width="5.7109375" style="3" customWidth="1"/>
    <col min="19" max="19" width="6.57421875" style="3" customWidth="1"/>
    <col min="20" max="16384" width="9.140625" style="3" customWidth="1"/>
  </cols>
  <sheetData>
    <row r="1" spans="1:19" ht="24" customHeight="1">
      <c r="A1" s="38" t="s">
        <v>0</v>
      </c>
      <c r="B1" s="39" t="s">
        <v>218</v>
      </c>
      <c r="C1" s="39"/>
      <c r="D1" s="45" t="s">
        <v>89</v>
      </c>
      <c r="E1" s="45" t="s">
        <v>1</v>
      </c>
      <c r="F1" s="45" t="s">
        <v>2</v>
      </c>
      <c r="G1" s="45" t="s">
        <v>3</v>
      </c>
      <c r="H1" s="45" t="s">
        <v>4</v>
      </c>
      <c r="I1" s="679" t="s">
        <v>526</v>
      </c>
      <c r="K1" s="38" t="s">
        <v>0</v>
      </c>
      <c r="L1" s="681" t="s">
        <v>218</v>
      </c>
      <c r="M1" s="39" t="s">
        <v>602</v>
      </c>
      <c r="N1" s="45" t="s">
        <v>89</v>
      </c>
      <c r="O1" s="45" t="s">
        <v>1</v>
      </c>
      <c r="P1" s="45" t="s">
        <v>2</v>
      </c>
      <c r="Q1" s="45" t="s">
        <v>3</v>
      </c>
      <c r="R1" s="45" t="s">
        <v>4</v>
      </c>
      <c r="S1" s="40" t="s">
        <v>526</v>
      </c>
    </row>
    <row r="2" spans="1:19" s="10" customFormat="1" ht="16.5" customHeight="1">
      <c r="A2" s="21">
        <v>318</v>
      </c>
      <c r="B2" s="134" t="s">
        <v>143</v>
      </c>
      <c r="C2" s="8" t="str">
        <f>LOOKUP(A2,Name!A$1:B1749)</f>
        <v>Lauren Walker</v>
      </c>
      <c r="D2" s="669">
        <v>26.5</v>
      </c>
      <c r="E2" s="521"/>
      <c r="F2" s="521"/>
      <c r="G2" s="521"/>
      <c r="H2" s="521"/>
      <c r="I2" s="15">
        <f aca="true" t="shared" si="0" ref="I2:I45">MIN(D2:H2)</f>
        <v>26.5</v>
      </c>
      <c r="K2" s="21">
        <v>654</v>
      </c>
      <c r="L2" s="363" t="s">
        <v>145</v>
      </c>
      <c r="M2" s="8" t="str">
        <f>LOOKUP(K2,Name!A$1:B1987)</f>
        <v>Sarah Russell</v>
      </c>
      <c r="N2" s="661">
        <v>2.17</v>
      </c>
      <c r="O2" s="663">
        <v>2.05</v>
      </c>
      <c r="P2" s="661"/>
      <c r="Q2" s="661"/>
      <c r="R2" s="661"/>
      <c r="S2" s="765">
        <f aca="true" t="shared" si="1" ref="S2:S33">MAX(N2:R2)</f>
        <v>2.17</v>
      </c>
    </row>
    <row r="3" spans="1:19" ht="16.5" customHeight="1">
      <c r="A3" s="21">
        <v>398</v>
      </c>
      <c r="B3" s="134" t="s">
        <v>143</v>
      </c>
      <c r="C3" s="8" t="str">
        <f>LOOKUP(A3,Name!A$1:B1762)</f>
        <v>Jayda Regis</v>
      </c>
      <c r="D3" s="521"/>
      <c r="E3" s="521"/>
      <c r="F3" s="669">
        <v>26.6</v>
      </c>
      <c r="G3" s="521"/>
      <c r="H3" s="521"/>
      <c r="I3" s="15">
        <f t="shared" si="0"/>
        <v>26.6</v>
      </c>
      <c r="K3" s="21">
        <v>431</v>
      </c>
      <c r="L3" s="363" t="s">
        <v>145</v>
      </c>
      <c r="M3" s="8" t="str">
        <f>LOOKUP(K3,Name!A$1:B1986)</f>
        <v>Iris Oliarynk</v>
      </c>
      <c r="N3" s="661"/>
      <c r="O3" s="661"/>
      <c r="P3" s="663">
        <v>2.1</v>
      </c>
      <c r="Q3" s="661"/>
      <c r="R3" s="661"/>
      <c r="S3" s="13">
        <f t="shared" si="1"/>
        <v>2.1</v>
      </c>
    </row>
    <row r="4" spans="1:19" ht="16.5" customHeight="1">
      <c r="A4" s="21">
        <v>319</v>
      </c>
      <c r="B4" s="134" t="s">
        <v>143</v>
      </c>
      <c r="C4" s="8" t="str">
        <f>LOOKUP(A4,Name!A$1:B1750)</f>
        <v>Atiyah Skeete</v>
      </c>
      <c r="D4" s="521"/>
      <c r="E4" s="521"/>
      <c r="F4" s="521">
        <v>26.9</v>
      </c>
      <c r="G4" s="521"/>
      <c r="H4" s="521"/>
      <c r="I4" s="15">
        <f t="shared" si="0"/>
        <v>26.9</v>
      </c>
      <c r="K4" s="21">
        <v>453</v>
      </c>
      <c r="L4" s="363" t="s">
        <v>145</v>
      </c>
      <c r="M4" s="8" t="str">
        <f>LOOKUP(K4,Name!A$1:B1985)</f>
        <v>Kimberley Thomas</v>
      </c>
      <c r="N4" s="663">
        <v>2.02</v>
      </c>
      <c r="O4" s="661">
        <v>2.01</v>
      </c>
      <c r="P4" s="661">
        <v>1.96</v>
      </c>
      <c r="Q4" s="661"/>
      <c r="R4" s="661"/>
      <c r="S4" s="13">
        <f t="shared" si="1"/>
        <v>2.02</v>
      </c>
    </row>
    <row r="5" spans="1:19" ht="16.5" customHeight="1">
      <c r="A5" s="21">
        <v>431</v>
      </c>
      <c r="B5" s="134" t="s">
        <v>143</v>
      </c>
      <c r="C5" s="8" t="str">
        <f>LOOKUP(A5,Name!A$1:B1752)</f>
        <v>Iris Oliarynk</v>
      </c>
      <c r="D5" s="522"/>
      <c r="E5" s="669">
        <v>27.1</v>
      </c>
      <c r="F5" s="522">
        <v>27.2</v>
      </c>
      <c r="G5" s="522"/>
      <c r="H5" s="522"/>
      <c r="I5" s="482">
        <f t="shared" si="0"/>
        <v>27.1</v>
      </c>
      <c r="K5" s="21">
        <v>136</v>
      </c>
      <c r="L5" s="363" t="s">
        <v>145</v>
      </c>
      <c r="M5" s="8" t="str">
        <f>LOOKUP(K5,Name!A$1:B1995)</f>
        <v>Elley Criddle</v>
      </c>
      <c r="N5" s="661"/>
      <c r="O5" s="661">
        <v>2.02</v>
      </c>
      <c r="P5" s="661">
        <v>1.93</v>
      </c>
      <c r="Q5" s="661"/>
      <c r="R5" s="661"/>
      <c r="S5" s="13">
        <f t="shared" si="1"/>
        <v>2.02</v>
      </c>
    </row>
    <row r="6" spans="1:19" ht="16.5" customHeight="1">
      <c r="A6" s="458">
        <v>135</v>
      </c>
      <c r="B6" s="134" t="s">
        <v>143</v>
      </c>
      <c r="C6" s="459" t="str">
        <f>LOOKUP(A6,Name!A$1:B1759)</f>
        <v>Jasmine Skipp</v>
      </c>
      <c r="D6" s="670">
        <v>27.2</v>
      </c>
      <c r="E6" s="670"/>
      <c r="F6" s="670"/>
      <c r="G6" s="670"/>
      <c r="H6" s="670"/>
      <c r="I6" s="460">
        <f t="shared" si="0"/>
        <v>27.2</v>
      </c>
      <c r="K6" s="21">
        <v>319</v>
      </c>
      <c r="L6" s="363" t="s">
        <v>145</v>
      </c>
      <c r="M6" s="8" t="str">
        <f>LOOKUP(K6,Name!A$1:B1995)</f>
        <v>Atiyah Skeete</v>
      </c>
      <c r="N6" s="661"/>
      <c r="O6" s="661"/>
      <c r="P6" s="661">
        <v>1.94</v>
      </c>
      <c r="Q6" s="661"/>
      <c r="R6" s="661"/>
      <c r="S6" s="13">
        <f t="shared" si="1"/>
        <v>1.94</v>
      </c>
    </row>
    <row r="7" spans="1:19" ht="16.5" customHeight="1">
      <c r="A7" s="21">
        <v>660</v>
      </c>
      <c r="B7" s="134" t="s">
        <v>143</v>
      </c>
      <c r="C7" s="8" t="str">
        <f>LOOKUP(A7,Name!A$1:B1753)</f>
        <v>Tea Tullah</v>
      </c>
      <c r="D7" s="521"/>
      <c r="E7" s="521">
        <v>27.2</v>
      </c>
      <c r="F7" s="521"/>
      <c r="G7" s="521"/>
      <c r="H7" s="521"/>
      <c r="I7" s="15">
        <f t="shared" si="0"/>
        <v>27.2</v>
      </c>
      <c r="K7" s="21">
        <v>661</v>
      </c>
      <c r="L7" s="363" t="s">
        <v>145</v>
      </c>
      <c r="M7" s="8" t="str">
        <f>LOOKUP(K7,Name!A$1:B1988)</f>
        <v>Bennath Chillingworth</v>
      </c>
      <c r="N7" s="661"/>
      <c r="O7" s="661"/>
      <c r="P7" s="661">
        <v>1.88</v>
      </c>
      <c r="Q7" s="661"/>
      <c r="R7" s="661"/>
      <c r="S7" s="13">
        <f t="shared" si="1"/>
        <v>1.88</v>
      </c>
    </row>
    <row r="8" spans="1:19" ht="16.5" customHeight="1">
      <c r="A8" s="21">
        <v>654</v>
      </c>
      <c r="B8" s="134" t="s">
        <v>143</v>
      </c>
      <c r="C8" s="8" t="str">
        <f>LOOKUP(A8,Name!A$1:B1750)</f>
        <v>Sarah Russell</v>
      </c>
      <c r="D8" s="522">
        <v>27.3</v>
      </c>
      <c r="E8" s="522"/>
      <c r="F8" s="522"/>
      <c r="G8" s="521"/>
      <c r="H8" s="522"/>
      <c r="I8" s="15">
        <f t="shared" si="0"/>
        <v>27.3</v>
      </c>
      <c r="K8" s="21">
        <v>317</v>
      </c>
      <c r="L8" s="363" t="s">
        <v>145</v>
      </c>
      <c r="M8" s="8" t="str">
        <f>LOOKUP(K8,Name!A$1:B1994)</f>
        <v>Ellisia Watterson</v>
      </c>
      <c r="N8" s="661">
        <v>1.86</v>
      </c>
      <c r="O8" s="661"/>
      <c r="P8" s="661"/>
      <c r="Q8" s="661"/>
      <c r="R8" s="661"/>
      <c r="S8" s="13">
        <f t="shared" si="1"/>
        <v>1.86</v>
      </c>
    </row>
    <row r="9" spans="1:19" ht="16.5" customHeight="1">
      <c r="A9" s="21">
        <v>431</v>
      </c>
      <c r="B9" s="134" t="s">
        <v>143</v>
      </c>
      <c r="C9" s="8" t="str">
        <f>LOOKUP(A9,Name!A$1:B1751)</f>
        <v>Iris Oliarynk</v>
      </c>
      <c r="D9" s="521">
        <v>27.4</v>
      </c>
      <c r="E9" s="521"/>
      <c r="F9" s="521"/>
      <c r="G9" s="521"/>
      <c r="H9" s="521"/>
      <c r="I9" s="15">
        <f t="shared" si="0"/>
        <v>27.4</v>
      </c>
      <c r="K9" s="21">
        <v>561</v>
      </c>
      <c r="L9" s="363" t="s">
        <v>145</v>
      </c>
      <c r="M9" s="8" t="str">
        <f>LOOKUP(K9,Name!A$1:B1994)</f>
        <v>Taryn Hogan</v>
      </c>
      <c r="N9" s="661"/>
      <c r="O9" s="661"/>
      <c r="P9" s="661">
        <v>1.85</v>
      </c>
      <c r="Q9" s="661"/>
      <c r="R9" s="661"/>
      <c r="S9" s="13">
        <f t="shared" si="1"/>
        <v>1.85</v>
      </c>
    </row>
    <row r="10" spans="1:19" ht="16.5" customHeight="1">
      <c r="A10" s="21">
        <v>558</v>
      </c>
      <c r="B10" s="134" t="s">
        <v>143</v>
      </c>
      <c r="C10" s="8" t="str">
        <f>LOOKUP(A10,Name!A$1:B1756)</f>
        <v>Emily Findlater</v>
      </c>
      <c r="D10" s="522">
        <v>27.5</v>
      </c>
      <c r="E10" s="522">
        <v>27.4</v>
      </c>
      <c r="F10" s="522"/>
      <c r="G10" s="521"/>
      <c r="H10" s="522"/>
      <c r="I10" s="15">
        <f t="shared" si="0"/>
        <v>27.4</v>
      </c>
      <c r="K10" s="21">
        <v>335</v>
      </c>
      <c r="L10" s="363" t="s">
        <v>145</v>
      </c>
      <c r="M10" s="8" t="str">
        <f>LOOKUP(K10,Name!A$1:B1996)</f>
        <v>Donatella Silva</v>
      </c>
      <c r="N10" s="661"/>
      <c r="O10" s="661">
        <v>1.85</v>
      </c>
      <c r="P10" s="661"/>
      <c r="Q10" s="661"/>
      <c r="R10" s="661"/>
      <c r="S10" s="13">
        <f t="shared" si="1"/>
        <v>1.85</v>
      </c>
    </row>
    <row r="11" spans="1:19" s="461" customFormat="1" ht="16.5" customHeight="1">
      <c r="A11" s="21">
        <v>661</v>
      </c>
      <c r="B11" s="134" t="s">
        <v>143</v>
      </c>
      <c r="C11" s="8" t="str">
        <f>LOOKUP(A11,Name!A$1:B1754)</f>
        <v>Bennath Chillingworth</v>
      </c>
      <c r="D11" s="521"/>
      <c r="E11" s="521">
        <v>27.6</v>
      </c>
      <c r="F11" s="521">
        <v>27.5</v>
      </c>
      <c r="G11" s="521"/>
      <c r="H11" s="521"/>
      <c r="I11" s="15">
        <f t="shared" si="0"/>
        <v>27.5</v>
      </c>
      <c r="K11" s="21">
        <v>657</v>
      </c>
      <c r="L11" s="363" t="s">
        <v>145</v>
      </c>
      <c r="M11" s="8" t="str">
        <f>LOOKUP(K11,Name!A$1:B1991)</f>
        <v>Ellen Crockett</v>
      </c>
      <c r="N11" s="661">
        <v>1.84</v>
      </c>
      <c r="O11" s="661">
        <v>1.74</v>
      </c>
      <c r="P11" s="661">
        <v>1.75</v>
      </c>
      <c r="Q11" s="661"/>
      <c r="R11" s="661"/>
      <c r="S11" s="13">
        <f t="shared" si="1"/>
        <v>1.84</v>
      </c>
    </row>
    <row r="12" spans="1:19" ht="16.5" customHeight="1">
      <c r="A12" s="21">
        <v>313</v>
      </c>
      <c r="B12" s="134" t="s">
        <v>143</v>
      </c>
      <c r="C12" s="8" t="str">
        <f>LOOKUP(A12,Name!A$1:B1762)</f>
        <v>Lemeyah Isaac</v>
      </c>
      <c r="D12" s="521"/>
      <c r="E12" s="521">
        <v>27.5</v>
      </c>
      <c r="F12" s="521"/>
      <c r="G12" s="521"/>
      <c r="H12" s="521"/>
      <c r="I12" s="15">
        <f t="shared" si="0"/>
        <v>27.5</v>
      </c>
      <c r="K12" s="21">
        <v>334</v>
      </c>
      <c r="L12" s="363" t="s">
        <v>145</v>
      </c>
      <c r="M12" s="8" t="str">
        <f>LOOKUP(K12,Name!A$1:B1989)</f>
        <v>Elizabeth Hennessy</v>
      </c>
      <c r="N12" s="661">
        <v>1.8</v>
      </c>
      <c r="O12" s="661"/>
      <c r="P12" s="661"/>
      <c r="Q12" s="661"/>
      <c r="R12" s="661"/>
      <c r="S12" s="13">
        <f t="shared" si="1"/>
        <v>1.8</v>
      </c>
    </row>
    <row r="13" spans="1:19" ht="16.5" customHeight="1">
      <c r="A13" s="458">
        <v>136</v>
      </c>
      <c r="B13" s="134" t="s">
        <v>143</v>
      </c>
      <c r="C13" s="459" t="str">
        <f>LOOKUP(A13,Name!A$1:B1760)</f>
        <v>Elley Criddle</v>
      </c>
      <c r="D13" s="670"/>
      <c r="E13" s="670">
        <v>27.6</v>
      </c>
      <c r="F13" s="670"/>
      <c r="G13" s="670"/>
      <c r="H13" s="670"/>
      <c r="I13" s="460">
        <f t="shared" si="0"/>
        <v>27.6</v>
      </c>
      <c r="K13" s="21">
        <v>558</v>
      </c>
      <c r="L13" s="363" t="s">
        <v>145</v>
      </c>
      <c r="M13" s="8" t="str">
        <f>LOOKUP(K13,Name!A$1:B1993)</f>
        <v>Emily Findlater</v>
      </c>
      <c r="N13" s="661">
        <v>1.74</v>
      </c>
      <c r="O13" s="661">
        <v>1.56</v>
      </c>
      <c r="P13" s="661">
        <v>1.55</v>
      </c>
      <c r="Q13" s="661"/>
      <c r="R13" s="661"/>
      <c r="S13" s="13">
        <f t="shared" si="1"/>
        <v>1.74</v>
      </c>
    </row>
    <row r="14" spans="1:19" ht="15.75">
      <c r="A14" s="21">
        <v>102</v>
      </c>
      <c r="B14" s="134" t="s">
        <v>143</v>
      </c>
      <c r="C14" s="8" t="str">
        <f>LOOKUP(A14,Name!A$1:B1761)</f>
        <v>Patience Clarke</v>
      </c>
      <c r="D14" s="522"/>
      <c r="E14" s="522"/>
      <c r="F14" s="522">
        <v>27.6</v>
      </c>
      <c r="G14" s="522"/>
      <c r="H14" s="522"/>
      <c r="I14" s="15">
        <f t="shared" si="0"/>
        <v>27.6</v>
      </c>
      <c r="K14" s="21">
        <v>552</v>
      </c>
      <c r="L14" s="363" t="s">
        <v>145</v>
      </c>
      <c r="M14" s="8" t="str">
        <f>LOOKUP(K14,Name!A$1:B1988)</f>
        <v>Olivia Wooley</v>
      </c>
      <c r="N14" s="661">
        <v>1.72</v>
      </c>
      <c r="O14" s="661"/>
      <c r="P14" s="661"/>
      <c r="Q14" s="661"/>
      <c r="R14" s="661"/>
      <c r="S14" s="13">
        <f t="shared" si="1"/>
        <v>1.72</v>
      </c>
    </row>
    <row r="15" spans="1:19" ht="16.5" customHeight="1">
      <c r="A15" s="21">
        <v>653</v>
      </c>
      <c r="B15" s="134" t="s">
        <v>143</v>
      </c>
      <c r="C15" s="8" t="str">
        <f>LOOKUP(A15,Name!A$1:B1754)</f>
        <v>Georgia Harding</v>
      </c>
      <c r="D15" s="521">
        <v>27.7</v>
      </c>
      <c r="E15" s="521"/>
      <c r="F15" s="521"/>
      <c r="G15" s="522"/>
      <c r="H15" s="521"/>
      <c r="I15" s="15">
        <f t="shared" si="0"/>
        <v>27.7</v>
      </c>
      <c r="K15" s="21">
        <v>134</v>
      </c>
      <c r="L15" s="363" t="s">
        <v>145</v>
      </c>
      <c r="M15" s="8" t="str">
        <f>LOOKUP(K15,Name!A$1:B1997)</f>
        <v>Alexandra Burn</v>
      </c>
      <c r="N15" s="661">
        <v>1.68</v>
      </c>
      <c r="O15" s="661"/>
      <c r="P15" s="661">
        <v>1.6</v>
      </c>
      <c r="Q15" s="661"/>
      <c r="R15" s="661"/>
      <c r="S15" s="13">
        <f t="shared" si="1"/>
        <v>1.68</v>
      </c>
    </row>
    <row r="16" spans="1:19" ht="16.5" customHeight="1">
      <c r="A16" s="21">
        <v>652</v>
      </c>
      <c r="B16" s="134" t="s">
        <v>143</v>
      </c>
      <c r="C16" s="8" t="str">
        <f>LOOKUP(A16,Name!A$1:B1755)</f>
        <v>Mia Sukkersudha</v>
      </c>
      <c r="D16" s="521"/>
      <c r="E16" s="521"/>
      <c r="F16" s="521">
        <v>27.7</v>
      </c>
      <c r="G16" s="522"/>
      <c r="H16" s="521"/>
      <c r="I16" s="15">
        <f t="shared" si="0"/>
        <v>27.7</v>
      </c>
      <c r="K16" s="21">
        <v>138</v>
      </c>
      <c r="L16" s="363" t="s">
        <v>145</v>
      </c>
      <c r="M16" s="8" t="str">
        <f>LOOKUP(K16,Name!A$1:B1986)</f>
        <v>Alice Nolan</v>
      </c>
      <c r="N16" s="661"/>
      <c r="O16" s="661">
        <v>1.66</v>
      </c>
      <c r="P16" s="661"/>
      <c r="Q16" s="661"/>
      <c r="R16" s="661"/>
      <c r="S16" s="13">
        <f t="shared" si="1"/>
        <v>1.66</v>
      </c>
    </row>
    <row r="17" spans="1:19" ht="16.5" customHeight="1">
      <c r="A17" s="21">
        <v>553</v>
      </c>
      <c r="B17" s="134" t="s">
        <v>143</v>
      </c>
      <c r="C17" s="8" t="str">
        <f>LOOKUP(A17,Name!A$1:B1755)</f>
        <v>Lucy Wheeler</v>
      </c>
      <c r="D17" s="521">
        <v>27.8</v>
      </c>
      <c r="E17" s="521"/>
      <c r="F17" s="521"/>
      <c r="G17" s="522"/>
      <c r="H17" s="522"/>
      <c r="I17" s="15">
        <f t="shared" si="0"/>
        <v>27.8</v>
      </c>
      <c r="K17" s="21">
        <v>321</v>
      </c>
      <c r="L17" s="363" t="s">
        <v>145</v>
      </c>
      <c r="M17" s="8" t="str">
        <f>LOOKUP(K17,Name!A$1:B1995)</f>
        <v>Scarlett Ross</v>
      </c>
      <c r="N17" s="661"/>
      <c r="O17" s="661"/>
      <c r="P17" s="661">
        <v>1.64</v>
      </c>
      <c r="Q17" s="661"/>
      <c r="R17" s="661"/>
      <c r="S17" s="13">
        <f t="shared" si="1"/>
        <v>1.64</v>
      </c>
    </row>
    <row r="18" spans="1:19" ht="16.5" customHeight="1">
      <c r="A18" s="21">
        <v>311</v>
      </c>
      <c r="B18" s="134" t="s">
        <v>143</v>
      </c>
      <c r="C18" s="8" t="str">
        <f>LOOKUP(A18,Name!A$1:B1761)</f>
        <v>Charis Okirie</v>
      </c>
      <c r="D18" s="521"/>
      <c r="E18" s="521">
        <v>28.3</v>
      </c>
      <c r="F18" s="521"/>
      <c r="G18" s="521"/>
      <c r="H18" s="521"/>
      <c r="I18" s="15">
        <f t="shared" si="0"/>
        <v>28.3</v>
      </c>
      <c r="K18" s="458">
        <v>559</v>
      </c>
      <c r="L18" s="672" t="s">
        <v>145</v>
      </c>
      <c r="M18" s="459" t="str">
        <f>LOOKUP(K18,Name!A$1:B1992)</f>
        <v>Charlotte Bush</v>
      </c>
      <c r="N18" s="673"/>
      <c r="O18" s="673">
        <v>1.63</v>
      </c>
      <c r="P18" s="673"/>
      <c r="Q18" s="673"/>
      <c r="R18" s="673"/>
      <c r="S18" s="674">
        <f t="shared" si="1"/>
        <v>1.63</v>
      </c>
    </row>
    <row r="19" spans="1:19" ht="16.5" customHeight="1">
      <c r="A19" s="21">
        <v>561</v>
      </c>
      <c r="B19" s="134" t="s">
        <v>143</v>
      </c>
      <c r="C19" s="8" t="str">
        <f>LOOKUP(A19,Name!A$1:B1756)</f>
        <v>Taryn Hogan</v>
      </c>
      <c r="D19" s="521"/>
      <c r="E19" s="521"/>
      <c r="F19" s="521">
        <v>28.6</v>
      </c>
      <c r="G19" s="522"/>
      <c r="H19" s="522"/>
      <c r="I19" s="15">
        <f t="shared" si="0"/>
        <v>28.6</v>
      </c>
      <c r="K19" s="21">
        <v>452</v>
      </c>
      <c r="L19" s="363" t="s">
        <v>145</v>
      </c>
      <c r="M19" s="8" t="str">
        <f>LOOKUP(K19,Name!A$1:B1998)</f>
        <v>Alice Scott</v>
      </c>
      <c r="N19" s="661"/>
      <c r="O19" s="661">
        <v>1.62</v>
      </c>
      <c r="P19" s="661"/>
      <c r="Q19" s="661"/>
      <c r="R19" s="661"/>
      <c r="S19" s="13">
        <f t="shared" si="1"/>
        <v>1.62</v>
      </c>
    </row>
    <row r="20" spans="1:19" ht="16.5" customHeight="1">
      <c r="A20" s="21">
        <v>139</v>
      </c>
      <c r="B20" s="134" t="s">
        <v>143</v>
      </c>
      <c r="C20" s="8" t="str">
        <f>LOOKUP(A20,Name!A$1:B1760)</f>
        <v>Connie Wooton</v>
      </c>
      <c r="D20" s="522">
        <v>28.6</v>
      </c>
      <c r="E20" s="522"/>
      <c r="F20" s="522"/>
      <c r="G20" s="522"/>
      <c r="H20" s="522"/>
      <c r="I20" s="15">
        <f t="shared" si="0"/>
        <v>28.6</v>
      </c>
      <c r="K20" s="33">
        <v>321</v>
      </c>
      <c r="L20" s="363" t="s">
        <v>145</v>
      </c>
      <c r="M20" s="8" t="str">
        <f>LOOKUP(K20,Name!A$1:B2001)</f>
        <v>Scarlett Ross</v>
      </c>
      <c r="N20" s="661"/>
      <c r="O20" s="661">
        <v>1.6</v>
      </c>
      <c r="P20" s="661"/>
      <c r="Q20" s="661"/>
      <c r="R20" s="661"/>
      <c r="S20" s="13">
        <f t="shared" si="1"/>
        <v>1.6</v>
      </c>
    </row>
    <row r="21" spans="1:19" ht="16.5" customHeight="1">
      <c r="A21" s="21">
        <v>134</v>
      </c>
      <c r="B21" s="134" t="s">
        <v>143</v>
      </c>
      <c r="C21" s="8" t="str">
        <f>LOOKUP(A21,Name!A$1:B1763)</f>
        <v>Alexandra Burn</v>
      </c>
      <c r="D21" s="521"/>
      <c r="E21" s="521">
        <v>28.9</v>
      </c>
      <c r="F21" s="521"/>
      <c r="G21" s="521"/>
      <c r="H21" s="521"/>
      <c r="I21" s="15">
        <f t="shared" si="0"/>
        <v>28.9</v>
      </c>
      <c r="K21" s="69">
        <v>140</v>
      </c>
      <c r="L21" s="363" t="s">
        <v>145</v>
      </c>
      <c r="M21" s="8" t="str">
        <f>LOOKUP(K21,Name!A$1:B1990)</f>
        <v>Ella Smith</v>
      </c>
      <c r="N21" s="661">
        <v>1.58</v>
      </c>
      <c r="O21" s="661"/>
      <c r="P21" s="661"/>
      <c r="Q21" s="661"/>
      <c r="R21" s="661"/>
      <c r="S21" s="13">
        <f t="shared" si="1"/>
        <v>1.58</v>
      </c>
    </row>
    <row r="22" spans="1:19" ht="16.5" customHeight="1">
      <c r="A22" s="21">
        <v>555</v>
      </c>
      <c r="B22" s="134" t="s">
        <v>143</v>
      </c>
      <c r="C22" s="8" t="str">
        <f>LOOKUP(A22,Name!A$1:B1756)</f>
        <v>Lauren Swindell</v>
      </c>
      <c r="D22" s="521"/>
      <c r="E22" s="521"/>
      <c r="F22" s="521">
        <v>29</v>
      </c>
      <c r="G22" s="522"/>
      <c r="H22" s="522"/>
      <c r="I22" s="15">
        <f t="shared" si="0"/>
        <v>29</v>
      </c>
      <c r="K22" s="8">
        <v>431</v>
      </c>
      <c r="L22" s="682" t="s">
        <v>146</v>
      </c>
      <c r="M22" s="8" t="str">
        <f>LOOKUP(K22,Name!A$1:B1730)</f>
        <v>Iris Oliarynk</v>
      </c>
      <c r="N22" s="369">
        <v>7.93</v>
      </c>
      <c r="O22" s="369">
        <v>8.02</v>
      </c>
      <c r="P22" s="369">
        <v>8.51</v>
      </c>
      <c r="Q22" s="11"/>
      <c r="R22" s="11"/>
      <c r="S22" s="765">
        <f t="shared" si="1"/>
        <v>8.51</v>
      </c>
    </row>
    <row r="23" spans="1:19" ht="16.5" customHeight="1">
      <c r="A23" s="458">
        <v>134</v>
      </c>
      <c r="B23" s="134" t="s">
        <v>143</v>
      </c>
      <c r="C23" s="459" t="str">
        <f>LOOKUP(A23,Name!A$1:B1758)</f>
        <v>Alexandra Burn</v>
      </c>
      <c r="D23" s="521"/>
      <c r="E23" s="521"/>
      <c r="F23" s="521">
        <v>29.5</v>
      </c>
      <c r="G23" s="521"/>
      <c r="H23" s="521"/>
      <c r="I23" s="15">
        <f t="shared" si="0"/>
        <v>29.5</v>
      </c>
      <c r="K23" s="8">
        <v>313</v>
      </c>
      <c r="L23" s="365" t="s">
        <v>146</v>
      </c>
      <c r="M23" s="8" t="str">
        <f>LOOKUP(K23,Name!A$1:B1727)</f>
        <v>Lemeyah Isaac</v>
      </c>
      <c r="N23" s="11">
        <v>8.12</v>
      </c>
      <c r="O23" s="11"/>
      <c r="P23" s="11">
        <v>7.23</v>
      </c>
      <c r="Q23" s="11"/>
      <c r="R23" s="11"/>
      <c r="S23" s="13">
        <f t="shared" si="1"/>
        <v>8.12</v>
      </c>
    </row>
    <row r="24" spans="1:19" ht="15.75">
      <c r="A24" s="21">
        <v>315</v>
      </c>
      <c r="B24" s="134" t="s">
        <v>143</v>
      </c>
      <c r="C24" s="8" t="str">
        <f>LOOKUP(A24,Name!A$1:B1757)</f>
        <v>Beth George</v>
      </c>
      <c r="D24" s="521">
        <v>29.5</v>
      </c>
      <c r="E24" s="521"/>
      <c r="F24" s="521"/>
      <c r="G24" s="521"/>
      <c r="H24" s="521"/>
      <c r="I24" s="15">
        <f t="shared" si="0"/>
        <v>29.5</v>
      </c>
      <c r="K24" s="8">
        <v>553</v>
      </c>
      <c r="L24" s="365" t="s">
        <v>146</v>
      </c>
      <c r="M24" s="8" t="str">
        <f>LOOKUP(K24,Name!A$1:B1732)</f>
        <v>Lucy Wheeler</v>
      </c>
      <c r="N24" s="11">
        <v>6.45</v>
      </c>
      <c r="O24" s="11">
        <v>6.19</v>
      </c>
      <c r="P24" s="11">
        <v>6.03</v>
      </c>
      <c r="Q24" s="11"/>
      <c r="R24" s="11"/>
      <c r="S24" s="13">
        <f t="shared" si="1"/>
        <v>6.45</v>
      </c>
    </row>
    <row r="25" spans="1:19" ht="15.75">
      <c r="A25" s="21">
        <v>556</v>
      </c>
      <c r="B25" s="628" t="s">
        <v>144</v>
      </c>
      <c r="C25" s="8" t="str">
        <f>LOOKUP(A25,Name!A$1:B1767)</f>
        <v>Rachel West</v>
      </c>
      <c r="D25" s="521">
        <v>60.8</v>
      </c>
      <c r="E25" s="671">
        <v>60.4</v>
      </c>
      <c r="F25" s="680">
        <v>57.4</v>
      </c>
      <c r="G25" s="521"/>
      <c r="H25" s="521"/>
      <c r="I25" s="482">
        <f t="shared" si="0"/>
        <v>57.4</v>
      </c>
      <c r="K25" s="8">
        <v>551</v>
      </c>
      <c r="L25" s="365" t="s">
        <v>146</v>
      </c>
      <c r="M25" s="8" t="str">
        <f>LOOKUP(K25,Name!A$1:B1731)</f>
        <v>Emily Rumbold</v>
      </c>
      <c r="N25" s="11">
        <v>6.44</v>
      </c>
      <c r="O25" s="11"/>
      <c r="P25" s="11"/>
      <c r="Q25" s="11"/>
      <c r="R25" s="11"/>
      <c r="S25" s="13">
        <f t="shared" si="1"/>
        <v>6.44</v>
      </c>
    </row>
    <row r="26" spans="1:19" ht="15.75">
      <c r="A26" s="21">
        <v>453</v>
      </c>
      <c r="B26" s="628" t="s">
        <v>144</v>
      </c>
      <c r="C26" s="8" t="str">
        <f>LOOKUP(A26,Name!A$1:B1770)</f>
        <v>Kimberley Thomas</v>
      </c>
      <c r="D26" s="521">
        <v>59.6</v>
      </c>
      <c r="E26" s="521">
        <v>59.5</v>
      </c>
      <c r="F26" s="521">
        <v>58.3</v>
      </c>
      <c r="G26" s="521"/>
      <c r="H26" s="521"/>
      <c r="I26" s="15">
        <f t="shared" si="0"/>
        <v>58.3</v>
      </c>
      <c r="K26" s="8">
        <v>398</v>
      </c>
      <c r="L26" s="365" t="s">
        <v>146</v>
      </c>
      <c r="M26" s="8" t="str">
        <f>LOOKUP(K26,Name!A$1:B1728)</f>
        <v>Jayda Regis</v>
      </c>
      <c r="N26" s="11"/>
      <c r="O26" s="11"/>
      <c r="P26" s="11">
        <v>6.36</v>
      </c>
      <c r="Q26" s="11"/>
      <c r="R26" s="11"/>
      <c r="S26" s="13">
        <f t="shared" si="1"/>
        <v>6.36</v>
      </c>
    </row>
    <row r="27" spans="1:19" ht="15.75">
      <c r="A27" s="21">
        <v>660</v>
      </c>
      <c r="B27" s="628" t="s">
        <v>144</v>
      </c>
      <c r="C27" s="8" t="str">
        <f>LOOKUP(A27,Name!A$1:B1774)</f>
        <v>Tea Tullah</v>
      </c>
      <c r="D27" s="521"/>
      <c r="E27" s="669">
        <v>58.3</v>
      </c>
      <c r="F27" s="521"/>
      <c r="G27" s="521"/>
      <c r="H27" s="521"/>
      <c r="I27" s="15">
        <f t="shared" si="0"/>
        <v>58.3</v>
      </c>
      <c r="K27" s="8">
        <v>318</v>
      </c>
      <c r="L27" s="365" t="s">
        <v>146</v>
      </c>
      <c r="M27" s="8" t="str">
        <f>LOOKUP(K27,Name!A$1:B1726)</f>
        <v>Lauren Walker</v>
      </c>
      <c r="N27" s="11"/>
      <c r="O27" s="11">
        <v>6.32</v>
      </c>
      <c r="P27" s="11"/>
      <c r="Q27" s="11"/>
      <c r="R27" s="11"/>
      <c r="S27" s="13">
        <f t="shared" si="1"/>
        <v>6.32</v>
      </c>
    </row>
    <row r="28" spans="1:19" ht="15.75">
      <c r="A28" s="21">
        <v>655</v>
      </c>
      <c r="B28" s="628" t="s">
        <v>144</v>
      </c>
      <c r="C28" s="8" t="str">
        <f>LOOKUP(A28,Name!A$1:B1766)</f>
        <v>Alyssa Morrison</v>
      </c>
      <c r="D28" s="521"/>
      <c r="E28" s="521"/>
      <c r="F28" s="521">
        <v>58.6</v>
      </c>
      <c r="G28" s="521"/>
      <c r="H28" s="521"/>
      <c r="I28" s="15">
        <f t="shared" si="0"/>
        <v>58.6</v>
      </c>
      <c r="K28" s="8">
        <v>102</v>
      </c>
      <c r="L28" s="365" t="s">
        <v>146</v>
      </c>
      <c r="M28" s="8" t="str">
        <f>LOOKUP(K28,Name!A$1:B1730)</f>
        <v>Patience Clarke</v>
      </c>
      <c r="N28" s="11"/>
      <c r="O28" s="11"/>
      <c r="P28" s="11">
        <v>6.03</v>
      </c>
      <c r="Q28" s="11"/>
      <c r="R28" s="11"/>
      <c r="S28" s="13">
        <f t="shared" si="1"/>
        <v>6.03</v>
      </c>
    </row>
    <row r="29" spans="1:19" ht="15.75">
      <c r="A29" s="21">
        <v>658</v>
      </c>
      <c r="B29" s="628" t="s">
        <v>144</v>
      </c>
      <c r="C29" s="8" t="str">
        <f>LOOKUP(A29,Name!A$1:B1765)</f>
        <v>Mary Takwoingi</v>
      </c>
      <c r="D29" s="521">
        <v>59.5</v>
      </c>
      <c r="E29" s="521"/>
      <c r="F29" s="521">
        <v>58.8</v>
      </c>
      <c r="G29" s="521"/>
      <c r="H29" s="521"/>
      <c r="I29" s="15">
        <f t="shared" si="0"/>
        <v>58.8</v>
      </c>
      <c r="K29" s="8">
        <v>139</v>
      </c>
      <c r="L29" s="365" t="s">
        <v>146</v>
      </c>
      <c r="M29" s="8" t="str">
        <f>LOOKUP(K29,Name!A$1:B1729)</f>
        <v>Connie Wooton</v>
      </c>
      <c r="N29" s="11"/>
      <c r="O29" s="11">
        <v>5.887</v>
      </c>
      <c r="P29" s="11"/>
      <c r="Q29" s="11"/>
      <c r="R29" s="11"/>
      <c r="S29" s="13">
        <f t="shared" si="1"/>
        <v>5.887</v>
      </c>
    </row>
    <row r="30" spans="1:19" ht="15.75">
      <c r="A30" s="21">
        <v>316</v>
      </c>
      <c r="B30" s="628" t="s">
        <v>144</v>
      </c>
      <c r="C30" s="8" t="str">
        <f>LOOKUP(A30,Name!A$1:B1770)</f>
        <v>Caitlin McMorrow</v>
      </c>
      <c r="D30" s="521"/>
      <c r="E30" s="521">
        <v>60.4</v>
      </c>
      <c r="F30" s="521">
        <v>58.8</v>
      </c>
      <c r="G30" s="521"/>
      <c r="H30" s="521"/>
      <c r="I30" s="15">
        <f t="shared" si="0"/>
        <v>58.8</v>
      </c>
      <c r="K30" s="8">
        <v>654</v>
      </c>
      <c r="L30" s="365" t="s">
        <v>146</v>
      </c>
      <c r="M30" s="8" t="str">
        <f>LOOKUP(K30,Name!A$1:B1733)</f>
        <v>Sarah Russell</v>
      </c>
      <c r="N30" s="11"/>
      <c r="O30" s="11">
        <v>5.77</v>
      </c>
      <c r="P30" s="11"/>
      <c r="Q30" s="11"/>
      <c r="R30" s="11"/>
      <c r="S30" s="13">
        <f t="shared" si="1"/>
        <v>5.77</v>
      </c>
    </row>
    <row r="31" spans="1:19" ht="15.75">
      <c r="A31" s="21">
        <v>557</v>
      </c>
      <c r="B31" s="628" t="s">
        <v>144</v>
      </c>
      <c r="C31" s="8" t="str">
        <f>LOOKUP(A31,Name!A$1:B1766)</f>
        <v>Ellie Turner</v>
      </c>
      <c r="D31" s="669">
        <v>59.3</v>
      </c>
      <c r="E31" s="521">
        <v>60.9</v>
      </c>
      <c r="F31" s="521"/>
      <c r="G31" s="521"/>
      <c r="H31" s="521"/>
      <c r="I31" s="15">
        <f t="shared" si="0"/>
        <v>59.3</v>
      </c>
      <c r="K31" s="8">
        <v>655</v>
      </c>
      <c r="L31" s="365" t="s">
        <v>146</v>
      </c>
      <c r="M31" s="8" t="str">
        <f>LOOKUP(K31,Name!A$1:B1734)</f>
        <v>Alyssa Morrison</v>
      </c>
      <c r="N31" s="11">
        <v>5.45</v>
      </c>
      <c r="O31" s="11"/>
      <c r="P31" s="11">
        <v>5.53</v>
      </c>
      <c r="Q31" s="11"/>
      <c r="R31" s="11"/>
      <c r="S31" s="13">
        <f t="shared" si="1"/>
        <v>5.53</v>
      </c>
    </row>
    <row r="32" spans="1:19" ht="15.75">
      <c r="A32" s="21">
        <v>311</v>
      </c>
      <c r="B32" s="628" t="s">
        <v>144</v>
      </c>
      <c r="C32" s="8" t="str">
        <f>LOOKUP(A32,Name!A$1:B1772)</f>
        <v>Charis Okirie</v>
      </c>
      <c r="D32" s="521">
        <v>59.8</v>
      </c>
      <c r="E32" s="521"/>
      <c r="F32" s="521"/>
      <c r="G32" s="521"/>
      <c r="H32" s="521"/>
      <c r="I32" s="15">
        <f t="shared" si="0"/>
        <v>59.8</v>
      </c>
      <c r="K32" s="8">
        <v>319</v>
      </c>
      <c r="L32" s="365" t="s">
        <v>146</v>
      </c>
      <c r="M32" s="8" t="str">
        <f>LOOKUP(K32,Name!A$1:B1728)</f>
        <v>Atiyah Skeete</v>
      </c>
      <c r="N32" s="11"/>
      <c r="O32" s="11">
        <v>5.43</v>
      </c>
      <c r="P32" s="11"/>
      <c r="Q32" s="11"/>
      <c r="R32" s="11"/>
      <c r="S32" s="13">
        <f t="shared" si="1"/>
        <v>5.43</v>
      </c>
    </row>
    <row r="33" spans="1:19" ht="15.75">
      <c r="A33" s="21">
        <v>385</v>
      </c>
      <c r="B33" s="628" t="s">
        <v>144</v>
      </c>
      <c r="C33" s="8" t="str">
        <f>LOOKUP(A33,Name!A$1:B1776)</f>
        <v>Donatella Silva</v>
      </c>
      <c r="D33" s="521"/>
      <c r="E33" s="521"/>
      <c r="F33" s="521">
        <v>60.1</v>
      </c>
      <c r="G33" s="521"/>
      <c r="H33" s="521"/>
      <c r="I33" s="15">
        <f t="shared" si="0"/>
        <v>60.1</v>
      </c>
      <c r="K33" s="8">
        <v>321</v>
      </c>
      <c r="L33" s="365" t="s">
        <v>146</v>
      </c>
      <c r="M33" s="8" t="str">
        <f>LOOKUP(K33,Name!A$1:B1728)</f>
        <v>Scarlett Ross</v>
      </c>
      <c r="N33" s="11">
        <v>5.23</v>
      </c>
      <c r="O33" s="11"/>
      <c r="P33" s="11"/>
      <c r="Q33" s="11"/>
      <c r="R33" s="11"/>
      <c r="S33" s="13">
        <f t="shared" si="1"/>
        <v>5.23</v>
      </c>
    </row>
    <row r="34" spans="1:19" ht="15.75">
      <c r="A34" s="21">
        <v>661</v>
      </c>
      <c r="B34" s="628" t="s">
        <v>144</v>
      </c>
      <c r="C34" s="8" t="str">
        <f>LOOKUP(A34,Name!A$1:B1773)</f>
        <v>Bennath Chillingworth</v>
      </c>
      <c r="D34" s="521"/>
      <c r="E34" s="521">
        <v>60.5</v>
      </c>
      <c r="F34" s="521"/>
      <c r="G34" s="521"/>
      <c r="H34" s="521"/>
      <c r="I34" s="15">
        <f t="shared" si="0"/>
        <v>60.5</v>
      </c>
      <c r="K34" s="8">
        <v>136</v>
      </c>
      <c r="L34" s="365" t="s">
        <v>146</v>
      </c>
      <c r="M34" s="8" t="str">
        <f>LOOKUP(K34,Name!A$1:B1725)</f>
        <v>Elley Criddle</v>
      </c>
      <c r="N34" s="11">
        <v>4.98</v>
      </c>
      <c r="O34" s="11"/>
      <c r="P34" s="11"/>
      <c r="Q34" s="11"/>
      <c r="R34" s="11"/>
      <c r="S34" s="13">
        <f aca="true" t="shared" si="2" ref="S34:S65">MAX(N34:R34)</f>
        <v>4.98</v>
      </c>
    </row>
    <row r="35" spans="1:19" ht="15.75">
      <c r="A35" s="21">
        <v>659</v>
      </c>
      <c r="B35" s="628" t="s">
        <v>144</v>
      </c>
      <c r="C35" s="8" t="str">
        <f>LOOKUP(A35,Name!A$1:B1768)</f>
        <v>Nieve Dale</v>
      </c>
      <c r="D35" s="521">
        <v>61</v>
      </c>
      <c r="E35" s="521"/>
      <c r="F35" s="521"/>
      <c r="G35" s="521"/>
      <c r="H35" s="521"/>
      <c r="I35" s="15">
        <f t="shared" si="0"/>
        <v>61</v>
      </c>
      <c r="K35" s="8">
        <v>562</v>
      </c>
      <c r="L35" s="365" t="s">
        <v>146</v>
      </c>
      <c r="M35" s="8" t="str">
        <f>LOOKUP(K35,Name!A$1:B1733)</f>
        <v>Maisie Coughlan</v>
      </c>
      <c r="N35" s="11"/>
      <c r="O35" s="11"/>
      <c r="P35" s="11">
        <v>4.73</v>
      </c>
      <c r="Q35" s="11"/>
      <c r="R35" s="11"/>
      <c r="S35" s="13">
        <f t="shared" si="2"/>
        <v>4.73</v>
      </c>
    </row>
    <row r="36" spans="1:19" ht="15.75">
      <c r="A36" s="21">
        <v>134</v>
      </c>
      <c r="B36" s="628" t="s">
        <v>144</v>
      </c>
      <c r="C36" s="8" t="str">
        <f>LOOKUP(A36,Name!A$1:B1771)</f>
        <v>Alexandra Burn</v>
      </c>
      <c r="D36" s="521">
        <v>61.4</v>
      </c>
      <c r="E36" s="521"/>
      <c r="F36" s="521">
        <v>61.5</v>
      </c>
      <c r="G36" s="521"/>
      <c r="H36" s="521"/>
      <c r="I36" s="15">
        <f t="shared" si="0"/>
        <v>61.4</v>
      </c>
      <c r="K36" s="8">
        <v>653</v>
      </c>
      <c r="L36" s="365" t="s">
        <v>146</v>
      </c>
      <c r="M36" s="8" t="str">
        <f>LOOKUP(K36,Name!A$1:B1731)</f>
        <v>Georgia Harding</v>
      </c>
      <c r="N36" s="11"/>
      <c r="O36" s="11">
        <v>4.65</v>
      </c>
      <c r="P36" s="11"/>
      <c r="Q36" s="11"/>
      <c r="R36" s="11"/>
      <c r="S36" s="13">
        <f t="shared" si="2"/>
        <v>4.65</v>
      </c>
    </row>
    <row r="37" spans="1:19" ht="15.75">
      <c r="A37" s="21">
        <v>138</v>
      </c>
      <c r="B37" s="628" t="s">
        <v>144</v>
      </c>
      <c r="C37" s="8" t="str">
        <f>LOOKUP(A37,Name!A$1:B1776)</f>
        <v>Alice Nolan</v>
      </c>
      <c r="D37" s="521"/>
      <c r="E37" s="521">
        <v>62</v>
      </c>
      <c r="F37" s="521"/>
      <c r="G37" s="521"/>
      <c r="H37" s="521"/>
      <c r="I37" s="15">
        <f t="shared" si="0"/>
        <v>62</v>
      </c>
      <c r="K37" s="8">
        <v>556</v>
      </c>
      <c r="L37" s="365" t="s">
        <v>146</v>
      </c>
      <c r="M37" s="8" t="str">
        <f>LOOKUP(K37,Name!A$1:B1734)</f>
        <v>Rachel West</v>
      </c>
      <c r="N37" s="11"/>
      <c r="O37" s="11">
        <v>4.61</v>
      </c>
      <c r="P37" s="11"/>
      <c r="Q37" s="11"/>
      <c r="R37" s="11"/>
      <c r="S37" s="13">
        <f t="shared" si="2"/>
        <v>4.61</v>
      </c>
    </row>
    <row r="38" spans="1:19" ht="15.75">
      <c r="A38" s="21">
        <v>337</v>
      </c>
      <c r="B38" s="628" t="s">
        <v>144</v>
      </c>
      <c r="C38" s="8" t="str">
        <f>LOOKUP(A38,Name!A$1:B1775)</f>
        <v>India Hillback</v>
      </c>
      <c r="D38" s="521"/>
      <c r="E38" s="521">
        <v>62.1</v>
      </c>
      <c r="F38" s="521"/>
      <c r="G38" s="521"/>
      <c r="H38" s="521"/>
      <c r="I38" s="15">
        <f t="shared" si="0"/>
        <v>62.1</v>
      </c>
      <c r="K38" s="8">
        <v>657</v>
      </c>
      <c r="L38" s="365" t="s">
        <v>146</v>
      </c>
      <c r="M38" s="8" t="str">
        <f>LOOKUP(K38,Name!A$1:B1735)</f>
        <v>Ellen Crockett</v>
      </c>
      <c r="N38" s="11"/>
      <c r="O38" s="11"/>
      <c r="P38" s="11">
        <v>4.56</v>
      </c>
      <c r="Q38" s="11"/>
      <c r="R38" s="11"/>
      <c r="S38" s="13">
        <f t="shared" si="2"/>
        <v>4.56</v>
      </c>
    </row>
    <row r="39" spans="1:19" ht="18.75" customHeight="1">
      <c r="A39" s="21">
        <v>560</v>
      </c>
      <c r="B39" s="628" t="s">
        <v>144</v>
      </c>
      <c r="C39" s="8" t="str">
        <f>LOOKUP(A39,Name!A$1:B1768)</f>
        <v>Erin Bush</v>
      </c>
      <c r="D39" s="521"/>
      <c r="E39" s="671"/>
      <c r="F39" s="671">
        <v>62.5</v>
      </c>
      <c r="G39" s="521"/>
      <c r="H39" s="521"/>
      <c r="I39" s="15">
        <f t="shared" si="0"/>
        <v>62.5</v>
      </c>
      <c r="K39" s="8">
        <v>447</v>
      </c>
      <c r="L39" s="365" t="s">
        <v>146</v>
      </c>
      <c r="M39" s="8" t="str">
        <f>LOOKUP(K39,Name!A$1:B1729)</f>
        <v>Oliver Taylor</v>
      </c>
      <c r="N39" s="11">
        <v>4.32</v>
      </c>
      <c r="O39" s="11">
        <v>4.34</v>
      </c>
      <c r="P39" s="11"/>
      <c r="Q39" s="11"/>
      <c r="R39" s="11"/>
      <c r="S39" s="13">
        <f t="shared" si="2"/>
        <v>4.34</v>
      </c>
    </row>
    <row r="40" spans="1:19" ht="15.75">
      <c r="A40" s="21">
        <v>141</v>
      </c>
      <c r="B40" s="628" t="s">
        <v>144</v>
      </c>
      <c r="C40" s="8" t="str">
        <f>LOOKUP(A40,Name!A$1:B1769)</f>
        <v>Maddy Underwood</v>
      </c>
      <c r="D40" s="521"/>
      <c r="E40" s="521">
        <v>64.7</v>
      </c>
      <c r="F40" s="521"/>
      <c r="G40" s="521"/>
      <c r="H40" s="521"/>
      <c r="I40" s="15">
        <f t="shared" si="0"/>
        <v>64.7</v>
      </c>
      <c r="K40" s="8">
        <v>659</v>
      </c>
      <c r="L40" s="365" t="s">
        <v>146</v>
      </c>
      <c r="M40" s="8" t="str">
        <f>LOOKUP(K40,Name!A$1:B1733)</f>
        <v>Nieve Dale</v>
      </c>
      <c r="N40" s="11">
        <v>4.22</v>
      </c>
      <c r="O40" s="11"/>
      <c r="P40" s="11"/>
      <c r="Q40" s="11"/>
      <c r="R40" s="11"/>
      <c r="S40" s="13">
        <f t="shared" si="2"/>
        <v>4.22</v>
      </c>
    </row>
    <row r="41" spans="1:19" ht="15.75">
      <c r="A41" s="21">
        <v>133</v>
      </c>
      <c r="B41" s="628" t="s">
        <v>144</v>
      </c>
      <c r="C41" s="8" t="str">
        <f>LOOKUP(A41,Name!A$1:B1770)</f>
        <v>Beth Darrock</v>
      </c>
      <c r="D41" s="521"/>
      <c r="E41" s="521"/>
      <c r="F41" s="521">
        <v>73.3</v>
      </c>
      <c r="G41" s="521"/>
      <c r="H41" s="521"/>
      <c r="I41" s="15">
        <f t="shared" si="0"/>
        <v>73.3</v>
      </c>
      <c r="K41" s="8">
        <v>141</v>
      </c>
      <c r="L41" s="365" t="s">
        <v>146</v>
      </c>
      <c r="M41" s="8" t="str">
        <f>LOOKUP(K41,Name!A$1:B1730)</f>
        <v>Maddy Underwood</v>
      </c>
      <c r="N41" s="11"/>
      <c r="O41" s="11">
        <v>4.15</v>
      </c>
      <c r="P41" s="11"/>
      <c r="Q41" s="11"/>
      <c r="R41" s="11"/>
      <c r="S41" s="13">
        <f t="shared" si="2"/>
        <v>4.15</v>
      </c>
    </row>
    <row r="42" spans="1:19" ht="16.5" thickBot="1">
      <c r="A42" s="21">
        <v>559</v>
      </c>
      <c r="B42" s="631" t="s">
        <v>124</v>
      </c>
      <c r="C42" s="8" t="str">
        <f>LOOKUP(A42,Name!A$1:B739)</f>
        <v>Charlotte Bush</v>
      </c>
      <c r="D42" s="669">
        <v>92.7</v>
      </c>
      <c r="E42" s="669">
        <v>93.1</v>
      </c>
      <c r="F42" s="669">
        <v>92.9</v>
      </c>
      <c r="G42" s="522"/>
      <c r="H42" s="522"/>
      <c r="I42" s="482">
        <f t="shared" si="0"/>
        <v>92.7</v>
      </c>
      <c r="K42" s="8">
        <v>137</v>
      </c>
      <c r="L42" s="365" t="s">
        <v>146</v>
      </c>
      <c r="M42" s="8" t="str">
        <f>LOOKUP(K42,Name!A$1:B1724)</f>
        <v>Amelia Small</v>
      </c>
      <c r="N42" s="11">
        <v>0</v>
      </c>
      <c r="O42" s="11"/>
      <c r="P42" s="11"/>
      <c r="Q42" s="11"/>
      <c r="R42" s="11"/>
      <c r="S42" s="13">
        <f t="shared" si="2"/>
        <v>0</v>
      </c>
    </row>
    <row r="43" spans="1:19" ht="16.5" thickBot="1">
      <c r="A43" s="21">
        <v>656</v>
      </c>
      <c r="B43" s="631" t="s">
        <v>124</v>
      </c>
      <c r="C43" s="8" t="str">
        <f>LOOKUP(A43,Name!A$1:B740)</f>
        <v>Grace Dowse</v>
      </c>
      <c r="D43" s="521">
        <v>93.7</v>
      </c>
      <c r="E43" s="521"/>
      <c r="F43" s="521">
        <v>94.7</v>
      </c>
      <c r="G43" s="521"/>
      <c r="H43" s="521"/>
      <c r="I43" s="15">
        <f t="shared" si="0"/>
        <v>93.7</v>
      </c>
      <c r="K43" s="21">
        <v>555</v>
      </c>
      <c r="L43" s="676" t="s">
        <v>538</v>
      </c>
      <c r="M43" s="8" t="str">
        <f>LOOKUP(K43,Name!A$1:B2033)</f>
        <v>Lauren Swindell</v>
      </c>
      <c r="N43" s="12">
        <v>77</v>
      </c>
      <c r="O43" s="12">
        <v>76</v>
      </c>
      <c r="P43" s="362">
        <v>82</v>
      </c>
      <c r="Q43" s="12"/>
      <c r="R43" s="18"/>
      <c r="S43" s="766">
        <f t="shared" si="2"/>
        <v>82</v>
      </c>
    </row>
    <row r="44" spans="1:19" ht="16.5" thickBot="1">
      <c r="A44" s="21">
        <v>314</v>
      </c>
      <c r="B44" s="631" t="s">
        <v>124</v>
      </c>
      <c r="C44" s="8" t="str">
        <f>LOOKUP(A44,Name!A$1:B744)</f>
        <v>Chelsey Marsden</v>
      </c>
      <c r="D44" s="521">
        <v>95.7</v>
      </c>
      <c r="E44" s="521"/>
      <c r="F44" s="530">
        <v>101.8</v>
      </c>
      <c r="G44" s="521"/>
      <c r="H44" s="521"/>
      <c r="I44" s="15">
        <f t="shared" si="0"/>
        <v>95.7</v>
      </c>
      <c r="K44" s="21">
        <v>560</v>
      </c>
      <c r="L44" s="676" t="s">
        <v>538</v>
      </c>
      <c r="M44" s="8" t="str">
        <f>LOOKUP(K44,Name!A$1:B2028)</f>
        <v>Erin Bush</v>
      </c>
      <c r="N44" s="362">
        <v>81</v>
      </c>
      <c r="O44" s="362">
        <v>77</v>
      </c>
      <c r="P44" s="12">
        <v>81</v>
      </c>
      <c r="Q44" s="12"/>
      <c r="R44" s="12"/>
      <c r="S44" s="14">
        <f t="shared" si="2"/>
        <v>81</v>
      </c>
    </row>
    <row r="45" spans="1:19" ht="16.5" thickBot="1">
      <c r="A45" s="21">
        <v>659</v>
      </c>
      <c r="B45" s="631" t="s">
        <v>124</v>
      </c>
      <c r="C45" s="8" t="str">
        <f>LOOKUP(A45,Name!A$1:B745)</f>
        <v>Nieve Dale</v>
      </c>
      <c r="D45" s="521"/>
      <c r="E45" s="521">
        <v>98.4</v>
      </c>
      <c r="F45" s="521"/>
      <c r="G45" s="521"/>
      <c r="H45" s="521"/>
      <c r="I45" s="15">
        <f t="shared" si="0"/>
        <v>98.4</v>
      </c>
      <c r="K45" s="21">
        <v>651</v>
      </c>
      <c r="L45" s="676" t="s">
        <v>538</v>
      </c>
      <c r="M45" s="8" t="str">
        <f>LOOKUP(K45,Name!A$1:B2030)</f>
        <v>Katie Lund</v>
      </c>
      <c r="N45" s="12">
        <v>80</v>
      </c>
      <c r="O45" s="12">
        <v>65</v>
      </c>
      <c r="P45" s="12"/>
      <c r="Q45" s="12"/>
      <c r="R45" s="12"/>
      <c r="S45" s="14">
        <f t="shared" si="2"/>
        <v>80</v>
      </c>
    </row>
    <row r="46" spans="11:19" ht="17.25" customHeight="1" thickBot="1">
      <c r="K46" s="21">
        <v>656</v>
      </c>
      <c r="L46" s="676" t="s">
        <v>538</v>
      </c>
      <c r="M46" s="8" t="str">
        <f>LOOKUP(K46,Name!A$1:B2026)</f>
        <v>Grace Dowse</v>
      </c>
      <c r="N46" s="12"/>
      <c r="O46" s="12"/>
      <c r="P46" s="12">
        <v>80</v>
      </c>
      <c r="Q46" s="12"/>
      <c r="R46" s="12"/>
      <c r="S46" s="14">
        <f t="shared" si="2"/>
        <v>80</v>
      </c>
    </row>
    <row r="47" spans="1:19" ht="23.25" customHeight="1" thickBot="1">
      <c r="A47" s="43" t="s">
        <v>0</v>
      </c>
      <c r="B47" s="44"/>
      <c r="C47" s="44" t="s">
        <v>48</v>
      </c>
      <c r="D47" s="45" t="s">
        <v>89</v>
      </c>
      <c r="E47" s="45" t="s">
        <v>1</v>
      </c>
      <c r="F47" s="45" t="s">
        <v>2</v>
      </c>
      <c r="G47" s="45" t="s">
        <v>3</v>
      </c>
      <c r="H47" s="45" t="s">
        <v>4</v>
      </c>
      <c r="I47" s="46" t="s">
        <v>38</v>
      </c>
      <c r="K47" s="458">
        <v>452</v>
      </c>
      <c r="L47" s="685" t="s">
        <v>538</v>
      </c>
      <c r="M47" s="459" t="str">
        <f>LOOKUP(K47,Name!A$1:B2031)</f>
        <v>Alice Scott</v>
      </c>
      <c r="N47" s="462"/>
      <c r="O47" s="462">
        <v>75</v>
      </c>
      <c r="P47" s="462"/>
      <c r="Q47" s="462"/>
      <c r="R47" s="462"/>
      <c r="S47" s="463">
        <f t="shared" si="2"/>
        <v>75</v>
      </c>
    </row>
    <row r="48" spans="1:19" ht="16.5" thickBot="1">
      <c r="A48" s="443">
        <v>6</v>
      </c>
      <c r="B48" s="374"/>
      <c r="C48" s="58" t="s">
        <v>7</v>
      </c>
      <c r="D48" s="524">
        <v>87.6</v>
      </c>
      <c r="E48" s="524">
        <v>88.8</v>
      </c>
      <c r="F48" s="524">
        <v>87.5</v>
      </c>
      <c r="G48" s="522"/>
      <c r="H48" s="522"/>
      <c r="I48" s="769">
        <f>MIN(D48:H48)</f>
        <v>87.5</v>
      </c>
      <c r="K48" s="21">
        <v>135</v>
      </c>
      <c r="L48" s="676" t="s">
        <v>538</v>
      </c>
      <c r="M48" s="8" t="str">
        <f>LOOKUP(K48,Name!A$1:B2031)</f>
        <v>Jasmine Skipp</v>
      </c>
      <c r="N48" s="12">
        <v>74</v>
      </c>
      <c r="O48" s="12"/>
      <c r="P48" s="12"/>
      <c r="Q48" s="12"/>
      <c r="R48" s="12"/>
      <c r="S48" s="14">
        <f t="shared" si="2"/>
        <v>74</v>
      </c>
    </row>
    <row r="49" spans="1:19" ht="16.5" thickBot="1">
      <c r="A49" s="162">
        <v>5</v>
      </c>
      <c r="B49" s="374"/>
      <c r="C49" s="58" t="s">
        <v>8</v>
      </c>
      <c r="D49" s="522">
        <v>89.6</v>
      </c>
      <c r="E49" s="522"/>
      <c r="F49" s="522">
        <v>89.7</v>
      </c>
      <c r="G49" s="522"/>
      <c r="H49" s="522"/>
      <c r="I49" s="666">
        <f>MIN(D49:H49)</f>
        <v>89.6</v>
      </c>
      <c r="K49" s="21">
        <v>657</v>
      </c>
      <c r="L49" s="676" t="s">
        <v>538</v>
      </c>
      <c r="M49" s="8" t="str">
        <f>LOOKUP(K49,Name!A$1:B2038)</f>
        <v>Ellen Crockett</v>
      </c>
      <c r="N49" s="12">
        <v>73</v>
      </c>
      <c r="O49" s="12">
        <v>70</v>
      </c>
      <c r="P49" s="12">
        <v>72</v>
      </c>
      <c r="Q49" s="12"/>
      <c r="R49" s="12"/>
      <c r="S49" s="14">
        <f t="shared" si="2"/>
        <v>73</v>
      </c>
    </row>
    <row r="50" spans="1:19" ht="16.5" thickBot="1">
      <c r="A50" s="609">
        <v>4</v>
      </c>
      <c r="B50" s="374"/>
      <c r="C50" s="58" t="s">
        <v>9</v>
      </c>
      <c r="D50" s="522">
        <v>91.5</v>
      </c>
      <c r="E50" s="522">
        <v>90.8</v>
      </c>
      <c r="F50" s="522"/>
      <c r="G50" s="522"/>
      <c r="H50" s="522"/>
      <c r="I50" s="666">
        <f>MIN(D50:H50)</f>
        <v>90.8</v>
      </c>
      <c r="K50" s="21">
        <v>448</v>
      </c>
      <c r="L50" s="676" t="s">
        <v>538</v>
      </c>
      <c r="M50" s="8" t="str">
        <f>LOOKUP(K50,Name!A$1:B2029)</f>
        <v>Grace Taylor</v>
      </c>
      <c r="N50" s="12">
        <v>66</v>
      </c>
      <c r="O50" s="12">
        <v>68</v>
      </c>
      <c r="P50" s="12"/>
      <c r="Q50" s="12"/>
      <c r="R50" s="12"/>
      <c r="S50" s="14">
        <f t="shared" si="2"/>
        <v>68</v>
      </c>
    </row>
    <row r="51" spans="1:19" ht="16.5" thickBot="1">
      <c r="A51" s="149">
        <v>3</v>
      </c>
      <c r="B51" s="374"/>
      <c r="C51" s="58" t="s">
        <v>6</v>
      </c>
      <c r="D51" s="522">
        <v>93.1</v>
      </c>
      <c r="E51" s="522">
        <v>92.1</v>
      </c>
      <c r="F51" s="522">
        <v>92.2</v>
      </c>
      <c r="G51" s="522"/>
      <c r="H51" s="522"/>
      <c r="I51" s="666">
        <f>MIN(D51:H51)</f>
        <v>92.1</v>
      </c>
      <c r="K51" s="21">
        <v>134</v>
      </c>
      <c r="L51" s="676" t="s">
        <v>538</v>
      </c>
      <c r="M51" s="8" t="str">
        <f>LOOKUP(K51,Name!A$1:B2034)</f>
        <v>Alexandra Burn</v>
      </c>
      <c r="N51" s="12"/>
      <c r="O51" s="12">
        <v>68</v>
      </c>
      <c r="P51" s="12"/>
      <c r="Q51" s="12"/>
      <c r="R51" s="12"/>
      <c r="S51" s="14">
        <f t="shared" si="2"/>
        <v>68</v>
      </c>
    </row>
    <row r="52" spans="1:19" ht="16.5" thickBot="1">
      <c r="A52" s="143">
        <v>1</v>
      </c>
      <c r="B52" s="683"/>
      <c r="C52" s="684" t="s">
        <v>10</v>
      </c>
      <c r="D52" s="523">
        <v>95.3</v>
      </c>
      <c r="E52" s="523">
        <v>92.2</v>
      </c>
      <c r="F52" s="523">
        <v>98.1</v>
      </c>
      <c r="G52" s="523"/>
      <c r="H52" s="523"/>
      <c r="I52" s="667">
        <f>MIN(D52:H52)</f>
        <v>92.2</v>
      </c>
      <c r="K52" s="21">
        <v>453</v>
      </c>
      <c r="L52" s="676" t="s">
        <v>538</v>
      </c>
      <c r="M52" s="8" t="str">
        <f>LOOKUP(K52,Name!A$1:B2025)</f>
        <v>Kimberley Thomas</v>
      </c>
      <c r="N52" s="12">
        <v>67</v>
      </c>
      <c r="O52" s="12"/>
      <c r="P52" s="12"/>
      <c r="Q52" s="12"/>
      <c r="R52" s="12"/>
      <c r="S52" s="14">
        <f t="shared" si="2"/>
        <v>67</v>
      </c>
    </row>
    <row r="53" spans="1:19" ht="18.75" customHeight="1" thickBot="1">
      <c r="A53" s="61"/>
      <c r="B53" s="61"/>
      <c r="D53" s="61"/>
      <c r="E53" s="61"/>
      <c r="F53" s="61"/>
      <c r="G53" s="61"/>
      <c r="H53" s="61"/>
      <c r="I53" s="61"/>
      <c r="K53" s="21">
        <v>341</v>
      </c>
      <c r="L53" s="676" t="s">
        <v>538</v>
      </c>
      <c r="M53" s="8" t="str">
        <f>LOOKUP(K53,Name!A$1:B2028)</f>
        <v>Abigail Hazel</v>
      </c>
      <c r="N53" s="18"/>
      <c r="O53" s="18"/>
      <c r="P53" s="18">
        <v>65</v>
      </c>
      <c r="Q53" s="18"/>
      <c r="R53" s="18"/>
      <c r="S53" s="14">
        <f t="shared" si="2"/>
        <v>65</v>
      </c>
    </row>
    <row r="54" spans="1:19" ht="23.25" customHeight="1" thickBot="1">
      <c r="A54" s="43" t="s">
        <v>0</v>
      </c>
      <c r="B54" s="44"/>
      <c r="C54" s="44" t="s">
        <v>49</v>
      </c>
      <c r="D54" s="45" t="s">
        <v>89</v>
      </c>
      <c r="E54" s="45" t="s">
        <v>1</v>
      </c>
      <c r="F54" s="45" t="s">
        <v>2</v>
      </c>
      <c r="G54" s="45" t="s">
        <v>3</v>
      </c>
      <c r="H54" s="45" t="s">
        <v>4</v>
      </c>
      <c r="I54" s="46" t="s">
        <v>38</v>
      </c>
      <c r="K54" s="21">
        <v>316</v>
      </c>
      <c r="L54" s="676" t="s">
        <v>538</v>
      </c>
      <c r="M54" s="8" t="str">
        <f>LOOKUP(K54,Name!A$1:B2037)</f>
        <v>Caitlin McMorrow</v>
      </c>
      <c r="N54" s="12"/>
      <c r="O54" s="12">
        <v>65</v>
      </c>
      <c r="P54" s="12"/>
      <c r="Q54" s="12"/>
      <c r="R54" s="12"/>
      <c r="S54" s="14">
        <f t="shared" si="2"/>
        <v>65</v>
      </c>
    </row>
    <row r="55" spans="1:19" ht="16.5" thickBot="1">
      <c r="A55" s="162">
        <v>5</v>
      </c>
      <c r="B55" s="374"/>
      <c r="C55" s="58" t="s">
        <v>8</v>
      </c>
      <c r="D55" s="540">
        <v>118.8</v>
      </c>
      <c r="E55" s="540">
        <v>118.4</v>
      </c>
      <c r="F55" s="540">
        <v>115.4</v>
      </c>
      <c r="G55" s="533"/>
      <c r="H55" s="533"/>
      <c r="I55" s="768">
        <f>MIN(D55:H55)</f>
        <v>115.4</v>
      </c>
      <c r="K55" s="21">
        <v>319</v>
      </c>
      <c r="L55" s="676" t="s">
        <v>538</v>
      </c>
      <c r="M55" s="8" t="str">
        <f>LOOKUP(K55,Name!A$1:B2032)</f>
        <v>Atiyah Skeete</v>
      </c>
      <c r="N55" s="12">
        <v>64</v>
      </c>
      <c r="O55" s="12"/>
      <c r="P55" s="12"/>
      <c r="Q55" s="12"/>
      <c r="R55" s="12"/>
      <c r="S55" s="14">
        <f t="shared" si="2"/>
        <v>64</v>
      </c>
    </row>
    <row r="56" spans="1:19" ht="16.5" thickBot="1">
      <c r="A56" s="443">
        <v>6</v>
      </c>
      <c r="B56" s="36"/>
      <c r="C56" s="62" t="s">
        <v>7</v>
      </c>
      <c r="D56" s="533">
        <v>119.9</v>
      </c>
      <c r="E56" s="533">
        <v>119.5</v>
      </c>
      <c r="F56" s="533">
        <v>125.2</v>
      </c>
      <c r="G56" s="533"/>
      <c r="H56" s="533"/>
      <c r="I56" s="655">
        <f>MIN(D56:H56)</f>
        <v>119.5</v>
      </c>
      <c r="K56" s="21">
        <v>337</v>
      </c>
      <c r="L56" s="676" t="s">
        <v>538</v>
      </c>
      <c r="M56" s="8" t="str">
        <f>LOOKUP(K56,Name!A$1:B2028)</f>
        <v>India Hillback</v>
      </c>
      <c r="N56" s="18"/>
      <c r="O56" s="18"/>
      <c r="P56" s="18">
        <v>64</v>
      </c>
      <c r="Q56" s="18"/>
      <c r="R56" s="18"/>
      <c r="S56" s="14">
        <f t="shared" si="2"/>
        <v>64</v>
      </c>
    </row>
    <row r="57" spans="1:19" ht="16.5" thickBot="1">
      <c r="A57" s="149">
        <v>3</v>
      </c>
      <c r="B57" s="374"/>
      <c r="C57" s="58" t="s">
        <v>6</v>
      </c>
      <c r="D57" s="533"/>
      <c r="E57" s="533">
        <v>126.4</v>
      </c>
      <c r="F57" s="533">
        <v>125.4</v>
      </c>
      <c r="G57" s="533"/>
      <c r="H57" s="533"/>
      <c r="I57" s="655">
        <f>MIN(D57:H57)</f>
        <v>125.4</v>
      </c>
      <c r="K57" s="21">
        <v>138</v>
      </c>
      <c r="L57" s="676" t="s">
        <v>538</v>
      </c>
      <c r="M57" s="8" t="str">
        <f>LOOKUP(K57,Name!A$1:B2030)</f>
        <v>Alice Nolan</v>
      </c>
      <c r="N57" s="12"/>
      <c r="O57" s="12">
        <v>64</v>
      </c>
      <c r="P57" s="12"/>
      <c r="Q57" s="12"/>
      <c r="R57" s="12"/>
      <c r="S57" s="14">
        <f t="shared" si="2"/>
        <v>64</v>
      </c>
    </row>
    <row r="58" spans="1:19" ht="16.5" thickBot="1">
      <c r="A58" s="140">
        <v>1</v>
      </c>
      <c r="B58" s="374"/>
      <c r="C58" s="58" t="s">
        <v>10</v>
      </c>
      <c r="D58" s="533"/>
      <c r="E58" s="533"/>
      <c r="F58" s="533"/>
      <c r="G58" s="533"/>
      <c r="H58" s="533"/>
      <c r="I58" s="656">
        <f>MIN(D58:H58)</f>
        <v>0</v>
      </c>
      <c r="K58" s="21">
        <v>136</v>
      </c>
      <c r="L58" s="676" t="s">
        <v>538</v>
      </c>
      <c r="M58" s="8" t="str">
        <f>LOOKUP(K58,Name!A$1:B2032)</f>
        <v>Elley Criddle</v>
      </c>
      <c r="N58" s="12"/>
      <c r="O58" s="12"/>
      <c r="P58" s="12">
        <v>60</v>
      </c>
      <c r="Q58" s="12"/>
      <c r="R58" s="12"/>
      <c r="S58" s="14">
        <f t="shared" si="2"/>
        <v>60</v>
      </c>
    </row>
    <row r="59" spans="1:19" ht="16.5" thickBot="1">
      <c r="A59" s="611">
        <v>4</v>
      </c>
      <c r="B59" s="375"/>
      <c r="C59" s="63" t="s">
        <v>9</v>
      </c>
      <c r="D59" s="534"/>
      <c r="E59" s="534"/>
      <c r="F59" s="534"/>
      <c r="G59" s="534"/>
      <c r="H59" s="534"/>
      <c r="I59" s="657">
        <f>MIN(D59:H59)</f>
        <v>0</v>
      </c>
      <c r="K59" s="21">
        <v>334</v>
      </c>
      <c r="L59" s="676" t="s">
        <v>538</v>
      </c>
      <c r="M59" s="8" t="str">
        <f>LOOKUP(K59,Name!A$1:B2027)</f>
        <v>Elizabeth Hennessy</v>
      </c>
      <c r="N59" s="18">
        <v>58</v>
      </c>
      <c r="O59" s="18"/>
      <c r="P59" s="18"/>
      <c r="Q59" s="18"/>
      <c r="R59" s="18"/>
      <c r="S59" s="14">
        <f t="shared" si="2"/>
        <v>58</v>
      </c>
    </row>
    <row r="60" spans="1:19" ht="16.5" thickBot="1">
      <c r="A60" s="61"/>
      <c r="B60" s="61"/>
      <c r="D60" s="61"/>
      <c r="E60" s="61"/>
      <c r="F60" s="61"/>
      <c r="G60" s="61"/>
      <c r="H60" s="61"/>
      <c r="I60" s="61"/>
      <c r="K60" s="21">
        <v>317</v>
      </c>
      <c r="L60" s="662" t="s">
        <v>538</v>
      </c>
      <c r="M60" s="8" t="str">
        <f>LOOKUP(K60,Name!A$1:B2033)</f>
        <v>Ellisia Watterson</v>
      </c>
      <c r="N60" s="12"/>
      <c r="O60" s="12">
        <v>52</v>
      </c>
      <c r="P60" s="12"/>
      <c r="Q60" s="12"/>
      <c r="R60" s="23"/>
      <c r="S60" s="14">
        <f t="shared" si="2"/>
        <v>52</v>
      </c>
    </row>
    <row r="61" spans="1:19" ht="17.25" customHeight="1">
      <c r="A61" s="43" t="s">
        <v>0</v>
      </c>
      <c r="B61" s="44"/>
      <c r="C61" s="44" t="s">
        <v>50</v>
      </c>
      <c r="D61" s="45" t="s">
        <v>89</v>
      </c>
      <c r="E61" s="45" t="s">
        <v>1</v>
      </c>
      <c r="F61" s="45" t="s">
        <v>2</v>
      </c>
      <c r="G61" s="45" t="s">
        <v>3</v>
      </c>
      <c r="H61" s="45" t="s">
        <v>4</v>
      </c>
      <c r="I61" s="46" t="s">
        <v>38</v>
      </c>
      <c r="K61" s="458">
        <v>133</v>
      </c>
      <c r="L61" s="686" t="s">
        <v>538</v>
      </c>
      <c r="M61" s="459" t="str">
        <f>LOOKUP(K61,Name!A$1:B2032)</f>
        <v>Beth Darrock</v>
      </c>
      <c r="N61" s="462">
        <v>49</v>
      </c>
      <c r="O61" s="462"/>
      <c r="P61" s="462">
        <v>48</v>
      </c>
      <c r="Q61" s="462"/>
      <c r="R61" s="462"/>
      <c r="S61" s="463">
        <f t="shared" si="2"/>
        <v>49</v>
      </c>
    </row>
    <row r="62" spans="1:19" ht="15.75">
      <c r="A62" s="149">
        <v>3</v>
      </c>
      <c r="B62" s="374"/>
      <c r="C62" s="58" t="s">
        <v>6</v>
      </c>
      <c r="D62" s="540">
        <v>107.9</v>
      </c>
      <c r="E62" s="540">
        <v>107.3</v>
      </c>
      <c r="F62" s="540">
        <v>107.5</v>
      </c>
      <c r="G62" s="533"/>
      <c r="H62" s="533"/>
      <c r="I62" s="768">
        <f>MIN(D62:H62)</f>
        <v>107.3</v>
      </c>
      <c r="K62" s="21">
        <v>431</v>
      </c>
      <c r="L62" s="364" t="s">
        <v>158</v>
      </c>
      <c r="M62" s="633" t="str">
        <f>LOOKUP(K62,Name!A$1:B1013)</f>
        <v>Iris Oliarynk</v>
      </c>
      <c r="N62" s="369">
        <v>6.62</v>
      </c>
      <c r="O62" s="369">
        <v>6.62</v>
      </c>
      <c r="P62" s="369">
        <v>6.8</v>
      </c>
      <c r="Q62" s="11"/>
      <c r="R62" s="11"/>
      <c r="S62" s="765">
        <f t="shared" si="2"/>
        <v>6.8</v>
      </c>
    </row>
    <row r="63" spans="1:19" ht="15.75">
      <c r="A63" s="443">
        <v>6</v>
      </c>
      <c r="B63" s="36"/>
      <c r="C63" s="62" t="s">
        <v>7</v>
      </c>
      <c r="D63" s="533">
        <v>111.7</v>
      </c>
      <c r="E63" s="533">
        <v>111.1</v>
      </c>
      <c r="F63" s="533">
        <v>109.3</v>
      </c>
      <c r="G63" s="533"/>
      <c r="H63" s="533"/>
      <c r="I63" s="655">
        <f>MIN(D63:H63)</f>
        <v>109.3</v>
      </c>
      <c r="K63" s="458">
        <v>313</v>
      </c>
      <c r="L63" s="464" t="s">
        <v>158</v>
      </c>
      <c r="M63" s="675" t="str">
        <f>LOOKUP(K63,Name!A$1:B1018)</f>
        <v>Lemeyah Isaac</v>
      </c>
      <c r="N63" s="465">
        <v>6.52</v>
      </c>
      <c r="O63" s="465">
        <v>6.32</v>
      </c>
      <c r="P63" s="465">
        <v>6.68</v>
      </c>
      <c r="Q63" s="465"/>
      <c r="R63" s="465"/>
      <c r="S63" s="674">
        <f t="shared" si="2"/>
        <v>6.68</v>
      </c>
    </row>
    <row r="64" spans="1:19" ht="15.75">
      <c r="A64" s="162">
        <v>5</v>
      </c>
      <c r="B64" s="374"/>
      <c r="C64" s="58" t="s">
        <v>8</v>
      </c>
      <c r="D64" s="533">
        <v>110.4</v>
      </c>
      <c r="E64" s="533">
        <v>112.4</v>
      </c>
      <c r="F64" s="533">
        <v>109.5</v>
      </c>
      <c r="G64" s="533"/>
      <c r="H64" s="533"/>
      <c r="I64" s="655">
        <f>MIN(D64:H64)</f>
        <v>109.5</v>
      </c>
      <c r="K64" s="21">
        <v>654</v>
      </c>
      <c r="L64" s="364" t="s">
        <v>158</v>
      </c>
      <c r="M64" s="633" t="str">
        <f>LOOKUP(K64,Name!A$1:B1026)</f>
        <v>Sarah Russell</v>
      </c>
      <c r="N64" s="17">
        <v>6.14</v>
      </c>
      <c r="O64" s="17">
        <v>6.06</v>
      </c>
      <c r="P64" s="11"/>
      <c r="Q64" s="11"/>
      <c r="R64" s="11"/>
      <c r="S64" s="13">
        <f t="shared" si="2"/>
        <v>6.14</v>
      </c>
    </row>
    <row r="65" spans="1:19" ht="15.75">
      <c r="A65" s="140">
        <v>1</v>
      </c>
      <c r="B65" s="374"/>
      <c r="C65" s="58" t="s">
        <v>10</v>
      </c>
      <c r="D65" s="533">
        <v>117.1</v>
      </c>
      <c r="E65" s="533">
        <v>118.8</v>
      </c>
      <c r="F65" s="533">
        <v>122.8</v>
      </c>
      <c r="G65" s="533"/>
      <c r="H65" s="533"/>
      <c r="I65" s="655">
        <f>MIN(D65:H65)</f>
        <v>117.1</v>
      </c>
      <c r="K65" s="21">
        <v>651</v>
      </c>
      <c r="L65" s="364" t="s">
        <v>158</v>
      </c>
      <c r="M65" s="633" t="str">
        <f>LOOKUP(K65,Name!A$1:B1016)</f>
        <v>Katie Lund</v>
      </c>
      <c r="N65" s="11">
        <v>6.04</v>
      </c>
      <c r="O65" s="11">
        <v>6.12</v>
      </c>
      <c r="P65" s="11">
        <v>6</v>
      </c>
      <c r="Q65" s="11"/>
      <c r="R65" s="11"/>
      <c r="S65" s="13">
        <f t="shared" si="2"/>
        <v>6.12</v>
      </c>
    </row>
    <row r="66" spans="1:19" ht="16.5" thickBot="1">
      <c r="A66" s="611">
        <v>4</v>
      </c>
      <c r="B66" s="375"/>
      <c r="C66" s="63" t="s">
        <v>9</v>
      </c>
      <c r="D66" s="534"/>
      <c r="E66" s="534">
        <v>119.3</v>
      </c>
      <c r="F66" s="534"/>
      <c r="G66" s="534"/>
      <c r="H66" s="534"/>
      <c r="I66" s="658">
        <f>MIN(D66:H66)</f>
        <v>119.3</v>
      </c>
      <c r="K66" s="21">
        <v>136</v>
      </c>
      <c r="L66" s="364" t="s">
        <v>158</v>
      </c>
      <c r="M66" s="633" t="str">
        <f>LOOKUP(K66,Name!A$1:B1019)</f>
        <v>Elley Criddle</v>
      </c>
      <c r="N66" s="11">
        <v>5.96</v>
      </c>
      <c r="O66" s="11"/>
      <c r="P66" s="11">
        <v>6.06</v>
      </c>
      <c r="Q66" s="11"/>
      <c r="R66" s="11"/>
      <c r="S66" s="13">
        <f>MAX(N66:R66)</f>
        <v>6.06</v>
      </c>
    </row>
    <row r="67" spans="11:19" ht="15.75">
      <c r="K67" s="21">
        <v>557</v>
      </c>
      <c r="L67" s="364" t="s">
        <v>158</v>
      </c>
      <c r="M67" s="633" t="str">
        <f>LOOKUP(K67,Name!A$1:B1017)</f>
        <v>Ellie Turner</v>
      </c>
      <c r="N67" s="11">
        <v>6.04</v>
      </c>
      <c r="O67" s="11"/>
      <c r="P67" s="11"/>
      <c r="Q67" s="11"/>
      <c r="R67" s="11"/>
      <c r="S67" s="13">
        <f>MAX(N67:R67)</f>
        <v>6.04</v>
      </c>
    </row>
    <row r="68" spans="1:19" ht="15.75">
      <c r="A68" s="458">
        <v>655</v>
      </c>
      <c r="B68" s="543" t="s">
        <v>148</v>
      </c>
      <c r="C68" s="459" t="str">
        <f>LOOKUP(A68,Name!A$1:B971)</f>
        <v>Alyssa Morrison</v>
      </c>
      <c r="D68" s="677">
        <v>51</v>
      </c>
      <c r="E68" s="678"/>
      <c r="F68" s="677">
        <v>51.1</v>
      </c>
      <c r="G68" s="678"/>
      <c r="H68" s="678"/>
      <c r="I68" s="767">
        <f aca="true" t="shared" si="3" ref="I68:I88">MAX(D68:H68)</f>
        <v>51.1</v>
      </c>
      <c r="K68" s="21">
        <v>141</v>
      </c>
      <c r="L68" s="364" t="s">
        <v>158</v>
      </c>
      <c r="M68" s="633" t="str">
        <f>LOOKUP(K68,Name!A$1:B1012)</f>
        <v>Maddy Underwood</v>
      </c>
      <c r="N68" s="11"/>
      <c r="O68" s="11">
        <v>5.7</v>
      </c>
      <c r="P68" s="11"/>
      <c r="Q68" s="11"/>
      <c r="R68" s="11"/>
      <c r="S68" s="13">
        <f>MAX(N68:R68)</f>
        <v>5.7</v>
      </c>
    </row>
    <row r="69" spans="1:19" ht="15.75">
      <c r="A69" s="21">
        <v>557</v>
      </c>
      <c r="B69" s="543" t="s">
        <v>148</v>
      </c>
      <c r="C69" s="8" t="str">
        <f>LOOKUP(A69,Name!A$1:B976)</f>
        <v>Ellie Turner</v>
      </c>
      <c r="D69" s="659">
        <v>48</v>
      </c>
      <c r="E69" s="665">
        <v>49</v>
      </c>
      <c r="F69" s="664">
        <v>51</v>
      </c>
      <c r="G69" s="659"/>
      <c r="H69" s="659"/>
      <c r="I69" s="14">
        <f t="shared" si="3"/>
        <v>51</v>
      </c>
      <c r="K69" s="34">
        <v>314</v>
      </c>
      <c r="L69" s="364" t="s">
        <v>158</v>
      </c>
      <c r="M69" s="633" t="str">
        <f>LOOKUP(K69,Name!A$1:B1024)</f>
        <v>Chelsey Marsden</v>
      </c>
      <c r="N69" s="17">
        <v>5.54</v>
      </c>
      <c r="O69" s="17"/>
      <c r="P69" s="11">
        <v>5.4</v>
      </c>
      <c r="Q69" s="11"/>
      <c r="R69" s="11"/>
      <c r="S69" s="13">
        <f>MAX(N69:R69)</f>
        <v>5.54</v>
      </c>
    </row>
    <row r="70" spans="1:19" ht="15.75">
      <c r="A70" s="21">
        <v>453</v>
      </c>
      <c r="B70" s="543" t="s">
        <v>148</v>
      </c>
      <c r="C70" s="8" t="str">
        <f>LOOKUP(A70,Name!A$1:B970)</f>
        <v>Kimberley Thomas</v>
      </c>
      <c r="D70" s="659"/>
      <c r="E70" s="659"/>
      <c r="F70" s="659">
        <v>49</v>
      </c>
      <c r="G70" s="659"/>
      <c r="H70" s="659"/>
      <c r="I70" s="14">
        <f t="shared" si="3"/>
        <v>49</v>
      </c>
      <c r="K70" s="21">
        <v>453</v>
      </c>
      <c r="L70" s="364" t="s">
        <v>158</v>
      </c>
      <c r="M70" s="633" t="str">
        <f>LOOKUP(K70,Name!A$1:B1014)</f>
        <v>Kimberley Thomas</v>
      </c>
      <c r="N70" s="11"/>
      <c r="O70" s="11"/>
      <c r="P70" s="11">
        <v>5.4</v>
      </c>
      <c r="Q70" s="11"/>
      <c r="R70" s="11"/>
      <c r="S70" s="13">
        <f>MAX(N70:R70)</f>
        <v>5.4</v>
      </c>
    </row>
    <row r="71" spans="1:19" ht="15.75">
      <c r="A71" s="21">
        <v>136</v>
      </c>
      <c r="B71" s="543" t="s">
        <v>148</v>
      </c>
      <c r="C71" s="8" t="str">
        <f>LOOKUP(A71,Name!A$1:B978)</f>
        <v>Elley Criddle</v>
      </c>
      <c r="D71" s="659"/>
      <c r="E71" s="665">
        <v>49</v>
      </c>
      <c r="F71" s="659"/>
      <c r="G71" s="659"/>
      <c r="H71" s="659"/>
      <c r="I71" s="14">
        <f t="shared" si="3"/>
        <v>49</v>
      </c>
      <c r="K71" s="21">
        <v>658</v>
      </c>
      <c r="L71" s="364" t="s">
        <v>158</v>
      </c>
      <c r="M71" s="633" t="str">
        <f>LOOKUP(K71,Name!A$1:B1027)</f>
        <v>Mary Takwoingi</v>
      </c>
      <c r="N71" s="17"/>
      <c r="O71" s="17"/>
      <c r="P71" s="11">
        <v>5.4</v>
      </c>
      <c r="Q71" s="11"/>
      <c r="R71" s="11"/>
      <c r="S71" s="13">
        <f>MAX(N71:R71)</f>
        <v>5.4</v>
      </c>
    </row>
    <row r="72" spans="1:19" ht="15.75">
      <c r="A72" s="21">
        <v>561</v>
      </c>
      <c r="B72" s="543" t="s">
        <v>148</v>
      </c>
      <c r="C72" s="8" t="str">
        <f>LOOKUP(A72,Name!A$1:B968)</f>
        <v>Taryn Hogan</v>
      </c>
      <c r="D72" s="659">
        <v>44</v>
      </c>
      <c r="E72" s="659"/>
      <c r="F72" s="659"/>
      <c r="G72" s="659"/>
      <c r="H72" s="659"/>
      <c r="I72" s="14">
        <f t="shared" si="3"/>
        <v>44</v>
      </c>
      <c r="K72" s="21">
        <v>134</v>
      </c>
      <c r="L72" s="364" t="s">
        <v>158</v>
      </c>
      <c r="M72" s="633" t="str">
        <f>LOOKUP(K72,Name!A$1:B1011)</f>
        <v>Alexandra Burn</v>
      </c>
      <c r="N72" s="17"/>
      <c r="O72" s="17">
        <v>5.2</v>
      </c>
      <c r="P72" s="11">
        <v>4.88</v>
      </c>
      <c r="Q72" s="11"/>
      <c r="R72" s="11"/>
      <c r="S72" s="13">
        <f>MAX(N72:R72)</f>
        <v>5.2</v>
      </c>
    </row>
    <row r="73" spans="1:19" ht="15.75">
      <c r="A73" s="21">
        <v>653</v>
      </c>
      <c r="B73" s="543" t="s">
        <v>148</v>
      </c>
      <c r="C73" s="8" t="str">
        <f>LOOKUP(A73,Name!A$1:B974)</f>
        <v>Georgia Harding</v>
      </c>
      <c r="D73" s="659"/>
      <c r="E73" s="659">
        <v>44</v>
      </c>
      <c r="F73" s="659">
        <v>41</v>
      </c>
      <c r="G73" s="659"/>
      <c r="H73" s="659"/>
      <c r="I73" s="14">
        <f t="shared" si="3"/>
        <v>44</v>
      </c>
      <c r="K73" s="458">
        <v>555</v>
      </c>
      <c r="L73" s="464" t="s">
        <v>158</v>
      </c>
      <c r="M73" s="675" t="str">
        <f>LOOKUP(K73,Name!A$1:B1025)</f>
        <v>Lauren Swindell</v>
      </c>
      <c r="N73" s="465"/>
      <c r="O73" s="465">
        <v>5.16</v>
      </c>
      <c r="P73" s="465"/>
      <c r="Q73" s="465"/>
      <c r="R73" s="465"/>
      <c r="S73" s="674">
        <f>MAX(N73:R73)</f>
        <v>5.16</v>
      </c>
    </row>
    <row r="74" spans="1:19" ht="15.75">
      <c r="A74" s="21">
        <v>385</v>
      </c>
      <c r="B74" s="543" t="s">
        <v>148</v>
      </c>
      <c r="C74" s="8" t="str">
        <f>LOOKUP(A74,Name!A$1:B978)</f>
        <v>Donatella Silva</v>
      </c>
      <c r="D74" s="659"/>
      <c r="E74" s="659"/>
      <c r="F74" s="659">
        <v>42</v>
      </c>
      <c r="G74" s="659"/>
      <c r="H74" s="659"/>
      <c r="I74" s="14">
        <f t="shared" si="3"/>
        <v>42</v>
      </c>
      <c r="K74" s="21">
        <v>139</v>
      </c>
      <c r="L74" s="364" t="s">
        <v>158</v>
      </c>
      <c r="M74" s="633" t="str">
        <f>LOOKUP(K74,Name!A$1:B1018)</f>
        <v>Connie Wooton</v>
      </c>
      <c r="N74" s="11">
        <v>5.12</v>
      </c>
      <c r="O74" s="11"/>
      <c r="P74" s="11"/>
      <c r="Q74" s="11"/>
      <c r="R74" s="11"/>
      <c r="S74" s="13">
        <f>MAX(N74:R74)</f>
        <v>5.12</v>
      </c>
    </row>
    <row r="75" spans="1:19" ht="15.75">
      <c r="A75" s="21">
        <v>658</v>
      </c>
      <c r="B75" s="543" t="s">
        <v>148</v>
      </c>
      <c r="C75" s="8" t="str">
        <f>LOOKUP(A75,Name!A$1:B977)</f>
        <v>Mary Takwoingi</v>
      </c>
      <c r="D75" s="660">
        <v>42</v>
      </c>
      <c r="E75" s="660"/>
      <c r="F75" s="660"/>
      <c r="G75" s="660"/>
      <c r="H75" s="660"/>
      <c r="I75" s="14">
        <f t="shared" si="3"/>
        <v>42</v>
      </c>
      <c r="K75" s="21">
        <v>553</v>
      </c>
      <c r="L75" s="364" t="s">
        <v>158</v>
      </c>
      <c r="M75" s="633" t="str">
        <f>LOOKUP(K75,Name!A$1:B1015)</f>
        <v>Lucy Wheeler</v>
      </c>
      <c r="N75" s="11"/>
      <c r="O75" s="11">
        <v>5.12</v>
      </c>
      <c r="P75" s="11"/>
      <c r="Q75" s="11"/>
      <c r="R75" s="11"/>
      <c r="S75" s="13">
        <f>MAX(N75:R75)</f>
        <v>5.12</v>
      </c>
    </row>
    <row r="76" spans="1:19" ht="15.75">
      <c r="A76" s="21">
        <v>102</v>
      </c>
      <c r="B76" s="543" t="s">
        <v>148</v>
      </c>
      <c r="C76" s="8" t="str">
        <f>LOOKUP(A76,Name!A$1:B977)</f>
        <v>Patience Clarke</v>
      </c>
      <c r="D76" s="659"/>
      <c r="E76" s="659"/>
      <c r="F76" s="659">
        <v>39</v>
      </c>
      <c r="G76" s="659"/>
      <c r="H76" s="659"/>
      <c r="I76" s="14">
        <f t="shared" si="3"/>
        <v>39</v>
      </c>
      <c r="K76" s="21">
        <v>552</v>
      </c>
      <c r="L76" s="364" t="s">
        <v>158</v>
      </c>
      <c r="M76" s="633" t="str">
        <f>LOOKUP(K76,Name!A$1:B1014)</f>
        <v>Olivia Wooley</v>
      </c>
      <c r="N76" s="17">
        <v>4.86</v>
      </c>
      <c r="O76" s="17"/>
      <c r="P76" s="11">
        <v>4.5</v>
      </c>
      <c r="Q76" s="11"/>
      <c r="R76" s="11"/>
      <c r="S76" s="13">
        <f>MAX(N76:R76)</f>
        <v>4.86</v>
      </c>
    </row>
    <row r="77" spans="1:19" ht="15.75">
      <c r="A77" s="21">
        <v>337</v>
      </c>
      <c r="B77" s="543" t="s">
        <v>148</v>
      </c>
      <c r="C77" s="8" t="str">
        <f>LOOKUP(A77,Name!A$1:B977)</f>
        <v>India Hillback</v>
      </c>
      <c r="D77" s="659"/>
      <c r="E77" s="659">
        <v>39</v>
      </c>
      <c r="F77" s="659"/>
      <c r="G77" s="659"/>
      <c r="H77" s="659"/>
      <c r="I77" s="14">
        <f t="shared" si="3"/>
        <v>39</v>
      </c>
      <c r="K77" s="21">
        <v>311</v>
      </c>
      <c r="L77" s="364" t="s">
        <v>158</v>
      </c>
      <c r="M77" s="633" t="str">
        <f>LOOKUP(K77,Name!A$1:B1017)</f>
        <v>Charis Okirie</v>
      </c>
      <c r="N77" s="11"/>
      <c r="O77" s="11">
        <v>4.8</v>
      </c>
      <c r="P77" s="11"/>
      <c r="Q77" s="11"/>
      <c r="R77" s="11"/>
      <c r="S77" s="13">
        <f>MAX(N77:R77)</f>
        <v>4.8</v>
      </c>
    </row>
    <row r="78" spans="1:19" ht="15.75">
      <c r="A78" s="21">
        <v>552</v>
      </c>
      <c r="B78" s="543" t="s">
        <v>148</v>
      </c>
      <c r="C78" s="8" t="str">
        <f>LOOKUP(A78,Name!A$1:B977)</f>
        <v>Olivia Wooley</v>
      </c>
      <c r="D78" s="659"/>
      <c r="E78" s="659"/>
      <c r="F78" s="659">
        <v>38</v>
      </c>
      <c r="G78" s="659"/>
      <c r="H78" s="659"/>
      <c r="I78" s="14">
        <f t="shared" si="3"/>
        <v>38</v>
      </c>
      <c r="K78" s="21">
        <v>562</v>
      </c>
      <c r="L78" s="364" t="s">
        <v>158</v>
      </c>
      <c r="M78" s="633" t="str">
        <f>LOOKUP(K78,Name!A$1:B1015)</f>
        <v>Maisie Coughlan</v>
      </c>
      <c r="N78" s="17"/>
      <c r="O78" s="17"/>
      <c r="P78" s="11">
        <v>4.54</v>
      </c>
      <c r="Q78" s="11"/>
      <c r="R78" s="11"/>
      <c r="S78" s="13">
        <f>MAX(N78:R78)</f>
        <v>4.54</v>
      </c>
    </row>
    <row r="79" spans="1:9" ht="15.75">
      <c r="A79" s="21">
        <v>336</v>
      </c>
      <c r="B79" s="543" t="s">
        <v>148</v>
      </c>
      <c r="C79" s="8" t="str">
        <f>LOOKUP(A79,Name!A$1:B972)</f>
        <v>Amy Taylor</v>
      </c>
      <c r="D79" s="659"/>
      <c r="E79" s="659">
        <v>38</v>
      </c>
      <c r="F79" s="659">
        <v>38</v>
      </c>
      <c r="G79" s="659"/>
      <c r="H79" s="659"/>
      <c r="I79" s="14">
        <f t="shared" si="3"/>
        <v>38</v>
      </c>
    </row>
    <row r="80" spans="1:9" ht="15.75">
      <c r="A80" s="21">
        <v>560</v>
      </c>
      <c r="B80" s="543" t="s">
        <v>148</v>
      </c>
      <c r="C80" s="8" t="str">
        <f>LOOKUP(A80,Name!A$1:B977)</f>
        <v>Erin Bush</v>
      </c>
      <c r="D80" s="659"/>
      <c r="E80" s="659">
        <v>37</v>
      </c>
      <c r="F80" s="659"/>
      <c r="G80" s="659"/>
      <c r="H80" s="659"/>
      <c r="I80" s="14">
        <f t="shared" si="3"/>
        <v>37</v>
      </c>
    </row>
    <row r="81" spans="1:9" ht="15.75">
      <c r="A81" s="21">
        <v>139</v>
      </c>
      <c r="B81" s="543" t="s">
        <v>148</v>
      </c>
      <c r="C81" s="8" t="str">
        <f>LOOKUP(A81,Name!A$1:B976)</f>
        <v>Connie Wooton</v>
      </c>
      <c r="D81" s="659"/>
      <c r="E81" s="659">
        <v>36</v>
      </c>
      <c r="F81" s="659"/>
      <c r="G81" s="659"/>
      <c r="H81" s="659"/>
      <c r="I81" s="14">
        <f t="shared" si="3"/>
        <v>36</v>
      </c>
    </row>
    <row r="82" spans="1:9" ht="15.75">
      <c r="A82" s="21">
        <v>140</v>
      </c>
      <c r="B82" s="543" t="s">
        <v>148</v>
      </c>
      <c r="C82" s="8" t="str">
        <f>LOOKUP(A82,Name!A$1:B975)</f>
        <v>Ella Smith</v>
      </c>
      <c r="D82" s="659">
        <v>35</v>
      </c>
      <c r="E82" s="659"/>
      <c r="F82" s="659"/>
      <c r="G82" s="659"/>
      <c r="H82" s="659"/>
      <c r="I82" s="14">
        <f t="shared" si="3"/>
        <v>35</v>
      </c>
    </row>
    <row r="83" spans="1:9" ht="15.75">
      <c r="A83" s="21">
        <v>321</v>
      </c>
      <c r="B83" s="543" t="s">
        <v>148</v>
      </c>
      <c r="C83" s="8" t="str">
        <f>LOOKUP(A83,Name!A$1:B977)</f>
        <v>Scarlett Ross</v>
      </c>
      <c r="D83" s="659">
        <v>34</v>
      </c>
      <c r="E83" s="659"/>
      <c r="F83" s="659"/>
      <c r="G83" s="659"/>
      <c r="H83" s="659"/>
      <c r="I83" s="14">
        <f t="shared" si="3"/>
        <v>34</v>
      </c>
    </row>
    <row r="84" spans="1:9" ht="15.75">
      <c r="A84" s="21">
        <v>316</v>
      </c>
      <c r="B84" s="543" t="s">
        <v>148</v>
      </c>
      <c r="C84" s="8" t="str">
        <f>LOOKUP(A84,Name!A$1:B977)</f>
        <v>Caitlin McMorrow</v>
      </c>
      <c r="D84" s="659">
        <v>33</v>
      </c>
      <c r="E84" s="659"/>
      <c r="F84" s="659"/>
      <c r="G84" s="659"/>
      <c r="H84" s="659"/>
      <c r="I84" s="14">
        <f t="shared" si="3"/>
        <v>33</v>
      </c>
    </row>
    <row r="85" spans="1:9" ht="15.75">
      <c r="A85" s="21">
        <v>447</v>
      </c>
      <c r="B85" s="543" t="s">
        <v>148</v>
      </c>
      <c r="C85" s="8" t="str">
        <f>LOOKUP(A85,Name!A$1:B973)</f>
        <v>Oliver Taylor</v>
      </c>
      <c r="D85" s="659">
        <v>31</v>
      </c>
      <c r="E85" s="659">
        <v>27</v>
      </c>
      <c r="F85" s="659"/>
      <c r="G85" s="659"/>
      <c r="H85" s="659"/>
      <c r="I85" s="14">
        <f t="shared" si="3"/>
        <v>31</v>
      </c>
    </row>
    <row r="86" spans="1:9" ht="15.75">
      <c r="A86" s="21">
        <v>448</v>
      </c>
      <c r="B86" s="543" t="s">
        <v>148</v>
      </c>
      <c r="C86" s="8" t="str">
        <f>LOOKUP(A86,Name!A$1:B969)</f>
        <v>Grace Taylor</v>
      </c>
      <c r="D86" s="659">
        <v>28</v>
      </c>
      <c r="E86" s="659">
        <v>30</v>
      </c>
      <c r="F86" s="659"/>
      <c r="G86" s="659"/>
      <c r="H86" s="659"/>
      <c r="I86" s="14">
        <f t="shared" si="3"/>
        <v>30</v>
      </c>
    </row>
    <row r="87" spans="1:9" ht="15.75">
      <c r="A87" s="21">
        <v>133</v>
      </c>
      <c r="B87" s="543" t="s">
        <v>148</v>
      </c>
      <c r="C87" s="8" t="str">
        <f>LOOKUP(A87,Name!A$1:B977)</f>
        <v>Beth Darrock</v>
      </c>
      <c r="D87" s="659"/>
      <c r="E87" s="659"/>
      <c r="F87" s="659">
        <v>29</v>
      </c>
      <c r="G87" s="659"/>
      <c r="H87" s="659"/>
      <c r="I87" s="14">
        <f t="shared" si="3"/>
        <v>29</v>
      </c>
    </row>
    <row r="88" spans="1:9" ht="15.75">
      <c r="A88" s="21">
        <v>137</v>
      </c>
      <c r="B88" s="543" t="s">
        <v>148</v>
      </c>
      <c r="C88" s="8" t="str">
        <f>LOOKUP(A88,Name!A$1:B970)</f>
        <v>Amelia Small</v>
      </c>
      <c r="D88" s="659">
        <v>28</v>
      </c>
      <c r="E88" s="659"/>
      <c r="F88" s="659"/>
      <c r="G88" s="659"/>
      <c r="H88" s="659"/>
      <c r="I88" s="14">
        <f t="shared" si="3"/>
        <v>28</v>
      </c>
    </row>
  </sheetData>
  <sheetProtection/>
  <conditionalFormatting sqref="A1:B1 A89:B65536 A46:B67 A2:A45">
    <cfRule type="cellIs" priority="28" dxfId="1" operator="between">
      <formula>399.3</formula>
      <formula>499.6</formula>
    </cfRule>
    <cfRule type="cellIs" priority="29" dxfId="0" operator="between">
      <formula>99</formula>
      <formula>199.3</formula>
    </cfRule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K1:L1 K2:K26 L23:L26 K27:L42 A68:B88 B6:B45">
    <cfRule type="cellIs" priority="32" dxfId="4" operator="between" stopIfTrue="1">
      <formula>300</formula>
      <formula>399</formula>
    </cfRule>
    <cfRule type="cellIs" priority="33" dxfId="3" operator="between" stopIfTrue="1">
      <formula>600</formula>
      <formula>699</formula>
    </cfRule>
    <cfRule type="cellIs" priority="34" dxfId="2" operator="between" stopIfTrue="1">
      <formula>500</formula>
      <formula>599</formula>
    </cfRule>
  </conditionalFormatting>
  <conditionalFormatting sqref="L2:L22 K43:L78">
    <cfRule type="cellIs" priority="35" dxfId="112" operator="between" stopIfTrue="1">
      <formula>300</formula>
      <formula>399</formula>
    </cfRule>
    <cfRule type="cellIs" priority="36" dxfId="111" operator="between" stopIfTrue="1">
      <formula>600</formula>
      <formula>699</formula>
    </cfRule>
    <cfRule type="cellIs" priority="37" dxfId="2" operator="between" stopIfTrue="1">
      <formula>500</formula>
      <formula>599</formula>
    </cfRule>
  </conditionalFormatting>
  <conditionalFormatting sqref="K1:L1 K100:L65536 K2:K78 A68:A88">
    <cfRule type="cellIs" priority="30" dxfId="1" operator="between">
      <formula>399.8</formula>
      <formula>499.3</formula>
    </cfRule>
    <cfRule type="cellIs" priority="31" dxfId="0" operator="between">
      <formula>99</formula>
      <formula>199.5</formula>
    </cfRule>
  </conditionalFormatting>
  <conditionalFormatting sqref="B2">
    <cfRule type="cellIs" priority="10" dxfId="4" operator="between" stopIfTrue="1">
      <formula>300</formula>
      <formula>399</formula>
    </cfRule>
    <cfRule type="cellIs" priority="11" dxfId="3" operator="between" stopIfTrue="1">
      <formula>600</formula>
      <formula>699</formula>
    </cfRule>
    <cfRule type="cellIs" priority="12" dxfId="2" operator="between" stopIfTrue="1">
      <formula>500</formula>
      <formula>599</formula>
    </cfRule>
  </conditionalFormatting>
  <conditionalFormatting sqref="B3:B5">
    <cfRule type="cellIs" priority="7" dxfId="4" operator="between" stopIfTrue="1">
      <formula>300</formula>
      <formula>399</formula>
    </cfRule>
    <cfRule type="cellIs" priority="8" dxfId="3" operator="between" stopIfTrue="1">
      <formula>600</formula>
      <formula>699</formula>
    </cfRule>
    <cfRule type="cellIs" priority="9" dxfId="2" operator="between" stopIfTrue="1">
      <formula>500</formula>
      <formula>599</formula>
    </cfRule>
  </conditionalFormatting>
  <printOptions horizontalCentered="1" verticalCentered="1"/>
  <pageMargins left="0.7480314960629921" right="0.7480314960629921" top="0.984251968503937" bottom="0.7086614173228347" header="0.5118110236220472" footer="0.5118110236220472"/>
  <pageSetup fitToHeight="1" fitToWidth="1" horizontalDpi="600" verticalDpi="600" orientation="portrait" paperSize="9" scale="51" r:id="rId1"/>
  <headerFooter alignWithMargins="0">
    <oddHeader>&amp;L&amp;14Sportshall Athletics League&amp;C&amp;14BIrmingham Division&amp;R&amp;16 2013 to 2014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3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5.57421875" style="373" customWidth="1"/>
    <col min="2" max="2" width="23.57421875" style="2" customWidth="1"/>
    <col min="3" max="3" width="5.7109375" style="0" customWidth="1"/>
    <col min="4" max="7" width="5.7109375" style="2" customWidth="1"/>
    <col min="8" max="8" width="7.00390625" style="2" customWidth="1"/>
    <col min="9" max="9" width="4.8515625" style="480" customWidth="1"/>
    <col min="10" max="10" width="5.7109375" style="2" customWidth="1"/>
    <col min="11" max="11" width="23.57421875" style="0" customWidth="1"/>
    <col min="12" max="16" width="5.8515625" style="0" customWidth="1"/>
    <col min="17" max="17" width="6.421875" style="0" customWidth="1"/>
  </cols>
  <sheetData>
    <row r="1" spans="1:17" s="1" customFormat="1" ht="31.5">
      <c r="A1" s="471" t="s">
        <v>0</v>
      </c>
      <c r="B1" s="472" t="s">
        <v>530</v>
      </c>
      <c r="C1" s="473" t="s">
        <v>89</v>
      </c>
      <c r="D1" s="473" t="s">
        <v>1</v>
      </c>
      <c r="E1" s="473" t="s">
        <v>2</v>
      </c>
      <c r="F1" s="473" t="s">
        <v>3</v>
      </c>
      <c r="G1" s="473" t="s">
        <v>4</v>
      </c>
      <c r="H1" s="477" t="s">
        <v>11</v>
      </c>
      <c r="I1" s="621"/>
      <c r="J1" s="474" t="s">
        <v>0</v>
      </c>
      <c r="K1" s="474" t="s">
        <v>531</v>
      </c>
      <c r="L1" s="475" t="s">
        <v>89</v>
      </c>
      <c r="M1" s="475" t="s">
        <v>1</v>
      </c>
      <c r="N1" s="475" t="s">
        <v>2</v>
      </c>
      <c r="O1" s="475" t="s">
        <v>3</v>
      </c>
      <c r="P1" s="475" t="s">
        <v>4</v>
      </c>
      <c r="Q1" s="476" t="s">
        <v>11</v>
      </c>
    </row>
    <row r="2" spans="1:17" ht="15.75">
      <c r="A2" s="21">
        <v>457</v>
      </c>
      <c r="B2" s="134" t="str">
        <f>LOOKUP(A2,Name!A$1:B750)</f>
        <v>Josie Olyarynk</v>
      </c>
      <c r="C2" s="723">
        <v>116</v>
      </c>
      <c r="D2" s="723">
        <v>113</v>
      </c>
      <c r="E2" s="438">
        <v>114</v>
      </c>
      <c r="F2" s="438"/>
      <c r="G2" s="438"/>
      <c r="H2" s="764">
        <f aca="true" t="shared" si="0" ref="H2:H42">SUM(C2:G2)</f>
        <v>343</v>
      </c>
      <c r="I2" s="480">
        <v>1</v>
      </c>
      <c r="J2" s="479">
        <v>621</v>
      </c>
      <c r="K2" s="283" t="str">
        <f>LOOKUP(J2,Name!A$1:B1759)</f>
        <v>Martin Williams</v>
      </c>
      <c r="L2" s="723">
        <v>114</v>
      </c>
      <c r="M2" s="723">
        <v>113</v>
      </c>
      <c r="N2" s="723">
        <v>116</v>
      </c>
      <c r="O2" s="438"/>
      <c r="P2" s="438"/>
      <c r="Q2" s="763">
        <f aca="true" t="shared" si="1" ref="Q2:Q23">SUM(L2:P2)</f>
        <v>343</v>
      </c>
    </row>
    <row r="3" spans="1:17" ht="15.75">
      <c r="A3" s="21">
        <v>581</v>
      </c>
      <c r="B3" s="8" t="str">
        <f>LOOKUP(A3,Name!A$1:B747)</f>
        <v>Isabelle Neville</v>
      </c>
      <c r="C3" s="438">
        <v>112</v>
      </c>
      <c r="D3" s="438">
        <v>112</v>
      </c>
      <c r="E3" s="723">
        <v>116</v>
      </c>
      <c r="F3" s="438"/>
      <c r="G3" s="438"/>
      <c r="H3" s="478">
        <f t="shared" si="0"/>
        <v>340</v>
      </c>
      <c r="I3" s="480">
        <v>2</v>
      </c>
      <c r="J3" s="479">
        <v>592</v>
      </c>
      <c r="K3" s="8" t="str">
        <f>LOOKUP(J3,Name!A$1:B1753)</f>
        <v>Luke James</v>
      </c>
      <c r="L3" s="438">
        <v>110</v>
      </c>
      <c r="M3" s="438">
        <v>111</v>
      </c>
      <c r="N3" s="438">
        <v>112</v>
      </c>
      <c r="O3" s="438"/>
      <c r="P3" s="438"/>
      <c r="Q3" s="437">
        <f t="shared" si="1"/>
        <v>333</v>
      </c>
    </row>
    <row r="4" spans="1:17" ht="15.75">
      <c r="A4" s="21">
        <v>673</v>
      </c>
      <c r="B4" s="8" t="str">
        <f>LOOKUP(A4,Name!A$1:B755)</f>
        <v>Anya Bates</v>
      </c>
      <c r="C4" s="438">
        <v>115</v>
      </c>
      <c r="D4" s="438">
        <v>112</v>
      </c>
      <c r="E4" s="438">
        <v>103</v>
      </c>
      <c r="F4" s="438"/>
      <c r="G4" s="438"/>
      <c r="H4" s="478">
        <f t="shared" si="0"/>
        <v>330</v>
      </c>
      <c r="I4" s="480">
        <v>3</v>
      </c>
      <c r="J4" s="479">
        <v>620</v>
      </c>
      <c r="K4" s="8" t="str">
        <f>LOOKUP(J4,Name!A$1:B1757)</f>
        <v>Charlie Hadley</v>
      </c>
      <c r="L4" s="438">
        <v>110</v>
      </c>
      <c r="M4" s="438">
        <v>106</v>
      </c>
      <c r="N4" s="438">
        <v>112</v>
      </c>
      <c r="O4" s="438"/>
      <c r="P4" s="438"/>
      <c r="Q4" s="437">
        <f t="shared" si="1"/>
        <v>328</v>
      </c>
    </row>
    <row r="5" spans="1:17" ht="15.75">
      <c r="A5" s="21">
        <v>671</v>
      </c>
      <c r="B5" s="8" t="str">
        <f>LOOKUP(A5,Name!A$1:B753)</f>
        <v>Fiona Foulkes</v>
      </c>
      <c r="C5" s="438">
        <v>112</v>
      </c>
      <c r="D5" s="438">
        <v>109</v>
      </c>
      <c r="E5" s="438">
        <v>106</v>
      </c>
      <c r="F5" s="438"/>
      <c r="G5" s="438"/>
      <c r="H5" s="478">
        <f t="shared" si="0"/>
        <v>327</v>
      </c>
      <c r="I5" s="480">
        <v>4</v>
      </c>
      <c r="J5" s="479">
        <v>622</v>
      </c>
      <c r="K5" s="8" t="str">
        <f>LOOKUP(J5,Name!A$1:B1760)</f>
        <v>Will Hitchcock</v>
      </c>
      <c r="L5" s="438">
        <v>108</v>
      </c>
      <c r="M5" s="438">
        <v>102</v>
      </c>
      <c r="N5" s="438">
        <v>102</v>
      </c>
      <c r="O5" s="438"/>
      <c r="P5" s="438"/>
      <c r="Q5" s="437">
        <f t="shared" si="1"/>
        <v>312</v>
      </c>
    </row>
    <row r="6" spans="1:17" ht="15.75">
      <c r="A6" s="21">
        <v>165</v>
      </c>
      <c r="B6" s="8" t="str">
        <f>LOOKUP(A6,Name!A$1:B739)</f>
        <v>Mollie Darrock</v>
      </c>
      <c r="C6" s="438">
        <v>106</v>
      </c>
      <c r="D6" s="438">
        <v>108</v>
      </c>
      <c r="E6" s="438">
        <v>104</v>
      </c>
      <c r="F6" s="439"/>
      <c r="G6" s="439"/>
      <c r="H6" s="478">
        <f t="shared" si="0"/>
        <v>318</v>
      </c>
      <c r="I6" s="480">
        <v>5</v>
      </c>
      <c r="J6" s="479">
        <v>591</v>
      </c>
      <c r="K6" s="8" t="str">
        <f>LOOKUP(J6,Name!A$1:B1758)</f>
        <v>Kai Evans</v>
      </c>
      <c r="L6" s="438">
        <v>95</v>
      </c>
      <c r="M6" s="438">
        <v>106</v>
      </c>
      <c r="N6" s="438">
        <v>106</v>
      </c>
      <c r="O6" s="438"/>
      <c r="P6" s="438"/>
      <c r="Q6" s="437">
        <f t="shared" si="1"/>
        <v>307</v>
      </c>
    </row>
    <row r="7" spans="1:17" ht="15.75">
      <c r="A7" s="21">
        <v>320</v>
      </c>
      <c r="B7" s="8" t="str">
        <f>LOOKUP(A7,Name!A$1:B749)</f>
        <v>Kia Stewart Morrison</v>
      </c>
      <c r="C7" s="438">
        <v>108</v>
      </c>
      <c r="D7" s="438">
        <v>106</v>
      </c>
      <c r="E7" s="438">
        <v>97</v>
      </c>
      <c r="F7" s="438"/>
      <c r="G7" s="438"/>
      <c r="H7" s="478">
        <f t="shared" si="0"/>
        <v>311</v>
      </c>
      <c r="I7" s="480">
        <v>6</v>
      </c>
      <c r="J7" s="479">
        <v>627</v>
      </c>
      <c r="K7" s="8" t="str">
        <f>LOOKUP(J7,Name!A$1:B1761)</f>
        <v>Elliot Jones</v>
      </c>
      <c r="L7" s="438">
        <v>81</v>
      </c>
      <c r="M7" s="438">
        <v>102</v>
      </c>
      <c r="N7" s="438">
        <v>102</v>
      </c>
      <c r="O7" s="438"/>
      <c r="P7" s="438"/>
      <c r="Q7" s="437">
        <f t="shared" si="1"/>
        <v>285</v>
      </c>
    </row>
    <row r="8" spans="1:17" ht="15.75">
      <c r="A8" s="21">
        <v>670</v>
      </c>
      <c r="B8" s="8" t="str">
        <f>LOOKUP(A8,Name!A$1:B752)</f>
        <v>Emily Belcher</v>
      </c>
      <c r="C8" s="438">
        <v>103</v>
      </c>
      <c r="D8" s="438">
        <v>102</v>
      </c>
      <c r="E8" s="438">
        <v>102</v>
      </c>
      <c r="F8" s="438"/>
      <c r="G8" s="438"/>
      <c r="H8" s="478">
        <f t="shared" si="0"/>
        <v>307</v>
      </c>
      <c r="I8" s="480">
        <f>I7+1</f>
        <v>7</v>
      </c>
      <c r="J8" s="479">
        <v>594</v>
      </c>
      <c r="K8" s="8" t="str">
        <f>LOOKUP(J8,Name!A$1:B1755)</f>
        <v>Elliot Rowe</v>
      </c>
      <c r="L8" s="438">
        <v>86</v>
      </c>
      <c r="M8" s="438">
        <v>96</v>
      </c>
      <c r="N8" s="438">
        <v>100</v>
      </c>
      <c r="O8" s="438"/>
      <c r="P8" s="438"/>
      <c r="Q8" s="437">
        <f t="shared" si="1"/>
        <v>282</v>
      </c>
    </row>
    <row r="9" spans="1:17" ht="15.75">
      <c r="A9" s="21">
        <v>456</v>
      </c>
      <c r="B9" s="8" t="str">
        <f>LOOKUP(A9,Name!A$1:B754)</f>
        <v>Molly Jenks</v>
      </c>
      <c r="C9" s="438">
        <v>82</v>
      </c>
      <c r="D9" s="438">
        <v>104</v>
      </c>
      <c r="E9" s="438">
        <v>101</v>
      </c>
      <c r="F9" s="438"/>
      <c r="G9" s="438"/>
      <c r="H9" s="478">
        <f t="shared" si="0"/>
        <v>287</v>
      </c>
      <c r="I9" s="480">
        <f aca="true" t="shared" si="2" ref="I9:I42">I8+1</f>
        <v>8</v>
      </c>
      <c r="J9" s="479">
        <v>624</v>
      </c>
      <c r="K9" s="8" t="str">
        <f>LOOKUP(J9,Name!A$1:B1754)</f>
        <v>Coel Taylor</v>
      </c>
      <c r="L9" s="439">
        <v>94</v>
      </c>
      <c r="M9" s="439">
        <v>86</v>
      </c>
      <c r="N9" s="439">
        <v>100</v>
      </c>
      <c r="O9" s="439"/>
      <c r="P9" s="439"/>
      <c r="Q9" s="437">
        <f t="shared" si="1"/>
        <v>280</v>
      </c>
    </row>
    <row r="10" spans="1:17" s="1" customFormat="1" ht="15.75">
      <c r="A10" s="21">
        <v>322</v>
      </c>
      <c r="B10" s="8" t="str">
        <f>LOOKUP(A10,Name!A$1:B742)</f>
        <v>Melissa Morris</v>
      </c>
      <c r="C10" s="438">
        <v>80</v>
      </c>
      <c r="D10" s="438">
        <v>98</v>
      </c>
      <c r="E10" s="438">
        <v>87</v>
      </c>
      <c r="F10" s="438"/>
      <c r="G10" s="438"/>
      <c r="H10" s="478">
        <f t="shared" si="0"/>
        <v>265</v>
      </c>
      <c r="I10" s="480">
        <f t="shared" si="2"/>
        <v>9</v>
      </c>
      <c r="J10" s="479">
        <v>365</v>
      </c>
      <c r="K10" s="8" t="str">
        <f>LOOKUP(J10,Name!A$1:B1747)</f>
        <v>Zak Mansell</v>
      </c>
      <c r="L10" s="439">
        <v>98</v>
      </c>
      <c r="M10" s="439">
        <v>85</v>
      </c>
      <c r="N10" s="439">
        <v>90</v>
      </c>
      <c r="O10" s="438"/>
      <c r="P10" s="439"/>
      <c r="Q10" s="437">
        <f t="shared" si="1"/>
        <v>273</v>
      </c>
    </row>
    <row r="11" spans="1:17" ht="15.75">
      <c r="A11" s="21">
        <v>674</v>
      </c>
      <c r="B11" s="8" t="str">
        <f>LOOKUP(A11,Name!A$1:B756)</f>
        <v>Maisie Franklin</v>
      </c>
      <c r="C11" s="438">
        <v>83</v>
      </c>
      <c r="D11" s="438">
        <v>84</v>
      </c>
      <c r="E11" s="438">
        <v>96</v>
      </c>
      <c r="F11" s="438"/>
      <c r="G11" s="438"/>
      <c r="H11" s="478">
        <f t="shared" si="0"/>
        <v>263</v>
      </c>
      <c r="I11" s="480">
        <f t="shared" si="2"/>
        <v>10</v>
      </c>
      <c r="J11" s="479">
        <v>366</v>
      </c>
      <c r="K11" s="73" t="str">
        <f>LOOKUP(J11,Name!A$1:B1746)</f>
        <v>Tyrell Williamson-Greene</v>
      </c>
      <c r="L11" s="438">
        <v>108</v>
      </c>
      <c r="M11" s="438">
        <v>108</v>
      </c>
      <c r="N11" s="438"/>
      <c r="O11" s="438"/>
      <c r="P11" s="438"/>
      <c r="Q11" s="437">
        <f t="shared" si="1"/>
        <v>216</v>
      </c>
    </row>
    <row r="12" spans="1:17" ht="15.75">
      <c r="A12" s="21">
        <v>582</v>
      </c>
      <c r="B12" s="8" t="str">
        <f>LOOKUP(A12,Name!A$1:B748)</f>
        <v>Charlotte Barnard</v>
      </c>
      <c r="C12" s="438">
        <v>88</v>
      </c>
      <c r="D12" s="438">
        <v>85</v>
      </c>
      <c r="E12" s="438">
        <v>78</v>
      </c>
      <c r="F12" s="438"/>
      <c r="G12" s="438"/>
      <c r="H12" s="478">
        <f t="shared" si="0"/>
        <v>251</v>
      </c>
      <c r="I12" s="480">
        <f t="shared" si="2"/>
        <v>11</v>
      </c>
      <c r="J12" s="479">
        <v>625</v>
      </c>
      <c r="K12" s="8" t="str">
        <f>LOOKUP(J12,Name!A$1:B1765)</f>
        <v>Will Tanner</v>
      </c>
      <c r="L12" s="438">
        <v>88</v>
      </c>
      <c r="M12" s="438"/>
      <c r="N12" s="438">
        <v>106</v>
      </c>
      <c r="O12" s="438"/>
      <c r="P12" s="438"/>
      <c r="Q12" s="437">
        <f t="shared" si="1"/>
        <v>194</v>
      </c>
    </row>
    <row r="13" spans="1:17" ht="15.75">
      <c r="A13" s="21">
        <v>677</v>
      </c>
      <c r="B13" s="8" t="str">
        <f>LOOKUP(A13,Name!A$1:B754)</f>
        <v>Libby Dale</v>
      </c>
      <c r="C13" s="438">
        <v>83</v>
      </c>
      <c r="D13" s="438">
        <v>50</v>
      </c>
      <c r="E13" s="438">
        <v>89</v>
      </c>
      <c r="F13" s="438"/>
      <c r="G13" s="438"/>
      <c r="H13" s="478">
        <f t="shared" si="0"/>
        <v>222</v>
      </c>
      <c r="I13" s="480">
        <f t="shared" si="2"/>
        <v>12</v>
      </c>
      <c r="J13" s="479">
        <v>626</v>
      </c>
      <c r="K13" s="8" t="str">
        <f>LOOKUP(J13,Name!A$1:B1759)</f>
        <v>Callum Martin</v>
      </c>
      <c r="L13" s="438">
        <v>86</v>
      </c>
      <c r="M13" s="438">
        <v>100</v>
      </c>
      <c r="N13" s="438"/>
      <c r="O13" s="438"/>
      <c r="P13" s="438"/>
      <c r="Q13" s="437">
        <f t="shared" si="1"/>
        <v>186</v>
      </c>
    </row>
    <row r="14" spans="1:17" ht="15.75">
      <c r="A14" s="21">
        <v>166</v>
      </c>
      <c r="B14" s="8" t="str">
        <f>LOOKUP(A14,Name!A$1:B753)</f>
        <v>Rachel Iliffe</v>
      </c>
      <c r="C14" s="438">
        <v>77</v>
      </c>
      <c r="D14" s="438">
        <v>67</v>
      </c>
      <c r="E14" s="438">
        <v>77</v>
      </c>
      <c r="F14" s="438"/>
      <c r="G14" s="438"/>
      <c r="H14" s="478">
        <f t="shared" si="0"/>
        <v>221</v>
      </c>
      <c r="I14" s="480">
        <f t="shared" si="2"/>
        <v>13</v>
      </c>
      <c r="J14" s="479">
        <v>486</v>
      </c>
      <c r="K14" s="8" t="str">
        <f>LOOKUP(J14,Name!A$1:B1755)</f>
        <v>Lee Wright</v>
      </c>
      <c r="L14" s="439"/>
      <c r="M14" s="439">
        <v>76</v>
      </c>
      <c r="N14" s="439">
        <v>110</v>
      </c>
      <c r="O14" s="439"/>
      <c r="P14" s="439"/>
      <c r="Q14" s="437">
        <f t="shared" si="1"/>
        <v>186</v>
      </c>
    </row>
    <row r="15" spans="1:17" ht="15.75">
      <c r="A15" s="21">
        <v>460</v>
      </c>
      <c r="B15" s="8" t="str">
        <f>LOOKUP(A15,Name!A$1:B745)</f>
        <v>Chloe Chapman</v>
      </c>
      <c r="C15" s="438">
        <v>70</v>
      </c>
      <c r="D15" s="438">
        <v>71</v>
      </c>
      <c r="E15" s="438">
        <v>79</v>
      </c>
      <c r="F15" s="438"/>
      <c r="G15" s="438"/>
      <c r="H15" s="478">
        <f t="shared" si="0"/>
        <v>220</v>
      </c>
      <c r="I15" s="480">
        <f t="shared" si="2"/>
        <v>14</v>
      </c>
      <c r="J15" s="479">
        <v>367</v>
      </c>
      <c r="K15" s="8" t="str">
        <f>LOOKUP(J15,Name!A$1:B1763)</f>
        <v>James Johnson</v>
      </c>
      <c r="L15" s="438"/>
      <c r="M15" s="438">
        <v>88</v>
      </c>
      <c r="N15" s="438">
        <v>96</v>
      </c>
      <c r="O15" s="438"/>
      <c r="P15" s="438"/>
      <c r="Q15" s="437">
        <f t="shared" si="1"/>
        <v>184</v>
      </c>
    </row>
    <row r="16" spans="1:17" ht="15.75">
      <c r="A16" s="21">
        <v>583</v>
      </c>
      <c r="B16" s="8" t="str">
        <f>LOOKUP(A16,Name!A$1:B749)</f>
        <v>Alice Mellor</v>
      </c>
      <c r="C16" s="438">
        <v>65</v>
      </c>
      <c r="D16" s="438">
        <v>68</v>
      </c>
      <c r="E16" s="438">
        <v>76</v>
      </c>
      <c r="F16" s="438"/>
      <c r="G16" s="438"/>
      <c r="H16" s="478">
        <f t="shared" si="0"/>
        <v>209</v>
      </c>
      <c r="I16" s="480">
        <f t="shared" si="2"/>
        <v>15</v>
      </c>
      <c r="J16" s="479">
        <v>593</v>
      </c>
      <c r="K16" s="8" t="str">
        <f>LOOKUP(J16,Name!A$1:B1749)</f>
        <v>Daniel James</v>
      </c>
      <c r="L16" s="439">
        <v>92</v>
      </c>
      <c r="M16" s="439">
        <v>64</v>
      </c>
      <c r="N16" s="439"/>
      <c r="O16" s="438"/>
      <c r="P16" s="439"/>
      <c r="Q16" s="437">
        <f t="shared" si="1"/>
        <v>156</v>
      </c>
    </row>
    <row r="17" spans="1:17" ht="15.75">
      <c r="A17" s="21">
        <v>330</v>
      </c>
      <c r="B17" s="8" t="str">
        <f>LOOKUP(A17,Name!A$1:B752)</f>
        <v>Olivia Ward</v>
      </c>
      <c r="C17" s="438">
        <v>68</v>
      </c>
      <c r="D17" s="438">
        <v>70</v>
      </c>
      <c r="E17" s="438">
        <v>67</v>
      </c>
      <c r="F17" s="438"/>
      <c r="G17" s="438"/>
      <c r="H17" s="478">
        <f t="shared" si="0"/>
        <v>205</v>
      </c>
      <c r="I17" s="480">
        <f t="shared" si="2"/>
        <v>16</v>
      </c>
      <c r="J17" s="479">
        <v>181</v>
      </c>
      <c r="K17" s="8" t="str">
        <f>LOOKUP(J17,Name!A$1:B1751)</f>
        <v>Ben Ashton</v>
      </c>
      <c r="L17" s="438">
        <v>77</v>
      </c>
      <c r="M17" s="438">
        <v>74</v>
      </c>
      <c r="N17" s="438"/>
      <c r="O17" s="439"/>
      <c r="P17" s="439"/>
      <c r="Q17" s="437">
        <f t="shared" si="1"/>
        <v>151</v>
      </c>
    </row>
    <row r="18" spans="1:17" ht="15.75">
      <c r="A18" s="21">
        <v>340</v>
      </c>
      <c r="B18" s="8" t="str">
        <f>LOOKUP(A18,Name!A$1:B760)</f>
        <v>Nichole Birmingham</v>
      </c>
      <c r="C18" s="438"/>
      <c r="D18" s="438">
        <v>92</v>
      </c>
      <c r="E18" s="438">
        <v>102</v>
      </c>
      <c r="F18" s="438"/>
      <c r="G18" s="438"/>
      <c r="H18" s="478">
        <f t="shared" si="0"/>
        <v>194</v>
      </c>
      <c r="I18" s="480">
        <f t="shared" si="2"/>
        <v>17</v>
      </c>
      <c r="J18" s="479">
        <v>182</v>
      </c>
      <c r="K18" s="8" t="str">
        <f>LOOKUP(J18,Name!A$1:B1750)</f>
        <v>Ethan Brough</v>
      </c>
      <c r="L18" s="438">
        <v>65</v>
      </c>
      <c r="M18" s="438">
        <v>80</v>
      </c>
      <c r="N18" s="438"/>
      <c r="O18" s="439"/>
      <c r="P18" s="438"/>
      <c r="Q18" s="437">
        <f t="shared" si="1"/>
        <v>145</v>
      </c>
    </row>
    <row r="19" spans="1:17" ht="15.75">
      <c r="A19" s="21">
        <v>676</v>
      </c>
      <c r="B19" s="8" t="str">
        <f>LOOKUP(A19,Name!A$1:B757)</f>
        <v>Keavie Preston</v>
      </c>
      <c r="C19" s="438">
        <v>85</v>
      </c>
      <c r="D19" s="438">
        <v>82</v>
      </c>
      <c r="E19" s="438"/>
      <c r="F19" s="438"/>
      <c r="G19" s="438"/>
      <c r="H19" s="478">
        <f t="shared" si="0"/>
        <v>167</v>
      </c>
      <c r="I19" s="480">
        <f t="shared" si="2"/>
        <v>18</v>
      </c>
      <c r="J19" s="479">
        <v>628</v>
      </c>
      <c r="K19" s="8" t="str">
        <f>LOOKUP(J19,Name!A$1:B1762)</f>
        <v>James Price</v>
      </c>
      <c r="L19" s="438"/>
      <c r="M19" s="438">
        <v>93</v>
      </c>
      <c r="N19" s="438"/>
      <c r="O19" s="438"/>
      <c r="P19" s="438"/>
      <c r="Q19" s="437">
        <f t="shared" si="1"/>
        <v>93</v>
      </c>
    </row>
    <row r="20" spans="1:17" ht="15.75">
      <c r="A20" s="21">
        <v>171</v>
      </c>
      <c r="B20" s="8" t="str">
        <f>LOOKUP(A20,Name!A$1:B744)</f>
        <v>Hannah Smith</v>
      </c>
      <c r="C20" s="438">
        <v>48</v>
      </c>
      <c r="D20" s="438">
        <v>54</v>
      </c>
      <c r="E20" s="438">
        <v>58</v>
      </c>
      <c r="F20" s="438"/>
      <c r="G20" s="438"/>
      <c r="H20" s="478">
        <f t="shared" si="0"/>
        <v>160</v>
      </c>
      <c r="I20" s="480">
        <f t="shared" si="2"/>
        <v>19</v>
      </c>
      <c r="J20" s="479">
        <v>369</v>
      </c>
      <c r="K20" s="435" t="str">
        <f>LOOKUP(J20,Name!A$1:B1764)</f>
        <v>Kaie Chambers-Brown</v>
      </c>
      <c r="L20" s="438"/>
      <c r="M20" s="438">
        <v>88</v>
      </c>
      <c r="N20" s="438"/>
      <c r="O20" s="438"/>
      <c r="P20" s="438"/>
      <c r="Q20" s="437">
        <f t="shared" si="1"/>
        <v>88</v>
      </c>
    </row>
    <row r="21" spans="1:17" ht="15.75">
      <c r="A21" s="21">
        <v>675</v>
      </c>
      <c r="B21" s="8" t="str">
        <f>LOOKUP(A21,Name!A$1:B758)</f>
        <v>Ella Stirling</v>
      </c>
      <c r="C21" s="438">
        <v>70</v>
      </c>
      <c r="D21" s="438">
        <v>71</v>
      </c>
      <c r="E21" s="438"/>
      <c r="F21" s="438"/>
      <c r="G21" s="438"/>
      <c r="H21" s="478">
        <f t="shared" si="0"/>
        <v>141</v>
      </c>
      <c r="I21" s="480">
        <f t="shared" si="2"/>
        <v>20</v>
      </c>
      <c r="J21" s="479">
        <v>370</v>
      </c>
      <c r="K21" s="8" t="str">
        <f>LOOKUP(J21,Name!A$1:B1752)</f>
        <v>Ryan Morris</v>
      </c>
      <c r="L21" s="439"/>
      <c r="M21" s="439">
        <v>80</v>
      </c>
      <c r="N21" s="439"/>
      <c r="O21" s="439"/>
      <c r="P21" s="439"/>
      <c r="Q21" s="437">
        <f t="shared" si="1"/>
        <v>80</v>
      </c>
    </row>
    <row r="22" spans="1:17" ht="15.75">
      <c r="A22" s="21">
        <v>168</v>
      </c>
      <c r="B22" s="8" t="str">
        <f>LOOKUP(A22,Name!A$1:B761)</f>
        <v>Eleanor Williams</v>
      </c>
      <c r="C22" s="438">
        <v>22</v>
      </c>
      <c r="D22" s="438">
        <v>53</v>
      </c>
      <c r="E22" s="438">
        <v>63</v>
      </c>
      <c r="F22" s="438"/>
      <c r="G22" s="438"/>
      <c r="H22" s="478">
        <f t="shared" si="0"/>
        <v>138</v>
      </c>
      <c r="I22" s="480">
        <f t="shared" si="2"/>
        <v>21</v>
      </c>
      <c r="J22" s="479">
        <v>183</v>
      </c>
      <c r="K22" s="8" t="str">
        <f>LOOKUP(J22,Name!A$1:B1745)</f>
        <v>Luke Reilly</v>
      </c>
      <c r="L22" s="438"/>
      <c r="M22" s="438">
        <v>58</v>
      </c>
      <c r="N22" s="438"/>
      <c r="O22" s="438"/>
      <c r="P22" s="438"/>
      <c r="Q22" s="437">
        <f t="shared" si="1"/>
        <v>58</v>
      </c>
    </row>
    <row r="23" spans="1:17" s="3" customFormat="1" ht="15.75">
      <c r="A23" s="21">
        <v>672</v>
      </c>
      <c r="B23" s="8" t="str">
        <f>LOOKUP(A23,Name!A$1:B759)</f>
        <v>Louisa Webber</v>
      </c>
      <c r="C23" s="438">
        <v>69</v>
      </c>
      <c r="D23" s="438">
        <v>68</v>
      </c>
      <c r="E23" s="438"/>
      <c r="F23" s="438"/>
      <c r="G23" s="438"/>
      <c r="H23" s="478">
        <f t="shared" si="0"/>
        <v>137</v>
      </c>
      <c r="I23" s="480">
        <f t="shared" si="2"/>
        <v>22</v>
      </c>
      <c r="J23" s="479">
        <v>368</v>
      </c>
      <c r="K23" s="8" t="str">
        <f>LOOKUP(J23,Name!A$1:B1748)</f>
        <v>Asher Johnson</v>
      </c>
      <c r="L23" s="438"/>
      <c r="M23" s="438">
        <v>34</v>
      </c>
      <c r="N23" s="438"/>
      <c r="O23" s="438"/>
      <c r="P23" s="438"/>
      <c r="Q23" s="437">
        <f t="shared" si="1"/>
        <v>34</v>
      </c>
    </row>
    <row r="24" spans="1:17" s="3" customFormat="1" ht="15.75">
      <c r="A24" s="21">
        <v>585</v>
      </c>
      <c r="B24" s="8" t="str">
        <f>LOOKUP(A24,Name!A$1:B750)</f>
        <v>Bethany Devonshire</v>
      </c>
      <c r="C24" s="438">
        <v>32</v>
      </c>
      <c r="D24" s="438">
        <v>43</v>
      </c>
      <c r="E24" s="438">
        <v>56</v>
      </c>
      <c r="F24" s="438"/>
      <c r="G24" s="438"/>
      <c r="H24" s="478">
        <f t="shared" si="0"/>
        <v>131</v>
      </c>
      <c r="I24" s="480">
        <f t="shared" si="2"/>
        <v>23</v>
      </c>
      <c r="J24" s="479"/>
      <c r="K24" s="8" t="e">
        <f>LOOKUP(J24,Name!A$1:B1766)</f>
        <v>#N/A</v>
      </c>
      <c r="L24" s="438"/>
      <c r="M24" s="438"/>
      <c r="N24" s="438"/>
      <c r="O24" s="438"/>
      <c r="P24" s="438"/>
      <c r="Q24" s="437">
        <f>SUM(L24:P24)</f>
        <v>0</v>
      </c>
    </row>
    <row r="25" spans="1:17" s="3" customFormat="1" ht="15.75">
      <c r="A25" s="21">
        <v>459</v>
      </c>
      <c r="B25" s="8" t="str">
        <f>LOOKUP(A25,Name!A$1:B767)</f>
        <v>Lauryn Elliott</v>
      </c>
      <c r="C25" s="438">
        <v>69</v>
      </c>
      <c r="D25" s="438"/>
      <c r="E25" s="438">
        <v>60</v>
      </c>
      <c r="F25" s="438"/>
      <c r="G25" s="438"/>
      <c r="H25" s="478">
        <f t="shared" si="0"/>
        <v>129</v>
      </c>
      <c r="I25" s="480">
        <f t="shared" si="2"/>
        <v>24</v>
      </c>
      <c r="J25" s="479"/>
      <c r="K25" s="8" t="e">
        <f>LOOKUP(J25,Name!A$1:B1767)</f>
        <v>#N/A</v>
      </c>
      <c r="L25" s="438"/>
      <c r="M25" s="438"/>
      <c r="N25" s="438"/>
      <c r="O25" s="438"/>
      <c r="P25" s="438"/>
      <c r="Q25" s="437">
        <f>SUM(L25:P25)</f>
        <v>0</v>
      </c>
    </row>
    <row r="26" spans="1:17" s="3" customFormat="1" ht="15.75">
      <c r="A26" s="21">
        <v>329</v>
      </c>
      <c r="B26" s="8" t="str">
        <f>LOOKUP(A26,Name!A$1:B751)</f>
        <v>Harriet Woodward</v>
      </c>
      <c r="C26" s="438">
        <v>63</v>
      </c>
      <c r="D26" s="438">
        <v>49</v>
      </c>
      <c r="E26" s="438"/>
      <c r="F26" s="438"/>
      <c r="G26" s="438"/>
      <c r="H26" s="478">
        <f t="shared" si="0"/>
        <v>112</v>
      </c>
      <c r="I26" s="480">
        <f t="shared" si="2"/>
        <v>25</v>
      </c>
      <c r="J26" s="479"/>
      <c r="K26" s="8" t="e">
        <f>LOOKUP(J26,Name!A$1:B1768)</f>
        <v>#N/A</v>
      </c>
      <c r="L26" s="438"/>
      <c r="M26" s="438"/>
      <c r="N26" s="438"/>
      <c r="O26" s="438"/>
      <c r="P26" s="438"/>
      <c r="Q26" s="437">
        <f>SUM(L26:P26)</f>
        <v>0</v>
      </c>
    </row>
    <row r="27" spans="1:9" s="3" customFormat="1" ht="15.75">
      <c r="A27" s="21">
        <v>170</v>
      </c>
      <c r="B27" s="435" t="str">
        <f>LOOKUP(A27,Name!A$1:B753)</f>
        <v>Lucy Wood</v>
      </c>
      <c r="C27" s="438">
        <v>38</v>
      </c>
      <c r="D27" s="438">
        <v>58</v>
      </c>
      <c r="E27" s="438"/>
      <c r="F27" s="438"/>
      <c r="G27" s="438"/>
      <c r="H27" s="478">
        <f t="shared" si="0"/>
        <v>96</v>
      </c>
      <c r="I27" s="480">
        <f t="shared" si="2"/>
        <v>26</v>
      </c>
    </row>
    <row r="28" spans="1:9" s="3" customFormat="1" ht="15.75">
      <c r="A28" s="21">
        <v>332</v>
      </c>
      <c r="B28" s="8" t="str">
        <f>LOOKUP(A28,Name!A$1:B766)</f>
        <v>Donchae Blake</v>
      </c>
      <c r="C28" s="438">
        <v>93</v>
      </c>
      <c r="D28" s="438"/>
      <c r="E28" s="438"/>
      <c r="F28" s="438"/>
      <c r="G28" s="438"/>
      <c r="H28" s="478">
        <f t="shared" si="0"/>
        <v>93</v>
      </c>
      <c r="I28" s="480">
        <f t="shared" si="2"/>
        <v>27</v>
      </c>
    </row>
    <row r="29" spans="1:9" s="3" customFormat="1" ht="15.75">
      <c r="A29" s="21">
        <v>328</v>
      </c>
      <c r="B29" s="8" t="str">
        <f>LOOKUP(A29,Name!A$1:B746)</f>
        <v>Eloise Evans</v>
      </c>
      <c r="C29" s="438">
        <v>32</v>
      </c>
      <c r="D29" s="438">
        <v>58</v>
      </c>
      <c r="E29" s="438"/>
      <c r="F29" s="438"/>
      <c r="G29" s="438"/>
      <c r="H29" s="478">
        <f t="shared" si="0"/>
        <v>90</v>
      </c>
      <c r="I29" s="480">
        <f t="shared" si="2"/>
        <v>28</v>
      </c>
    </row>
    <row r="30" spans="1:9" s="3" customFormat="1" ht="15.75">
      <c r="A30" s="21">
        <v>173</v>
      </c>
      <c r="B30" s="8" t="str">
        <f>LOOKUP(A30,Name!A$1:B743)</f>
        <v>Alice Bonner</v>
      </c>
      <c r="C30" s="438">
        <v>31</v>
      </c>
      <c r="D30" s="438">
        <v>54</v>
      </c>
      <c r="E30" s="438"/>
      <c r="F30" s="438"/>
      <c r="G30" s="438"/>
      <c r="H30" s="478">
        <f t="shared" si="0"/>
        <v>85</v>
      </c>
      <c r="I30" s="480">
        <f t="shared" si="2"/>
        <v>29</v>
      </c>
    </row>
    <row r="31" spans="1:9" s="3" customFormat="1" ht="15.75">
      <c r="A31" s="21">
        <v>167</v>
      </c>
      <c r="B31" s="8" t="str">
        <f>LOOKUP(A31,Name!A$1:B740)</f>
        <v>Georgina Case</v>
      </c>
      <c r="C31" s="438">
        <v>29</v>
      </c>
      <c r="D31" s="438">
        <v>0</v>
      </c>
      <c r="E31" s="438">
        <v>54</v>
      </c>
      <c r="F31" s="438"/>
      <c r="G31" s="438"/>
      <c r="H31" s="478">
        <f t="shared" si="0"/>
        <v>83</v>
      </c>
      <c r="I31" s="480">
        <f t="shared" si="2"/>
        <v>30</v>
      </c>
    </row>
    <row r="32" spans="1:9" s="3" customFormat="1" ht="15.75">
      <c r="A32" s="21">
        <v>303</v>
      </c>
      <c r="B32" s="8" t="str">
        <f>LOOKUP(A32,Name!A$1:B765)</f>
        <v>Lauren Francis May</v>
      </c>
      <c r="C32" s="438">
        <v>76</v>
      </c>
      <c r="D32" s="438"/>
      <c r="E32" s="438"/>
      <c r="F32" s="438"/>
      <c r="G32" s="438"/>
      <c r="H32" s="478">
        <f t="shared" si="0"/>
        <v>76</v>
      </c>
      <c r="I32" s="480">
        <f t="shared" si="2"/>
        <v>31</v>
      </c>
    </row>
    <row r="33" spans="1:9" s="3" customFormat="1" ht="15.75">
      <c r="A33" s="21">
        <v>338</v>
      </c>
      <c r="B33" s="8" t="str">
        <f>LOOKUP(A33,Name!A$1:B749)</f>
        <v>Kayleigh Murray</v>
      </c>
      <c r="C33" s="438"/>
      <c r="D33" s="438">
        <v>72</v>
      </c>
      <c r="E33" s="438"/>
      <c r="F33" s="438"/>
      <c r="G33" s="438"/>
      <c r="H33" s="478">
        <f t="shared" si="0"/>
        <v>72</v>
      </c>
      <c r="I33" s="480">
        <f t="shared" si="2"/>
        <v>32</v>
      </c>
    </row>
    <row r="34" spans="1:9" s="3" customFormat="1" ht="15.75">
      <c r="A34" s="21">
        <v>679</v>
      </c>
      <c r="B34" s="73" t="str">
        <f>LOOKUP(A34,Name!A$1:B770)</f>
        <v>Tania Jansen van Rensburg</v>
      </c>
      <c r="C34" s="438"/>
      <c r="D34" s="438"/>
      <c r="E34" s="438">
        <v>70</v>
      </c>
      <c r="F34" s="438"/>
      <c r="G34" s="438"/>
      <c r="H34" s="478">
        <f t="shared" si="0"/>
        <v>70</v>
      </c>
      <c r="I34" s="480">
        <f t="shared" si="2"/>
        <v>33</v>
      </c>
    </row>
    <row r="35" spans="1:9" s="3" customFormat="1" ht="15.75">
      <c r="A35" s="21">
        <v>681</v>
      </c>
      <c r="B35" s="8" t="str">
        <f>LOOKUP(A35,Name!A$1:B772)</f>
        <v>Lauren Colwell</v>
      </c>
      <c r="C35" s="438"/>
      <c r="D35" s="438"/>
      <c r="E35" s="438">
        <v>65</v>
      </c>
      <c r="F35" s="438"/>
      <c r="G35" s="438"/>
      <c r="H35" s="478">
        <f t="shared" si="0"/>
        <v>65</v>
      </c>
      <c r="I35" s="480">
        <f t="shared" si="2"/>
        <v>34</v>
      </c>
    </row>
    <row r="36" spans="1:9" s="3" customFormat="1" ht="15.75">
      <c r="A36" s="21">
        <v>586</v>
      </c>
      <c r="B36" s="8" t="str">
        <f>LOOKUP(A36,Name!A$1:B751)</f>
        <v>Charlotte Cornbill</v>
      </c>
      <c r="C36" s="438">
        <v>26</v>
      </c>
      <c r="D36" s="438">
        <v>38</v>
      </c>
      <c r="E36" s="438"/>
      <c r="F36" s="438"/>
      <c r="G36" s="438"/>
      <c r="H36" s="478">
        <f t="shared" si="0"/>
        <v>64</v>
      </c>
      <c r="I36" s="480">
        <f t="shared" si="2"/>
        <v>35</v>
      </c>
    </row>
    <row r="37" spans="1:9" s="3" customFormat="1" ht="15.75">
      <c r="A37" s="21">
        <v>680</v>
      </c>
      <c r="B37" s="8" t="str">
        <f>LOOKUP(A37,Name!A$1:B771)</f>
        <v>Charlotte Lock</v>
      </c>
      <c r="C37" s="438"/>
      <c r="D37" s="438"/>
      <c r="E37" s="438">
        <v>58</v>
      </c>
      <c r="F37" s="438"/>
      <c r="G37" s="438"/>
      <c r="H37" s="478">
        <f t="shared" si="0"/>
        <v>58</v>
      </c>
      <c r="I37" s="480">
        <f t="shared" si="2"/>
        <v>36</v>
      </c>
    </row>
    <row r="38" spans="1:10" ht="15.75">
      <c r="A38" s="21">
        <v>175</v>
      </c>
      <c r="B38" s="8" t="str">
        <f>LOOKUP(A38,Name!A$1:B762)</f>
        <v>Georgina Stewart</v>
      </c>
      <c r="C38" s="438"/>
      <c r="D38" s="438">
        <v>51</v>
      </c>
      <c r="E38" s="438"/>
      <c r="F38" s="438"/>
      <c r="G38" s="438"/>
      <c r="H38" s="478">
        <f t="shared" si="0"/>
        <v>51</v>
      </c>
      <c r="I38" s="480">
        <f t="shared" si="2"/>
        <v>37</v>
      </c>
      <c r="J38"/>
    </row>
    <row r="39" spans="1:10" ht="15.75">
      <c r="A39" s="21">
        <v>174</v>
      </c>
      <c r="B39" s="8" t="str">
        <f>LOOKUP(A39,Name!A$1:B763)</f>
        <v>Sam Hamadou</v>
      </c>
      <c r="C39" s="438">
        <v>34</v>
      </c>
      <c r="D39" s="438"/>
      <c r="E39" s="438"/>
      <c r="F39" s="438"/>
      <c r="G39" s="438"/>
      <c r="H39" s="478">
        <f t="shared" si="0"/>
        <v>34</v>
      </c>
      <c r="I39" s="480">
        <f t="shared" si="2"/>
        <v>38</v>
      </c>
      <c r="J39"/>
    </row>
    <row r="40" spans="1:9" ht="15.75">
      <c r="A40" s="21">
        <v>584</v>
      </c>
      <c r="B40" s="8" t="str">
        <f>LOOKUP(A40,Name!A$1:B769)</f>
        <v>Ella Turner</v>
      </c>
      <c r="C40" s="438">
        <v>29</v>
      </c>
      <c r="D40" s="438"/>
      <c r="E40" s="438"/>
      <c r="F40" s="438"/>
      <c r="G40" s="438"/>
      <c r="H40" s="478">
        <f t="shared" si="0"/>
        <v>29</v>
      </c>
      <c r="I40" s="480">
        <f t="shared" si="2"/>
        <v>39</v>
      </c>
    </row>
    <row r="41" spans="1:9" ht="15.75">
      <c r="A41" s="21">
        <v>172</v>
      </c>
      <c r="B41" s="8" t="str">
        <f>LOOKUP(A41,Name!A$1:B764)</f>
        <v>Beth Duffy</v>
      </c>
      <c r="C41" s="438">
        <v>12</v>
      </c>
      <c r="D41" s="438"/>
      <c r="E41" s="438"/>
      <c r="F41" s="438"/>
      <c r="G41" s="438"/>
      <c r="H41" s="478">
        <f t="shared" si="0"/>
        <v>12</v>
      </c>
      <c r="I41" s="480">
        <f t="shared" si="2"/>
        <v>40</v>
      </c>
    </row>
    <row r="42" spans="1:9" ht="15.75">
      <c r="A42" s="21">
        <v>458</v>
      </c>
      <c r="B42" s="8" t="str">
        <f>LOOKUP(A42,Name!A$1:B768)</f>
        <v>Sarah Shakespeare</v>
      </c>
      <c r="C42" s="438">
        <v>0</v>
      </c>
      <c r="D42" s="438"/>
      <c r="E42" s="438"/>
      <c r="F42" s="438"/>
      <c r="G42" s="438"/>
      <c r="H42" s="478">
        <f t="shared" si="0"/>
        <v>0</v>
      </c>
      <c r="I42" s="480">
        <f t="shared" si="2"/>
        <v>41</v>
      </c>
    </row>
    <row r="43" ht="12.75">
      <c r="I43" s="2"/>
    </row>
    <row r="44" ht="12.75">
      <c r="I44" s="2"/>
    </row>
    <row r="45" ht="12.75">
      <c r="I45" s="2"/>
    </row>
    <row r="46" ht="12.75">
      <c r="I46" s="2"/>
    </row>
    <row r="47" ht="12.75">
      <c r="I47" s="2"/>
    </row>
    <row r="48" ht="12.75">
      <c r="I48" s="2"/>
    </row>
    <row r="49" ht="12.75">
      <c r="I49" s="2"/>
    </row>
    <row r="50" ht="12.75">
      <c r="I50" s="2"/>
    </row>
    <row r="51" ht="12.75">
      <c r="I51" s="2"/>
    </row>
    <row r="52" spans="4:9" ht="12.75">
      <c r="D52" s="2" t="s">
        <v>12</v>
      </c>
      <c r="I52" s="2"/>
    </row>
    <row r="53" ht="12.75">
      <c r="I53" s="2"/>
    </row>
    <row r="54" ht="12.75">
      <c r="I54" s="2"/>
    </row>
    <row r="55" ht="12.75">
      <c r="I55" s="2"/>
    </row>
    <row r="56" ht="12.75">
      <c r="I56" s="2"/>
    </row>
    <row r="57" ht="12.75">
      <c r="I57" s="2"/>
    </row>
    <row r="58" ht="12.75">
      <c r="I58" s="2"/>
    </row>
    <row r="59" ht="12.75">
      <c r="I59" s="2"/>
    </row>
    <row r="60" ht="12.75"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  <row r="82" ht="12.75">
      <c r="I82" s="2"/>
    </row>
    <row r="83" ht="12.75">
      <c r="I83" s="2"/>
    </row>
    <row r="84" ht="12.75">
      <c r="I84" s="2"/>
    </row>
    <row r="85" ht="12.75">
      <c r="I85" s="2"/>
    </row>
    <row r="86" ht="12.75">
      <c r="I86" s="2"/>
    </row>
    <row r="87" ht="12.75">
      <c r="I87" s="2"/>
    </row>
    <row r="88" ht="12.75">
      <c r="I88" s="2"/>
    </row>
    <row r="89" ht="12.75">
      <c r="I89" s="2"/>
    </row>
    <row r="90" ht="12.75">
      <c r="I90" s="2"/>
    </row>
    <row r="91" ht="12.75">
      <c r="I91" s="2"/>
    </row>
    <row r="92" ht="12.75">
      <c r="I92" s="2"/>
    </row>
    <row r="93" ht="12.75">
      <c r="I93" s="2"/>
    </row>
    <row r="94" ht="12.75">
      <c r="I94" s="2"/>
    </row>
    <row r="95" ht="12.75">
      <c r="I95" s="2"/>
    </row>
    <row r="96" ht="12.75">
      <c r="I96" s="2"/>
    </row>
    <row r="97" ht="12.75">
      <c r="I97" s="2"/>
    </row>
    <row r="98" ht="12.75">
      <c r="I98" s="2"/>
    </row>
    <row r="99" ht="12.75">
      <c r="I99" s="2"/>
    </row>
    <row r="100" ht="12.75">
      <c r="I100" s="2"/>
    </row>
    <row r="101" ht="12.75">
      <c r="I101" s="2"/>
    </row>
    <row r="102" ht="12.75">
      <c r="I102" s="2"/>
    </row>
    <row r="103" ht="12.75">
      <c r="I103" s="2"/>
    </row>
    <row r="104" ht="12.75">
      <c r="I104" s="2"/>
    </row>
    <row r="105" ht="12.75">
      <c r="I105" s="2"/>
    </row>
    <row r="106" ht="12.75">
      <c r="I106" s="2"/>
    </row>
    <row r="107" ht="12.75">
      <c r="I107" s="2"/>
    </row>
    <row r="108" ht="12.75">
      <c r="I108" s="2"/>
    </row>
    <row r="109" ht="12.75">
      <c r="I109" s="2"/>
    </row>
    <row r="110" ht="12.75">
      <c r="I110" s="2"/>
    </row>
    <row r="111" ht="12.75">
      <c r="I111" s="2"/>
    </row>
    <row r="112" ht="12.75">
      <c r="I112" s="2"/>
    </row>
    <row r="113" ht="12.75">
      <c r="I113" s="2"/>
    </row>
    <row r="114" ht="12.75">
      <c r="I114" s="2"/>
    </row>
    <row r="115" ht="12.75">
      <c r="I115" s="2"/>
    </row>
    <row r="116" ht="12.75">
      <c r="I116" s="2"/>
    </row>
    <row r="117" ht="12.75">
      <c r="I117" s="2"/>
    </row>
    <row r="118" ht="12.75"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  <row r="155" ht="12.75">
      <c r="I155" s="2"/>
    </row>
    <row r="156" ht="12.75">
      <c r="I156" s="2"/>
    </row>
    <row r="157" ht="12.75">
      <c r="I157" s="2"/>
    </row>
    <row r="158" ht="12.75">
      <c r="I158" s="2"/>
    </row>
    <row r="159" ht="12.75">
      <c r="I159" s="2"/>
    </row>
    <row r="160" ht="12.75">
      <c r="I160" s="2"/>
    </row>
    <row r="161" ht="12.75">
      <c r="I161" s="2"/>
    </row>
    <row r="162" ht="12.75">
      <c r="I162" s="2"/>
    </row>
    <row r="163" ht="12.75">
      <c r="I163" s="2"/>
    </row>
    <row r="164" ht="12.75">
      <c r="I164" s="2"/>
    </row>
    <row r="165" ht="12.75">
      <c r="I165" s="2"/>
    </row>
    <row r="166" ht="12.75">
      <c r="I166" s="2"/>
    </row>
    <row r="167" ht="12.75">
      <c r="I167" s="2"/>
    </row>
    <row r="168" ht="12.75">
      <c r="I168" s="2"/>
    </row>
    <row r="169" ht="12.75">
      <c r="I169" s="2"/>
    </row>
    <row r="170" ht="12.75">
      <c r="I170" s="2"/>
    </row>
    <row r="171" ht="12.75">
      <c r="I171" s="2"/>
    </row>
    <row r="172" ht="12.75">
      <c r="I172" s="2"/>
    </row>
    <row r="173" ht="12.75">
      <c r="I173" s="2"/>
    </row>
    <row r="174" ht="12.75">
      <c r="I174" s="2"/>
    </row>
    <row r="175" ht="12.75">
      <c r="I175" s="2"/>
    </row>
    <row r="176" ht="12.75">
      <c r="I176" s="2"/>
    </row>
    <row r="177" ht="12.75">
      <c r="I177" s="2"/>
    </row>
    <row r="178" ht="12.75">
      <c r="I178" s="2"/>
    </row>
    <row r="179" ht="12.75">
      <c r="I179" s="2"/>
    </row>
    <row r="180" ht="12.75">
      <c r="I180" s="2"/>
    </row>
    <row r="181" ht="12.75">
      <c r="I181" s="2"/>
    </row>
    <row r="182" ht="12.75">
      <c r="I182" s="2"/>
    </row>
    <row r="183" ht="12.75">
      <c r="I183" s="2"/>
    </row>
    <row r="184" ht="12.75">
      <c r="I184" s="2"/>
    </row>
    <row r="185" ht="12.75">
      <c r="I185" s="2"/>
    </row>
    <row r="186" ht="12.75">
      <c r="I186" s="2"/>
    </row>
    <row r="187" ht="12.75">
      <c r="I187" s="2"/>
    </row>
    <row r="188" ht="12.75">
      <c r="I188" s="2"/>
    </row>
    <row r="189" ht="12.75">
      <c r="I189" s="2"/>
    </row>
    <row r="190" ht="12.75">
      <c r="I190" s="2"/>
    </row>
    <row r="191" ht="12.75">
      <c r="I191" s="2"/>
    </row>
    <row r="192" ht="12.75">
      <c r="I192" s="2"/>
    </row>
    <row r="193" ht="12.75">
      <c r="I193" s="2"/>
    </row>
    <row r="194" ht="12.75">
      <c r="I194" s="2"/>
    </row>
    <row r="195" ht="12.75">
      <c r="I195" s="2"/>
    </row>
    <row r="196" ht="12.75">
      <c r="I196" s="2"/>
    </row>
    <row r="197" ht="12.75">
      <c r="I197" s="2"/>
    </row>
    <row r="198" ht="12.75">
      <c r="I198" s="2"/>
    </row>
    <row r="199" ht="12.75">
      <c r="I199" s="2"/>
    </row>
    <row r="200" ht="12.75">
      <c r="I200" s="2"/>
    </row>
    <row r="201" ht="12.75">
      <c r="I201" s="2"/>
    </row>
    <row r="202" ht="12.75">
      <c r="I202" s="2"/>
    </row>
    <row r="203" ht="12.75">
      <c r="I203" s="2"/>
    </row>
    <row r="204" ht="12.75">
      <c r="I204" s="2"/>
    </row>
    <row r="205" ht="12.75">
      <c r="I205" s="2"/>
    </row>
    <row r="206" ht="12.75">
      <c r="I206" s="2"/>
    </row>
    <row r="207" ht="12.75">
      <c r="I207" s="2"/>
    </row>
    <row r="208" ht="12.75">
      <c r="I208" s="2"/>
    </row>
    <row r="209" ht="12.75">
      <c r="I209" s="2"/>
    </row>
    <row r="210" ht="12.75">
      <c r="I210" s="2"/>
    </row>
    <row r="211" ht="12.75">
      <c r="I211" s="2"/>
    </row>
    <row r="212" ht="12.75">
      <c r="I212" s="2"/>
    </row>
    <row r="213" ht="12.75">
      <c r="I213" s="2"/>
    </row>
    <row r="214" ht="12.75">
      <c r="I214" s="2"/>
    </row>
    <row r="215" ht="12.75">
      <c r="I215" s="2"/>
    </row>
    <row r="216" ht="12.75">
      <c r="I216" s="2"/>
    </row>
    <row r="217" ht="12.75">
      <c r="I217" s="2"/>
    </row>
    <row r="218" ht="12.75">
      <c r="I218" s="2"/>
    </row>
    <row r="219" ht="12.75">
      <c r="I219" s="2"/>
    </row>
    <row r="220" ht="12.75">
      <c r="I220" s="2"/>
    </row>
    <row r="221" ht="12.75">
      <c r="I221" s="2"/>
    </row>
    <row r="222" ht="12.75">
      <c r="I222" s="2"/>
    </row>
    <row r="223" ht="12.75">
      <c r="I223" s="2"/>
    </row>
    <row r="224" ht="12.75">
      <c r="I224" s="2"/>
    </row>
    <row r="225" ht="12.75">
      <c r="I225" s="2"/>
    </row>
    <row r="226" ht="12.75">
      <c r="I226" s="2"/>
    </row>
    <row r="227" ht="12.75">
      <c r="I227" s="2"/>
    </row>
    <row r="228" ht="12.75">
      <c r="I228" s="2"/>
    </row>
    <row r="229" ht="12.75">
      <c r="I229" s="2"/>
    </row>
    <row r="230" ht="12.75">
      <c r="I230" s="2"/>
    </row>
    <row r="231" ht="12.75">
      <c r="I231" s="2"/>
    </row>
    <row r="232" ht="12.75">
      <c r="I232" s="2"/>
    </row>
    <row r="233" ht="12.75">
      <c r="I233" s="2"/>
    </row>
  </sheetData>
  <sheetProtection/>
  <conditionalFormatting sqref="A43:A65536">
    <cfRule type="cellIs" priority="13" dxfId="101" operator="between">
      <formula>600</formula>
      <formula>700</formula>
    </cfRule>
    <cfRule type="cellIs" priority="14" dxfId="100" operator="between">
      <formula>299</formula>
      <formula>399</formula>
    </cfRule>
    <cfRule type="cellIs" priority="15" dxfId="99" operator="between">
      <formula>99</formula>
      <formula>200</formula>
    </cfRule>
    <cfRule type="cellIs" priority="16" dxfId="98" operator="between">
      <formula>400</formula>
      <formula>499</formula>
    </cfRule>
  </conditionalFormatting>
  <conditionalFormatting sqref="J1:J11 A1:A11 A13:A16 J13:J26">
    <cfRule type="cellIs" priority="9" dxfId="4" operator="between" stopIfTrue="1">
      <formula>300</formula>
      <formula>399</formula>
    </cfRule>
    <cfRule type="cellIs" priority="10" dxfId="3" operator="between" stopIfTrue="1">
      <formula>600</formula>
      <formula>699</formula>
    </cfRule>
    <cfRule type="cellIs" priority="11" dxfId="2" operator="between" stopIfTrue="1">
      <formula>500</formula>
      <formula>599</formula>
    </cfRule>
  </conditionalFormatting>
  <conditionalFormatting sqref="J12 A12">
    <cfRule type="cellIs" priority="6" dxfId="4" operator="between" stopIfTrue="1">
      <formula>300</formula>
      <formula>399</formula>
    </cfRule>
    <cfRule type="cellIs" priority="7" dxfId="3" operator="between" stopIfTrue="1">
      <formula>600</formula>
      <formula>699</formula>
    </cfRule>
    <cfRule type="cellIs" priority="8" dxfId="2" operator="between" stopIfTrue="1">
      <formula>500</formula>
      <formula>599</formula>
    </cfRule>
  </conditionalFormatting>
  <conditionalFormatting sqref="J17:J26 A17:A42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J1:J26 A1:A42">
    <cfRule type="cellIs" priority="1" dxfId="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3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6.421875" style="22" customWidth="1"/>
    <col min="2" max="2" width="20.8515625" style="3" customWidth="1"/>
    <col min="3" max="3" width="7.00390625" style="26" bestFit="1" customWidth="1"/>
    <col min="4" max="4" width="7.140625" style="26" customWidth="1"/>
    <col min="5" max="7" width="6.57421875" style="26" customWidth="1"/>
    <col min="8" max="8" width="7.00390625" style="26" bestFit="1" customWidth="1"/>
    <col min="9" max="9" width="3.57421875" style="3" customWidth="1"/>
    <col min="10" max="10" width="5.57421875" style="3" customWidth="1"/>
    <col min="11" max="11" width="20.57421875" style="3" customWidth="1"/>
    <col min="12" max="16" width="6.7109375" style="61" customWidth="1"/>
    <col min="17" max="17" width="7.00390625" style="3" customWidth="1"/>
    <col min="18" max="16384" width="9.140625" style="3" customWidth="1"/>
  </cols>
  <sheetData>
    <row r="1" spans="1:17" ht="31.5">
      <c r="A1" s="291" t="s">
        <v>0</v>
      </c>
      <c r="B1" s="292" t="s">
        <v>240</v>
      </c>
      <c r="C1" s="293" t="s">
        <v>89</v>
      </c>
      <c r="D1" s="293" t="s">
        <v>1</v>
      </c>
      <c r="E1" s="293" t="s">
        <v>2</v>
      </c>
      <c r="F1" s="293" t="s">
        <v>3</v>
      </c>
      <c r="G1" s="293" t="s">
        <v>4</v>
      </c>
      <c r="H1" s="294" t="s">
        <v>5</v>
      </c>
      <c r="J1" s="291" t="s">
        <v>0</v>
      </c>
      <c r="K1" s="292" t="s">
        <v>241</v>
      </c>
      <c r="L1" s="293" t="s">
        <v>89</v>
      </c>
      <c r="M1" s="293" t="s">
        <v>1</v>
      </c>
      <c r="N1" s="293" t="s">
        <v>2</v>
      </c>
      <c r="O1" s="293" t="s">
        <v>3</v>
      </c>
      <c r="P1" s="293" t="s">
        <v>4</v>
      </c>
      <c r="Q1" s="294" t="s">
        <v>5</v>
      </c>
    </row>
    <row r="2" spans="1:17" s="10" customFormat="1" ht="16.5" customHeight="1">
      <c r="A2" s="21">
        <v>670</v>
      </c>
      <c r="B2" s="8" t="str">
        <f>LOOKUP(A2,Name!A$1:B753)</f>
        <v>Emily Belcher</v>
      </c>
      <c r="C2" s="9"/>
      <c r="D2" s="434">
        <v>25.3</v>
      </c>
      <c r="E2" s="434">
        <v>25</v>
      </c>
      <c r="F2" s="9"/>
      <c r="G2" s="9"/>
      <c r="H2" s="816">
        <f>MIN(C2:G2)</f>
        <v>25</v>
      </c>
      <c r="J2" s="21">
        <v>581</v>
      </c>
      <c r="K2" s="8" t="str">
        <f>LOOKUP(J2,Name!A$1:B1750)</f>
        <v>Isabelle Neville</v>
      </c>
      <c r="L2" s="434">
        <v>53.4</v>
      </c>
      <c r="M2" s="434">
        <v>54.3</v>
      </c>
      <c r="N2" s="434">
        <v>54.3</v>
      </c>
      <c r="O2" s="19"/>
      <c r="P2" s="9"/>
      <c r="Q2" s="762">
        <f aca="true" t="shared" si="0" ref="Q2:Q20">MIN(L2:P2)</f>
        <v>53.4</v>
      </c>
    </row>
    <row r="3" spans="1:17" ht="16.5" customHeight="1">
      <c r="A3" s="21">
        <v>671</v>
      </c>
      <c r="B3" s="8" t="str">
        <f>LOOKUP(A3,Name!A$1:B739)</f>
        <v>Fiona Foulkes</v>
      </c>
      <c r="C3" s="434">
        <v>25.2</v>
      </c>
      <c r="D3" s="9">
        <v>25.7</v>
      </c>
      <c r="E3" s="9">
        <v>25.1</v>
      </c>
      <c r="F3" s="19"/>
      <c r="G3" s="19"/>
      <c r="H3" s="15">
        <f>MIN(C3:G3)</f>
        <v>25.1</v>
      </c>
      <c r="J3" s="21">
        <v>673</v>
      </c>
      <c r="K3" s="8" t="str">
        <f>LOOKUP(J3,Name!A$1:B1751)</f>
        <v>Anya Bates</v>
      </c>
      <c r="L3" s="9">
        <v>54.4</v>
      </c>
      <c r="M3" s="9">
        <v>55.8</v>
      </c>
      <c r="N3" s="9"/>
      <c r="O3" s="19"/>
      <c r="P3" s="19"/>
      <c r="Q3" s="15">
        <f t="shared" si="0"/>
        <v>54.4</v>
      </c>
    </row>
    <row r="4" spans="1:17" ht="16.5" customHeight="1">
      <c r="A4" s="21">
        <v>457</v>
      </c>
      <c r="B4" s="8" t="str">
        <f>LOOKUP(A4,Name!A$1:B740)</f>
        <v>Josie Olyarynk</v>
      </c>
      <c r="C4" s="9">
        <v>25.4</v>
      </c>
      <c r="D4" s="9">
        <v>25.7</v>
      </c>
      <c r="E4" s="9">
        <v>25.2</v>
      </c>
      <c r="F4" s="9"/>
      <c r="G4" s="9"/>
      <c r="H4" s="15">
        <f>MIN(C4:G4)</f>
        <v>25.2</v>
      </c>
      <c r="J4" s="21">
        <v>670</v>
      </c>
      <c r="K4" s="8" t="str">
        <f>LOOKUP(J4,Name!A$1:B1745)</f>
        <v>Emily Belcher</v>
      </c>
      <c r="L4" s="9">
        <v>55.3</v>
      </c>
      <c r="M4" s="9"/>
      <c r="N4" s="9"/>
      <c r="O4" s="9"/>
      <c r="P4" s="9"/>
      <c r="Q4" s="15">
        <f t="shared" si="0"/>
        <v>55.3</v>
      </c>
    </row>
    <row r="5" spans="1:17" ht="16.5" customHeight="1">
      <c r="A5" s="21">
        <v>320</v>
      </c>
      <c r="B5" s="435" t="str">
        <f>LOOKUP(A5,Name!A$1:B753)</f>
        <v>Kia Stewart Morrison</v>
      </c>
      <c r="C5" s="9"/>
      <c r="D5" s="9">
        <v>25.6</v>
      </c>
      <c r="E5" s="9">
        <v>25.9</v>
      </c>
      <c r="F5" s="9"/>
      <c r="G5" s="9"/>
      <c r="H5" s="15">
        <f>MIN(C5:G5)</f>
        <v>25.6</v>
      </c>
      <c r="J5" s="21">
        <v>460</v>
      </c>
      <c r="K5" s="8" t="str">
        <f>LOOKUP(J5,Name!A$1:B1746)</f>
        <v>Chloe Chapman</v>
      </c>
      <c r="L5" s="9">
        <v>56.3</v>
      </c>
      <c r="M5" s="9">
        <v>56.8</v>
      </c>
      <c r="N5" s="9">
        <v>57.8</v>
      </c>
      <c r="O5" s="9"/>
      <c r="P5" s="9"/>
      <c r="Q5" s="15">
        <f t="shared" si="0"/>
        <v>56.3</v>
      </c>
    </row>
    <row r="6" spans="1:17" ht="16.5" customHeight="1">
      <c r="A6" s="21">
        <v>456</v>
      </c>
      <c r="B6" s="8" t="str">
        <f>LOOKUP(A6,Name!A$1:B743)</f>
        <v>Molly Jenks</v>
      </c>
      <c r="C6" s="9">
        <v>26.3</v>
      </c>
      <c r="D6" s="9">
        <v>26.2</v>
      </c>
      <c r="E6" s="9">
        <v>25.9</v>
      </c>
      <c r="F6" s="9"/>
      <c r="G6" s="9"/>
      <c r="H6" s="15">
        <f>MIN(C6:G6)</f>
        <v>25.9</v>
      </c>
      <c r="J6" s="21">
        <v>165</v>
      </c>
      <c r="K6" s="8" t="str">
        <f>LOOKUP(J6,Name!A$1:B1747)</f>
        <v>Mollie Darrock</v>
      </c>
      <c r="L6" s="19">
        <v>56.9</v>
      </c>
      <c r="M6" s="19">
        <v>56.6</v>
      </c>
      <c r="N6" s="19"/>
      <c r="O6" s="9"/>
      <c r="P6" s="19"/>
      <c r="Q6" s="15">
        <f t="shared" si="0"/>
        <v>56.6</v>
      </c>
    </row>
    <row r="7" spans="1:17" ht="16.5" customHeight="1">
      <c r="A7" s="21">
        <v>673</v>
      </c>
      <c r="B7" s="8" t="str">
        <f>LOOKUP(A7,Name!A$1:B748)</f>
        <v>Anya Bates</v>
      </c>
      <c r="C7" s="9"/>
      <c r="D7" s="9"/>
      <c r="E7" s="9">
        <v>26</v>
      </c>
      <c r="F7" s="9"/>
      <c r="G7" s="9"/>
      <c r="H7" s="15">
        <f>MIN(C7:G7)</f>
        <v>26</v>
      </c>
      <c r="J7" s="21">
        <v>582</v>
      </c>
      <c r="K7" s="8" t="str">
        <f>LOOKUP(J7,Name!A$1:B1748)</f>
        <v>Charlotte Barnard</v>
      </c>
      <c r="L7" s="9">
        <v>56.9</v>
      </c>
      <c r="M7" s="9"/>
      <c r="N7" s="9"/>
      <c r="O7" s="9"/>
      <c r="P7" s="9"/>
      <c r="Q7" s="15">
        <f t="shared" si="0"/>
        <v>56.9</v>
      </c>
    </row>
    <row r="8" spans="1:17" ht="16.5" customHeight="1">
      <c r="A8" s="21">
        <v>332</v>
      </c>
      <c r="B8" s="8" t="str">
        <f>LOOKUP(A8,Name!A$1:B744)</f>
        <v>Donchae Blake</v>
      </c>
      <c r="C8" s="9">
        <v>26.1</v>
      </c>
      <c r="D8" s="9"/>
      <c r="E8" s="9"/>
      <c r="F8" s="9"/>
      <c r="G8" s="9"/>
      <c r="H8" s="15">
        <f>MIN(C8:G8)</f>
        <v>26.1</v>
      </c>
      <c r="J8" s="21">
        <v>672</v>
      </c>
      <c r="K8" s="8" t="str">
        <f>LOOKUP(J8,Name!A$1:B1752)</f>
        <v>Louisa Webber</v>
      </c>
      <c r="L8" s="19">
        <v>57.3</v>
      </c>
      <c r="M8" s="19">
        <v>57.2</v>
      </c>
      <c r="N8" s="19"/>
      <c r="O8" s="19"/>
      <c r="P8" s="19"/>
      <c r="Q8" s="15">
        <f t="shared" si="0"/>
        <v>57.2</v>
      </c>
    </row>
    <row r="9" spans="1:17" ht="16.5" customHeight="1">
      <c r="A9" s="21">
        <v>165</v>
      </c>
      <c r="B9" s="8" t="str">
        <f>LOOKUP(A9,Name!A$1:B752)</f>
        <v>Mollie Darrock</v>
      </c>
      <c r="C9" s="9"/>
      <c r="D9" s="9"/>
      <c r="E9" s="9">
        <v>26.2</v>
      </c>
      <c r="F9" s="9"/>
      <c r="G9" s="9"/>
      <c r="H9" s="15">
        <f>MIN(C9:G9)</f>
        <v>26.2</v>
      </c>
      <c r="J9" s="21">
        <v>583</v>
      </c>
      <c r="K9" s="8" t="str">
        <f>LOOKUP(J9,Name!A$1:B1755)</f>
        <v>Alice Mellor</v>
      </c>
      <c r="L9" s="19">
        <v>57.3</v>
      </c>
      <c r="M9" s="19">
        <v>58.2</v>
      </c>
      <c r="N9" s="19">
        <v>57.1</v>
      </c>
      <c r="O9" s="19"/>
      <c r="P9" s="19"/>
      <c r="Q9" s="15">
        <f t="shared" si="0"/>
        <v>57.1</v>
      </c>
    </row>
    <row r="10" spans="1:17" ht="16.5" customHeight="1">
      <c r="A10" s="21">
        <v>676</v>
      </c>
      <c r="B10" s="8" t="str">
        <f>LOOKUP(A10,Name!A$1:B742)</f>
        <v>Keavie Preston</v>
      </c>
      <c r="C10" s="9">
        <v>26.3</v>
      </c>
      <c r="D10" s="9">
        <v>26.4</v>
      </c>
      <c r="E10" s="9"/>
      <c r="F10" s="9"/>
      <c r="G10" s="9"/>
      <c r="H10" s="15">
        <f>MIN(C10:G10)</f>
        <v>26.3</v>
      </c>
      <c r="J10" s="21">
        <v>674</v>
      </c>
      <c r="K10" s="8" t="str">
        <f>LOOKUP(J10,Name!A$1:B1758)</f>
        <v>Maisie Franklin</v>
      </c>
      <c r="L10" s="9"/>
      <c r="M10" s="9">
        <v>58.5</v>
      </c>
      <c r="N10" s="9">
        <v>58.8</v>
      </c>
      <c r="O10" s="9"/>
      <c r="P10" s="9"/>
      <c r="Q10" s="15">
        <f t="shared" si="0"/>
        <v>58.5</v>
      </c>
    </row>
    <row r="11" spans="1:17" ht="15.75" customHeight="1">
      <c r="A11" s="21">
        <v>582</v>
      </c>
      <c r="B11" s="8" t="str">
        <f>LOOKUP(A11,Name!A$1:B751)</f>
        <v>Charlotte Barnard</v>
      </c>
      <c r="C11" s="9"/>
      <c r="D11" s="9">
        <v>26.8</v>
      </c>
      <c r="E11" s="9">
        <v>26.3</v>
      </c>
      <c r="F11" s="9"/>
      <c r="G11" s="9"/>
      <c r="H11" s="15">
        <f>MIN(C11:G11)</f>
        <v>26.3</v>
      </c>
      <c r="J11" s="21">
        <v>166</v>
      </c>
      <c r="K11" s="8" t="str">
        <f>LOOKUP(J11,Name!A$1:B1753)</f>
        <v>Rachel Iliffe</v>
      </c>
      <c r="L11" s="9">
        <v>58.8</v>
      </c>
      <c r="M11" s="9"/>
      <c r="N11" s="9">
        <v>59.2</v>
      </c>
      <c r="O11" s="9"/>
      <c r="P11" s="9"/>
      <c r="Q11" s="15">
        <f t="shared" si="0"/>
        <v>58.8</v>
      </c>
    </row>
    <row r="12" spans="1:17" ht="15.75" customHeight="1">
      <c r="A12" s="21">
        <v>330</v>
      </c>
      <c r="B12" s="8" t="str">
        <f>LOOKUP(A12,Name!A$1:B746)</f>
        <v>Olivia Ward</v>
      </c>
      <c r="C12" s="9">
        <v>26.5</v>
      </c>
      <c r="D12" s="9"/>
      <c r="E12" s="9">
        <v>26.9</v>
      </c>
      <c r="F12" s="9"/>
      <c r="G12" s="9"/>
      <c r="H12" s="15">
        <f>MIN(C12:G12)</f>
        <v>26.5</v>
      </c>
      <c r="J12" s="21">
        <v>329</v>
      </c>
      <c r="K12" s="8" t="str">
        <f>LOOKUP(J12,Name!A$1:B1749)</f>
        <v>Harriet Woodward</v>
      </c>
      <c r="L12" s="19">
        <v>59.2</v>
      </c>
      <c r="M12" s="19">
        <v>60.6</v>
      </c>
      <c r="N12" s="19"/>
      <c r="O12" s="9"/>
      <c r="P12" s="19"/>
      <c r="Q12" s="15">
        <f t="shared" si="0"/>
        <v>59.2</v>
      </c>
    </row>
    <row r="13" spans="1:17" ht="16.5" customHeight="1">
      <c r="A13" s="21">
        <v>340</v>
      </c>
      <c r="B13" s="8" t="str">
        <f>LOOKUP(A13,Name!A$1:B754)</f>
        <v>Nichole Birmingham</v>
      </c>
      <c r="C13" s="9"/>
      <c r="D13" s="9">
        <v>27.8</v>
      </c>
      <c r="E13" s="9">
        <v>26.8</v>
      </c>
      <c r="F13" s="9"/>
      <c r="G13" s="9"/>
      <c r="H13" s="15">
        <f>MIN(C13:G13)</f>
        <v>26.8</v>
      </c>
      <c r="J13" s="21">
        <v>675</v>
      </c>
      <c r="K13" s="8" t="str">
        <f>LOOKUP(J13,Name!A$1:B1755)</f>
        <v>Ella Stirling</v>
      </c>
      <c r="L13" s="9">
        <v>59.5</v>
      </c>
      <c r="M13" s="9">
        <v>60.6</v>
      </c>
      <c r="N13" s="9"/>
      <c r="O13" s="9"/>
      <c r="P13" s="9"/>
      <c r="Q13" s="15">
        <f t="shared" si="0"/>
        <v>59.5</v>
      </c>
    </row>
    <row r="14" spans="1:17" ht="16.5" customHeight="1">
      <c r="A14" s="21">
        <v>674</v>
      </c>
      <c r="B14" s="8" t="str">
        <f>LOOKUP(A14,Name!A$1:B749)</f>
        <v>Maisie Franklin</v>
      </c>
      <c r="C14" s="9">
        <v>26.9</v>
      </c>
      <c r="D14" s="9"/>
      <c r="E14" s="9"/>
      <c r="F14" s="9"/>
      <c r="G14" s="9"/>
      <c r="H14" s="15">
        <f>MIN(C14:G14)</f>
        <v>26.9</v>
      </c>
      <c r="J14" s="21">
        <v>328</v>
      </c>
      <c r="K14" s="8" t="str">
        <f>LOOKUP(J14,Name!A$1:B1757)</f>
        <v>Eloise Evans</v>
      </c>
      <c r="L14" s="9"/>
      <c r="M14" s="9">
        <v>59.7</v>
      </c>
      <c r="N14" s="9"/>
      <c r="O14" s="9"/>
      <c r="P14" s="9"/>
      <c r="Q14" s="15">
        <f t="shared" si="0"/>
        <v>59.7</v>
      </c>
    </row>
    <row r="15" spans="1:17" ht="15.75">
      <c r="A15" s="21">
        <v>322</v>
      </c>
      <c r="B15" s="8" t="str">
        <f>LOOKUP(A15,Name!A$1:B749)</f>
        <v>Melissa Morris</v>
      </c>
      <c r="C15" s="9">
        <v>27.3</v>
      </c>
      <c r="D15" s="9">
        <v>26.9</v>
      </c>
      <c r="E15" s="9">
        <v>26.9</v>
      </c>
      <c r="F15" s="9"/>
      <c r="G15" s="9"/>
      <c r="H15" s="15">
        <f>MIN(C15:G15)</f>
        <v>26.9</v>
      </c>
      <c r="J15" s="21">
        <v>677</v>
      </c>
      <c r="K15" s="8" t="str">
        <f>LOOKUP(J15,Name!A$1:B1759)</f>
        <v>Libby Dale</v>
      </c>
      <c r="L15" s="9"/>
      <c r="M15" s="9">
        <v>60</v>
      </c>
      <c r="N15" s="9">
        <v>60.3</v>
      </c>
      <c r="O15" s="9"/>
      <c r="P15" s="9"/>
      <c r="Q15" s="15">
        <f t="shared" si="0"/>
        <v>60</v>
      </c>
    </row>
    <row r="16" spans="1:17" ht="16.5" customHeight="1">
      <c r="A16" s="21">
        <v>459</v>
      </c>
      <c r="B16" s="8" t="str">
        <f>LOOKUP(A16,Name!A$1:B750)</f>
        <v>Lauryn Elliott</v>
      </c>
      <c r="C16" s="9">
        <v>27.8</v>
      </c>
      <c r="D16" s="9"/>
      <c r="E16" s="9">
        <v>27.3</v>
      </c>
      <c r="F16" s="9"/>
      <c r="G16" s="9"/>
      <c r="H16" s="15">
        <f>MIN(C16:G16)</f>
        <v>27.3</v>
      </c>
      <c r="J16" s="21">
        <v>174</v>
      </c>
      <c r="K16" s="8" t="str">
        <f>LOOKUP(J16,Name!A$1:B1754)</f>
        <v>Sam Hamadou</v>
      </c>
      <c r="L16" s="19">
        <v>60.7</v>
      </c>
      <c r="M16" s="19"/>
      <c r="N16" s="19"/>
      <c r="O16" s="19"/>
      <c r="P16" s="19"/>
      <c r="Q16" s="15">
        <f t="shared" si="0"/>
        <v>60.7</v>
      </c>
    </row>
    <row r="17" spans="1:17" ht="16.5" customHeight="1">
      <c r="A17" s="21">
        <v>681</v>
      </c>
      <c r="B17" s="8" t="str">
        <f>LOOKUP(A17,Name!A$1:B750)</f>
        <v>Lauren Colwell</v>
      </c>
      <c r="C17" s="9"/>
      <c r="D17" s="9"/>
      <c r="E17" s="9">
        <v>27.4</v>
      </c>
      <c r="F17" s="9"/>
      <c r="G17" s="9"/>
      <c r="H17" s="15">
        <f>MIN(C17:G17)</f>
        <v>27.4</v>
      </c>
      <c r="J17" s="21">
        <v>330</v>
      </c>
      <c r="K17" s="8" t="str">
        <f>LOOKUP(J17,Name!A$1:B1759)</f>
        <v>Olivia Ward</v>
      </c>
      <c r="L17" s="9"/>
      <c r="M17" s="9">
        <v>61.7</v>
      </c>
      <c r="N17" s="9"/>
      <c r="O17" s="9"/>
      <c r="P17" s="9"/>
      <c r="Q17" s="15">
        <f t="shared" si="0"/>
        <v>61.7</v>
      </c>
    </row>
    <row r="18" spans="1:17" ht="16.5" customHeight="1">
      <c r="A18" s="21">
        <v>338</v>
      </c>
      <c r="B18" s="8" t="str">
        <f>LOOKUP(A18,Name!A$1:B752)</f>
        <v>Kayleigh Murray</v>
      </c>
      <c r="C18" s="9"/>
      <c r="D18" s="9">
        <v>27.6</v>
      </c>
      <c r="E18" s="9"/>
      <c r="F18" s="9"/>
      <c r="G18" s="9"/>
      <c r="H18" s="15">
        <f>MIN(C18:G18)</f>
        <v>27.6</v>
      </c>
      <c r="J18" s="21">
        <v>171</v>
      </c>
      <c r="K18" s="8" t="str">
        <f>LOOKUP(J18,Name!A$1:B1756)</f>
        <v>Hannah Smith</v>
      </c>
      <c r="L18" s="9">
        <v>62.5</v>
      </c>
      <c r="M18" s="9">
        <v>63.6</v>
      </c>
      <c r="N18" s="9">
        <v>66.5</v>
      </c>
      <c r="O18" s="9"/>
      <c r="P18" s="9"/>
      <c r="Q18" s="15">
        <f t="shared" si="0"/>
        <v>62.5</v>
      </c>
    </row>
    <row r="19" spans="1:17" ht="16.5" customHeight="1">
      <c r="A19" s="21">
        <v>172</v>
      </c>
      <c r="B19" s="8" t="str">
        <f>LOOKUP(A19,Name!A$1:B745)</f>
        <v>Beth Duffy</v>
      </c>
      <c r="C19" s="9">
        <v>28</v>
      </c>
      <c r="D19" s="9"/>
      <c r="E19" s="9"/>
      <c r="F19" s="9"/>
      <c r="G19" s="9"/>
      <c r="H19" s="15">
        <f>MIN(C19:G19)</f>
        <v>28</v>
      </c>
      <c r="J19" s="21">
        <v>170</v>
      </c>
      <c r="K19" s="8" t="str">
        <f>LOOKUP(J19,Name!A$1:B1757)</f>
        <v>Lucy Wood</v>
      </c>
      <c r="L19" s="19">
        <v>63.5</v>
      </c>
      <c r="M19" s="19"/>
      <c r="N19" s="19"/>
      <c r="O19" s="9"/>
      <c r="P19" s="9"/>
      <c r="Q19" s="15">
        <f t="shared" si="0"/>
        <v>63.5</v>
      </c>
    </row>
    <row r="20" spans="1:17" ht="16.5" customHeight="1">
      <c r="A20" s="21">
        <v>585</v>
      </c>
      <c r="B20" s="8" t="str">
        <f>LOOKUP(A20,Name!A$1:B747)</f>
        <v>Bethany Devonshire</v>
      </c>
      <c r="C20" s="9">
        <v>28</v>
      </c>
      <c r="D20" s="9">
        <v>28.5</v>
      </c>
      <c r="E20" s="9">
        <v>28.2</v>
      </c>
      <c r="F20" s="9"/>
      <c r="G20" s="9"/>
      <c r="H20" s="15">
        <f>MIN(C20:G20)</f>
        <v>28</v>
      </c>
      <c r="J20" s="21">
        <v>679</v>
      </c>
      <c r="K20" s="599" t="str">
        <f>LOOKUP(J20,Name!A$1:B1758)</f>
        <v>Tania Jansen van Rensburg</v>
      </c>
      <c r="L20" s="9"/>
      <c r="M20" s="9"/>
      <c r="N20" s="9">
        <v>60.8</v>
      </c>
      <c r="O20" s="9"/>
      <c r="P20" s="9"/>
      <c r="Q20" s="15">
        <f t="shared" si="0"/>
        <v>60.8</v>
      </c>
    </row>
    <row r="21" spans="1:17" ht="16.5" customHeight="1">
      <c r="A21" s="21">
        <v>166</v>
      </c>
      <c r="B21" s="8" t="str">
        <f>LOOKUP(A21,Name!A$1:B753)</f>
        <v>Rachel Iliffe</v>
      </c>
      <c r="C21" s="9"/>
      <c r="D21" s="9">
        <v>28</v>
      </c>
      <c r="E21" s="9"/>
      <c r="F21" s="9"/>
      <c r="G21" s="9"/>
      <c r="H21" s="15">
        <f>MIN(C21:G21)</f>
        <v>28</v>
      </c>
      <c r="J21" s="21">
        <v>168</v>
      </c>
      <c r="K21" s="8" t="str">
        <f>LOOKUP(J21,Name!A$1:B1759)</f>
        <v>Eleanor Williams</v>
      </c>
      <c r="L21" s="9"/>
      <c r="M21" s="9"/>
      <c r="N21" s="9">
        <v>61.7</v>
      </c>
      <c r="O21" s="9"/>
      <c r="P21" s="9"/>
      <c r="Q21" s="15">
        <f>MIN(L21:P21)</f>
        <v>61.7</v>
      </c>
    </row>
    <row r="22" spans="1:8" ht="16.5" customHeight="1" thickBot="1">
      <c r="A22" s="21">
        <v>584</v>
      </c>
      <c r="B22" s="8" t="str">
        <f>LOOKUP(A22,Name!A$1:B741)</f>
        <v>Ella Turner</v>
      </c>
      <c r="C22" s="9">
        <v>28.4</v>
      </c>
      <c r="D22" s="9"/>
      <c r="E22" s="9"/>
      <c r="F22" s="9"/>
      <c r="G22" s="9"/>
      <c r="H22" s="15">
        <f>MIN(C22:G22)</f>
        <v>28.4</v>
      </c>
    </row>
    <row r="23" spans="1:17" ht="16.5" customHeight="1" thickBot="1">
      <c r="A23" s="21">
        <v>167</v>
      </c>
      <c r="B23" s="8" t="str">
        <f>LOOKUP(A23,Name!A$1:B751)</f>
        <v>Georgina Case</v>
      </c>
      <c r="C23" s="9">
        <v>28.4</v>
      </c>
      <c r="D23" s="9"/>
      <c r="E23" s="9">
        <v>28.6</v>
      </c>
      <c r="F23" s="9"/>
      <c r="G23" s="9"/>
      <c r="H23" s="15">
        <f>MIN(C23:G23)</f>
        <v>28.4</v>
      </c>
      <c r="J23" s="726" t="s">
        <v>0</v>
      </c>
      <c r="K23" s="727" t="s">
        <v>248</v>
      </c>
      <c r="L23" s="728" t="s">
        <v>89</v>
      </c>
      <c r="M23" s="728" t="s">
        <v>1</v>
      </c>
      <c r="N23" s="728" t="s">
        <v>2</v>
      </c>
      <c r="O23" s="728" t="s">
        <v>3</v>
      </c>
      <c r="P23" s="728" t="s">
        <v>4</v>
      </c>
      <c r="Q23" s="729" t="s">
        <v>526</v>
      </c>
    </row>
    <row r="24" spans="1:17" ht="16.5" customHeight="1">
      <c r="A24" s="21">
        <v>168</v>
      </c>
      <c r="B24" s="8" t="str">
        <f>LOOKUP(A24,Name!A$1:B748)</f>
        <v>Eleanor Williams</v>
      </c>
      <c r="C24" s="9">
        <v>28.5</v>
      </c>
      <c r="D24" s="9">
        <v>28.6</v>
      </c>
      <c r="E24" s="9"/>
      <c r="F24" s="9"/>
      <c r="G24" s="9"/>
      <c r="H24" s="15">
        <f>MIN(C24:G24)</f>
        <v>28.5</v>
      </c>
      <c r="J24" s="636">
        <v>581</v>
      </c>
      <c r="K24" s="624" t="str">
        <f>LOOKUP(J24,Name!A$1:B1785)</f>
        <v>Isabelle Neville</v>
      </c>
      <c r="L24" s="724">
        <v>92</v>
      </c>
      <c r="M24" s="724">
        <v>89</v>
      </c>
      <c r="N24" s="724">
        <v>95</v>
      </c>
      <c r="O24" s="725"/>
      <c r="P24" s="725"/>
      <c r="Q24" s="761">
        <f aca="true" t="shared" si="1" ref="Q24:Q47">MAX(L24:P24)</f>
        <v>95</v>
      </c>
    </row>
    <row r="25" spans="1:17" ht="16.5" customHeight="1">
      <c r="A25" s="21">
        <v>586</v>
      </c>
      <c r="B25" s="8" t="str">
        <f>LOOKUP(A25,Name!A$1:B752)</f>
        <v>Charlotte Cornbill</v>
      </c>
      <c r="C25" s="9">
        <v>28.6</v>
      </c>
      <c r="D25" s="9">
        <v>29.2</v>
      </c>
      <c r="E25" s="9"/>
      <c r="F25" s="9"/>
      <c r="G25" s="9"/>
      <c r="H25" s="15">
        <f>MIN(C25:G25)</f>
        <v>28.6</v>
      </c>
      <c r="J25" s="21">
        <v>165</v>
      </c>
      <c r="K25" s="8" t="str">
        <f>LOOKUP(J25,Name!A$1:B1786)</f>
        <v>Mollie Darrock</v>
      </c>
      <c r="L25" s="438">
        <v>79</v>
      </c>
      <c r="M25" s="438">
        <v>80</v>
      </c>
      <c r="N25" s="438">
        <v>89</v>
      </c>
      <c r="O25" s="438"/>
      <c r="P25" s="438"/>
      <c r="Q25" s="437">
        <f t="shared" si="1"/>
        <v>89</v>
      </c>
    </row>
    <row r="26" spans="1:17" ht="15.75">
      <c r="A26" s="21">
        <v>175</v>
      </c>
      <c r="B26" s="8" t="str">
        <f>LOOKUP(A26,Name!A$1:B756)</f>
        <v>Georgina Stewart</v>
      </c>
      <c r="C26" s="9"/>
      <c r="D26" s="9">
        <v>29.1</v>
      </c>
      <c r="E26" s="9"/>
      <c r="F26" s="9"/>
      <c r="G26" s="9"/>
      <c r="H26" s="15">
        <f>MIN(C26:G26)</f>
        <v>29.1</v>
      </c>
      <c r="J26" s="21">
        <v>456</v>
      </c>
      <c r="K26" s="8" t="str">
        <f>LOOKUP(J26,Name!A$1:B1790)</f>
        <v>Molly Jenks</v>
      </c>
      <c r="L26" s="438">
        <v>68</v>
      </c>
      <c r="M26" s="438">
        <v>81</v>
      </c>
      <c r="N26" s="438">
        <v>88</v>
      </c>
      <c r="O26" s="438"/>
      <c r="P26" s="438"/>
      <c r="Q26" s="437">
        <f t="shared" si="1"/>
        <v>88</v>
      </c>
    </row>
    <row r="27" spans="1:17" ht="15.75">
      <c r="A27" s="21">
        <v>170</v>
      </c>
      <c r="B27" s="8" t="str">
        <f>LOOKUP(A27,Name!A$1:B755)</f>
        <v>Lucy Wood</v>
      </c>
      <c r="C27" s="9"/>
      <c r="D27" s="9">
        <v>30.3</v>
      </c>
      <c r="E27" s="9"/>
      <c r="F27" s="9"/>
      <c r="G27" s="9"/>
      <c r="H27" s="15">
        <f>MIN(C27:G27)</f>
        <v>30.3</v>
      </c>
      <c r="J27" s="21">
        <v>673</v>
      </c>
      <c r="K27" s="8" t="str">
        <f>LOOKUP(J27,Name!A$1:B1789)</f>
        <v>Anya Bates</v>
      </c>
      <c r="L27" s="438">
        <v>79</v>
      </c>
      <c r="M27" s="438">
        <v>80</v>
      </c>
      <c r="N27" s="438">
        <v>83</v>
      </c>
      <c r="O27" s="438"/>
      <c r="P27" s="438"/>
      <c r="Q27" s="437">
        <f t="shared" si="1"/>
        <v>83</v>
      </c>
    </row>
    <row r="28" spans="1:17" ht="16.5" thickBot="1">
      <c r="A28" s="3"/>
      <c r="C28" s="3"/>
      <c r="D28" s="3"/>
      <c r="E28" s="3"/>
      <c r="F28" s="3"/>
      <c r="G28" s="3"/>
      <c r="H28" s="3"/>
      <c r="J28" s="21">
        <v>677</v>
      </c>
      <c r="K28" s="8" t="str">
        <f>LOOKUP(J28,Name!A$1:B1792)</f>
        <v>Libby Dale</v>
      </c>
      <c r="L28" s="438">
        <v>78</v>
      </c>
      <c r="M28" s="438"/>
      <c r="N28" s="438">
        <v>83</v>
      </c>
      <c r="O28" s="438"/>
      <c r="P28" s="438"/>
      <c r="Q28" s="437">
        <f t="shared" si="1"/>
        <v>83</v>
      </c>
    </row>
    <row r="29" spans="1:17" ht="16.5" thickBot="1">
      <c r="A29" s="726" t="s">
        <v>0</v>
      </c>
      <c r="B29" s="732" t="s">
        <v>242</v>
      </c>
      <c r="C29" s="728" t="s">
        <v>89</v>
      </c>
      <c r="D29" s="728" t="s">
        <v>1</v>
      </c>
      <c r="E29" s="728" t="s">
        <v>2</v>
      </c>
      <c r="F29" s="728" t="s">
        <v>3</v>
      </c>
      <c r="G29" s="728" t="s">
        <v>4</v>
      </c>
      <c r="H29" s="729" t="s">
        <v>526</v>
      </c>
      <c r="J29" s="21">
        <v>670</v>
      </c>
      <c r="K29" s="8" t="str">
        <f>LOOKUP(J29,Name!A$1:B1789)</f>
        <v>Emily Belcher</v>
      </c>
      <c r="L29" s="438">
        <v>78</v>
      </c>
      <c r="M29" s="438">
        <v>80</v>
      </c>
      <c r="N29" s="438">
        <v>81</v>
      </c>
      <c r="O29" s="438"/>
      <c r="P29" s="438"/>
      <c r="Q29" s="437">
        <f t="shared" si="1"/>
        <v>81</v>
      </c>
    </row>
    <row r="30" spans="1:17" ht="15.75">
      <c r="A30" s="636">
        <v>457</v>
      </c>
      <c r="B30" s="624" t="str">
        <f>LOOKUP(A30,Name!A$1:B1770)</f>
        <v>Josie Olyarynk</v>
      </c>
      <c r="C30" s="730">
        <v>2.29</v>
      </c>
      <c r="D30" s="730">
        <v>2.35</v>
      </c>
      <c r="E30" s="730">
        <v>2.42</v>
      </c>
      <c r="F30" s="731"/>
      <c r="G30" s="731"/>
      <c r="H30" s="760">
        <f aca="true" t="shared" si="2" ref="H30:H56">MAX(C30:G30)</f>
        <v>2.42</v>
      </c>
      <c r="J30" s="21">
        <v>675</v>
      </c>
      <c r="K30" s="8" t="str">
        <f>LOOKUP(J30,Name!A$1:B1790)</f>
        <v>Ella Stirling</v>
      </c>
      <c r="L30" s="438">
        <v>77</v>
      </c>
      <c r="M30" s="438">
        <v>75</v>
      </c>
      <c r="N30" s="438"/>
      <c r="O30" s="438"/>
      <c r="P30" s="438"/>
      <c r="Q30" s="437">
        <f t="shared" si="1"/>
        <v>77</v>
      </c>
    </row>
    <row r="31" spans="1:17" ht="15.75">
      <c r="A31" s="21">
        <v>340</v>
      </c>
      <c r="B31" s="8" t="str">
        <f>LOOKUP(A31,Name!A$1:B1776)</f>
        <v>Nichole Birmingham</v>
      </c>
      <c r="C31" s="20"/>
      <c r="D31" s="20"/>
      <c r="E31" s="20">
        <v>2.38</v>
      </c>
      <c r="F31" s="20"/>
      <c r="G31" s="20"/>
      <c r="H31" s="350">
        <f t="shared" si="2"/>
        <v>2.38</v>
      </c>
      <c r="J31" s="21">
        <v>672</v>
      </c>
      <c r="K31" s="8" t="str">
        <f>LOOKUP(J31,Name!A$1:B1791)</f>
        <v>Louisa Webber</v>
      </c>
      <c r="L31" s="438">
        <v>74</v>
      </c>
      <c r="M31" s="438">
        <v>68</v>
      </c>
      <c r="N31" s="438"/>
      <c r="O31" s="438"/>
      <c r="P31" s="438"/>
      <c r="Q31" s="437">
        <f t="shared" si="1"/>
        <v>74</v>
      </c>
    </row>
    <row r="32" spans="1:17" ht="15.75">
      <c r="A32" s="21">
        <v>320</v>
      </c>
      <c r="B32" s="435" t="str">
        <f>LOOKUP(A32,Name!A$1:B1768)</f>
        <v>Kia Stewart Morrison</v>
      </c>
      <c r="C32" s="20">
        <v>2.23</v>
      </c>
      <c r="D32" s="20">
        <v>2.16</v>
      </c>
      <c r="E32" s="20">
        <v>2.32</v>
      </c>
      <c r="F32" s="20"/>
      <c r="G32" s="20"/>
      <c r="H32" s="350">
        <f t="shared" si="2"/>
        <v>2.32</v>
      </c>
      <c r="J32" s="21">
        <v>166</v>
      </c>
      <c r="K32" s="8" t="str">
        <f>LOOKUP(J32,Name!A$1:B1788)</f>
        <v>Rachel Iliffe</v>
      </c>
      <c r="L32" s="438">
        <v>73</v>
      </c>
      <c r="M32" s="438">
        <v>66</v>
      </c>
      <c r="N32" s="438">
        <v>68</v>
      </c>
      <c r="O32" s="438"/>
      <c r="P32" s="438"/>
      <c r="Q32" s="437">
        <f t="shared" si="1"/>
        <v>73</v>
      </c>
    </row>
    <row r="33" spans="1:17" ht="15.75">
      <c r="A33" s="21">
        <v>671</v>
      </c>
      <c r="B33" s="8" t="str">
        <f>LOOKUP(A33,Name!A$1:B1773)</f>
        <v>Fiona Foulkes</v>
      </c>
      <c r="C33" s="20">
        <v>2.11</v>
      </c>
      <c r="D33" s="20">
        <v>2.21</v>
      </c>
      <c r="E33" s="20">
        <v>2.18</v>
      </c>
      <c r="F33" s="20"/>
      <c r="G33" s="20"/>
      <c r="H33" s="350">
        <f t="shared" si="2"/>
        <v>2.21</v>
      </c>
      <c r="J33" s="21">
        <v>332</v>
      </c>
      <c r="K33" s="8" t="str">
        <f>LOOKUP(J33,Name!A$1:B1784)</f>
        <v>Donchae Blake</v>
      </c>
      <c r="L33" s="438">
        <v>73</v>
      </c>
      <c r="M33" s="438"/>
      <c r="N33" s="438"/>
      <c r="O33" s="438"/>
      <c r="P33" s="438"/>
      <c r="Q33" s="437">
        <f t="shared" si="1"/>
        <v>73</v>
      </c>
    </row>
    <row r="34" spans="1:17" ht="15.75">
      <c r="A34" s="21">
        <v>456</v>
      </c>
      <c r="B34" s="8" t="str">
        <f>LOOKUP(A34,Name!A$1:B1772)</f>
        <v>Molly Jenks</v>
      </c>
      <c r="C34" s="20">
        <v>2.04</v>
      </c>
      <c r="D34" s="20">
        <v>2.04</v>
      </c>
      <c r="E34" s="20">
        <v>2.1</v>
      </c>
      <c r="F34" s="20"/>
      <c r="G34" s="20"/>
      <c r="H34" s="350">
        <f t="shared" si="2"/>
        <v>2.1</v>
      </c>
      <c r="J34" s="21">
        <v>167</v>
      </c>
      <c r="K34" s="8" t="str">
        <f>LOOKUP(J34,Name!A$1:B1787)</f>
        <v>Georgina Case</v>
      </c>
      <c r="L34" s="438">
        <v>65</v>
      </c>
      <c r="M34" s="438"/>
      <c r="N34" s="438">
        <v>72</v>
      </c>
      <c r="O34" s="438"/>
      <c r="P34" s="438"/>
      <c r="Q34" s="437">
        <f t="shared" si="1"/>
        <v>72</v>
      </c>
    </row>
    <row r="35" spans="1:17" ht="15.75">
      <c r="A35" s="21">
        <v>332</v>
      </c>
      <c r="B35" s="8" t="str">
        <f>LOOKUP(A35,Name!A$1:B1774)</f>
        <v>Donchae Blake</v>
      </c>
      <c r="C35" s="20">
        <v>2.06</v>
      </c>
      <c r="D35" s="20"/>
      <c r="E35" s="20"/>
      <c r="F35" s="20"/>
      <c r="G35" s="20"/>
      <c r="H35" s="350">
        <f t="shared" si="2"/>
        <v>2.06</v>
      </c>
      <c r="J35" s="21">
        <v>173</v>
      </c>
      <c r="K35" s="8" t="str">
        <f>LOOKUP(J35,Name!A$1:B1782)</f>
        <v>Alice Bonner</v>
      </c>
      <c r="L35" s="438">
        <v>67</v>
      </c>
      <c r="M35" s="438">
        <v>71</v>
      </c>
      <c r="N35" s="438"/>
      <c r="O35" s="438"/>
      <c r="P35" s="438"/>
      <c r="Q35" s="437">
        <f t="shared" si="1"/>
        <v>71</v>
      </c>
    </row>
    <row r="36" spans="1:17" ht="15.75">
      <c r="A36" s="21">
        <v>581</v>
      </c>
      <c r="B36" s="8" t="str">
        <f>LOOKUP(A36,Name!A$1:B1773)</f>
        <v>Isabelle Neville</v>
      </c>
      <c r="C36" s="20">
        <v>2.06</v>
      </c>
      <c r="D36" s="20"/>
      <c r="E36" s="20"/>
      <c r="F36" s="20"/>
      <c r="G36" s="20"/>
      <c r="H36" s="350">
        <f t="shared" si="2"/>
        <v>2.06</v>
      </c>
      <c r="J36" s="21">
        <v>338</v>
      </c>
      <c r="K36" s="8" t="str">
        <f>LOOKUP(J36,Name!A$1:B1793)</f>
        <v>Kayleigh Murray</v>
      </c>
      <c r="L36" s="438"/>
      <c r="M36" s="438">
        <v>70</v>
      </c>
      <c r="N36" s="438"/>
      <c r="O36" s="438"/>
      <c r="P36" s="438"/>
      <c r="Q36" s="437">
        <f t="shared" si="1"/>
        <v>70</v>
      </c>
    </row>
    <row r="37" spans="1:17" ht="15.75">
      <c r="A37" s="21">
        <v>322</v>
      </c>
      <c r="B37" s="8" t="str">
        <f>LOOKUP(A37,Name!A$1:B1776)</f>
        <v>Melissa Morris</v>
      </c>
      <c r="C37" s="20"/>
      <c r="D37" s="20">
        <v>2.02</v>
      </c>
      <c r="E37" s="20">
        <v>1.96</v>
      </c>
      <c r="F37" s="20"/>
      <c r="G37" s="20"/>
      <c r="H37" s="350">
        <f t="shared" si="2"/>
        <v>2.02</v>
      </c>
      <c r="J37" s="21">
        <v>460</v>
      </c>
      <c r="K37" s="8" t="str">
        <f>LOOKUP(J37,Name!A$1:B1791)</f>
        <v>Chloe Chapman</v>
      </c>
      <c r="L37" s="438">
        <v>61</v>
      </c>
      <c r="M37" s="438">
        <v>69</v>
      </c>
      <c r="N37" s="438">
        <v>69</v>
      </c>
      <c r="O37" s="438"/>
      <c r="P37" s="438"/>
      <c r="Q37" s="437">
        <f t="shared" si="1"/>
        <v>69</v>
      </c>
    </row>
    <row r="38" spans="1:17" ht="15.75">
      <c r="A38" s="21">
        <v>329</v>
      </c>
      <c r="B38" s="8" t="str">
        <f>LOOKUP(A38,Name!A$1:B1775)</f>
        <v>Harriet Woodward</v>
      </c>
      <c r="C38" s="20">
        <v>2.01</v>
      </c>
      <c r="D38" s="20"/>
      <c r="E38" s="20"/>
      <c r="F38" s="20"/>
      <c r="G38" s="20"/>
      <c r="H38" s="350">
        <f t="shared" si="2"/>
        <v>2.01</v>
      </c>
      <c r="J38" s="21">
        <v>582</v>
      </c>
      <c r="K38" s="8" t="str">
        <f>LOOKUP(J38,Name!A$1:B1788)</f>
        <v>Charlotte Barnard</v>
      </c>
      <c r="L38" s="438">
        <v>68</v>
      </c>
      <c r="M38" s="438">
        <v>69</v>
      </c>
      <c r="N38" s="438"/>
      <c r="O38" s="438"/>
      <c r="P38" s="438"/>
      <c r="Q38" s="437">
        <f t="shared" si="1"/>
        <v>69</v>
      </c>
    </row>
    <row r="39" spans="1:17" ht="15.75">
      <c r="A39" s="21">
        <v>175</v>
      </c>
      <c r="B39" s="8" t="str">
        <f>LOOKUP(A39,Name!A$1:B1775)</f>
        <v>Georgina Stewart</v>
      </c>
      <c r="C39" s="20"/>
      <c r="D39" s="20">
        <v>1.98</v>
      </c>
      <c r="E39" s="20"/>
      <c r="F39" s="20"/>
      <c r="G39" s="20"/>
      <c r="H39" s="350">
        <f t="shared" si="2"/>
        <v>1.98</v>
      </c>
      <c r="J39" s="21">
        <v>168</v>
      </c>
      <c r="K39" s="8" t="str">
        <f>LOOKUP(J39,Name!A$1:B1792)</f>
        <v>Eleanor Williams</v>
      </c>
      <c r="L39" s="438"/>
      <c r="M39" s="438">
        <v>66</v>
      </c>
      <c r="N39" s="438">
        <v>69</v>
      </c>
      <c r="O39" s="438"/>
      <c r="P39" s="438"/>
      <c r="Q39" s="437">
        <f t="shared" si="1"/>
        <v>69</v>
      </c>
    </row>
    <row r="40" spans="1:17" ht="15.75">
      <c r="A40" s="21">
        <v>166</v>
      </c>
      <c r="B40" s="8" t="str">
        <f>LOOKUP(A40,Name!A$1:B1776)</f>
        <v>Rachel Iliffe</v>
      </c>
      <c r="C40" s="20"/>
      <c r="D40" s="20">
        <v>1.98</v>
      </c>
      <c r="E40" s="20">
        <v>1.9</v>
      </c>
      <c r="F40" s="20"/>
      <c r="G40" s="20"/>
      <c r="H40" s="350">
        <f t="shared" si="2"/>
        <v>1.98</v>
      </c>
      <c r="J40" s="21">
        <v>681</v>
      </c>
      <c r="K40" s="8" t="str">
        <f>LOOKUP(J40,Name!A$1:B1793)</f>
        <v>Lauren Colwell</v>
      </c>
      <c r="L40" s="438"/>
      <c r="M40" s="438"/>
      <c r="N40" s="438">
        <v>68</v>
      </c>
      <c r="O40" s="438"/>
      <c r="P40" s="438"/>
      <c r="Q40" s="437">
        <f t="shared" si="1"/>
        <v>68</v>
      </c>
    </row>
    <row r="41" spans="1:17" ht="15.75">
      <c r="A41" s="21">
        <v>676</v>
      </c>
      <c r="B41" s="8" t="str">
        <f>LOOKUP(A41,Name!A$1:B1774)</f>
        <v>Keavie Preston</v>
      </c>
      <c r="C41" s="20">
        <v>1.97</v>
      </c>
      <c r="D41" s="20">
        <v>1.88</v>
      </c>
      <c r="E41" s="20"/>
      <c r="F41" s="20"/>
      <c r="G41" s="20"/>
      <c r="H41" s="350">
        <f t="shared" si="2"/>
        <v>1.97</v>
      </c>
      <c r="J41" s="21">
        <v>329</v>
      </c>
      <c r="K41" s="8" t="str">
        <f>LOOKUP(J41,Name!A$1:B1783)</f>
        <v>Harriet Woodward</v>
      </c>
      <c r="L41" s="439">
        <v>67</v>
      </c>
      <c r="M41" s="439">
        <v>55</v>
      </c>
      <c r="N41" s="440"/>
      <c r="O41" s="438"/>
      <c r="P41" s="438"/>
      <c r="Q41" s="437">
        <f t="shared" si="1"/>
        <v>67</v>
      </c>
    </row>
    <row r="42" spans="1:17" ht="15.75">
      <c r="A42" s="21">
        <v>677</v>
      </c>
      <c r="B42" s="8" t="str">
        <f>LOOKUP(A42,Name!A$1:B1774)</f>
        <v>Libby Dale</v>
      </c>
      <c r="C42" s="20">
        <v>1.95</v>
      </c>
      <c r="D42" s="20">
        <v>1.95</v>
      </c>
      <c r="E42" s="20">
        <v>1.9</v>
      </c>
      <c r="F42" s="20"/>
      <c r="G42" s="20"/>
      <c r="H42" s="350">
        <f t="shared" si="2"/>
        <v>1.95</v>
      </c>
      <c r="J42" s="21">
        <v>328</v>
      </c>
      <c r="K42" s="8" t="str">
        <f>LOOKUP(J42,Name!A$1:B1794)</f>
        <v>Eloise Evans</v>
      </c>
      <c r="L42" s="438"/>
      <c r="M42" s="438">
        <v>65</v>
      </c>
      <c r="N42" s="438"/>
      <c r="O42" s="438"/>
      <c r="P42" s="438"/>
      <c r="Q42" s="437">
        <f t="shared" si="1"/>
        <v>65</v>
      </c>
    </row>
    <row r="43" spans="1:17" ht="15.75">
      <c r="A43" s="21">
        <v>680</v>
      </c>
      <c r="B43" s="599" t="str">
        <f>LOOKUP(A43,Name!A$1:B1776)</f>
        <v>Charlotte Lock</v>
      </c>
      <c r="C43" s="20"/>
      <c r="D43" s="20"/>
      <c r="E43" s="20">
        <v>1.94</v>
      </c>
      <c r="F43" s="20"/>
      <c r="G43" s="20"/>
      <c r="H43" s="350">
        <f t="shared" si="2"/>
        <v>1.94</v>
      </c>
      <c r="J43" s="21">
        <v>170</v>
      </c>
      <c r="K43" s="8" t="str">
        <f>LOOKUP(J43,Name!A$1:B1781)</f>
        <v>Lucy Wood</v>
      </c>
      <c r="L43" s="438">
        <v>64</v>
      </c>
      <c r="M43" s="438"/>
      <c r="N43" s="438"/>
      <c r="O43" s="438"/>
      <c r="P43" s="438"/>
      <c r="Q43" s="437">
        <f t="shared" si="1"/>
        <v>64</v>
      </c>
    </row>
    <row r="44" spans="1:17" ht="15.75">
      <c r="A44" s="21">
        <v>303</v>
      </c>
      <c r="B44" s="8" t="str">
        <f>LOOKUP(A44,Name!A$1:B1769)</f>
        <v>Lauren Francis May</v>
      </c>
      <c r="C44" s="20">
        <v>1.89</v>
      </c>
      <c r="D44" s="20"/>
      <c r="E44" s="20"/>
      <c r="F44" s="20"/>
      <c r="G44" s="20"/>
      <c r="H44" s="350">
        <f t="shared" si="2"/>
        <v>1.89</v>
      </c>
      <c r="J44" s="21">
        <v>585</v>
      </c>
      <c r="K44" s="8" t="str">
        <f>LOOKUP(J44,Name!A$1:B1789)</f>
        <v>Bethany Devonshire</v>
      </c>
      <c r="L44" s="438">
        <v>50</v>
      </c>
      <c r="M44" s="438">
        <v>57</v>
      </c>
      <c r="N44" s="438">
        <v>64</v>
      </c>
      <c r="O44" s="438"/>
      <c r="P44" s="438"/>
      <c r="Q44" s="437">
        <f t="shared" si="1"/>
        <v>64</v>
      </c>
    </row>
    <row r="45" spans="1:17" ht="15.75">
      <c r="A45" s="21">
        <v>338</v>
      </c>
      <c r="B45" s="8" t="str">
        <f>LOOKUP(A45,Name!A$1:B1777)</f>
        <v>Kayleigh Murray</v>
      </c>
      <c r="C45" s="20"/>
      <c r="D45" s="20">
        <v>1.78</v>
      </c>
      <c r="E45" s="20"/>
      <c r="F45" s="20"/>
      <c r="G45" s="20"/>
      <c r="H45" s="350">
        <f t="shared" si="2"/>
        <v>1.78</v>
      </c>
      <c r="J45" s="21">
        <v>586</v>
      </c>
      <c r="K45" s="8" t="str">
        <f>LOOKUP(J45,Name!A$1:B1790)</f>
        <v>Charlotte Cornbill</v>
      </c>
      <c r="L45" s="438">
        <v>60</v>
      </c>
      <c r="M45" s="438">
        <v>59</v>
      </c>
      <c r="N45" s="438"/>
      <c r="O45" s="438"/>
      <c r="P45" s="438"/>
      <c r="Q45" s="437">
        <f t="shared" si="1"/>
        <v>60</v>
      </c>
    </row>
    <row r="46" spans="1:17" ht="15.75">
      <c r="A46" s="21">
        <v>583</v>
      </c>
      <c r="B46" s="8" t="str">
        <f>LOOKUP(A46,Name!A$1:B1775)</f>
        <v>Alice Mellor</v>
      </c>
      <c r="C46" s="20">
        <v>1.73</v>
      </c>
      <c r="D46" s="20">
        <v>1.67</v>
      </c>
      <c r="E46" s="20">
        <v>1.76</v>
      </c>
      <c r="F46" s="20"/>
      <c r="G46" s="20"/>
      <c r="H46" s="350">
        <f t="shared" si="2"/>
        <v>1.76</v>
      </c>
      <c r="J46" s="21">
        <v>175</v>
      </c>
      <c r="K46" s="8" t="str">
        <f>LOOKUP(J46,Name!A$1:B1795)</f>
        <v>Georgina Stewart</v>
      </c>
      <c r="L46" s="438"/>
      <c r="M46" s="438">
        <v>57</v>
      </c>
      <c r="N46" s="438"/>
      <c r="O46" s="438"/>
      <c r="P46" s="438"/>
      <c r="Q46" s="437">
        <f t="shared" si="1"/>
        <v>57</v>
      </c>
    </row>
    <row r="47" spans="1:17" ht="15.75">
      <c r="A47" s="21">
        <v>679</v>
      </c>
      <c r="B47" s="599" t="str">
        <f>LOOKUP(A47,Name!A$1:B1775)</f>
        <v>Tania Jansen van Rensburg</v>
      </c>
      <c r="C47" s="20"/>
      <c r="D47" s="20"/>
      <c r="E47" s="20">
        <v>1.72</v>
      </c>
      <c r="F47" s="20"/>
      <c r="G47" s="20"/>
      <c r="H47" s="350">
        <f t="shared" si="2"/>
        <v>1.72</v>
      </c>
      <c r="J47" s="21">
        <v>584</v>
      </c>
      <c r="K47" s="8" t="str">
        <f>LOOKUP(J47,Name!A$1:B1786)</f>
        <v>Ella Turner</v>
      </c>
      <c r="L47" s="438">
        <v>48</v>
      </c>
      <c r="M47" s="438"/>
      <c r="N47" s="438"/>
      <c r="O47" s="438"/>
      <c r="P47" s="438"/>
      <c r="Q47" s="437">
        <f t="shared" si="1"/>
        <v>48</v>
      </c>
    </row>
    <row r="48" spans="1:8" ht="16.5" thickBot="1">
      <c r="A48" s="21">
        <v>168</v>
      </c>
      <c r="B48" s="8" t="str">
        <f>LOOKUP(A48,Name!A$1:B1765)</f>
        <v>Eleanor Williams</v>
      </c>
      <c r="C48" s="20">
        <v>1.7</v>
      </c>
      <c r="D48" s="20">
        <v>1.68</v>
      </c>
      <c r="E48" s="20">
        <v>1.5</v>
      </c>
      <c r="F48" s="20"/>
      <c r="G48" s="20"/>
      <c r="H48" s="350">
        <f t="shared" si="2"/>
        <v>1.7</v>
      </c>
    </row>
    <row r="49" spans="1:17" ht="16.5" thickBot="1">
      <c r="A49" s="21">
        <v>672</v>
      </c>
      <c r="B49" s="8" t="str">
        <f>LOOKUP(A49,Name!A$1:B1775)</f>
        <v>Louisa Webber</v>
      </c>
      <c r="C49" s="20">
        <v>1.63</v>
      </c>
      <c r="D49" s="20">
        <v>1.67</v>
      </c>
      <c r="E49" s="20"/>
      <c r="F49" s="20"/>
      <c r="G49" s="20"/>
      <c r="H49" s="350">
        <f t="shared" si="2"/>
        <v>1.67</v>
      </c>
      <c r="J49" s="726" t="s">
        <v>0</v>
      </c>
      <c r="K49" s="732" t="s">
        <v>249</v>
      </c>
      <c r="L49" s="728" t="s">
        <v>89</v>
      </c>
      <c r="M49" s="728" t="s">
        <v>1</v>
      </c>
      <c r="N49" s="728" t="s">
        <v>2</v>
      </c>
      <c r="O49" s="728" t="s">
        <v>3</v>
      </c>
      <c r="P49" s="729" t="s">
        <v>4</v>
      </c>
      <c r="Q49" s="749" t="s">
        <v>537</v>
      </c>
    </row>
    <row r="50" spans="1:17" ht="15.75">
      <c r="A50" s="21">
        <v>330</v>
      </c>
      <c r="B50" s="8" t="str">
        <f>LOOKUP(A50,Name!A$1:B1767)</f>
        <v>Olivia Ward</v>
      </c>
      <c r="C50" s="389">
        <v>1.66</v>
      </c>
      <c r="D50" s="346"/>
      <c r="E50" s="346"/>
      <c r="F50" s="20"/>
      <c r="G50" s="20"/>
      <c r="H50" s="350">
        <f t="shared" si="2"/>
        <v>1.66</v>
      </c>
      <c r="J50" s="636">
        <v>340</v>
      </c>
      <c r="K50" s="750" t="str">
        <f>LOOKUP(J50,Name!A$1:B1791)</f>
        <v>Nichole Birmingham</v>
      </c>
      <c r="L50" s="731"/>
      <c r="M50" s="731">
        <v>7.93</v>
      </c>
      <c r="N50" s="748">
        <v>9.58</v>
      </c>
      <c r="O50" s="731"/>
      <c r="P50" s="731"/>
      <c r="Q50" s="760">
        <f aca="true" t="shared" si="3" ref="Q50:Q66">MAX(L50:P50)</f>
        <v>9.58</v>
      </c>
    </row>
    <row r="51" spans="1:17" ht="15.75">
      <c r="A51" s="21">
        <v>460</v>
      </c>
      <c r="B51" s="8" t="str">
        <f>LOOKUP(A51,Name!A$1:B1776)</f>
        <v>Chloe Chapman</v>
      </c>
      <c r="C51" s="20"/>
      <c r="D51" s="20">
        <v>1.62</v>
      </c>
      <c r="E51" s="20">
        <v>1.66</v>
      </c>
      <c r="F51" s="20"/>
      <c r="G51" s="20"/>
      <c r="H51" s="350">
        <f t="shared" si="2"/>
        <v>1.66</v>
      </c>
      <c r="J51" s="21">
        <v>457</v>
      </c>
      <c r="K51" s="8" t="str">
        <f>LOOKUP(J51,Name!A$1:B1784)</f>
        <v>Josie Olyarynk</v>
      </c>
      <c r="L51" s="20">
        <v>8.47</v>
      </c>
      <c r="M51" s="20">
        <v>8.74</v>
      </c>
      <c r="N51" s="20">
        <v>9.24</v>
      </c>
      <c r="O51" s="20"/>
      <c r="P51" s="20"/>
      <c r="Q51" s="350">
        <f t="shared" si="3"/>
        <v>9.24</v>
      </c>
    </row>
    <row r="52" spans="1:17" ht="15.75">
      <c r="A52" s="21">
        <v>174</v>
      </c>
      <c r="B52" s="8" t="str">
        <f>LOOKUP(A52,Name!A$1:B1766)</f>
        <v>Sam Hamadou</v>
      </c>
      <c r="C52" s="20">
        <v>1.63</v>
      </c>
      <c r="D52" s="20"/>
      <c r="E52" s="20"/>
      <c r="F52" s="20"/>
      <c r="G52" s="20"/>
      <c r="H52" s="350">
        <f t="shared" si="2"/>
        <v>1.63</v>
      </c>
      <c r="J52" s="458">
        <v>322</v>
      </c>
      <c r="K52" s="459" t="str">
        <f>LOOKUP(J52,Name!A$1:B1782)</f>
        <v>Melissa Morris</v>
      </c>
      <c r="L52" s="745">
        <v>8.87</v>
      </c>
      <c r="M52" s="745">
        <v>8.99</v>
      </c>
      <c r="N52" s="746">
        <v>8.13</v>
      </c>
      <c r="O52" s="746"/>
      <c r="P52" s="746"/>
      <c r="Q52" s="747">
        <f t="shared" si="3"/>
        <v>8.99</v>
      </c>
    </row>
    <row r="53" spans="1:17" ht="15.75">
      <c r="A53" s="21">
        <v>459</v>
      </c>
      <c r="B53" s="8" t="str">
        <f>LOOKUP(A53,Name!A$1:B1775)</f>
        <v>Lauryn Elliott</v>
      </c>
      <c r="C53" s="20"/>
      <c r="D53" s="20"/>
      <c r="E53" s="20">
        <v>1.58</v>
      </c>
      <c r="F53" s="20"/>
      <c r="G53" s="20"/>
      <c r="H53" s="350">
        <f t="shared" si="2"/>
        <v>1.58</v>
      </c>
      <c r="J53" s="21">
        <v>671</v>
      </c>
      <c r="K53" s="8" t="str">
        <f>LOOKUP(J53,Name!A$1:B1788)</f>
        <v>Fiona Foulkes</v>
      </c>
      <c r="L53" s="20">
        <v>8.06</v>
      </c>
      <c r="M53" s="20">
        <v>7.94</v>
      </c>
      <c r="N53" s="20">
        <v>8.04</v>
      </c>
      <c r="O53" s="20"/>
      <c r="P53" s="20"/>
      <c r="Q53" s="350">
        <f t="shared" si="3"/>
        <v>8.06</v>
      </c>
    </row>
    <row r="54" spans="1:17" ht="15.75">
      <c r="A54" s="21">
        <v>170</v>
      </c>
      <c r="B54" s="8" t="str">
        <f>LOOKUP(A54,Name!A$1:B1772)</f>
        <v>Lucy Wood</v>
      </c>
      <c r="C54" s="20">
        <v>1.52</v>
      </c>
      <c r="D54" s="20"/>
      <c r="E54" s="20"/>
      <c r="F54" s="20"/>
      <c r="G54" s="20"/>
      <c r="H54" s="350">
        <f t="shared" si="2"/>
        <v>1.52</v>
      </c>
      <c r="J54" s="21">
        <v>320</v>
      </c>
      <c r="K54" s="435" t="str">
        <f>LOOKUP(J54,Name!A$1:B1781)</f>
        <v>Kia Stewart Morrison</v>
      </c>
      <c r="L54" s="20">
        <v>7.68</v>
      </c>
      <c r="M54" s="20">
        <v>6.91</v>
      </c>
      <c r="N54" s="20">
        <v>7.15</v>
      </c>
      <c r="O54" s="20"/>
      <c r="P54" s="20"/>
      <c r="Q54" s="350">
        <f t="shared" si="3"/>
        <v>7.68</v>
      </c>
    </row>
    <row r="55" spans="1:17" ht="15.75">
      <c r="A55" s="21">
        <v>167</v>
      </c>
      <c r="B55" s="8" t="str">
        <f>LOOKUP(A55,Name!A$1:B1764)</f>
        <v>Georgina Case</v>
      </c>
      <c r="C55" s="20">
        <v>1.48</v>
      </c>
      <c r="D55" s="20"/>
      <c r="E55" s="20">
        <v>1.5</v>
      </c>
      <c r="F55" s="20"/>
      <c r="G55" s="20"/>
      <c r="H55" s="350">
        <f t="shared" si="2"/>
        <v>1.5</v>
      </c>
      <c r="J55" s="21">
        <v>303</v>
      </c>
      <c r="K55" s="8" t="str">
        <f>LOOKUP(J55,Name!A$1:B1783)</f>
        <v>Lauren Francis May</v>
      </c>
      <c r="L55" s="389">
        <v>7.55</v>
      </c>
      <c r="M55" s="389"/>
      <c r="N55" s="389"/>
      <c r="O55" s="20"/>
      <c r="P55" s="20"/>
      <c r="Q55" s="350">
        <f t="shared" si="3"/>
        <v>7.55</v>
      </c>
    </row>
    <row r="56" spans="1:17" ht="15.75">
      <c r="A56" s="21">
        <v>171</v>
      </c>
      <c r="B56" s="8" t="str">
        <f>LOOKUP(A56,Name!A$1:B1771)</f>
        <v>Hannah Smith</v>
      </c>
      <c r="C56" s="20">
        <v>1.44</v>
      </c>
      <c r="D56" s="20">
        <v>1.38</v>
      </c>
      <c r="E56" s="20">
        <v>1.24</v>
      </c>
      <c r="F56" s="20"/>
      <c r="G56" s="20"/>
      <c r="H56" s="350">
        <f t="shared" si="2"/>
        <v>1.44</v>
      </c>
      <c r="J56" s="21">
        <v>674</v>
      </c>
      <c r="K56" s="8" t="str">
        <f>LOOKUP(J56,Name!A$1:B1787)</f>
        <v>Maisie Franklin</v>
      </c>
      <c r="L56" s="20">
        <v>7.2</v>
      </c>
      <c r="M56" s="20">
        <v>6.63</v>
      </c>
      <c r="N56" s="20">
        <v>7.46</v>
      </c>
      <c r="O56" s="20"/>
      <c r="P56" s="20"/>
      <c r="Q56" s="350">
        <f t="shared" si="3"/>
        <v>7.46</v>
      </c>
    </row>
    <row r="57" spans="10:17" ht="16.5" thickBot="1">
      <c r="J57" s="21">
        <v>680</v>
      </c>
      <c r="K57" s="8" t="str">
        <f>LOOKUP(J57,Name!A$1:B1788)</f>
        <v>Charlotte Lock</v>
      </c>
      <c r="L57" s="20"/>
      <c r="M57" s="20"/>
      <c r="N57" s="20">
        <v>7.35</v>
      </c>
      <c r="O57" s="20"/>
      <c r="P57" s="20"/>
      <c r="Q57" s="350">
        <f t="shared" si="3"/>
        <v>7.35</v>
      </c>
    </row>
    <row r="58" spans="1:17" ht="15.75">
      <c r="A58" s="295" t="s">
        <v>0</v>
      </c>
      <c r="B58" s="296" t="s">
        <v>605</v>
      </c>
      <c r="C58" s="293" t="s">
        <v>89</v>
      </c>
      <c r="D58" s="293" t="s">
        <v>1</v>
      </c>
      <c r="E58" s="293" t="s">
        <v>2</v>
      </c>
      <c r="F58" s="293" t="s">
        <v>3</v>
      </c>
      <c r="G58" s="293" t="s">
        <v>4</v>
      </c>
      <c r="H58" s="297" t="s">
        <v>526</v>
      </c>
      <c r="J58" s="21">
        <v>676</v>
      </c>
      <c r="K58" s="8" t="str">
        <f>LOOKUP(J58,Name!A$1:B1789)</f>
        <v>Keavie Preston</v>
      </c>
      <c r="L58" s="20">
        <v>6.81</v>
      </c>
      <c r="M58" s="20">
        <v>6.29</v>
      </c>
      <c r="N58" s="20"/>
      <c r="O58" s="20"/>
      <c r="P58" s="20"/>
      <c r="Q58" s="350">
        <f t="shared" si="3"/>
        <v>6.81</v>
      </c>
    </row>
    <row r="59" spans="1:17" ht="15.75">
      <c r="A59" s="47">
        <v>673</v>
      </c>
      <c r="B59" s="8" t="str">
        <f>LOOKUP(A59,Name!A$1:B1772)</f>
        <v>Anya Bates</v>
      </c>
      <c r="C59" s="441">
        <v>60</v>
      </c>
      <c r="D59" s="441">
        <v>59</v>
      </c>
      <c r="E59" s="441">
        <v>58</v>
      </c>
      <c r="F59" s="438"/>
      <c r="G59" s="438"/>
      <c r="H59" s="759">
        <f aca="true" t="shared" si="4" ref="H59:H79">MAX(C59:G59)</f>
        <v>60</v>
      </c>
      <c r="J59" s="21">
        <v>459</v>
      </c>
      <c r="K59" s="8" t="str">
        <f>LOOKUP(J59,Name!A$1:B1785)</f>
        <v>Lauryn Elliott</v>
      </c>
      <c r="L59" s="20">
        <v>5.72</v>
      </c>
      <c r="M59" s="20"/>
      <c r="N59" s="20">
        <v>6.37</v>
      </c>
      <c r="O59" s="20"/>
      <c r="P59" s="20"/>
      <c r="Q59" s="350">
        <f t="shared" si="3"/>
        <v>6.37</v>
      </c>
    </row>
    <row r="60" spans="1:17" ht="15.75">
      <c r="A60" s="47">
        <v>165</v>
      </c>
      <c r="B60" s="8" t="str">
        <f>LOOKUP(A60,Name!A$1:B1762)</f>
        <v>Mollie Darrock</v>
      </c>
      <c r="C60" s="438">
        <v>58</v>
      </c>
      <c r="D60" s="438">
        <v>56</v>
      </c>
      <c r="E60" s="438">
        <v>57</v>
      </c>
      <c r="F60" s="438"/>
      <c r="G60" s="438"/>
      <c r="H60" s="442">
        <f t="shared" si="4"/>
        <v>58</v>
      </c>
      <c r="J60" s="21">
        <v>171</v>
      </c>
      <c r="K60" s="8" t="str">
        <f>LOOKUP(J60,Name!A$1:B1778)</f>
        <v>Hannah Smith</v>
      </c>
      <c r="L60" s="20">
        <v>5.96</v>
      </c>
      <c r="M60" s="20">
        <v>5.79</v>
      </c>
      <c r="N60" s="20">
        <v>5.89</v>
      </c>
      <c r="O60" s="20"/>
      <c r="P60" s="20"/>
      <c r="Q60" s="350">
        <f t="shared" si="3"/>
        <v>5.96</v>
      </c>
    </row>
    <row r="61" spans="1:17" ht="15.75">
      <c r="A61" s="47">
        <v>340</v>
      </c>
      <c r="B61" s="435" t="str">
        <f>LOOKUP(A61,Name!A$1:B1763)</f>
        <v>Nichole Birmingham</v>
      </c>
      <c r="C61" s="438"/>
      <c r="D61" s="438">
        <v>55</v>
      </c>
      <c r="E61" s="438"/>
      <c r="F61" s="438"/>
      <c r="G61" s="438"/>
      <c r="H61" s="442">
        <f t="shared" si="4"/>
        <v>55</v>
      </c>
      <c r="J61" s="21">
        <v>330</v>
      </c>
      <c r="K61" s="8" t="str">
        <f>LOOKUP(J61,Name!A$1:B1780)</f>
        <v>Olivia Ward</v>
      </c>
      <c r="L61" s="20">
        <v>5.74</v>
      </c>
      <c r="M61" s="20">
        <v>4.59</v>
      </c>
      <c r="N61" s="20">
        <v>4.87</v>
      </c>
      <c r="O61" s="20"/>
      <c r="P61" s="20"/>
      <c r="Q61" s="350">
        <f t="shared" si="3"/>
        <v>5.74</v>
      </c>
    </row>
    <row r="62" spans="1:17" ht="15.75">
      <c r="A62" s="47">
        <v>582</v>
      </c>
      <c r="B62" s="8" t="str">
        <f>LOOKUP(A62,Name!A$1:B1764)</f>
        <v>Charlotte Barnard</v>
      </c>
      <c r="C62" s="438">
        <v>50</v>
      </c>
      <c r="D62" s="438">
        <v>49</v>
      </c>
      <c r="E62" s="438">
        <v>48</v>
      </c>
      <c r="F62" s="438"/>
      <c r="G62" s="438"/>
      <c r="H62" s="442">
        <f t="shared" si="4"/>
        <v>50</v>
      </c>
      <c r="J62" s="21">
        <v>679</v>
      </c>
      <c r="K62" s="599" t="str">
        <f>LOOKUP(J62,Name!A$1:B1787)</f>
        <v>Tania Jansen van Rensburg</v>
      </c>
      <c r="L62" s="20"/>
      <c r="M62" s="20"/>
      <c r="N62" s="20">
        <v>5.36</v>
      </c>
      <c r="O62" s="20"/>
      <c r="P62" s="20"/>
      <c r="Q62" s="350">
        <f t="shared" si="3"/>
        <v>5.36</v>
      </c>
    </row>
    <row r="63" spans="1:17" ht="15.75">
      <c r="A63" s="47">
        <v>581</v>
      </c>
      <c r="B63" s="8" t="str">
        <f>LOOKUP(A63,Name!A$1:B1765)</f>
        <v>Isabelle Neville</v>
      </c>
      <c r="C63" s="438"/>
      <c r="D63" s="438">
        <v>49</v>
      </c>
      <c r="E63" s="438">
        <v>50</v>
      </c>
      <c r="F63" s="438"/>
      <c r="G63" s="438"/>
      <c r="H63" s="442">
        <f t="shared" si="4"/>
        <v>50</v>
      </c>
      <c r="J63" s="21">
        <v>170</v>
      </c>
      <c r="K63" s="8" t="str">
        <f>LOOKUP(J63,Name!A$1:B1790)</f>
        <v>Lucy Wood</v>
      </c>
      <c r="L63" s="20"/>
      <c r="M63" s="20">
        <v>5.02</v>
      </c>
      <c r="N63" s="20"/>
      <c r="O63" s="20"/>
      <c r="P63" s="20"/>
      <c r="Q63" s="350">
        <f t="shared" si="3"/>
        <v>5.02</v>
      </c>
    </row>
    <row r="64" spans="1:17" ht="15.75">
      <c r="A64" s="47">
        <v>166</v>
      </c>
      <c r="B64" s="8" t="str">
        <f>LOOKUP(A64,Name!A$1:B1763)</f>
        <v>Rachel Iliffe</v>
      </c>
      <c r="C64" s="438">
        <v>48</v>
      </c>
      <c r="D64" s="438"/>
      <c r="E64" s="438"/>
      <c r="F64" s="438"/>
      <c r="G64" s="438"/>
      <c r="H64" s="442">
        <f t="shared" si="4"/>
        <v>48</v>
      </c>
      <c r="J64" s="21">
        <v>328</v>
      </c>
      <c r="K64" s="8" t="str">
        <f>LOOKUP(J64,Name!A$1:B1779)</f>
        <v>Eloise Evans</v>
      </c>
      <c r="L64" s="20">
        <v>4.89</v>
      </c>
      <c r="M64" s="20"/>
      <c r="N64" s="20"/>
      <c r="O64" s="20"/>
      <c r="P64" s="20"/>
      <c r="Q64" s="350">
        <f t="shared" si="3"/>
        <v>4.89</v>
      </c>
    </row>
    <row r="65" spans="1:17" ht="15.75">
      <c r="A65" s="47">
        <v>459</v>
      </c>
      <c r="B65" s="8" t="str">
        <f>LOOKUP(A65,Name!A$1:B1766)</f>
        <v>Lauryn Elliott</v>
      </c>
      <c r="C65" s="438">
        <v>48</v>
      </c>
      <c r="D65" s="438"/>
      <c r="E65" s="438"/>
      <c r="F65" s="438"/>
      <c r="G65" s="438"/>
      <c r="H65" s="442">
        <f t="shared" si="4"/>
        <v>48</v>
      </c>
      <c r="J65" s="21">
        <v>582</v>
      </c>
      <c r="K65" s="8" t="str">
        <f>LOOKUP(J65,Name!A$1:B1785)</f>
        <v>Charlotte Barnard</v>
      </c>
      <c r="L65" s="20"/>
      <c r="M65" s="20"/>
      <c r="N65" s="20">
        <v>4.71</v>
      </c>
      <c r="O65" s="20"/>
      <c r="P65" s="20"/>
      <c r="Q65" s="350">
        <f t="shared" si="3"/>
        <v>4.71</v>
      </c>
    </row>
    <row r="66" spans="1:17" ht="15.75">
      <c r="A66" s="47">
        <v>670</v>
      </c>
      <c r="B66" s="8" t="str">
        <f>LOOKUP(A66,Name!A$1:B1773)</f>
        <v>Emily Belcher</v>
      </c>
      <c r="C66" s="438">
        <v>48</v>
      </c>
      <c r="D66" s="438">
        <v>48</v>
      </c>
      <c r="E66" s="438">
        <v>48</v>
      </c>
      <c r="F66" s="438"/>
      <c r="G66" s="438"/>
      <c r="H66" s="442">
        <f t="shared" si="4"/>
        <v>48</v>
      </c>
      <c r="J66" s="21">
        <v>583</v>
      </c>
      <c r="K66" s="8" t="str">
        <f>LOOKUP(J66,Name!A$1:B1786)</f>
        <v>Alice Mellor</v>
      </c>
      <c r="L66" s="20">
        <v>4.27</v>
      </c>
      <c r="M66" s="20">
        <v>4.07</v>
      </c>
      <c r="N66" s="20">
        <v>4.68</v>
      </c>
      <c r="O66" s="20"/>
      <c r="P66" s="20"/>
      <c r="Q66" s="350">
        <f t="shared" si="3"/>
        <v>4.68</v>
      </c>
    </row>
    <row r="67" spans="1:8" ht="16.5" thickBot="1">
      <c r="A67" s="47">
        <v>674</v>
      </c>
      <c r="B67" s="8" t="str">
        <f>LOOKUP(A67,Name!A$1:B1774)</f>
        <v>Maisie Franklin</v>
      </c>
      <c r="C67" s="438">
        <v>48</v>
      </c>
      <c r="D67" s="438">
        <v>46</v>
      </c>
      <c r="E67" s="438">
        <v>46</v>
      </c>
      <c r="F67" s="438"/>
      <c r="G67" s="438"/>
      <c r="H67" s="442">
        <f t="shared" si="4"/>
        <v>48</v>
      </c>
    </row>
    <row r="68" spans="1:17" ht="15.75">
      <c r="A68" s="47">
        <v>330</v>
      </c>
      <c r="B68" s="8" t="str">
        <f>LOOKUP(A68,Name!A$1:B1775)</f>
        <v>Olivia Ward</v>
      </c>
      <c r="C68" s="438"/>
      <c r="D68" s="438">
        <v>48</v>
      </c>
      <c r="E68" s="438">
        <v>43</v>
      </c>
      <c r="F68" s="438"/>
      <c r="G68" s="438"/>
      <c r="H68" s="442">
        <f t="shared" si="4"/>
        <v>48</v>
      </c>
      <c r="J68" s="444" t="s">
        <v>0</v>
      </c>
      <c r="K68" s="296" t="s">
        <v>244</v>
      </c>
      <c r="L68" s="293" t="s">
        <v>89</v>
      </c>
      <c r="M68" s="293" t="s">
        <v>1</v>
      </c>
      <c r="N68" s="293" t="s">
        <v>2</v>
      </c>
      <c r="O68" s="293" t="s">
        <v>3</v>
      </c>
      <c r="P68" s="293" t="s">
        <v>4</v>
      </c>
      <c r="Q68" s="297" t="s">
        <v>38</v>
      </c>
    </row>
    <row r="69" spans="1:17" ht="15.75">
      <c r="A69" s="47">
        <v>681</v>
      </c>
      <c r="B69" s="8" t="str">
        <f>LOOKUP(A69,Name!A$1:B1775)</f>
        <v>Lauren Colwell</v>
      </c>
      <c r="C69" s="438"/>
      <c r="D69" s="438"/>
      <c r="E69" s="438">
        <v>45</v>
      </c>
      <c r="F69" s="438"/>
      <c r="G69" s="438"/>
      <c r="H69" s="442">
        <f t="shared" si="4"/>
        <v>45</v>
      </c>
      <c r="J69" s="446">
        <v>6</v>
      </c>
      <c r="K69" s="62" t="s">
        <v>247</v>
      </c>
      <c r="L69" s="450">
        <v>103.2</v>
      </c>
      <c r="M69" s="450">
        <v>103.7</v>
      </c>
      <c r="N69" s="19">
        <v>105.8</v>
      </c>
      <c r="O69" s="19"/>
      <c r="P69" s="19"/>
      <c r="Q69" s="758">
        <f>MIN(L69:P69)</f>
        <v>103.2</v>
      </c>
    </row>
    <row r="70" spans="1:17" ht="15.75">
      <c r="A70" s="47">
        <v>460</v>
      </c>
      <c r="B70" s="8" t="str">
        <f>LOOKUP(A70,Name!A$1:B1767)</f>
        <v>Chloe Chapman</v>
      </c>
      <c r="C70" s="439">
        <v>44</v>
      </c>
      <c r="D70" s="439"/>
      <c r="E70" s="439"/>
      <c r="F70" s="438"/>
      <c r="G70" s="438"/>
      <c r="H70" s="442">
        <f t="shared" si="4"/>
        <v>44</v>
      </c>
      <c r="J70" s="451">
        <v>4</v>
      </c>
      <c r="K70" s="58" t="s">
        <v>9</v>
      </c>
      <c r="L70" s="19">
        <v>104.5</v>
      </c>
      <c r="M70" s="19"/>
      <c r="N70" s="450">
        <v>104.6</v>
      </c>
      <c r="O70" s="19"/>
      <c r="P70" s="19"/>
      <c r="Q70" s="298">
        <f>MIN(L70:P70)</f>
        <v>104.5</v>
      </c>
    </row>
    <row r="71" spans="1:17" ht="15.75">
      <c r="A71" s="47">
        <v>328</v>
      </c>
      <c r="B71" s="8" t="str">
        <f>LOOKUP(A71,Name!A$1:B1765)</f>
        <v>Eloise Evans</v>
      </c>
      <c r="C71" s="438">
        <v>43</v>
      </c>
      <c r="D71" s="438">
        <v>36</v>
      </c>
      <c r="E71" s="438"/>
      <c r="F71" s="438"/>
      <c r="G71" s="438"/>
      <c r="H71" s="442">
        <f t="shared" si="4"/>
        <v>43</v>
      </c>
      <c r="J71" s="447">
        <v>3</v>
      </c>
      <c r="K71" s="58" t="s">
        <v>6</v>
      </c>
      <c r="L71" s="19">
        <v>105.7</v>
      </c>
      <c r="M71" s="19">
        <v>107.1</v>
      </c>
      <c r="N71" s="19">
        <v>105.3</v>
      </c>
      <c r="O71" s="19"/>
      <c r="P71" s="19"/>
      <c r="Q71" s="298">
        <f>MIN(L71:P71)</f>
        <v>105.3</v>
      </c>
    </row>
    <row r="72" spans="1:17" ht="15.75">
      <c r="A72" s="47">
        <v>322</v>
      </c>
      <c r="B72" s="8" t="str">
        <f>LOOKUP(A72,Name!A$1:B1764)</f>
        <v>Melissa Morris</v>
      </c>
      <c r="C72" s="438">
        <v>42</v>
      </c>
      <c r="D72" s="438"/>
      <c r="E72" s="438"/>
      <c r="F72" s="438"/>
      <c r="G72" s="438"/>
      <c r="H72" s="442">
        <f t="shared" si="4"/>
        <v>42</v>
      </c>
      <c r="J72" s="445">
        <v>5</v>
      </c>
      <c r="K72" s="58" t="s">
        <v>8</v>
      </c>
      <c r="L72" s="19">
        <v>109.9</v>
      </c>
      <c r="M72" s="19"/>
      <c r="N72" s="19"/>
      <c r="O72" s="19"/>
      <c r="P72" s="19"/>
      <c r="Q72" s="298">
        <f>MIN(L72:P72)</f>
        <v>109.9</v>
      </c>
    </row>
    <row r="73" spans="1:17" ht="16.5" thickBot="1">
      <c r="A73" s="47">
        <v>170</v>
      </c>
      <c r="B73" s="8" t="str">
        <f>LOOKUP(A73,Name!A$1:B1772)</f>
        <v>Lucy Wood</v>
      </c>
      <c r="C73" s="438"/>
      <c r="D73" s="438">
        <v>42</v>
      </c>
      <c r="E73" s="438"/>
      <c r="F73" s="438"/>
      <c r="G73" s="438"/>
      <c r="H73" s="442">
        <f t="shared" si="4"/>
        <v>42</v>
      </c>
      <c r="J73" s="452">
        <v>1</v>
      </c>
      <c r="K73" s="63" t="s">
        <v>10</v>
      </c>
      <c r="L73" s="76">
        <v>112.5</v>
      </c>
      <c r="M73" s="76">
        <v>117.7</v>
      </c>
      <c r="N73" s="76">
        <v>111.4</v>
      </c>
      <c r="O73" s="76"/>
      <c r="P73" s="76"/>
      <c r="Q73" s="299">
        <f>MIN(L73:P73)</f>
        <v>111.4</v>
      </c>
    </row>
    <row r="74" spans="1:8" ht="16.5" thickBot="1">
      <c r="A74" s="47">
        <v>675</v>
      </c>
      <c r="B74" s="8" t="str">
        <f>LOOKUP(A74,Name!A$1:B1774)</f>
        <v>Ella Stirling</v>
      </c>
      <c r="C74" s="438">
        <v>41</v>
      </c>
      <c r="D74" s="438">
        <v>39</v>
      </c>
      <c r="E74" s="438"/>
      <c r="F74" s="438"/>
      <c r="G74" s="438"/>
      <c r="H74" s="442">
        <f t="shared" si="4"/>
        <v>41</v>
      </c>
    </row>
    <row r="75" spans="1:17" ht="15.75">
      <c r="A75" s="47">
        <v>329</v>
      </c>
      <c r="B75" s="8" t="str">
        <f>LOOKUP(A75,Name!A$1:B1775)</f>
        <v>Harriet Woodward</v>
      </c>
      <c r="C75" s="438"/>
      <c r="D75" s="438">
        <v>41</v>
      </c>
      <c r="E75" s="438"/>
      <c r="F75" s="438"/>
      <c r="G75" s="438"/>
      <c r="H75" s="442">
        <f t="shared" si="4"/>
        <v>41</v>
      </c>
      <c r="J75" s="444" t="s">
        <v>0</v>
      </c>
      <c r="K75" s="296" t="s">
        <v>243</v>
      </c>
      <c r="L75" s="293" t="s">
        <v>89</v>
      </c>
      <c r="M75" s="293" t="s">
        <v>1</v>
      </c>
      <c r="N75" s="293" t="s">
        <v>2</v>
      </c>
      <c r="O75" s="293" t="s">
        <v>3</v>
      </c>
      <c r="P75" s="293" t="s">
        <v>4</v>
      </c>
      <c r="Q75" s="297" t="s">
        <v>38</v>
      </c>
    </row>
    <row r="76" spans="1:17" ht="15.75">
      <c r="A76" s="47">
        <v>585</v>
      </c>
      <c r="B76" s="8" t="str">
        <f>LOOKUP(A76,Name!A$1:B1771)</f>
        <v>Bethany Devonshire</v>
      </c>
      <c r="C76" s="438">
        <v>33</v>
      </c>
      <c r="D76" s="438">
        <v>36</v>
      </c>
      <c r="E76" s="438">
        <v>38</v>
      </c>
      <c r="F76" s="438"/>
      <c r="G76" s="438"/>
      <c r="H76" s="442">
        <f t="shared" si="4"/>
        <v>38</v>
      </c>
      <c r="J76" s="446">
        <v>6</v>
      </c>
      <c r="K76" s="62" t="s">
        <v>247</v>
      </c>
      <c r="L76" s="19">
        <v>110.6</v>
      </c>
      <c r="M76" s="19">
        <v>114.2</v>
      </c>
      <c r="N76" s="733">
        <v>107.6</v>
      </c>
      <c r="O76" s="19"/>
      <c r="P76" s="19"/>
      <c r="Q76" s="758">
        <f>MIN(L76:P76)</f>
        <v>107.6</v>
      </c>
    </row>
    <row r="77" spans="1:17" ht="15.75">
      <c r="A77" s="47">
        <v>584</v>
      </c>
      <c r="B77" s="8" t="str">
        <f>LOOKUP(A77,Name!A$1:B1769)</f>
        <v>Ella Turner</v>
      </c>
      <c r="C77" s="438">
        <v>36</v>
      </c>
      <c r="D77" s="438"/>
      <c r="E77" s="438"/>
      <c r="F77" s="438"/>
      <c r="G77" s="438"/>
      <c r="H77" s="442">
        <f t="shared" si="4"/>
        <v>36</v>
      </c>
      <c r="J77" s="445">
        <v>5</v>
      </c>
      <c r="K77" s="58" t="s">
        <v>8</v>
      </c>
      <c r="L77" s="450">
        <v>107.9</v>
      </c>
      <c r="M77" s="450">
        <v>110.7</v>
      </c>
      <c r="N77" s="522">
        <v>108.4</v>
      </c>
      <c r="O77" s="19"/>
      <c r="P77" s="19"/>
      <c r="Q77" s="298">
        <f>MIN(L77:P77)</f>
        <v>107.9</v>
      </c>
    </row>
    <row r="78" spans="1:17" ht="15.75">
      <c r="A78" s="47">
        <v>586</v>
      </c>
      <c r="B78" s="8" t="str">
        <f>LOOKUP(A78,Name!A$1:B1770)</f>
        <v>Charlotte Cornbill</v>
      </c>
      <c r="C78" s="438">
        <v>36</v>
      </c>
      <c r="D78" s="438">
        <v>35</v>
      </c>
      <c r="E78" s="438"/>
      <c r="F78" s="438"/>
      <c r="G78" s="438"/>
      <c r="H78" s="442">
        <f t="shared" si="4"/>
        <v>36</v>
      </c>
      <c r="J78" s="448">
        <v>1</v>
      </c>
      <c r="K78" s="58" t="s">
        <v>10</v>
      </c>
      <c r="L78" s="19">
        <v>115.2</v>
      </c>
      <c r="M78" s="19">
        <v>129</v>
      </c>
      <c r="N78" s="19"/>
      <c r="O78" s="19"/>
      <c r="P78" s="19"/>
      <c r="Q78" s="298">
        <f>MIN(L78:P78)</f>
        <v>115.2</v>
      </c>
    </row>
    <row r="79" spans="1:17" ht="15.75">
      <c r="A79" s="47">
        <v>173</v>
      </c>
      <c r="B79" s="8" t="str">
        <f>LOOKUP(A79,Name!A$1:B1774)</f>
        <v>Alice Bonner</v>
      </c>
      <c r="C79" s="438"/>
      <c r="D79" s="438">
        <v>33</v>
      </c>
      <c r="E79" s="438"/>
      <c r="F79" s="438"/>
      <c r="G79" s="438"/>
      <c r="H79" s="442">
        <f t="shared" si="4"/>
        <v>33</v>
      </c>
      <c r="J79" s="447">
        <v>3</v>
      </c>
      <c r="K79" s="58" t="s">
        <v>6</v>
      </c>
      <c r="L79" s="19">
        <v>121.1</v>
      </c>
      <c r="M79" s="19">
        <v>121.4</v>
      </c>
      <c r="N79" s="19"/>
      <c r="O79" s="19"/>
      <c r="P79" s="19"/>
      <c r="Q79" s="298">
        <f>MIN(L79:P79)</f>
        <v>121.1</v>
      </c>
    </row>
    <row r="80" spans="1:17" ht="16.5" thickBot="1">
      <c r="A80" s="61"/>
      <c r="C80" s="61"/>
      <c r="D80" s="61"/>
      <c r="E80" s="61"/>
      <c r="F80" s="61"/>
      <c r="G80" s="61"/>
      <c r="H80" s="61"/>
      <c r="J80" s="449">
        <v>4</v>
      </c>
      <c r="K80" s="63" t="s">
        <v>9</v>
      </c>
      <c r="L80" s="76"/>
      <c r="M80" s="76"/>
      <c r="N80" s="76"/>
      <c r="O80" s="76"/>
      <c r="P80" s="76"/>
      <c r="Q80" s="299">
        <f>MIN(L80:P80)</f>
        <v>0</v>
      </c>
    </row>
    <row r="87" spans="1:8" ht="15">
      <c r="A87" s="61"/>
      <c r="C87" s="61"/>
      <c r="D87" s="61"/>
      <c r="E87" s="61"/>
      <c r="F87" s="61"/>
      <c r="G87" s="61"/>
      <c r="H87" s="61"/>
    </row>
    <row r="88" spans="1:8" ht="15">
      <c r="A88" s="3"/>
      <c r="C88" s="3"/>
      <c r="D88" s="3"/>
      <c r="E88" s="3"/>
      <c r="F88" s="3"/>
      <c r="G88" s="3"/>
      <c r="H88" s="3"/>
    </row>
    <row r="89" spans="1:8" ht="15">
      <c r="A89" s="3"/>
      <c r="C89" s="3"/>
      <c r="D89" s="3"/>
      <c r="E89" s="3"/>
      <c r="F89" s="3"/>
      <c r="G89" s="3"/>
      <c r="H89" s="3"/>
    </row>
    <row r="90" spans="1:8" ht="15">
      <c r="A90" s="3"/>
      <c r="C90" s="3"/>
      <c r="D90" s="3"/>
      <c r="E90" s="3"/>
      <c r="F90" s="3"/>
      <c r="G90" s="3"/>
      <c r="H90" s="3"/>
    </row>
    <row r="91" spans="1:8" ht="15">
      <c r="A91" s="3"/>
      <c r="C91" s="3"/>
      <c r="D91" s="3"/>
      <c r="E91" s="3"/>
      <c r="F91" s="3"/>
      <c r="G91" s="3"/>
      <c r="H91" s="3"/>
    </row>
    <row r="92" spans="1:8" ht="15">
      <c r="A92" s="3"/>
      <c r="C92" s="3"/>
      <c r="D92" s="3"/>
      <c r="E92" s="3"/>
      <c r="F92" s="3"/>
      <c r="G92" s="3"/>
      <c r="H92" s="3"/>
    </row>
    <row r="93" spans="1:8" ht="15">
      <c r="A93" s="3"/>
      <c r="C93" s="3"/>
      <c r="D93" s="3"/>
      <c r="E93" s="3"/>
      <c r="F93" s="3"/>
      <c r="G93" s="3"/>
      <c r="H93" s="3"/>
    </row>
    <row r="96" spans="12:16" ht="15.75">
      <c r="L96" s="3"/>
      <c r="M96" s="3"/>
      <c r="N96" s="3"/>
      <c r="O96" s="3"/>
      <c r="P96" s="3"/>
    </row>
  </sheetData>
  <sheetProtection/>
  <conditionalFormatting sqref="J1:J11 A15:A18 J13:J16 A27 J20:J21 J68:J73 A94:A65536 A1:A13 A57 A80 A87 J75:J80 J49:J64 A49:A54 A29:A44 J23:J37">
    <cfRule type="cellIs" priority="99" dxfId="4" operator="between" stopIfTrue="1">
      <formula>300</formula>
      <formula>399</formula>
    </cfRule>
    <cfRule type="cellIs" priority="100" dxfId="3" operator="between" stopIfTrue="1">
      <formula>600</formula>
      <formula>699</formula>
    </cfRule>
    <cfRule type="cellIs" priority="101" dxfId="2" operator="between" stopIfTrue="1">
      <formula>500</formula>
      <formula>599</formula>
    </cfRule>
  </conditionalFormatting>
  <conditionalFormatting sqref="A58:A71">
    <cfRule type="cellIs" priority="96" dxfId="4" operator="between" stopIfTrue="1">
      <formula>300</formula>
      <formula>399</formula>
    </cfRule>
    <cfRule type="cellIs" priority="97" dxfId="3" operator="between" stopIfTrue="1">
      <formula>600</formula>
      <formula>699</formula>
    </cfRule>
    <cfRule type="cellIs" priority="98" dxfId="2" operator="between" stopIfTrue="1">
      <formula>500</formula>
      <formula>599</formula>
    </cfRule>
  </conditionalFormatting>
  <conditionalFormatting sqref="J47">
    <cfRule type="cellIs" priority="93" dxfId="4" operator="between" stopIfTrue="1">
      <formula>300</formula>
      <formula>399</formula>
    </cfRule>
    <cfRule type="cellIs" priority="94" dxfId="3" operator="between" stopIfTrue="1">
      <formula>600</formula>
      <formula>699</formula>
    </cfRule>
    <cfRule type="cellIs" priority="95" dxfId="2" operator="between" stopIfTrue="1">
      <formula>500</formula>
      <formula>599</formula>
    </cfRule>
  </conditionalFormatting>
  <conditionalFormatting sqref="J65:J66">
    <cfRule type="cellIs" priority="84" dxfId="4" operator="between" stopIfTrue="1">
      <formula>300</formula>
      <formula>399</formula>
    </cfRule>
    <cfRule type="cellIs" priority="85" dxfId="3" operator="between" stopIfTrue="1">
      <formula>600</formula>
      <formula>699</formula>
    </cfRule>
    <cfRule type="cellIs" priority="86" dxfId="2" operator="between" stopIfTrue="1">
      <formula>500</formula>
      <formula>599</formula>
    </cfRule>
  </conditionalFormatting>
  <conditionalFormatting sqref="J38">
    <cfRule type="cellIs" priority="87" dxfId="4" operator="between" stopIfTrue="1">
      <formula>300</formula>
      <formula>399</formula>
    </cfRule>
    <cfRule type="cellIs" priority="88" dxfId="3" operator="between" stopIfTrue="1">
      <formula>600</formula>
      <formula>699</formula>
    </cfRule>
    <cfRule type="cellIs" priority="89" dxfId="2" operator="between" stopIfTrue="1">
      <formula>500</formula>
      <formula>599</formula>
    </cfRule>
  </conditionalFormatting>
  <conditionalFormatting sqref="J42">
    <cfRule type="cellIs" priority="81" dxfId="4" operator="between" stopIfTrue="1">
      <formula>300</formula>
      <formula>399</formula>
    </cfRule>
    <cfRule type="cellIs" priority="82" dxfId="3" operator="between" stopIfTrue="1">
      <formula>600</formula>
      <formula>699</formula>
    </cfRule>
    <cfRule type="cellIs" priority="83" dxfId="2" operator="between" stopIfTrue="1">
      <formula>500</formula>
      <formula>599</formula>
    </cfRule>
  </conditionalFormatting>
  <conditionalFormatting sqref="J41">
    <cfRule type="cellIs" priority="75" dxfId="4" operator="between" stopIfTrue="1">
      <formula>300</formula>
      <formula>399</formula>
    </cfRule>
    <cfRule type="cellIs" priority="76" dxfId="3" operator="between" stopIfTrue="1">
      <formula>600</formula>
      <formula>699</formula>
    </cfRule>
    <cfRule type="cellIs" priority="77" dxfId="2" operator="between" stopIfTrue="1">
      <formula>500</formula>
      <formula>599</formula>
    </cfRule>
  </conditionalFormatting>
  <conditionalFormatting sqref="J43:J46">
    <cfRule type="cellIs" priority="69" dxfId="4" operator="between" stopIfTrue="1">
      <formula>300</formula>
      <formula>399</formula>
    </cfRule>
    <cfRule type="cellIs" priority="70" dxfId="3" operator="between" stopIfTrue="1">
      <formula>600</formula>
      <formula>699</formula>
    </cfRule>
    <cfRule type="cellIs" priority="71" dxfId="2" operator="between" stopIfTrue="1">
      <formula>500</formula>
      <formula>599</formula>
    </cfRule>
  </conditionalFormatting>
  <conditionalFormatting sqref="J39">
    <cfRule type="cellIs" priority="63" dxfId="4" operator="between" stopIfTrue="1">
      <formula>300</formula>
      <formula>399</formula>
    </cfRule>
    <cfRule type="cellIs" priority="64" dxfId="3" operator="between" stopIfTrue="1">
      <formula>600</formula>
      <formula>699</formula>
    </cfRule>
    <cfRule type="cellIs" priority="65" dxfId="2" operator="between" stopIfTrue="1">
      <formula>500</formula>
      <formula>599</formula>
    </cfRule>
  </conditionalFormatting>
  <conditionalFormatting sqref="J40">
    <cfRule type="cellIs" priority="57" dxfId="4" operator="between" stopIfTrue="1">
      <formula>300</formula>
      <formula>399</formula>
    </cfRule>
    <cfRule type="cellIs" priority="58" dxfId="3" operator="between" stopIfTrue="1">
      <formula>600</formula>
      <formula>699</formula>
    </cfRule>
    <cfRule type="cellIs" priority="59" dxfId="2" operator="between" stopIfTrue="1">
      <formula>500</formula>
      <formula>599</formula>
    </cfRule>
  </conditionalFormatting>
  <conditionalFormatting sqref="A45:A46">
    <cfRule type="cellIs" priority="51" dxfId="4" operator="between" stopIfTrue="1">
      <formula>300</formula>
      <formula>399</formula>
    </cfRule>
    <cfRule type="cellIs" priority="52" dxfId="3" operator="between" stopIfTrue="1">
      <formula>600</formula>
      <formula>699</formula>
    </cfRule>
    <cfRule type="cellIs" priority="53" dxfId="2" operator="between" stopIfTrue="1">
      <formula>500</formula>
      <formula>599</formula>
    </cfRule>
  </conditionalFormatting>
  <conditionalFormatting sqref="A72">
    <cfRule type="cellIs" priority="48" dxfId="4" operator="between" stopIfTrue="1">
      <formula>300</formula>
      <formula>399</formula>
    </cfRule>
    <cfRule type="cellIs" priority="49" dxfId="3" operator="between" stopIfTrue="1">
      <formula>600</formula>
      <formula>699</formula>
    </cfRule>
    <cfRule type="cellIs" priority="50" dxfId="2" operator="between" stopIfTrue="1">
      <formula>500</formula>
      <formula>599</formula>
    </cfRule>
  </conditionalFormatting>
  <conditionalFormatting sqref="J12 A14">
    <cfRule type="cellIs" priority="45" dxfId="4" operator="between" stopIfTrue="1">
      <formula>300</formula>
      <formula>399</formula>
    </cfRule>
    <cfRule type="cellIs" priority="46" dxfId="3" operator="between" stopIfTrue="1">
      <formula>600</formula>
      <formula>699</formula>
    </cfRule>
    <cfRule type="cellIs" priority="47" dxfId="2" operator="between" stopIfTrue="1">
      <formula>500</formula>
      <formula>599</formula>
    </cfRule>
  </conditionalFormatting>
  <conditionalFormatting sqref="A75:A79">
    <cfRule type="cellIs" priority="39" dxfId="4" operator="between" stopIfTrue="1">
      <formula>300</formula>
      <formula>399</formula>
    </cfRule>
    <cfRule type="cellIs" priority="40" dxfId="3" operator="between" stopIfTrue="1">
      <formula>600</formula>
      <formula>699</formula>
    </cfRule>
    <cfRule type="cellIs" priority="41" dxfId="2" operator="between" stopIfTrue="1">
      <formula>500</formula>
      <formula>599</formula>
    </cfRule>
  </conditionalFormatting>
  <conditionalFormatting sqref="A56">
    <cfRule type="cellIs" priority="36" dxfId="4" operator="between" stopIfTrue="1">
      <formula>300</formula>
      <formula>399</formula>
    </cfRule>
    <cfRule type="cellIs" priority="37" dxfId="3" operator="between" stopIfTrue="1">
      <formula>600</formula>
      <formula>699</formula>
    </cfRule>
    <cfRule type="cellIs" priority="38" dxfId="2" operator="between" stopIfTrue="1">
      <formula>500</formula>
      <formula>599</formula>
    </cfRule>
  </conditionalFormatting>
  <conditionalFormatting sqref="A47:A48">
    <cfRule type="cellIs" priority="30" dxfId="4" operator="between" stopIfTrue="1">
      <formula>300</formula>
      <formula>399</formula>
    </cfRule>
    <cfRule type="cellIs" priority="31" dxfId="3" operator="between" stopIfTrue="1">
      <formula>600</formula>
      <formula>699</formula>
    </cfRule>
    <cfRule type="cellIs" priority="32" dxfId="2" operator="between" stopIfTrue="1">
      <formula>500</formula>
      <formula>599</formula>
    </cfRule>
  </conditionalFormatting>
  <conditionalFormatting sqref="A73:A74">
    <cfRule type="cellIs" priority="27" dxfId="4" operator="between" stopIfTrue="1">
      <formula>300</formula>
      <formula>399</formula>
    </cfRule>
    <cfRule type="cellIs" priority="28" dxfId="3" operator="between" stopIfTrue="1">
      <formula>600</formula>
      <formula>699</formula>
    </cfRule>
    <cfRule type="cellIs" priority="29" dxfId="2" operator="between" stopIfTrue="1">
      <formula>500</formula>
      <formula>599</formula>
    </cfRule>
  </conditionalFormatting>
  <conditionalFormatting sqref="A55">
    <cfRule type="cellIs" priority="24" dxfId="4" operator="between" stopIfTrue="1">
      <formula>300</formula>
      <formula>399</formula>
    </cfRule>
    <cfRule type="cellIs" priority="25" dxfId="3" operator="between" stopIfTrue="1">
      <formula>600</formula>
      <formula>699</formula>
    </cfRule>
    <cfRule type="cellIs" priority="26" dxfId="2" operator="between" stopIfTrue="1">
      <formula>500</formula>
      <formula>599</formula>
    </cfRule>
  </conditionalFormatting>
  <conditionalFormatting sqref="J18:J19 A20:A26">
    <cfRule type="cellIs" priority="12" dxfId="4" operator="between" stopIfTrue="1">
      <formula>300</formula>
      <formula>399</formula>
    </cfRule>
    <cfRule type="cellIs" priority="13" dxfId="3" operator="between" stopIfTrue="1">
      <formula>600</formula>
      <formula>699</formula>
    </cfRule>
    <cfRule type="cellIs" priority="14" dxfId="2" operator="between" stopIfTrue="1">
      <formula>500</formula>
      <formula>599</formula>
    </cfRule>
  </conditionalFormatting>
  <conditionalFormatting sqref="J17 A19">
    <cfRule type="cellIs" priority="9" dxfId="4" operator="between" stopIfTrue="1">
      <formula>300</formula>
      <formula>399</formula>
    </cfRule>
    <cfRule type="cellIs" priority="10" dxfId="3" operator="between" stopIfTrue="1">
      <formula>600</formula>
      <formula>699</formula>
    </cfRule>
    <cfRule type="cellIs" priority="11" dxfId="2" operator="between" stopIfTrue="1">
      <formula>500</formula>
      <formula>599</formula>
    </cfRule>
  </conditionalFormatting>
  <conditionalFormatting sqref="J97:J65536 A87:A65536 J1:J80 A1:A80">
    <cfRule type="cellIs" priority="7" dxfId="1" operator="between">
      <formula>399.5</formula>
      <formula>499.5</formula>
    </cfRule>
    <cfRule type="cellIs" priority="8" dxfId="0" operator="between">
      <formula>99</formula>
      <formula>199.5</formula>
    </cfRule>
  </conditionalFormatting>
  <conditionalFormatting sqref="J78">
    <cfRule type="cellIs" priority="3" dxfId="1" operator="between">
      <formula>399.5</formula>
      <formula>499.5</formula>
    </cfRule>
    <cfRule type="cellIs" priority="4" dxfId="0" operator="between">
      <formula>99</formula>
      <formula>199.5</formula>
    </cfRule>
  </conditionalFormatting>
  <conditionalFormatting sqref="J71">
    <cfRule type="cellIs" priority="1" dxfId="1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  <headerFooter>
    <oddHeader>&amp;LUnder 15 Girls&amp;CBirmingham Sportshall League&amp;RSeason 2013-14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34">
      <selection activeCell="Q2" sqref="Q2"/>
    </sheetView>
  </sheetViews>
  <sheetFormatPr defaultColWidth="9.140625" defaultRowHeight="12.75"/>
  <cols>
    <col min="1" max="1" width="5.57421875" style="22" customWidth="1"/>
    <col min="2" max="2" width="21.57421875" style="3" customWidth="1"/>
    <col min="3" max="3" width="6.8515625" style="26" customWidth="1"/>
    <col min="4" max="4" width="6.7109375" style="26" customWidth="1"/>
    <col min="5" max="5" width="6.57421875" style="26" customWidth="1"/>
    <col min="6" max="7" width="6.421875" style="26" customWidth="1"/>
    <col min="8" max="8" width="7.00390625" style="26" bestFit="1" customWidth="1"/>
    <col min="9" max="9" width="3.00390625" style="3" customWidth="1"/>
    <col min="10" max="10" width="5.57421875" style="3" customWidth="1"/>
    <col min="11" max="11" width="20.8515625" style="61" customWidth="1"/>
    <col min="12" max="17" width="7.00390625" style="3" customWidth="1"/>
    <col min="18" max="16384" width="9.140625" style="3" customWidth="1"/>
  </cols>
  <sheetData>
    <row r="1" spans="1:17" ht="15.75">
      <c r="A1" s="305" t="s">
        <v>0</v>
      </c>
      <c r="B1" s="306" t="s">
        <v>469</v>
      </c>
      <c r="C1" s="290" t="s">
        <v>89</v>
      </c>
      <c r="D1" s="290" t="s">
        <v>1</v>
      </c>
      <c r="E1" s="290" t="s">
        <v>2</v>
      </c>
      <c r="F1" s="290" t="s">
        <v>3</v>
      </c>
      <c r="G1" s="290" t="s">
        <v>4</v>
      </c>
      <c r="H1" s="307" t="s">
        <v>537</v>
      </c>
      <c r="J1" s="305" t="s">
        <v>0</v>
      </c>
      <c r="K1" s="306" t="s">
        <v>468</v>
      </c>
      <c r="L1" s="290" t="s">
        <v>89</v>
      </c>
      <c r="M1" s="290" t="s">
        <v>1</v>
      </c>
      <c r="N1" s="290" t="s">
        <v>2</v>
      </c>
      <c r="O1" s="290" t="s">
        <v>3</v>
      </c>
      <c r="P1" s="290" t="s">
        <v>4</v>
      </c>
      <c r="Q1" s="307" t="s">
        <v>526</v>
      </c>
    </row>
    <row r="2" spans="1:17" s="10" customFormat="1" ht="16.5" customHeight="1">
      <c r="A2" s="21">
        <v>365</v>
      </c>
      <c r="B2" s="8" t="str">
        <f>LOOKUP(A2,Name!A$1:B741)</f>
        <v>Zak Mansell</v>
      </c>
      <c r="C2" s="434">
        <v>23.1</v>
      </c>
      <c r="D2" s="9">
        <v>26.4</v>
      </c>
      <c r="E2" s="9">
        <v>26</v>
      </c>
      <c r="F2" s="9"/>
      <c r="G2" s="9"/>
      <c r="H2" s="757">
        <f aca="true" t="shared" si="0" ref="H2:H20">MIN(C2:G2)</f>
        <v>23.1</v>
      </c>
      <c r="J2" s="21">
        <v>625</v>
      </c>
      <c r="K2" s="8" t="str">
        <f>LOOKUP(J2,Name!A$1:B1749)</f>
        <v>Will Tanner</v>
      </c>
      <c r="L2" s="434">
        <v>53.4</v>
      </c>
      <c r="M2" s="434">
        <v>53.3</v>
      </c>
      <c r="N2" s="434">
        <v>53.1</v>
      </c>
      <c r="O2" s="9"/>
      <c r="P2" s="9"/>
      <c r="Q2" s="757">
        <f aca="true" t="shared" si="1" ref="Q2:Q10">MIN(L2:P2)</f>
        <v>53.1</v>
      </c>
    </row>
    <row r="3" spans="1:17" ht="16.5" customHeight="1">
      <c r="A3" s="21">
        <v>621</v>
      </c>
      <c r="B3" s="8" t="str">
        <f>LOOKUP(A3,Name!A$1:B739)</f>
        <v>Martin Williams</v>
      </c>
      <c r="C3" s="9">
        <v>23.4</v>
      </c>
      <c r="D3" s="434">
        <v>23.9</v>
      </c>
      <c r="E3" s="434">
        <v>23.6</v>
      </c>
      <c r="F3" s="19"/>
      <c r="G3" s="19"/>
      <c r="H3" s="300">
        <f t="shared" si="0"/>
        <v>23.4</v>
      </c>
      <c r="J3" s="21">
        <v>627</v>
      </c>
      <c r="K3" s="8" t="str">
        <f>LOOKUP(J3,Name!A$1:B1755)</f>
        <v>Elliot Jones</v>
      </c>
      <c r="L3" s="9"/>
      <c r="M3" s="9">
        <v>55.8</v>
      </c>
      <c r="N3" s="9">
        <v>53.4</v>
      </c>
      <c r="O3" s="19"/>
      <c r="P3" s="19"/>
      <c r="Q3" s="300">
        <f t="shared" si="1"/>
        <v>53.4</v>
      </c>
    </row>
    <row r="4" spans="1:17" ht="16.5" customHeight="1">
      <c r="A4" s="21">
        <v>366</v>
      </c>
      <c r="B4" s="73" t="str">
        <f>LOOKUP(A4,Name!A$1:B740)</f>
        <v>Tyrell Williamson-Greene</v>
      </c>
      <c r="C4" s="9">
        <v>23.6</v>
      </c>
      <c r="D4" s="9">
        <v>23.8</v>
      </c>
      <c r="E4" s="9"/>
      <c r="F4" s="9"/>
      <c r="G4" s="9"/>
      <c r="H4" s="300">
        <f t="shared" si="0"/>
        <v>23.6</v>
      </c>
      <c r="J4" s="21">
        <v>591</v>
      </c>
      <c r="K4" s="8" t="str">
        <f>LOOKUP(J4,Name!A$1:B1753)</f>
        <v>Kai Evans</v>
      </c>
      <c r="L4" s="19"/>
      <c r="M4" s="19">
        <v>56</v>
      </c>
      <c r="N4" s="19">
        <v>56.2</v>
      </c>
      <c r="O4" s="9"/>
      <c r="P4" s="19"/>
      <c r="Q4" s="300">
        <f t="shared" si="1"/>
        <v>56</v>
      </c>
    </row>
    <row r="5" spans="1:17" ht="16.5" customHeight="1">
      <c r="A5" s="21">
        <v>620</v>
      </c>
      <c r="B5" s="8" t="str">
        <f>LOOKUP(A5,Name!A$1:B748)</f>
        <v>Charlie Hadley</v>
      </c>
      <c r="C5" s="9">
        <v>23.8</v>
      </c>
      <c r="D5" s="9">
        <v>24.4</v>
      </c>
      <c r="E5" s="9">
        <v>23.7</v>
      </c>
      <c r="F5" s="9"/>
      <c r="G5" s="9"/>
      <c r="H5" s="300">
        <f t="shared" si="0"/>
        <v>23.7</v>
      </c>
      <c r="J5" s="21">
        <v>368</v>
      </c>
      <c r="K5" s="8" t="str">
        <f>LOOKUP(J5,Name!A$1:B1754)</f>
        <v>Asher Johnson</v>
      </c>
      <c r="L5" s="9"/>
      <c r="M5" s="9">
        <v>57.2</v>
      </c>
      <c r="N5" s="9"/>
      <c r="O5" s="19"/>
      <c r="P5" s="9"/>
      <c r="Q5" s="300">
        <f t="shared" si="1"/>
        <v>57.2</v>
      </c>
    </row>
    <row r="6" spans="1:17" ht="16.5" customHeight="1">
      <c r="A6" s="21">
        <v>592</v>
      </c>
      <c r="B6" s="8" t="str">
        <f>LOOKUP(A6,Name!A$1:B744)</f>
        <v>Luke James</v>
      </c>
      <c r="C6" s="9">
        <v>24.1</v>
      </c>
      <c r="D6" s="9">
        <v>24</v>
      </c>
      <c r="E6" s="9">
        <v>24.1</v>
      </c>
      <c r="F6" s="9"/>
      <c r="G6" s="9"/>
      <c r="H6" s="300">
        <f t="shared" si="0"/>
        <v>24</v>
      </c>
      <c r="J6" s="21">
        <v>622</v>
      </c>
      <c r="K6" s="8" t="str">
        <f>LOOKUP(J6,Name!A$1:B1756)</f>
        <v>Will Hitchcock</v>
      </c>
      <c r="L6" s="19"/>
      <c r="M6" s="19">
        <v>57.4</v>
      </c>
      <c r="N6" s="19"/>
      <c r="O6" s="19"/>
      <c r="P6" s="19"/>
      <c r="Q6" s="300">
        <f t="shared" si="1"/>
        <v>57.4</v>
      </c>
    </row>
    <row r="7" spans="1:17" ht="16.5" customHeight="1">
      <c r="A7" s="21">
        <v>626</v>
      </c>
      <c r="B7" s="8" t="str">
        <f>LOOKUP(A7,Name!A$1:B742)</f>
        <v>Callum Martin</v>
      </c>
      <c r="C7" s="9">
        <v>24.4</v>
      </c>
      <c r="D7" s="9">
        <v>24.3</v>
      </c>
      <c r="E7" s="9"/>
      <c r="F7" s="9"/>
      <c r="G7" s="9"/>
      <c r="H7" s="300">
        <f t="shared" si="0"/>
        <v>24.3</v>
      </c>
      <c r="J7" s="21">
        <v>622</v>
      </c>
      <c r="K7" s="8" t="str">
        <f>LOOKUP(J7,Name!A$1:B1751)</f>
        <v>Will Hitchcock</v>
      </c>
      <c r="L7" s="19">
        <v>59.1</v>
      </c>
      <c r="M7" s="19"/>
      <c r="N7" s="19"/>
      <c r="O7" s="9"/>
      <c r="P7" s="19"/>
      <c r="Q7" s="300">
        <f t="shared" si="1"/>
        <v>59.1</v>
      </c>
    </row>
    <row r="8" spans="1:17" ht="16.5" customHeight="1">
      <c r="A8" s="454">
        <v>486</v>
      </c>
      <c r="B8" s="8" t="str">
        <f>LOOKUP(A8,Name!A$1:B745)</f>
        <v>Lee Wright</v>
      </c>
      <c r="C8" s="9"/>
      <c r="D8" s="9"/>
      <c r="E8" s="9">
        <v>24.5</v>
      </c>
      <c r="F8" s="9"/>
      <c r="G8" s="9"/>
      <c r="H8" s="300">
        <f t="shared" si="0"/>
        <v>24.5</v>
      </c>
      <c r="J8" s="21">
        <v>624</v>
      </c>
      <c r="K8" s="8" t="str">
        <f>LOOKUP(J8,Name!A$1:B1752)</f>
        <v>Coel Taylor</v>
      </c>
      <c r="L8" s="9">
        <v>62.2</v>
      </c>
      <c r="M8" s="9">
        <v>60.6</v>
      </c>
      <c r="N8" s="9">
        <v>59.4</v>
      </c>
      <c r="O8" s="9"/>
      <c r="P8" s="9"/>
      <c r="Q8" s="300">
        <f t="shared" si="1"/>
        <v>59.4</v>
      </c>
    </row>
    <row r="9" spans="1:17" ht="16.5" customHeight="1">
      <c r="A9" s="21">
        <v>367</v>
      </c>
      <c r="B9" s="8" t="str">
        <f>LOOKUP(A9,Name!A$1:B751)</f>
        <v>James Johnson</v>
      </c>
      <c r="C9" s="9">
        <v>25.3</v>
      </c>
      <c r="D9" s="9"/>
      <c r="E9" s="9">
        <v>24.6</v>
      </c>
      <c r="F9" s="9"/>
      <c r="G9" s="9"/>
      <c r="H9" s="300">
        <f t="shared" si="0"/>
        <v>24.6</v>
      </c>
      <c r="J9" s="21">
        <v>370</v>
      </c>
      <c r="K9" s="8" t="str">
        <f>LOOKUP(J9,Name!A$1:B1757)</f>
        <v>Ryan Morris</v>
      </c>
      <c r="L9" s="9"/>
      <c r="M9" s="9">
        <v>61.3</v>
      </c>
      <c r="N9" s="9"/>
      <c r="O9" s="9"/>
      <c r="P9" s="9"/>
      <c r="Q9" s="300">
        <f t="shared" si="1"/>
        <v>61.3</v>
      </c>
    </row>
    <row r="10" spans="1:17" ht="16.5" customHeight="1">
      <c r="A10" s="21">
        <v>182</v>
      </c>
      <c r="B10" s="8" t="str">
        <f>LOOKUP(A10,Name!A$1:B745)</f>
        <v>Ethan Brough</v>
      </c>
      <c r="C10" s="9">
        <v>25.3</v>
      </c>
      <c r="D10" s="9">
        <v>25.1</v>
      </c>
      <c r="E10" s="9"/>
      <c r="F10" s="9"/>
      <c r="G10" s="9"/>
      <c r="H10" s="300">
        <f t="shared" si="0"/>
        <v>25.1</v>
      </c>
      <c r="J10" s="21">
        <v>593</v>
      </c>
      <c r="K10" s="8" t="str">
        <f>LOOKUP(J10,Name!A$1:B1750)</f>
        <v>Daniel James</v>
      </c>
      <c r="L10" s="9">
        <v>66.7</v>
      </c>
      <c r="M10" s="9"/>
      <c r="N10" s="9"/>
      <c r="O10" s="9"/>
      <c r="P10" s="9"/>
      <c r="Q10" s="300">
        <f t="shared" si="1"/>
        <v>66.7</v>
      </c>
    </row>
    <row r="11" spans="1:8" ht="15.75" customHeight="1" thickBot="1">
      <c r="A11" s="21">
        <v>591</v>
      </c>
      <c r="B11" s="8" t="str">
        <f>LOOKUP(A11,Name!A$1:B749)</f>
        <v>Kai Evans</v>
      </c>
      <c r="C11" s="9">
        <v>25.2</v>
      </c>
      <c r="D11" s="9"/>
      <c r="E11" s="9"/>
      <c r="F11" s="9"/>
      <c r="G11" s="9"/>
      <c r="H11" s="300">
        <f t="shared" si="0"/>
        <v>25.2</v>
      </c>
    </row>
    <row r="12" spans="1:17" ht="16.5" customHeight="1">
      <c r="A12" s="21">
        <v>627</v>
      </c>
      <c r="B12" s="8" t="str">
        <f>LOOKUP(A12,Name!A$1:B750)</f>
        <v>Elliot Jones</v>
      </c>
      <c r="C12" s="9">
        <v>25.2</v>
      </c>
      <c r="D12" s="9"/>
      <c r="E12" s="9"/>
      <c r="F12" s="9"/>
      <c r="G12" s="9"/>
      <c r="H12" s="300">
        <f t="shared" si="0"/>
        <v>25.2</v>
      </c>
      <c r="J12" s="305" t="s">
        <v>0</v>
      </c>
      <c r="K12" s="744" t="s">
        <v>250</v>
      </c>
      <c r="L12" s="290" t="s">
        <v>89</v>
      </c>
      <c r="M12" s="290" t="s">
        <v>1</v>
      </c>
      <c r="N12" s="290" t="s">
        <v>2</v>
      </c>
      <c r="O12" s="290" t="s">
        <v>3</v>
      </c>
      <c r="P12" s="290" t="s">
        <v>4</v>
      </c>
      <c r="Q12" s="307" t="s">
        <v>526</v>
      </c>
    </row>
    <row r="13" spans="1:17" ht="16.5" customHeight="1">
      <c r="A13" s="21">
        <v>594</v>
      </c>
      <c r="B13" s="8" t="str">
        <f>LOOKUP(A13,Name!A$1:B743)</f>
        <v>Elliot Rowe</v>
      </c>
      <c r="C13" s="9">
        <v>25.8</v>
      </c>
      <c r="D13" s="9">
        <v>25.7</v>
      </c>
      <c r="E13" s="9">
        <v>25.6</v>
      </c>
      <c r="F13" s="9"/>
      <c r="G13" s="9"/>
      <c r="H13" s="300">
        <f t="shared" si="0"/>
        <v>25.6</v>
      </c>
      <c r="J13" s="21">
        <v>622</v>
      </c>
      <c r="K13" s="8" t="str">
        <f>LOOKUP(J13,Name!A$1:B1785)</f>
        <v>Will Hitchcock</v>
      </c>
      <c r="L13" s="441">
        <v>86</v>
      </c>
      <c r="M13" s="438"/>
      <c r="N13" s="441">
        <v>85</v>
      </c>
      <c r="O13" s="438"/>
      <c r="P13" s="438"/>
      <c r="Q13" s="756">
        <f aca="true" t="shared" si="2" ref="Q13:Q24">MAX(L13:P13)</f>
        <v>86</v>
      </c>
    </row>
    <row r="14" spans="1:17" ht="15.75">
      <c r="A14" s="21">
        <v>368</v>
      </c>
      <c r="B14" s="8" t="str">
        <f>LOOKUP(A14,Name!A$1:B752)</f>
        <v>Asher Johnson</v>
      </c>
      <c r="C14" s="9"/>
      <c r="D14" s="9">
        <v>25.7</v>
      </c>
      <c r="E14" s="9"/>
      <c r="F14" s="9"/>
      <c r="G14" s="9"/>
      <c r="H14" s="300">
        <f t="shared" si="0"/>
        <v>25.7</v>
      </c>
      <c r="J14" s="21">
        <v>592</v>
      </c>
      <c r="K14" s="8" t="str">
        <f>LOOKUP(J14,Name!A$1:B1787)</f>
        <v>Luke James</v>
      </c>
      <c r="L14" s="438">
        <v>85</v>
      </c>
      <c r="M14" s="441">
        <v>80</v>
      </c>
      <c r="N14" s="438">
        <v>83</v>
      </c>
      <c r="O14" s="438"/>
      <c r="P14" s="438"/>
      <c r="Q14" s="453">
        <f t="shared" si="2"/>
        <v>85</v>
      </c>
    </row>
    <row r="15" spans="1:17" ht="15.75">
      <c r="A15" s="21">
        <v>622</v>
      </c>
      <c r="B15" s="8" t="str">
        <f>LOOKUP(A15,Name!A$1:B740)</f>
        <v>Will Hitchcock</v>
      </c>
      <c r="C15" s="9"/>
      <c r="D15" s="9"/>
      <c r="E15" s="9">
        <v>25.9</v>
      </c>
      <c r="F15" s="19"/>
      <c r="G15" s="19"/>
      <c r="H15" s="300">
        <f t="shared" si="0"/>
        <v>25.9</v>
      </c>
      <c r="J15" s="21">
        <v>621</v>
      </c>
      <c r="K15" s="8" t="str">
        <f>LOOKUP(J15,Name!A$1:B1790)</f>
        <v>Martin Williams</v>
      </c>
      <c r="L15" s="438">
        <v>80</v>
      </c>
      <c r="M15" s="438"/>
      <c r="N15" s="438">
        <v>82</v>
      </c>
      <c r="O15" s="438"/>
      <c r="P15" s="438"/>
      <c r="Q15" s="453">
        <f t="shared" si="2"/>
        <v>82</v>
      </c>
    </row>
    <row r="16" spans="1:17" ht="15.75">
      <c r="A16" s="21">
        <v>181</v>
      </c>
      <c r="B16" s="8" t="str">
        <f>LOOKUP(A16,Name!A$1:B746)</f>
        <v>Ben Ashton</v>
      </c>
      <c r="C16" s="9">
        <v>26</v>
      </c>
      <c r="D16" s="9">
        <v>26.5</v>
      </c>
      <c r="E16" s="9"/>
      <c r="F16" s="9"/>
      <c r="G16" s="9"/>
      <c r="H16" s="300">
        <f t="shared" si="0"/>
        <v>26</v>
      </c>
      <c r="J16" s="21">
        <v>365</v>
      </c>
      <c r="K16" s="8" t="str">
        <f>LOOKUP(J16,Name!A$1:B1788)</f>
        <v>Zak Mansell</v>
      </c>
      <c r="L16" s="438">
        <v>77</v>
      </c>
      <c r="M16" s="438"/>
      <c r="N16" s="438">
        <v>78</v>
      </c>
      <c r="O16" s="438"/>
      <c r="P16" s="438"/>
      <c r="Q16" s="453">
        <f t="shared" si="2"/>
        <v>78</v>
      </c>
    </row>
    <row r="17" spans="1:17" ht="16.5" customHeight="1">
      <c r="A17" s="21">
        <v>628</v>
      </c>
      <c r="B17" s="8" t="str">
        <f>LOOKUP(A17,Name!A$1:B753)</f>
        <v>James Price</v>
      </c>
      <c r="C17" s="9"/>
      <c r="D17" s="9">
        <v>26.4</v>
      </c>
      <c r="E17" s="9"/>
      <c r="F17" s="9"/>
      <c r="G17" s="9"/>
      <c r="H17" s="300">
        <f t="shared" si="0"/>
        <v>26.4</v>
      </c>
      <c r="J17" s="21">
        <v>366</v>
      </c>
      <c r="K17" s="73" t="str">
        <f>LOOKUP(J17,Name!A$1:B1786)</f>
        <v>Tyrell Williamson-Greene</v>
      </c>
      <c r="L17" s="438"/>
      <c r="M17" s="438">
        <v>72</v>
      </c>
      <c r="N17" s="438"/>
      <c r="O17" s="438"/>
      <c r="P17" s="438"/>
      <c r="Q17" s="453">
        <f t="shared" si="2"/>
        <v>72</v>
      </c>
    </row>
    <row r="18" spans="1:17" ht="16.5" customHeight="1">
      <c r="A18" s="21">
        <v>369</v>
      </c>
      <c r="B18" s="73" t="str">
        <f>LOOKUP(A18,Name!A$1:B747)</f>
        <v>Kaie Chambers-Brown</v>
      </c>
      <c r="C18" s="9">
        <v>27</v>
      </c>
      <c r="D18" s="9"/>
      <c r="E18" s="9"/>
      <c r="F18" s="9"/>
      <c r="G18" s="9"/>
      <c r="H18" s="300">
        <f t="shared" si="0"/>
        <v>27</v>
      </c>
      <c r="J18" s="21">
        <v>181</v>
      </c>
      <c r="K18" s="8" t="str">
        <f>LOOKUP(J18,Name!A$1:B1782)</f>
        <v>Ben Ashton</v>
      </c>
      <c r="L18" s="438">
        <v>71</v>
      </c>
      <c r="M18" s="438">
        <v>66</v>
      </c>
      <c r="N18" s="438"/>
      <c r="O18" s="438"/>
      <c r="P18" s="438"/>
      <c r="Q18" s="453">
        <f t="shared" si="2"/>
        <v>71</v>
      </c>
    </row>
    <row r="19" spans="1:17" ht="16.5" customHeight="1">
      <c r="A19" s="21">
        <v>183</v>
      </c>
      <c r="B19" s="8" t="str">
        <f>LOOKUP(A19,Name!A$1:B752)</f>
        <v>Luke Reilly</v>
      </c>
      <c r="C19" s="9"/>
      <c r="D19" s="9">
        <v>27.8</v>
      </c>
      <c r="E19" s="9"/>
      <c r="F19" s="9"/>
      <c r="G19" s="9"/>
      <c r="H19" s="300">
        <f t="shared" si="0"/>
        <v>27.8</v>
      </c>
      <c r="J19" s="21">
        <v>367</v>
      </c>
      <c r="K19" s="8" t="str">
        <f>LOOKUP(J19,Name!A$1:B1786)</f>
        <v>James Johnson</v>
      </c>
      <c r="L19" s="438">
        <v>71</v>
      </c>
      <c r="M19" s="438"/>
      <c r="N19" s="438">
        <v>69</v>
      </c>
      <c r="O19" s="438"/>
      <c r="P19" s="438"/>
      <c r="Q19" s="453">
        <f t="shared" si="2"/>
        <v>71</v>
      </c>
    </row>
    <row r="20" spans="1:17" ht="15.75">
      <c r="A20" s="21">
        <v>593</v>
      </c>
      <c r="B20" s="8" t="str">
        <f>LOOKUP(A20,Name!A$1:B752)</f>
        <v>Daniel James</v>
      </c>
      <c r="C20" s="9"/>
      <c r="D20" s="9">
        <v>28.4</v>
      </c>
      <c r="E20" s="9"/>
      <c r="F20" s="9"/>
      <c r="G20" s="9"/>
      <c r="H20" s="300">
        <f t="shared" si="0"/>
        <v>28.4</v>
      </c>
      <c r="J20" s="21">
        <v>594</v>
      </c>
      <c r="K20" s="8" t="str">
        <f>LOOKUP(J20,Name!A$1:B1783)</f>
        <v>Elliot Rowe</v>
      </c>
      <c r="L20" s="439">
        <v>70</v>
      </c>
      <c r="M20" s="439">
        <v>70</v>
      </c>
      <c r="N20" s="439"/>
      <c r="O20" s="438"/>
      <c r="P20" s="438"/>
      <c r="Q20" s="453">
        <f t="shared" si="2"/>
        <v>70</v>
      </c>
    </row>
    <row r="21" spans="1:17" ht="16.5" thickBot="1">
      <c r="A21" s="3"/>
      <c r="C21" s="3"/>
      <c r="D21" s="3"/>
      <c r="E21" s="3"/>
      <c r="F21" s="3"/>
      <c r="G21" s="3"/>
      <c r="H21" s="3"/>
      <c r="J21" s="21">
        <v>593</v>
      </c>
      <c r="K21" s="8" t="str">
        <f>LOOKUP(J21,Name!A$1:B1784)</f>
        <v>Daniel James</v>
      </c>
      <c r="L21" s="438">
        <v>68</v>
      </c>
      <c r="M21" s="438">
        <v>65</v>
      </c>
      <c r="N21" s="438"/>
      <c r="O21" s="438"/>
      <c r="P21" s="438"/>
      <c r="Q21" s="453">
        <f t="shared" si="2"/>
        <v>68</v>
      </c>
    </row>
    <row r="22" spans="1:17" ht="15.75">
      <c r="A22" s="305" t="s">
        <v>0</v>
      </c>
      <c r="B22" s="306" t="s">
        <v>254</v>
      </c>
      <c r="C22" s="290" t="s">
        <v>89</v>
      </c>
      <c r="D22" s="290" t="s">
        <v>1</v>
      </c>
      <c r="E22" s="290" t="s">
        <v>2</v>
      </c>
      <c r="F22" s="290" t="s">
        <v>3</v>
      </c>
      <c r="G22" s="290" t="s">
        <v>4</v>
      </c>
      <c r="H22" s="307" t="s">
        <v>526</v>
      </c>
      <c r="J22" s="21">
        <v>624</v>
      </c>
      <c r="K22" s="8" t="str">
        <f>LOOKUP(J22,Name!A$1:B1791)</f>
        <v>Coel Taylor</v>
      </c>
      <c r="L22" s="438">
        <v>67</v>
      </c>
      <c r="M22" s="438"/>
      <c r="N22" s="438">
        <v>68</v>
      </c>
      <c r="O22" s="438"/>
      <c r="P22" s="438"/>
      <c r="Q22" s="453">
        <f t="shared" si="2"/>
        <v>68</v>
      </c>
    </row>
    <row r="23" spans="1:17" ht="15.75">
      <c r="A23" s="21">
        <v>620</v>
      </c>
      <c r="B23" s="8" t="str">
        <f>LOOKUP(A23,Name!A$1:B1773)</f>
        <v>Charlie Hadley</v>
      </c>
      <c r="C23" s="20"/>
      <c r="D23" s="20"/>
      <c r="E23" s="436">
        <v>2.72</v>
      </c>
      <c r="F23" s="20"/>
      <c r="G23" s="20"/>
      <c r="H23" s="345">
        <f aca="true" t="shared" si="3" ref="H23:H35">MAX(C23:G23)</f>
        <v>2.72</v>
      </c>
      <c r="J23" s="21">
        <v>182</v>
      </c>
      <c r="K23" s="8" t="str">
        <f>LOOKUP(J23,Name!A$1:B1781)</f>
        <v>Ethan Brough</v>
      </c>
      <c r="L23" s="438">
        <v>66</v>
      </c>
      <c r="M23" s="438">
        <v>63</v>
      </c>
      <c r="N23" s="438"/>
      <c r="O23" s="438"/>
      <c r="P23" s="438"/>
      <c r="Q23" s="453">
        <f t="shared" si="2"/>
        <v>66</v>
      </c>
    </row>
    <row r="24" spans="1:17" ht="15.75">
      <c r="A24" s="21">
        <v>592</v>
      </c>
      <c r="B24" s="8" t="str">
        <f>LOOKUP(A24,Name!A$1:B1768)</f>
        <v>Luke James</v>
      </c>
      <c r="C24" s="436">
        <v>2.57</v>
      </c>
      <c r="D24" s="436">
        <v>2.5</v>
      </c>
      <c r="E24" s="20">
        <v>2.64</v>
      </c>
      <c r="F24" s="20"/>
      <c r="G24" s="20"/>
      <c r="H24" s="751">
        <f t="shared" si="3"/>
        <v>2.64</v>
      </c>
      <c r="J24" s="21">
        <v>183</v>
      </c>
      <c r="K24" s="8" t="str">
        <f>LOOKUP(J24,Name!A$1:B1788)</f>
        <v>Luke Reilly</v>
      </c>
      <c r="L24" s="438"/>
      <c r="M24" s="438">
        <v>50</v>
      </c>
      <c r="N24" s="438"/>
      <c r="O24" s="438"/>
      <c r="P24" s="438"/>
      <c r="Q24" s="453">
        <f t="shared" si="2"/>
        <v>50</v>
      </c>
    </row>
    <row r="25" spans="1:8" ht="16.5" thickBot="1">
      <c r="A25" s="21">
        <v>594</v>
      </c>
      <c r="B25" s="8" t="str">
        <f>LOOKUP(A25,Name!A$1:B1774)</f>
        <v>Elliot Rowe</v>
      </c>
      <c r="C25" s="20">
        <v>2.38</v>
      </c>
      <c r="D25" s="20">
        <v>2.32</v>
      </c>
      <c r="E25" s="20"/>
      <c r="F25" s="20"/>
      <c r="G25" s="20"/>
      <c r="H25" s="345">
        <f t="shared" si="3"/>
        <v>2.38</v>
      </c>
    </row>
    <row r="26" spans="1:17" ht="16.5" thickBot="1">
      <c r="A26" s="21">
        <v>366</v>
      </c>
      <c r="B26" s="73" t="str">
        <f>LOOKUP(A26,Name!A$1:B1772)</f>
        <v>Tyrell Williamson-Greene</v>
      </c>
      <c r="C26" s="20">
        <v>2.34</v>
      </c>
      <c r="D26" s="20"/>
      <c r="E26" s="20"/>
      <c r="F26" s="20"/>
      <c r="G26" s="20"/>
      <c r="H26" s="345">
        <f t="shared" si="3"/>
        <v>2.34</v>
      </c>
      <c r="J26" s="738" t="s">
        <v>0</v>
      </c>
      <c r="K26" s="739" t="s">
        <v>251</v>
      </c>
      <c r="L26" s="740" t="s">
        <v>89</v>
      </c>
      <c r="M26" s="740" t="s">
        <v>1</v>
      </c>
      <c r="N26" s="740" t="s">
        <v>2</v>
      </c>
      <c r="O26" s="740" t="s">
        <v>3</v>
      </c>
      <c r="P26" s="740" t="s">
        <v>4</v>
      </c>
      <c r="Q26" s="741" t="s">
        <v>526</v>
      </c>
    </row>
    <row r="27" spans="1:17" ht="15.75">
      <c r="A27" s="21">
        <v>367</v>
      </c>
      <c r="B27" s="8" t="str">
        <f>LOOKUP(A27,Name!A$1:B1767)</f>
        <v>James Johnson</v>
      </c>
      <c r="C27" s="20">
        <v>2.32</v>
      </c>
      <c r="D27" s="346"/>
      <c r="E27" s="389">
        <v>2.04</v>
      </c>
      <c r="F27" s="20"/>
      <c r="G27" s="20"/>
      <c r="H27" s="345">
        <f t="shared" si="3"/>
        <v>2.32</v>
      </c>
      <c r="J27" s="636">
        <v>366</v>
      </c>
      <c r="K27" s="734" t="str">
        <f>LOOKUP(J27,Name!A$1:B1782)</f>
        <v>Tyrell Williamson-Greene</v>
      </c>
      <c r="L27" s="735">
        <v>11.62</v>
      </c>
      <c r="M27" s="736"/>
      <c r="N27" s="736"/>
      <c r="O27" s="736"/>
      <c r="P27" s="736"/>
      <c r="Q27" s="737">
        <f aca="true" t="shared" si="4" ref="Q27:Q37">MAX(L27:P27)</f>
        <v>11.62</v>
      </c>
    </row>
    <row r="28" spans="1:17" ht="15.75">
      <c r="A28" s="21">
        <v>369</v>
      </c>
      <c r="B28" s="73" t="str">
        <f>LOOKUP(A28,Name!A$1:B1771)</f>
        <v>Kaie Chambers-Brown</v>
      </c>
      <c r="C28" s="20">
        <v>2.27</v>
      </c>
      <c r="D28" s="20"/>
      <c r="E28" s="20"/>
      <c r="F28" s="20"/>
      <c r="G28" s="20"/>
      <c r="H28" s="345">
        <f t="shared" si="3"/>
        <v>2.27</v>
      </c>
      <c r="J28" s="21">
        <v>369</v>
      </c>
      <c r="K28" s="73" t="str">
        <f>LOOKUP(J28,Name!A$1:B1783)</f>
        <v>Kaie Chambers-Brown</v>
      </c>
      <c r="L28" s="455">
        <v>11.62</v>
      </c>
      <c r="M28" s="347"/>
      <c r="N28" s="347"/>
      <c r="O28" s="347"/>
      <c r="P28" s="347"/>
      <c r="Q28" s="348">
        <f t="shared" si="4"/>
        <v>11.62</v>
      </c>
    </row>
    <row r="29" spans="1:17" ht="15.75">
      <c r="A29" s="454">
        <v>486</v>
      </c>
      <c r="B29" s="8" t="str">
        <f>LOOKUP(A29,Name!A$1:B1774)</f>
        <v>Lee Wright</v>
      </c>
      <c r="C29" s="20"/>
      <c r="D29" s="20">
        <v>2.25</v>
      </c>
      <c r="E29" s="20">
        <v>2.26</v>
      </c>
      <c r="F29" s="20"/>
      <c r="G29" s="20"/>
      <c r="H29" s="345">
        <f t="shared" si="3"/>
        <v>2.26</v>
      </c>
      <c r="J29" s="454">
        <v>486</v>
      </c>
      <c r="K29" s="8" t="str">
        <f>LOOKUP(J29,Name!A$1:B1791)</f>
        <v>Lee Wright</v>
      </c>
      <c r="L29" s="347"/>
      <c r="M29" s="455">
        <v>10.94</v>
      </c>
      <c r="N29" s="455">
        <v>11.23</v>
      </c>
      <c r="O29" s="347"/>
      <c r="P29" s="347"/>
      <c r="Q29" s="752">
        <f t="shared" si="4"/>
        <v>11.23</v>
      </c>
    </row>
    <row r="30" spans="1:17" ht="15.75">
      <c r="A30" s="21">
        <v>627</v>
      </c>
      <c r="B30" s="8" t="str">
        <f>LOOKUP(A30,Name!A$1:B1775)</f>
        <v>Elliot Jones</v>
      </c>
      <c r="C30" s="20">
        <v>2.04</v>
      </c>
      <c r="D30" s="20"/>
      <c r="E30" s="20">
        <v>2.15</v>
      </c>
      <c r="F30" s="20"/>
      <c r="G30" s="20"/>
      <c r="H30" s="345">
        <f t="shared" si="3"/>
        <v>2.15</v>
      </c>
      <c r="J30" s="21">
        <v>620</v>
      </c>
      <c r="K30" s="8" t="str">
        <f>LOOKUP(J30,Name!A$1:B1785)</f>
        <v>Charlie Hadley</v>
      </c>
      <c r="L30" s="347">
        <v>10.21</v>
      </c>
      <c r="M30" s="347">
        <v>9.65</v>
      </c>
      <c r="N30" s="347">
        <v>9.52</v>
      </c>
      <c r="O30" s="347"/>
      <c r="P30" s="347"/>
      <c r="Q30" s="348">
        <f t="shared" si="4"/>
        <v>10.21</v>
      </c>
    </row>
    <row r="31" spans="1:17" ht="15.75">
      <c r="A31" s="21">
        <v>626</v>
      </c>
      <c r="B31" s="8" t="str">
        <f>LOOKUP(A31,Name!A$1:B1772)</f>
        <v>Callum Martin</v>
      </c>
      <c r="C31" s="20">
        <v>1.93</v>
      </c>
      <c r="D31" s="20">
        <v>2.07</v>
      </c>
      <c r="E31" s="20"/>
      <c r="F31" s="20"/>
      <c r="G31" s="20"/>
      <c r="H31" s="345">
        <f t="shared" si="3"/>
        <v>2.07</v>
      </c>
      <c r="J31" s="21">
        <v>591</v>
      </c>
      <c r="K31" s="8" t="str">
        <f>LOOKUP(J31,Name!A$1:B1784)</f>
        <v>Kai Evans</v>
      </c>
      <c r="L31" s="347">
        <v>9.52</v>
      </c>
      <c r="M31" s="347">
        <v>9.75</v>
      </c>
      <c r="N31" s="347">
        <v>9.98</v>
      </c>
      <c r="O31" s="347"/>
      <c r="P31" s="347"/>
      <c r="Q31" s="348">
        <f t="shared" si="4"/>
        <v>9.98</v>
      </c>
    </row>
    <row r="32" spans="1:17" ht="15.75">
      <c r="A32" s="21">
        <v>622</v>
      </c>
      <c r="B32" s="8" t="str">
        <f>LOOKUP(A32,Name!A$1:B1770)</f>
        <v>Will Hitchcock</v>
      </c>
      <c r="C32" s="20">
        <v>2.07</v>
      </c>
      <c r="D32" s="20">
        <v>2.05</v>
      </c>
      <c r="E32" s="20"/>
      <c r="F32" s="20"/>
      <c r="G32" s="20"/>
      <c r="H32" s="345">
        <f t="shared" si="3"/>
        <v>2.07</v>
      </c>
      <c r="J32" s="21">
        <v>625</v>
      </c>
      <c r="K32" s="8" t="str">
        <f>LOOKUP(J32,Name!A$1:B1788)</f>
        <v>Will Tanner</v>
      </c>
      <c r="L32" s="347">
        <v>8.21</v>
      </c>
      <c r="M32" s="347">
        <v>8.15</v>
      </c>
      <c r="N32" s="347">
        <v>9.9</v>
      </c>
      <c r="O32" s="347"/>
      <c r="P32" s="347"/>
      <c r="Q32" s="348">
        <f t="shared" si="4"/>
        <v>9.9</v>
      </c>
    </row>
    <row r="33" spans="1:17" ht="15.75">
      <c r="A33" s="21">
        <v>181</v>
      </c>
      <c r="B33" s="8" t="str">
        <f>LOOKUP(A33,Name!A$1:B1766)</f>
        <v>Ben Ashton</v>
      </c>
      <c r="C33" s="20">
        <v>2.05</v>
      </c>
      <c r="D33" s="20">
        <v>1.89</v>
      </c>
      <c r="E33" s="20"/>
      <c r="F33" s="20"/>
      <c r="G33" s="20"/>
      <c r="H33" s="345">
        <f t="shared" si="3"/>
        <v>2.05</v>
      </c>
      <c r="J33" s="21">
        <v>626</v>
      </c>
      <c r="K33" s="8" t="str">
        <f>LOOKUP(J33,Name!A$1:B1786)</f>
        <v>Callum Martin</v>
      </c>
      <c r="L33" s="347">
        <v>9.89</v>
      </c>
      <c r="M33" s="347">
        <v>9.65</v>
      </c>
      <c r="N33" s="347"/>
      <c r="O33" s="347"/>
      <c r="P33" s="347"/>
      <c r="Q33" s="348">
        <f t="shared" si="4"/>
        <v>9.89</v>
      </c>
    </row>
    <row r="34" spans="1:17" ht="15.75">
      <c r="A34" s="21">
        <v>182</v>
      </c>
      <c r="B34" s="8" t="str">
        <f>LOOKUP(A34,Name!A$1:B1765)</f>
        <v>Ethan Brough</v>
      </c>
      <c r="C34" s="20">
        <v>1.81</v>
      </c>
      <c r="D34" s="20">
        <v>2.04</v>
      </c>
      <c r="E34" s="20"/>
      <c r="F34" s="20"/>
      <c r="G34" s="20"/>
      <c r="H34" s="345">
        <f t="shared" si="3"/>
        <v>2.04</v>
      </c>
      <c r="J34" s="21">
        <v>594</v>
      </c>
      <c r="K34" s="8" t="str">
        <f>LOOKUP(J34,Name!A$1:B1792)</f>
        <v>Elliot Rowe</v>
      </c>
      <c r="L34" s="347"/>
      <c r="M34" s="347"/>
      <c r="N34" s="347">
        <v>8.96</v>
      </c>
      <c r="O34" s="347"/>
      <c r="P34" s="347"/>
      <c r="Q34" s="348">
        <f t="shared" si="4"/>
        <v>8.96</v>
      </c>
    </row>
    <row r="35" spans="1:17" ht="15.75">
      <c r="A35" s="21">
        <v>365</v>
      </c>
      <c r="B35" s="8" t="str">
        <f>LOOKUP(A35,Name!A$1:B1770)</f>
        <v>Zak Mansell</v>
      </c>
      <c r="C35" s="20">
        <v>1.94</v>
      </c>
      <c r="D35" s="20"/>
      <c r="E35" s="20"/>
      <c r="F35" s="20"/>
      <c r="G35" s="20"/>
      <c r="H35" s="345">
        <f t="shared" si="3"/>
        <v>1.94</v>
      </c>
      <c r="J35" s="21">
        <v>627</v>
      </c>
      <c r="K35" s="8" t="str">
        <f>LOOKUP(J35,Name!A$1:B1787)</f>
        <v>Elliot Jones</v>
      </c>
      <c r="L35" s="349">
        <v>7.55</v>
      </c>
      <c r="M35" s="349">
        <v>7.46</v>
      </c>
      <c r="N35" s="349">
        <v>8.79</v>
      </c>
      <c r="O35" s="347"/>
      <c r="P35" s="347"/>
      <c r="Q35" s="348">
        <f t="shared" si="4"/>
        <v>8.79</v>
      </c>
    </row>
    <row r="36" spans="1:17" ht="15.75">
      <c r="A36" s="21">
        <v>370</v>
      </c>
      <c r="B36" s="8" t="str">
        <f>LOOKUP(A36,Name!A$1:B1776)</f>
        <v>Ryan Morris</v>
      </c>
      <c r="C36" s="20"/>
      <c r="D36" s="20">
        <v>1.88</v>
      </c>
      <c r="E36" s="20"/>
      <c r="F36" s="20"/>
      <c r="G36" s="20"/>
      <c r="H36" s="345">
        <f>MIN(C36:G36)</f>
        <v>1.88</v>
      </c>
      <c r="J36" s="21">
        <v>370</v>
      </c>
      <c r="K36" s="8" t="str">
        <f>LOOKUP(J36,Name!A$1:B1789)</f>
        <v>Ryan Morris</v>
      </c>
      <c r="L36" s="347"/>
      <c r="M36" s="347">
        <v>6.24</v>
      </c>
      <c r="N36" s="347"/>
      <c r="O36" s="347"/>
      <c r="P36" s="347"/>
      <c r="Q36" s="348">
        <f t="shared" si="4"/>
        <v>6.24</v>
      </c>
    </row>
    <row r="37" spans="1:17" ht="15.75">
      <c r="A37" s="21">
        <v>625</v>
      </c>
      <c r="B37" s="8" t="str">
        <f>LOOKUP(A37,Name!A$1:B1769)</f>
        <v>Will Tanner</v>
      </c>
      <c r="C37" s="20">
        <v>1.61</v>
      </c>
      <c r="D37" s="20">
        <v>1.69</v>
      </c>
      <c r="E37" s="20">
        <v>1.87</v>
      </c>
      <c r="F37" s="20"/>
      <c r="G37" s="20"/>
      <c r="H37" s="345">
        <f>MAX(C37:G37)</f>
        <v>1.87</v>
      </c>
      <c r="J37" s="21">
        <v>365</v>
      </c>
      <c r="K37" s="8" t="str">
        <f>LOOKUP(J37,Name!A$1:B1790)</f>
        <v>Zak Mansell</v>
      </c>
      <c r="L37" s="347"/>
      <c r="M37" s="347">
        <v>5.97</v>
      </c>
      <c r="N37" s="347"/>
      <c r="O37" s="347"/>
      <c r="P37" s="347"/>
      <c r="Q37" s="348">
        <f t="shared" si="4"/>
        <v>5.97</v>
      </c>
    </row>
    <row r="38" spans="1:8" ht="16.5" thickBot="1">
      <c r="A38" s="21">
        <v>593</v>
      </c>
      <c r="B38" s="8" t="str">
        <f>LOOKUP(A38,Name!A$1:B1775)</f>
        <v>Daniel James</v>
      </c>
      <c r="C38" s="20"/>
      <c r="D38" s="20">
        <v>1.75</v>
      </c>
      <c r="E38" s="20"/>
      <c r="F38" s="20"/>
      <c r="G38" s="20"/>
      <c r="H38" s="345">
        <f>MAX(C38:G38)</f>
        <v>1.75</v>
      </c>
    </row>
    <row r="39" spans="1:17" ht="16.5" thickBot="1">
      <c r="A39" s="21">
        <v>183</v>
      </c>
      <c r="B39" s="8" t="str">
        <f>LOOKUP(A39,Name!A$1:B1773)</f>
        <v>Luke Reilly</v>
      </c>
      <c r="C39" s="20"/>
      <c r="D39" s="20">
        <v>0.5</v>
      </c>
      <c r="E39" s="20"/>
      <c r="F39" s="20"/>
      <c r="G39" s="20"/>
      <c r="H39" s="345">
        <f>MAX(C39:G39)</f>
        <v>0.5</v>
      </c>
      <c r="J39" s="743" t="s">
        <v>0</v>
      </c>
      <c r="K39" s="739" t="s">
        <v>252</v>
      </c>
      <c r="L39" s="740" t="s">
        <v>89</v>
      </c>
      <c r="M39" s="740" t="s">
        <v>1</v>
      </c>
      <c r="N39" s="740" t="s">
        <v>2</v>
      </c>
      <c r="O39" s="740" t="s">
        <v>3</v>
      </c>
      <c r="P39" s="740" t="s">
        <v>4</v>
      </c>
      <c r="Q39" s="741" t="s">
        <v>38</v>
      </c>
    </row>
    <row r="40" spans="10:17" ht="16.5" thickBot="1">
      <c r="J40" s="446">
        <v>6</v>
      </c>
      <c r="K40" s="36" t="s">
        <v>247</v>
      </c>
      <c r="L40" s="742">
        <v>96.9</v>
      </c>
      <c r="M40" s="742">
        <v>103.7</v>
      </c>
      <c r="N40" s="742">
        <v>103.5</v>
      </c>
      <c r="O40" s="413"/>
      <c r="P40" s="413"/>
      <c r="Q40" s="753">
        <f>MIN(L40:P40)</f>
        <v>96.9</v>
      </c>
    </row>
    <row r="41" spans="1:17" ht="15.75">
      <c r="A41" s="303" t="s">
        <v>0</v>
      </c>
      <c r="B41" s="289" t="s">
        <v>473</v>
      </c>
      <c r="C41" s="290" t="s">
        <v>89</v>
      </c>
      <c r="D41" s="290" t="s">
        <v>1</v>
      </c>
      <c r="E41" s="290" t="s">
        <v>2</v>
      </c>
      <c r="F41" s="290" t="s">
        <v>3</v>
      </c>
      <c r="G41" s="290" t="s">
        <v>4</v>
      </c>
      <c r="H41" s="304" t="s">
        <v>526</v>
      </c>
      <c r="J41" s="447">
        <v>3</v>
      </c>
      <c r="K41" s="374" t="s">
        <v>6</v>
      </c>
      <c r="L41" s="19">
        <v>99.3</v>
      </c>
      <c r="M41" s="19">
        <v>107.1</v>
      </c>
      <c r="N41" s="19"/>
      <c r="O41" s="19"/>
      <c r="P41" s="19"/>
      <c r="Q41" s="301">
        <f>MIN(L41:P41)</f>
        <v>99.3</v>
      </c>
    </row>
    <row r="42" spans="1:17" ht="15.75">
      <c r="A42" s="47">
        <v>621</v>
      </c>
      <c r="B42" s="8" t="str">
        <f>LOOKUP(A42,Name!A$1:B1769)</f>
        <v>Martin Williams</v>
      </c>
      <c r="C42" s="436">
        <v>8.9</v>
      </c>
      <c r="D42" s="436">
        <v>7.84</v>
      </c>
      <c r="E42" s="436">
        <v>7.94</v>
      </c>
      <c r="F42" s="20"/>
      <c r="G42" s="20"/>
      <c r="H42" s="754">
        <f aca="true" t="shared" si="5" ref="H42:H51">MAX(C42:G42)</f>
        <v>8.9</v>
      </c>
      <c r="J42" s="445">
        <v>5</v>
      </c>
      <c r="K42" s="374" t="s">
        <v>8</v>
      </c>
      <c r="L42" s="19">
        <v>103.4</v>
      </c>
      <c r="M42" s="19"/>
      <c r="N42" s="19"/>
      <c r="O42" s="19"/>
      <c r="P42" s="19"/>
      <c r="Q42" s="301">
        <f>MIN(L42:P42)</f>
        <v>103.4</v>
      </c>
    </row>
    <row r="43" spans="1:17" ht="15.75">
      <c r="A43" s="47">
        <v>620</v>
      </c>
      <c r="B43" s="8" t="str">
        <f>LOOKUP(A43,Name!A$1:B1768)</f>
        <v>Charlie Hadley</v>
      </c>
      <c r="C43" s="20">
        <v>8.86</v>
      </c>
      <c r="D43" s="20">
        <v>7.82</v>
      </c>
      <c r="E43" s="20"/>
      <c r="F43" s="20"/>
      <c r="G43" s="20"/>
      <c r="H43" s="457">
        <f t="shared" si="5"/>
        <v>8.86</v>
      </c>
      <c r="J43" s="448">
        <v>1</v>
      </c>
      <c r="K43" s="374" t="s">
        <v>10</v>
      </c>
      <c r="L43" s="19"/>
      <c r="M43" s="19">
        <v>117.7</v>
      </c>
      <c r="N43" s="19"/>
      <c r="O43" s="19"/>
      <c r="P43" s="19"/>
      <c r="Q43" s="301">
        <f>MIN(L43:P43)</f>
        <v>117.7</v>
      </c>
    </row>
    <row r="44" spans="1:17" ht="16.5" thickBot="1">
      <c r="A44" s="47">
        <v>366</v>
      </c>
      <c r="B44" s="73" t="str">
        <f>LOOKUP(A44,Name!A$1:B1772)</f>
        <v>Tyrell Williamson-Greene</v>
      </c>
      <c r="C44" s="20"/>
      <c r="D44" s="20">
        <v>7.66</v>
      </c>
      <c r="E44" s="20"/>
      <c r="F44" s="20"/>
      <c r="G44" s="20"/>
      <c r="H44" s="457">
        <f t="shared" si="5"/>
        <v>7.66</v>
      </c>
      <c r="J44" s="449">
        <v>4</v>
      </c>
      <c r="K44" s="375" t="s">
        <v>9</v>
      </c>
      <c r="L44" s="19"/>
      <c r="M44" s="19"/>
      <c r="N44" s="19"/>
      <c r="O44" s="19"/>
      <c r="P44" s="19"/>
      <c r="Q44" s="302">
        <f>MIN(L44:P44)</f>
        <v>0</v>
      </c>
    </row>
    <row r="45" spans="1:8" ht="16.5" thickBot="1">
      <c r="A45" s="47">
        <v>365</v>
      </c>
      <c r="B45" s="8" t="str">
        <f>LOOKUP(A45,Name!A$1:B1771)</f>
        <v>Zak Mansell</v>
      </c>
      <c r="C45" s="346"/>
      <c r="D45" s="389">
        <v>6.9</v>
      </c>
      <c r="E45" s="389">
        <v>5.64</v>
      </c>
      <c r="F45" s="20"/>
      <c r="G45" s="20"/>
      <c r="H45" s="457">
        <f t="shared" si="5"/>
        <v>6.9</v>
      </c>
    </row>
    <row r="46" spans="1:17" ht="15.75">
      <c r="A46" s="47">
        <v>591</v>
      </c>
      <c r="B46" s="8" t="str">
        <f>LOOKUP(A46,Name!A$1:B1767)</f>
        <v>Kai Evans</v>
      </c>
      <c r="C46" s="20">
        <v>6.6</v>
      </c>
      <c r="D46" s="20">
        <v>6.24</v>
      </c>
      <c r="E46" s="20">
        <v>6.2</v>
      </c>
      <c r="F46" s="20"/>
      <c r="G46" s="20"/>
      <c r="H46" s="457">
        <f t="shared" si="5"/>
        <v>6.6</v>
      </c>
      <c r="J46" s="456" t="s">
        <v>0</v>
      </c>
      <c r="K46" s="289" t="s">
        <v>253</v>
      </c>
      <c r="L46" s="290" t="s">
        <v>89</v>
      </c>
      <c r="M46" s="290" t="s">
        <v>1</v>
      </c>
      <c r="N46" s="290" t="s">
        <v>2</v>
      </c>
      <c r="O46" s="290" t="s">
        <v>3</v>
      </c>
      <c r="P46" s="290" t="s">
        <v>4</v>
      </c>
      <c r="Q46" s="304" t="s">
        <v>38</v>
      </c>
    </row>
    <row r="47" spans="1:17" ht="15.75">
      <c r="A47" s="47">
        <v>594</v>
      </c>
      <c r="B47" s="8" t="str">
        <f>LOOKUP(A47,Name!A$1:B1767)</f>
        <v>Elliot Rowe</v>
      </c>
      <c r="C47" s="20"/>
      <c r="D47" s="20"/>
      <c r="E47" s="20">
        <v>6.56</v>
      </c>
      <c r="F47" s="20"/>
      <c r="G47" s="20"/>
      <c r="H47" s="457">
        <f t="shared" si="5"/>
        <v>6.56</v>
      </c>
      <c r="J47" s="446">
        <v>6</v>
      </c>
      <c r="K47" s="62" t="s">
        <v>247</v>
      </c>
      <c r="L47" s="450">
        <v>107.1</v>
      </c>
      <c r="M47" s="450">
        <v>108.9</v>
      </c>
      <c r="N47" s="733">
        <v>106</v>
      </c>
      <c r="O47" s="19"/>
      <c r="P47" s="19"/>
      <c r="Q47" s="755">
        <f>MIN(L47:P47)</f>
        <v>106</v>
      </c>
    </row>
    <row r="48" spans="1:17" ht="15.75">
      <c r="A48" s="47">
        <v>624</v>
      </c>
      <c r="B48" s="8" t="str">
        <f>LOOKUP(A48,Name!A$1:B1770)</f>
        <v>Coel Taylor</v>
      </c>
      <c r="C48" s="20">
        <v>6.22</v>
      </c>
      <c r="D48" s="20">
        <v>6.04</v>
      </c>
      <c r="E48" s="20">
        <v>6.46</v>
      </c>
      <c r="F48" s="20"/>
      <c r="G48" s="20"/>
      <c r="H48" s="457">
        <f t="shared" si="5"/>
        <v>6.46</v>
      </c>
      <c r="J48" s="448">
        <v>1</v>
      </c>
      <c r="K48" s="58" t="s">
        <v>10</v>
      </c>
      <c r="L48" s="19"/>
      <c r="M48" s="19">
        <v>111.1</v>
      </c>
      <c r="N48" s="19"/>
      <c r="O48" s="19"/>
      <c r="P48" s="19"/>
      <c r="Q48" s="301">
        <f>MIN(L48:P48)</f>
        <v>111.1</v>
      </c>
    </row>
    <row r="49" spans="1:17" ht="15.75">
      <c r="A49" s="47">
        <v>622</v>
      </c>
      <c r="B49" s="8" t="str">
        <f>LOOKUP(A49,Name!A$1:B1770)</f>
        <v>Will Hitchcock</v>
      </c>
      <c r="C49" s="20"/>
      <c r="D49" s="20"/>
      <c r="E49" s="20">
        <v>6.28</v>
      </c>
      <c r="F49" s="20"/>
      <c r="G49" s="20"/>
      <c r="H49" s="457">
        <f t="shared" si="5"/>
        <v>6.28</v>
      </c>
      <c r="J49" s="445">
        <v>5</v>
      </c>
      <c r="K49" s="58" t="s">
        <v>8</v>
      </c>
      <c r="L49" s="19"/>
      <c r="M49" s="19"/>
      <c r="N49" s="19"/>
      <c r="O49" s="19"/>
      <c r="P49" s="19"/>
      <c r="Q49" s="301">
        <f>MIN(L49:P49)</f>
        <v>0</v>
      </c>
    </row>
    <row r="50" spans="1:17" ht="15.75">
      <c r="A50" s="47">
        <v>628</v>
      </c>
      <c r="B50" s="8" t="str">
        <f>LOOKUP(A50,Name!A$1:B1773)</f>
        <v>James Price</v>
      </c>
      <c r="C50" s="20"/>
      <c r="D50" s="20">
        <v>6.14</v>
      </c>
      <c r="E50" s="20"/>
      <c r="F50" s="20"/>
      <c r="G50" s="20"/>
      <c r="H50" s="457">
        <f t="shared" si="5"/>
        <v>6.14</v>
      </c>
      <c r="J50" s="447">
        <v>3</v>
      </c>
      <c r="K50" s="58" t="s">
        <v>6</v>
      </c>
      <c r="L50" s="19"/>
      <c r="M50" s="19"/>
      <c r="N50" s="19"/>
      <c r="O50" s="19"/>
      <c r="P50" s="19"/>
      <c r="Q50" s="301">
        <f>MIN(L50:P50)</f>
        <v>0</v>
      </c>
    </row>
    <row r="51" spans="1:17" ht="16.5" thickBot="1">
      <c r="A51" s="47">
        <v>593</v>
      </c>
      <c r="B51" s="8" t="str">
        <f>LOOKUP(A51,Name!A$1:B1766)</f>
        <v>Daniel James</v>
      </c>
      <c r="C51" s="20">
        <v>5.52</v>
      </c>
      <c r="D51" s="20"/>
      <c r="E51" s="20"/>
      <c r="F51" s="20"/>
      <c r="G51" s="20"/>
      <c r="H51" s="457">
        <f t="shared" si="5"/>
        <v>5.52</v>
      </c>
      <c r="J51" s="449">
        <v>4</v>
      </c>
      <c r="K51" s="63" t="s">
        <v>9</v>
      </c>
      <c r="L51" s="76"/>
      <c r="M51" s="76"/>
      <c r="N51" s="76"/>
      <c r="O51" s="76"/>
      <c r="P51" s="76"/>
      <c r="Q51" s="302">
        <f>MIN(L51:P51)</f>
        <v>0</v>
      </c>
    </row>
    <row r="52" spans="1:8" ht="15">
      <c r="A52" s="61"/>
      <c r="C52" s="61"/>
      <c r="D52" s="61"/>
      <c r="E52" s="61"/>
      <c r="F52" s="61"/>
      <c r="G52" s="61"/>
      <c r="H52" s="61"/>
    </row>
    <row r="59" spans="1:8" ht="15">
      <c r="A59" s="61"/>
      <c r="C59" s="61"/>
      <c r="D59" s="61"/>
      <c r="E59" s="61"/>
      <c r="F59" s="61"/>
      <c r="G59" s="61"/>
      <c r="H59" s="61"/>
    </row>
    <row r="60" spans="1:8" ht="15">
      <c r="A60" s="3"/>
      <c r="C60" s="3"/>
      <c r="D60" s="3"/>
      <c r="E60" s="3"/>
      <c r="F60" s="3"/>
      <c r="G60" s="3"/>
      <c r="H60" s="3"/>
    </row>
    <row r="61" spans="1:8" ht="15">
      <c r="A61" s="3"/>
      <c r="C61" s="3"/>
      <c r="D61" s="3"/>
      <c r="E61" s="3"/>
      <c r="F61" s="3"/>
      <c r="G61" s="3"/>
      <c r="H61" s="3"/>
    </row>
    <row r="62" spans="1:8" ht="15">
      <c r="A62" s="3"/>
      <c r="C62" s="3"/>
      <c r="D62" s="3"/>
      <c r="E62" s="3"/>
      <c r="F62" s="3"/>
      <c r="G62" s="3"/>
      <c r="H62" s="3"/>
    </row>
    <row r="63" spans="1:8" ht="15">
      <c r="A63" s="3"/>
      <c r="C63" s="3"/>
      <c r="D63" s="3"/>
      <c r="E63" s="3"/>
      <c r="F63" s="3"/>
      <c r="G63" s="3"/>
      <c r="H63" s="3"/>
    </row>
    <row r="64" spans="1:8" ht="15">
      <c r="A64" s="3"/>
      <c r="C64" s="3"/>
      <c r="D64" s="3"/>
      <c r="E64" s="3"/>
      <c r="F64" s="3"/>
      <c r="G64" s="3"/>
      <c r="H64" s="3"/>
    </row>
    <row r="65" spans="1:8" ht="15">
      <c r="A65" s="3"/>
      <c r="C65" s="3"/>
      <c r="D65" s="3"/>
      <c r="E65" s="3"/>
      <c r="F65" s="3"/>
      <c r="G65" s="3"/>
      <c r="H65" s="3"/>
    </row>
  </sheetData>
  <sheetProtection/>
  <conditionalFormatting sqref="J39:J44 A19:A20 J1:J10 A66:A65536 A1:A13 A22:A52 A59 J46:J51">
    <cfRule type="cellIs" priority="17" dxfId="4" operator="between" stopIfTrue="1">
      <formula>300</formula>
      <formula>399</formula>
    </cfRule>
    <cfRule type="cellIs" priority="18" dxfId="3" operator="between" stopIfTrue="1">
      <formula>600</formula>
      <formula>699</formula>
    </cfRule>
    <cfRule type="cellIs" priority="19" dxfId="2" operator="between" stopIfTrue="1">
      <formula>500</formula>
      <formula>599</formula>
    </cfRule>
  </conditionalFormatting>
  <conditionalFormatting sqref="J26:J37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J12:J24">
    <cfRule type="cellIs" priority="11" dxfId="4" operator="between" stopIfTrue="1">
      <formula>300</formula>
      <formula>399</formula>
    </cfRule>
    <cfRule type="cellIs" priority="12" dxfId="3" operator="between" stopIfTrue="1">
      <formula>600</formula>
      <formula>699</formula>
    </cfRule>
    <cfRule type="cellIs" priority="13" dxfId="2" operator="between" stopIfTrue="1">
      <formula>500</formula>
      <formula>599</formula>
    </cfRule>
  </conditionalFormatting>
  <conditionalFormatting sqref="A15:A18">
    <cfRule type="cellIs" priority="5" dxfId="4" operator="between" stopIfTrue="1">
      <formula>300</formula>
      <formula>399</formula>
    </cfRule>
    <cfRule type="cellIs" priority="6" dxfId="3" operator="between" stopIfTrue="1">
      <formula>600</formula>
      <formula>699</formula>
    </cfRule>
    <cfRule type="cellIs" priority="7" dxfId="2" operator="between" stopIfTrue="1">
      <formula>500</formula>
      <formula>599</formula>
    </cfRule>
  </conditionalFormatting>
  <conditionalFormatting sqref="A14">
    <cfRule type="cellIs" priority="2" dxfId="4" operator="between" stopIfTrue="1">
      <formula>300</formula>
      <formula>399</formula>
    </cfRule>
    <cfRule type="cellIs" priority="3" dxfId="3" operator="between" stopIfTrue="1">
      <formula>600</formula>
      <formula>699</formula>
    </cfRule>
    <cfRule type="cellIs" priority="4" dxfId="2" operator="between" stopIfTrue="1">
      <formula>500</formula>
      <formula>599</formula>
    </cfRule>
  </conditionalFormatting>
  <conditionalFormatting sqref="J12:J24 A1:A40 A52 A59:A65536 J46:J51">
    <cfRule type="cellIs" priority="1" dxfId="0" operator="between">
      <formula>99</formula>
      <formula>199.5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>
    <oddHeader>&amp;LUnder 15 Boys&amp;CBirmingham Sportshall League&amp;RSeason 2013-14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PageLayoutView="0" workbookViewId="0" topLeftCell="D1">
      <selection activeCell="I19" sqref="I19"/>
    </sheetView>
  </sheetViews>
  <sheetFormatPr defaultColWidth="9.140625" defaultRowHeight="12.75"/>
  <cols>
    <col min="1" max="5" width="5.7109375" style="3" customWidth="1"/>
    <col min="6" max="6" width="5.7109375" style="61" customWidth="1"/>
    <col min="7" max="7" width="2.140625" style="61" customWidth="1"/>
    <col min="8" max="8" width="6.00390625" style="61" customWidth="1"/>
    <col min="9" max="9" width="5.7109375" style="61" customWidth="1"/>
    <col min="10" max="10" width="23.28125" style="61" customWidth="1"/>
    <col min="11" max="11" width="8.57421875" style="61" customWidth="1"/>
    <col min="12" max="12" width="3.8515625" style="61" customWidth="1"/>
    <col min="13" max="13" width="5.28125" style="3" customWidth="1"/>
    <col min="14" max="14" width="6.00390625" style="61" customWidth="1"/>
    <col min="15" max="15" width="6.7109375" style="61" customWidth="1"/>
    <col min="16" max="16" width="24.00390625" style="3" customWidth="1"/>
    <col min="17" max="17" width="8.8515625" style="3" customWidth="1"/>
    <col min="18" max="18" width="4.140625" style="3" customWidth="1"/>
    <col min="19" max="19" width="4.57421875" style="10" customWidth="1"/>
    <col min="20" max="24" width="5.7109375" style="3" customWidth="1"/>
    <col min="25" max="25" width="5.7109375" style="61" customWidth="1"/>
    <col min="26" max="16384" width="9.140625" style="3" customWidth="1"/>
  </cols>
  <sheetData>
    <row r="1" spans="8:19" ht="16.5" thickBot="1">
      <c r="H1" s="785" t="s">
        <v>141</v>
      </c>
      <c r="I1" s="786"/>
      <c r="J1" s="786"/>
      <c r="K1" s="786"/>
      <c r="L1" s="787"/>
      <c r="M1" s="246" t="s">
        <v>193</v>
      </c>
      <c r="N1" s="127"/>
      <c r="O1" s="128"/>
      <c r="P1" s="128" t="s">
        <v>534</v>
      </c>
      <c r="Q1" s="128"/>
      <c r="R1" s="129"/>
      <c r="S1" s="131"/>
    </row>
    <row r="2" spans="1:24" ht="16.5" thickBot="1">
      <c r="A2" s="87" t="s">
        <v>107</v>
      </c>
      <c r="B2" s="88" t="s">
        <v>109</v>
      </c>
      <c r="C2" s="89" t="s">
        <v>111</v>
      </c>
      <c r="D2" s="90" t="s">
        <v>113</v>
      </c>
      <c r="E2" s="91" t="s">
        <v>115</v>
      </c>
      <c r="F2" s="132" t="s">
        <v>193</v>
      </c>
      <c r="H2" s="127"/>
      <c r="I2" s="128"/>
      <c r="J2" s="128" t="s">
        <v>142</v>
      </c>
      <c r="K2" s="128"/>
      <c r="L2" s="129"/>
      <c r="M2" s="246" t="s">
        <v>193</v>
      </c>
      <c r="N2" s="243" t="s">
        <v>131</v>
      </c>
      <c r="O2" s="115"/>
      <c r="P2" s="99" t="s">
        <v>137</v>
      </c>
      <c r="Q2" s="99"/>
      <c r="R2" s="111"/>
      <c r="S2" s="62"/>
      <c r="T2" s="87" t="s">
        <v>107</v>
      </c>
      <c r="U2" s="88" t="s">
        <v>109</v>
      </c>
      <c r="V2" s="89" t="s">
        <v>111</v>
      </c>
      <c r="W2" s="90" t="s">
        <v>113</v>
      </c>
      <c r="X2" s="91" t="s">
        <v>115</v>
      </c>
    </row>
    <row r="3" spans="1:25" ht="16.5" thickBot="1">
      <c r="A3" s="266">
        <f>SUM(A9:A64)</f>
        <v>20</v>
      </c>
      <c r="B3" s="266">
        <f>SUM(B9:B64)</f>
        <v>24</v>
      </c>
      <c r="C3" s="266">
        <f>SUM(C9:C64)</f>
        <v>14</v>
      </c>
      <c r="D3" s="266">
        <f>SUM(D9:D64)</f>
        <v>26</v>
      </c>
      <c r="E3" s="266">
        <f>SUM(E9:E64)</f>
        <v>80</v>
      </c>
      <c r="F3" s="266" t="s">
        <v>139</v>
      </c>
      <c r="H3" s="121" t="s">
        <v>474</v>
      </c>
      <c r="I3" s="130">
        <v>6</v>
      </c>
      <c r="J3" s="126" t="str">
        <f>LOOKUP(I3,Name!A$2:B1899)</f>
        <v>Solihull &amp; Small Heath</v>
      </c>
      <c r="K3" s="130">
        <f>E$5</f>
        <v>170</v>
      </c>
      <c r="L3" s="122"/>
      <c r="M3" s="246" t="s">
        <v>193</v>
      </c>
      <c r="N3" s="100">
        <v>1</v>
      </c>
      <c r="O3" s="92">
        <v>646</v>
      </c>
      <c r="P3" s="101" t="str">
        <f>LOOKUP(O3,Name!A$2:B1900)</f>
        <v>Elliot Harris</v>
      </c>
      <c r="Q3" s="190">
        <v>1.96</v>
      </c>
      <c r="R3" s="109"/>
      <c r="S3" s="62"/>
      <c r="T3" s="96">
        <f>IF(INT(O3/100)=1,Y3,0)</f>
        <v>0</v>
      </c>
      <c r="U3" s="96">
        <f>IF(INT(O3/100)=3,Y3,0)</f>
        <v>0</v>
      </c>
      <c r="V3" s="96">
        <f>IF(INT(O3/100)=4,Y3,0)</f>
        <v>0</v>
      </c>
      <c r="W3" s="96">
        <f>IF(INT(O3/100)=5,Y3,0)</f>
        <v>0</v>
      </c>
      <c r="X3" s="96">
        <f>IF(INT(O3/100)=6,Y3,0)</f>
        <v>10</v>
      </c>
      <c r="Y3" s="85">
        <v>10</v>
      </c>
    </row>
    <row r="4" spans="1:25" ht="16.5" thickBot="1">
      <c r="A4" s="266">
        <f>SUM(T2:T64)</f>
        <v>44</v>
      </c>
      <c r="B4" s="266">
        <f>SUM(U2:U64)</f>
        <v>8</v>
      </c>
      <c r="C4" s="266">
        <f>SUM(V2:V64)</f>
        <v>16</v>
      </c>
      <c r="D4" s="266">
        <f>SUM(W2:W64)</f>
        <v>32</v>
      </c>
      <c r="E4" s="266">
        <f>SUM(X2:X64)</f>
        <v>90</v>
      </c>
      <c r="F4" s="266" t="s">
        <v>201</v>
      </c>
      <c r="H4" s="121" t="s">
        <v>477</v>
      </c>
      <c r="I4" s="130">
        <v>1</v>
      </c>
      <c r="J4" s="126" t="str">
        <f>LOOKUP(I4,Name!A$2:B1895)</f>
        <v>Royal Sutton Coldfield</v>
      </c>
      <c r="K4" s="130">
        <f>A$5</f>
        <v>64</v>
      </c>
      <c r="L4" s="122"/>
      <c r="M4" s="246" t="s">
        <v>193</v>
      </c>
      <c r="N4" s="100">
        <v>2</v>
      </c>
      <c r="O4" s="92">
        <v>350</v>
      </c>
      <c r="P4" s="101" t="str">
        <f>LOOKUP(O4,Name!A$2:B1901)</f>
        <v>Kofi Bennett</v>
      </c>
      <c r="Q4" s="94">
        <v>1.94</v>
      </c>
      <c r="R4" s="109"/>
      <c r="S4" s="62"/>
      <c r="T4" s="96">
        <f>IF(INT(O4/100)=1,Y4,0)</f>
        <v>0</v>
      </c>
      <c r="U4" s="96">
        <f>IF(INT(O4/100)=3,Y4,0)</f>
        <v>8</v>
      </c>
      <c r="V4" s="96">
        <f>IF(INT(O4/100)=4,Y4,0)</f>
        <v>0</v>
      </c>
      <c r="W4" s="96">
        <f>IF(INT(O4/100)=5,Y4,0)</f>
        <v>0</v>
      </c>
      <c r="X4" s="96">
        <f>IF(INT(O4/100)=6,Y4,0)</f>
        <v>0</v>
      </c>
      <c r="Y4" s="85">
        <v>8</v>
      </c>
    </row>
    <row r="5" spans="1:25" ht="16.5" thickBot="1">
      <c r="A5" s="132">
        <f>A3+A4</f>
        <v>64</v>
      </c>
      <c r="B5" s="132">
        <f>B3+B4</f>
        <v>32</v>
      </c>
      <c r="C5" s="132">
        <f>C3+C4</f>
        <v>30</v>
      </c>
      <c r="D5" s="132">
        <f>D3+D4</f>
        <v>58</v>
      </c>
      <c r="E5" s="132">
        <f>E3+E4</f>
        <v>170</v>
      </c>
      <c r="F5" s="132" t="s">
        <v>140</v>
      </c>
      <c r="H5" s="121" t="s">
        <v>478</v>
      </c>
      <c r="I5" s="130">
        <v>5</v>
      </c>
      <c r="J5" s="126" t="str">
        <f>LOOKUP(I5,Name!A$2:B1898)</f>
        <v>Tamworth AC</v>
      </c>
      <c r="K5" s="130">
        <f>D$5</f>
        <v>58</v>
      </c>
      <c r="L5" s="122"/>
      <c r="M5" s="246" t="s">
        <v>193</v>
      </c>
      <c r="N5" s="100">
        <v>3</v>
      </c>
      <c r="O5" s="92">
        <v>117</v>
      </c>
      <c r="P5" s="101" t="str">
        <f>LOOKUP(O5,Name!A$2:B1902)</f>
        <v>David Iliffe</v>
      </c>
      <c r="Q5" s="190">
        <v>1.73</v>
      </c>
      <c r="R5" s="109"/>
      <c r="S5" s="62"/>
      <c r="T5" s="96">
        <f>IF(INT(O5/100)=1,Y5,0)</f>
        <v>6</v>
      </c>
      <c r="U5" s="96">
        <f>IF(INT(O5/100)=3,Y5,0)</f>
        <v>0</v>
      </c>
      <c r="V5" s="96">
        <f>IF(INT(O5/100)=4,Y5,0)</f>
        <v>0</v>
      </c>
      <c r="W5" s="96">
        <f>IF(INT(O5/100)=5,Y5,0)</f>
        <v>0</v>
      </c>
      <c r="X5" s="96">
        <f>IF(INT(O5/100)=6,Y5,0)</f>
        <v>0</v>
      </c>
      <c r="Y5" s="85">
        <v>6</v>
      </c>
    </row>
    <row r="6" spans="1:25" ht="16.5" thickBot="1">
      <c r="A6" s="61"/>
      <c r="B6" s="61"/>
      <c r="C6" s="61"/>
      <c r="D6" s="61"/>
      <c r="E6" s="61"/>
      <c r="H6" s="121" t="s">
        <v>475</v>
      </c>
      <c r="I6" s="130">
        <v>3</v>
      </c>
      <c r="J6" s="126" t="str">
        <f>LOOKUP(I6,Name!A$2:B1896)</f>
        <v>Birchfield Harriers</v>
      </c>
      <c r="K6" s="130">
        <f>B$5</f>
        <v>32</v>
      </c>
      <c r="L6" s="122"/>
      <c r="M6" s="246" t="s">
        <v>193</v>
      </c>
      <c r="N6" s="100">
        <v>4</v>
      </c>
      <c r="O6" s="92">
        <v>534</v>
      </c>
      <c r="P6" s="101" t="str">
        <f>LOOKUP(O6,Name!A$2:B1903)</f>
        <v>James McKenzie</v>
      </c>
      <c r="Q6" s="94">
        <v>1.68</v>
      </c>
      <c r="R6" s="109"/>
      <c r="S6" s="62"/>
      <c r="T6" s="96">
        <f>IF(INT(O6/100)=1,Y6,0)</f>
        <v>0</v>
      </c>
      <c r="U6" s="96">
        <f>IF(INT(O6/100)=3,Y6,0)</f>
        <v>0</v>
      </c>
      <c r="V6" s="96">
        <f>IF(INT(O6/100)=4,Y6,0)</f>
        <v>0</v>
      </c>
      <c r="W6" s="96">
        <f>IF(INT(O6/100)=5,Y6,0)</f>
        <v>4</v>
      </c>
      <c r="X6" s="96">
        <f>IF(INT(O6/100)=6,Y6,0)</f>
        <v>0</v>
      </c>
      <c r="Y6" s="85">
        <v>4</v>
      </c>
    </row>
    <row r="7" spans="8:25" ht="16.5" thickBot="1">
      <c r="H7" s="121" t="s">
        <v>476</v>
      </c>
      <c r="I7" s="130">
        <v>4</v>
      </c>
      <c r="J7" s="126" t="str">
        <f>LOOKUP(I7,Name!A$2:B1897)</f>
        <v>Halesowen C&amp;AC</v>
      </c>
      <c r="K7" s="130">
        <f>C$5</f>
        <v>30</v>
      </c>
      <c r="L7" s="122"/>
      <c r="M7" s="246" t="s">
        <v>193</v>
      </c>
      <c r="N7" s="100">
        <v>5</v>
      </c>
      <c r="O7" s="92">
        <v>499</v>
      </c>
      <c r="P7" s="101" t="str">
        <f>LOOKUP(O7,Name!A$2:B1904)</f>
        <v>Alex Johnson</v>
      </c>
      <c r="Q7" s="94">
        <v>1.58</v>
      </c>
      <c r="R7" s="109"/>
      <c r="S7" s="62"/>
      <c r="T7" s="96">
        <f>IF(INT(O7/100)=1,Y7,0)</f>
        <v>0</v>
      </c>
      <c r="U7" s="96">
        <f>IF(INT(O7/100)=3,Y7,0)</f>
        <v>0</v>
      </c>
      <c r="V7" s="96">
        <f>IF(INT(O7/100)=4,Y7,0)</f>
        <v>2</v>
      </c>
      <c r="W7" s="96">
        <f>IF(INT(O7/100)=5,Y7,0)</f>
        <v>0</v>
      </c>
      <c r="X7" s="96">
        <f>IF(INT(O7/100)=6,Y7,0)</f>
        <v>0</v>
      </c>
      <c r="Y7" s="85">
        <v>2</v>
      </c>
    </row>
    <row r="8" spans="8:25" ht="16.5" thickBot="1">
      <c r="H8" s="123"/>
      <c r="I8" s="124"/>
      <c r="J8" s="124"/>
      <c r="K8" s="124"/>
      <c r="L8" s="125"/>
      <c r="M8" s="246" t="s">
        <v>193</v>
      </c>
      <c r="N8" s="108"/>
      <c r="O8" s="102"/>
      <c r="P8" s="101"/>
      <c r="Q8" s="101"/>
      <c r="R8" s="109"/>
      <c r="S8" s="62"/>
      <c r="T8" s="110"/>
      <c r="U8" s="94"/>
      <c r="V8" s="94"/>
      <c r="W8" s="94"/>
      <c r="X8" s="94"/>
      <c r="Y8" s="95" t="s">
        <v>117</v>
      </c>
    </row>
    <row r="9" spans="1:24" ht="16.5" thickBot="1">
      <c r="A9" s="87" t="s">
        <v>107</v>
      </c>
      <c r="B9" s="88" t="s">
        <v>109</v>
      </c>
      <c r="C9" s="89" t="s">
        <v>111</v>
      </c>
      <c r="D9" s="90" t="s">
        <v>113</v>
      </c>
      <c r="E9" s="91" t="s">
        <v>115</v>
      </c>
      <c r="H9" s="243" t="s">
        <v>118</v>
      </c>
      <c r="I9" s="117">
        <v>7.3</v>
      </c>
      <c r="J9" s="99" t="s">
        <v>116</v>
      </c>
      <c r="K9" s="99"/>
      <c r="L9" s="111"/>
      <c r="M9" s="246" t="s">
        <v>193</v>
      </c>
      <c r="N9" s="244" t="s">
        <v>132</v>
      </c>
      <c r="O9" s="102"/>
      <c r="P9" s="102" t="s">
        <v>138</v>
      </c>
      <c r="Q9" s="102"/>
      <c r="R9" s="109"/>
      <c r="S9" s="62"/>
      <c r="T9" s="87" t="s">
        <v>107</v>
      </c>
      <c r="U9" s="88" t="s">
        <v>109</v>
      </c>
      <c r="V9" s="89" t="s">
        <v>111</v>
      </c>
      <c r="W9" s="90" t="s">
        <v>113</v>
      </c>
      <c r="X9" s="91" t="s">
        <v>115</v>
      </c>
    </row>
    <row r="10" spans="1:25" ht="16.5" thickBot="1">
      <c r="A10" s="93">
        <f>IF(I10=1,F10,0)</f>
        <v>0</v>
      </c>
      <c r="B10" s="93">
        <f>IF(I10=3,F10,0)</f>
        <v>0</v>
      </c>
      <c r="C10" s="93">
        <f>IF(I10=4,F10,0)</f>
        <v>0</v>
      </c>
      <c r="D10" s="93">
        <f>IF(I10=5,F10,0)</f>
        <v>0</v>
      </c>
      <c r="E10" s="93">
        <f>IF(I10=6,F10,0)</f>
        <v>10</v>
      </c>
      <c r="F10" s="97">
        <v>10</v>
      </c>
      <c r="H10" s="118">
        <v>1</v>
      </c>
      <c r="I10" s="92">
        <v>6</v>
      </c>
      <c r="J10" s="101" t="str">
        <f>LOOKUP(I10,Name!A$2:B1901)</f>
        <v>Solihull &amp; Small Heath</v>
      </c>
      <c r="K10" s="182" t="s">
        <v>594</v>
      </c>
      <c r="L10" s="109"/>
      <c r="M10" s="246" t="s">
        <v>193</v>
      </c>
      <c r="N10" s="100">
        <v>1</v>
      </c>
      <c r="O10" s="92">
        <v>645</v>
      </c>
      <c r="P10" s="101" t="str">
        <f>LOOKUP(O10,Name!A$2:B1907)</f>
        <v>Fraser McCabe</v>
      </c>
      <c r="Q10" s="94">
        <v>1.85</v>
      </c>
      <c r="R10" s="109"/>
      <c r="S10" s="62"/>
      <c r="T10" s="96">
        <f>IF(INT(O10/100)=1,Y10,0)</f>
        <v>0</v>
      </c>
      <c r="U10" s="96">
        <f>IF(INT(O10/100)=3,Y10,0)</f>
        <v>0</v>
      </c>
      <c r="V10" s="96">
        <f>IF(INT(O10/100)=4,Y10,0)</f>
        <v>0</v>
      </c>
      <c r="W10" s="96">
        <f>IF(INT(O10/100)=5,Y10,0)</f>
        <v>0</v>
      </c>
      <c r="X10" s="96">
        <f>IF(INT(O10/100)=6,Y10,0)</f>
        <v>10</v>
      </c>
      <c r="Y10" s="85">
        <v>10</v>
      </c>
    </row>
    <row r="11" spans="1:25" ht="16.5" thickBot="1">
      <c r="A11" s="93">
        <f>IF(I11=1,F11,0)</f>
        <v>0</v>
      </c>
      <c r="B11" s="93">
        <f>IF(I11=3,F11,0)</f>
        <v>8</v>
      </c>
      <c r="C11" s="93">
        <f>IF(I11=4,F11,0)</f>
        <v>0</v>
      </c>
      <c r="D11" s="93">
        <f>IF(I11=5,F11,0)</f>
        <v>0</v>
      </c>
      <c r="E11" s="93">
        <f>IF(I11=6,F11,0)</f>
        <v>0</v>
      </c>
      <c r="F11" s="97">
        <v>8</v>
      </c>
      <c r="H11" s="118">
        <v>2</v>
      </c>
      <c r="I11" s="92">
        <v>3</v>
      </c>
      <c r="J11" s="101" t="str">
        <f>LOOKUP(I11,Name!A$2:B1902)</f>
        <v>Birchfield Harriers</v>
      </c>
      <c r="K11" s="182" t="s">
        <v>595</v>
      </c>
      <c r="L11" s="109"/>
      <c r="M11" s="246" t="s">
        <v>193</v>
      </c>
      <c r="N11" s="100">
        <v>2</v>
      </c>
      <c r="O11" s="92">
        <v>532</v>
      </c>
      <c r="P11" s="101" t="str">
        <f>LOOKUP(O11,Name!A$2:B1908)</f>
        <v>Oran Au</v>
      </c>
      <c r="Q11" s="94">
        <v>1.66</v>
      </c>
      <c r="R11" s="109"/>
      <c r="S11" s="62"/>
      <c r="T11" s="96">
        <f>IF(INT(O11/100)=1,Y11,0)</f>
        <v>0</v>
      </c>
      <c r="U11" s="96">
        <f>IF(INT(O11/100)=3,Y11,0)</f>
        <v>0</v>
      </c>
      <c r="V11" s="96">
        <f>IF(INT(O11/100)=4,Y11,0)</f>
        <v>0</v>
      </c>
      <c r="W11" s="96">
        <f>IF(INT(O11/100)=5,Y11,0)</f>
        <v>8</v>
      </c>
      <c r="X11" s="96">
        <f>IF(INT(O11/100)=6,Y11,0)</f>
        <v>0</v>
      </c>
      <c r="Y11" s="85">
        <v>8</v>
      </c>
    </row>
    <row r="12" spans="1:25" ht="16.5" thickBot="1">
      <c r="A12" s="93">
        <f>IF(I12=1,F12,0)</f>
        <v>0</v>
      </c>
      <c r="B12" s="93">
        <f>IF(I12=3,F12,0)</f>
        <v>0</v>
      </c>
      <c r="C12" s="93">
        <f>IF(I12=4,F12,0)</f>
        <v>0</v>
      </c>
      <c r="D12" s="93">
        <f>IF(I12=5,F12,0)</f>
        <v>0</v>
      </c>
      <c r="E12" s="93">
        <f>IF(I12=6,F12,0)</f>
        <v>0</v>
      </c>
      <c r="F12" s="97">
        <v>6</v>
      </c>
      <c r="H12" s="118">
        <v>3</v>
      </c>
      <c r="I12" s="92"/>
      <c r="J12" s="101" t="e">
        <f>LOOKUP(I12,Name!A$2:B1903)</f>
        <v>#N/A</v>
      </c>
      <c r="K12" s="182"/>
      <c r="L12" s="109"/>
      <c r="M12" s="246" t="s">
        <v>193</v>
      </c>
      <c r="N12" s="100">
        <v>3</v>
      </c>
      <c r="O12" s="92">
        <v>118</v>
      </c>
      <c r="P12" s="101" t="str">
        <f>LOOKUP(O12,Name!A$2:B1909)</f>
        <v>Evan Pritchard</v>
      </c>
      <c r="Q12" s="94">
        <v>1.48</v>
      </c>
      <c r="R12" s="109"/>
      <c r="S12" s="62"/>
      <c r="T12" s="96">
        <f>IF(INT(O12/100)=1,Y12,0)</f>
        <v>6</v>
      </c>
      <c r="U12" s="96">
        <f>IF(INT(O12/100)=3,Y12,0)</f>
        <v>0</v>
      </c>
      <c r="V12" s="96">
        <f>IF(INT(O12/100)=4,Y12,0)</f>
        <v>0</v>
      </c>
      <c r="W12" s="96">
        <f>IF(INT(O12/100)=5,Y12,0)</f>
        <v>0</v>
      </c>
      <c r="X12" s="96">
        <f>IF(INT(O12/100)=6,Y12,0)</f>
        <v>0</v>
      </c>
      <c r="Y12" s="85">
        <v>6</v>
      </c>
    </row>
    <row r="13" spans="1:25" ht="16.5" thickBot="1">
      <c r="A13" s="93">
        <f>IF(I13=1,F13,0)</f>
        <v>0</v>
      </c>
      <c r="B13" s="93">
        <f>IF(I13=3,F13,0)</f>
        <v>0</v>
      </c>
      <c r="C13" s="93">
        <f>IF(I13=4,F13,0)</f>
        <v>0</v>
      </c>
      <c r="D13" s="93">
        <f>IF(I13=5,F13,0)</f>
        <v>0</v>
      </c>
      <c r="E13" s="93">
        <f>IF(I13=6,F13,0)</f>
        <v>0</v>
      </c>
      <c r="F13" s="97">
        <v>4</v>
      </c>
      <c r="H13" s="118">
        <v>4</v>
      </c>
      <c r="I13" s="92"/>
      <c r="J13" s="101" t="e">
        <f>LOOKUP(I13,Name!A$2:B1904)</f>
        <v>#N/A</v>
      </c>
      <c r="K13" s="182"/>
      <c r="L13" s="109"/>
      <c r="M13" s="246" t="s">
        <v>193</v>
      </c>
      <c r="N13" s="100">
        <v>4</v>
      </c>
      <c r="O13" s="92"/>
      <c r="P13" s="101" t="e">
        <f>LOOKUP(O13,Name!A$2:B1910)</f>
        <v>#N/A</v>
      </c>
      <c r="Q13" s="94"/>
      <c r="R13" s="109"/>
      <c r="S13" s="62"/>
      <c r="T13" s="96">
        <f>IF(INT(O13/100)=1,Y13,0)</f>
        <v>0</v>
      </c>
      <c r="U13" s="96">
        <f>IF(INT(O13/100)=3,Y13,0)</f>
        <v>0</v>
      </c>
      <c r="V13" s="96">
        <f>IF(INT(O13/100)=4,Y13,0)</f>
        <v>0</v>
      </c>
      <c r="W13" s="96">
        <f>IF(INT(O13/100)=5,Y13,0)</f>
        <v>0</v>
      </c>
      <c r="X13" s="96">
        <f>IF(INT(O13/100)=6,Y13,0)</f>
        <v>0</v>
      </c>
      <c r="Y13" s="85">
        <v>4</v>
      </c>
    </row>
    <row r="14" spans="1:25" ht="16.5" thickBot="1">
      <c r="A14" s="93">
        <f>IF(I14=1,F14,0)</f>
        <v>0</v>
      </c>
      <c r="B14" s="93">
        <f>IF(I14=3,F14,0)</f>
        <v>0</v>
      </c>
      <c r="C14" s="93">
        <f>IF(I14=4,F14,0)</f>
        <v>0</v>
      </c>
      <c r="D14" s="93">
        <f>IF(I14=5,F14,0)</f>
        <v>0</v>
      </c>
      <c r="E14" s="93">
        <f>IF(I14=6,F14,0)</f>
        <v>0</v>
      </c>
      <c r="F14" s="97">
        <v>2</v>
      </c>
      <c r="H14" s="118">
        <v>5</v>
      </c>
      <c r="I14" s="92"/>
      <c r="J14" s="101" t="e">
        <f>LOOKUP(I14,Name!A$2:B1905)</f>
        <v>#N/A</v>
      </c>
      <c r="K14" s="182"/>
      <c r="L14" s="109"/>
      <c r="M14" s="246" t="s">
        <v>193</v>
      </c>
      <c r="N14" s="100">
        <v>5</v>
      </c>
      <c r="O14" s="92"/>
      <c r="P14" s="101" t="e">
        <f>LOOKUP(O14,Name!A$2:B1911)</f>
        <v>#N/A</v>
      </c>
      <c r="Q14" s="94"/>
      <c r="R14" s="109"/>
      <c r="S14" s="62"/>
      <c r="T14" s="96">
        <f>IF(INT(O14/100)=1,Y14,0)</f>
        <v>0</v>
      </c>
      <c r="U14" s="96">
        <f>IF(INT(O14/100)=3,Y14,0)</f>
        <v>0</v>
      </c>
      <c r="V14" s="96">
        <f>IF(INT(O14/100)=4,Y14,0)</f>
        <v>0</v>
      </c>
      <c r="W14" s="96">
        <f>IF(INT(O14/100)=5,Y14,0)</f>
        <v>0</v>
      </c>
      <c r="X14" s="96">
        <f>IF(INT(O14/100)=6,Y14,0)</f>
        <v>0</v>
      </c>
      <c r="Y14" s="85">
        <v>2</v>
      </c>
    </row>
    <row r="15" spans="1:25" ht="16.5" thickBot="1">
      <c r="A15" s="94"/>
      <c r="B15" s="94"/>
      <c r="C15" s="94"/>
      <c r="D15" s="94"/>
      <c r="E15" s="94"/>
      <c r="F15" s="95" t="s">
        <v>117</v>
      </c>
      <c r="H15" s="108"/>
      <c r="I15" s="102"/>
      <c r="J15" s="101"/>
      <c r="K15" s="353"/>
      <c r="L15" s="109"/>
      <c r="M15" s="246" t="s">
        <v>193</v>
      </c>
      <c r="N15" s="112"/>
      <c r="O15" s="113"/>
      <c r="P15" s="106"/>
      <c r="Q15" s="106"/>
      <c r="R15" s="114"/>
      <c r="S15" s="62"/>
      <c r="T15" s="110"/>
      <c r="U15" s="94"/>
      <c r="V15" s="94"/>
      <c r="W15" s="94"/>
      <c r="X15" s="94"/>
      <c r="Y15" s="95" t="s">
        <v>117</v>
      </c>
    </row>
    <row r="16" spans="1:24" ht="16.5" thickBot="1">
      <c r="A16" s="87" t="s">
        <v>107</v>
      </c>
      <c r="B16" s="88" t="s">
        <v>109</v>
      </c>
      <c r="C16" s="89" t="s">
        <v>111</v>
      </c>
      <c r="D16" s="90" t="s">
        <v>113</v>
      </c>
      <c r="E16" s="91" t="s">
        <v>115</v>
      </c>
      <c r="H16" s="244" t="s">
        <v>119</v>
      </c>
      <c r="I16" s="107">
        <v>7.4</v>
      </c>
      <c r="J16" s="102" t="s">
        <v>121</v>
      </c>
      <c r="K16" s="354"/>
      <c r="L16" s="109"/>
      <c r="M16" s="246" t="s">
        <v>193</v>
      </c>
      <c r="N16" s="243" t="s">
        <v>184</v>
      </c>
      <c r="O16" s="115"/>
      <c r="P16" s="99" t="s">
        <v>176</v>
      </c>
      <c r="Q16" s="99"/>
      <c r="R16" s="111"/>
      <c r="S16" s="62"/>
      <c r="T16" s="87" t="s">
        <v>107</v>
      </c>
      <c r="U16" s="88" t="s">
        <v>109</v>
      </c>
      <c r="V16" s="89" t="s">
        <v>111</v>
      </c>
      <c r="W16" s="90" t="s">
        <v>113</v>
      </c>
      <c r="X16" s="91" t="s">
        <v>115</v>
      </c>
    </row>
    <row r="17" spans="1:25" ht="16.5" thickBot="1">
      <c r="A17" s="93">
        <f>IF(INT(I17/100)=1,F17,0)</f>
        <v>0</v>
      </c>
      <c r="B17" s="93">
        <f>IF(INT(I17/100)=3,F17,0)</f>
        <v>0</v>
      </c>
      <c r="C17" s="93">
        <f>IF(INT(I17/100)=4,F17,0)</f>
        <v>0</v>
      </c>
      <c r="D17" s="93">
        <f>IF(INT(I17/100)=5,F17,0)</f>
        <v>0</v>
      </c>
      <c r="E17" s="93">
        <f>IF(INT(I17/100)=6,F17,0)</f>
        <v>10</v>
      </c>
      <c r="F17" s="97">
        <v>10</v>
      </c>
      <c r="H17" s="118">
        <v>1</v>
      </c>
      <c r="I17" s="92">
        <v>638</v>
      </c>
      <c r="J17" s="101" t="str">
        <f>LOOKUP(I17,Name!A$2:B1907)</f>
        <v>Jamie Russell</v>
      </c>
      <c r="K17" s="182">
        <v>13.2</v>
      </c>
      <c r="L17" s="109"/>
      <c r="M17" s="246" t="s">
        <v>193</v>
      </c>
      <c r="N17" s="100">
        <v>1</v>
      </c>
      <c r="O17" s="92">
        <v>639</v>
      </c>
      <c r="P17" s="101" t="str">
        <f>LOOKUP(O17,Name!A$2:B1914)</f>
        <v>Caleb Taylor</v>
      </c>
      <c r="Q17" s="190">
        <v>6.1</v>
      </c>
      <c r="R17" s="109"/>
      <c r="S17" s="62"/>
      <c r="T17" s="96">
        <f>IF(INT(O17/100)=1,Y17,0)</f>
        <v>0</v>
      </c>
      <c r="U17" s="96">
        <f>IF(INT(O17/100)=3,Y17,0)</f>
        <v>0</v>
      </c>
      <c r="V17" s="96">
        <f>IF(INT(O17/100)=4,Y17,0)</f>
        <v>0</v>
      </c>
      <c r="W17" s="96">
        <f>IF(INT(O17/100)=5,Y17,0)</f>
        <v>0</v>
      </c>
      <c r="X17" s="96">
        <f>IF(INT(O17/100)=6,Y17,0)</f>
        <v>10</v>
      </c>
      <c r="Y17" s="85">
        <v>10</v>
      </c>
    </row>
    <row r="18" spans="1:25" ht="16.5" thickBot="1">
      <c r="A18" s="93">
        <f>IF(INT(I18/100)=1,F18,0)</f>
        <v>0</v>
      </c>
      <c r="B18" s="93">
        <f>IF(INT(I18/100)=3,F18,0)</f>
        <v>8</v>
      </c>
      <c r="C18" s="93">
        <f>IF(INT(I18/100)=4,F18,0)</f>
        <v>0</v>
      </c>
      <c r="D18" s="93">
        <f>IF(INT(I18/100)=5,F18,0)</f>
        <v>0</v>
      </c>
      <c r="E18" s="93">
        <f>IF(INT(I18/100)=6,F18,0)</f>
        <v>0</v>
      </c>
      <c r="F18" s="97">
        <v>8</v>
      </c>
      <c r="H18" s="118">
        <v>2</v>
      </c>
      <c r="I18" s="92">
        <v>350</v>
      </c>
      <c r="J18" s="101" t="str">
        <f>LOOKUP(I18,Name!A$2:B1908)</f>
        <v>Kofi Bennett</v>
      </c>
      <c r="K18" s="182">
        <v>13.2</v>
      </c>
      <c r="L18" s="109"/>
      <c r="M18" s="246" t="s">
        <v>193</v>
      </c>
      <c r="N18" s="100">
        <v>2</v>
      </c>
      <c r="O18" s="92">
        <v>120</v>
      </c>
      <c r="P18" s="101" t="str">
        <f>LOOKUP(O18,Name!A$2:B1915)</f>
        <v>Connor Race</v>
      </c>
      <c r="Q18" s="190">
        <v>5.04</v>
      </c>
      <c r="R18" s="109"/>
      <c r="S18" s="62"/>
      <c r="T18" s="96">
        <f>IF(INT(O18/100)=1,Y18,0)</f>
        <v>8</v>
      </c>
      <c r="U18" s="96">
        <f>IF(INT(O18/100)=3,Y18,0)</f>
        <v>0</v>
      </c>
      <c r="V18" s="96">
        <f>IF(INT(O18/100)=4,Y18,0)</f>
        <v>0</v>
      </c>
      <c r="W18" s="96">
        <f>IF(INT(O18/100)=5,Y18,0)</f>
        <v>0</v>
      </c>
      <c r="X18" s="96">
        <f>IF(INT(O18/100)=6,Y18,0)</f>
        <v>0</v>
      </c>
      <c r="Y18" s="85">
        <v>8</v>
      </c>
    </row>
    <row r="19" spans="1:25" ht="16.5" thickBot="1">
      <c r="A19" s="93">
        <f>IF(INT(I19/100)=1,F19,0)</f>
        <v>0</v>
      </c>
      <c r="B19" s="93">
        <f>IF(INT(I19/100)=3,F19,0)</f>
        <v>0</v>
      </c>
      <c r="C19" s="93">
        <f>IF(INT(I19/100)=4,F19,0)</f>
        <v>6</v>
      </c>
      <c r="D19" s="93">
        <f>IF(INT(I19/100)=5,F19,0)</f>
        <v>0</v>
      </c>
      <c r="E19" s="93">
        <f>IF(INT(I19/100)=6,F19,0)</f>
        <v>0</v>
      </c>
      <c r="F19" s="97">
        <v>6</v>
      </c>
      <c r="H19" s="118">
        <v>3</v>
      </c>
      <c r="I19" s="92">
        <v>499</v>
      </c>
      <c r="J19" s="101" t="str">
        <f>LOOKUP(I19,Name!A$2:B1909)</f>
        <v>Alex Johnson</v>
      </c>
      <c r="K19" s="182">
        <v>13.9</v>
      </c>
      <c r="L19" s="109"/>
      <c r="M19" s="246" t="s">
        <v>193</v>
      </c>
      <c r="N19" s="100">
        <v>3</v>
      </c>
      <c r="O19" s="92">
        <v>535</v>
      </c>
      <c r="P19" s="101" t="str">
        <f>LOOKUP(O19,Name!A$2:B1916)</f>
        <v>Seb Stowe</v>
      </c>
      <c r="Q19" s="94">
        <v>4.92</v>
      </c>
      <c r="R19" s="109"/>
      <c r="S19" s="62"/>
      <c r="T19" s="96">
        <f>IF(INT(O19/100)=1,Y19,0)</f>
        <v>0</v>
      </c>
      <c r="U19" s="96">
        <f>IF(INT(O19/100)=3,Y19,0)</f>
        <v>0</v>
      </c>
      <c r="V19" s="96">
        <f>IF(INT(O19/100)=4,Y19,0)</f>
        <v>0</v>
      </c>
      <c r="W19" s="96">
        <f>IF(INT(O19/100)=5,Y19,0)</f>
        <v>6</v>
      </c>
      <c r="X19" s="96">
        <f>IF(INT(O19/100)=6,Y19,0)</f>
        <v>0</v>
      </c>
      <c r="Y19" s="85">
        <v>6</v>
      </c>
    </row>
    <row r="20" spans="1:25" ht="16.5" thickBot="1">
      <c r="A20" s="93">
        <f>IF(INT(I20/100)=1,F20,0)</f>
        <v>4</v>
      </c>
      <c r="B20" s="93">
        <f>IF(INT(I20/100)=3,F20,0)</f>
        <v>0</v>
      </c>
      <c r="C20" s="93">
        <f>IF(INT(I20/100)=4,F20,0)</f>
        <v>0</v>
      </c>
      <c r="D20" s="93">
        <f>IF(INT(I20/100)=5,F20,0)</f>
        <v>0</v>
      </c>
      <c r="E20" s="93">
        <f>IF(INT(I20/100)=6,F20,0)</f>
        <v>0</v>
      </c>
      <c r="F20" s="97">
        <v>4</v>
      </c>
      <c r="H20" s="118">
        <v>4</v>
      </c>
      <c r="I20" s="92">
        <v>117</v>
      </c>
      <c r="J20" s="101" t="str">
        <f>LOOKUP(I20,Name!A$2:B1910)</f>
        <v>David Iliffe</v>
      </c>
      <c r="K20" s="182">
        <v>14.6</v>
      </c>
      <c r="L20" s="109"/>
      <c r="M20" s="246" t="s">
        <v>193</v>
      </c>
      <c r="N20" s="100">
        <v>4</v>
      </c>
      <c r="O20" s="92">
        <v>499</v>
      </c>
      <c r="P20" s="101" t="str">
        <f>LOOKUP(O20,Name!A$2:B1917)</f>
        <v>Alex Johnson</v>
      </c>
      <c r="Q20" s="190">
        <v>4.5</v>
      </c>
      <c r="R20" s="109"/>
      <c r="S20" s="62"/>
      <c r="T20" s="96">
        <f>IF(INT(O20/100)=1,Y20,0)</f>
        <v>0</v>
      </c>
      <c r="U20" s="96">
        <f>IF(INT(O20/100)=3,Y20,0)</f>
        <v>0</v>
      </c>
      <c r="V20" s="96">
        <f>IF(INT(O20/100)=4,Y20,0)</f>
        <v>4</v>
      </c>
      <c r="W20" s="96">
        <f>IF(INT(O20/100)=5,Y20,0)</f>
        <v>0</v>
      </c>
      <c r="X20" s="96">
        <f>IF(INT(O20/100)=6,Y20,0)</f>
        <v>0</v>
      </c>
      <c r="Y20" s="85">
        <v>4</v>
      </c>
    </row>
    <row r="21" spans="1:25" ht="16.5" thickBot="1">
      <c r="A21" s="93">
        <f>IF(INT(I21/100)=1,F21,0)</f>
        <v>0</v>
      </c>
      <c r="B21" s="93">
        <f>IF(INT(I21/100)=3,F21,0)</f>
        <v>0</v>
      </c>
      <c r="C21" s="93">
        <f>IF(INT(I21/100)=4,F21,0)</f>
        <v>0</v>
      </c>
      <c r="D21" s="93">
        <f>IF(INT(I21/100)=5,F21,0)</f>
        <v>0</v>
      </c>
      <c r="E21" s="93">
        <f>IF(INT(I21/100)=6,F21,0)</f>
        <v>0</v>
      </c>
      <c r="F21" s="97">
        <v>2</v>
      </c>
      <c r="H21" s="118">
        <v>5</v>
      </c>
      <c r="I21" s="92"/>
      <c r="J21" s="101" t="e">
        <f>LOOKUP(I21,Name!A$2:B1911)</f>
        <v>#N/A</v>
      </c>
      <c r="K21" s="182"/>
      <c r="L21" s="109"/>
      <c r="M21" s="246" t="s">
        <v>193</v>
      </c>
      <c r="N21" s="100">
        <v>5</v>
      </c>
      <c r="O21" s="92"/>
      <c r="P21" s="101" t="e">
        <f>LOOKUP(O21,Name!A$2:B1918)</f>
        <v>#N/A</v>
      </c>
      <c r="Q21" s="94"/>
      <c r="R21" s="109"/>
      <c r="S21" s="62"/>
      <c r="T21" s="96">
        <f>IF(INT(O21/100)=1,Y21,0)</f>
        <v>0</v>
      </c>
      <c r="U21" s="96">
        <f>IF(INT(O21/100)=3,Y21,0)</f>
        <v>0</v>
      </c>
      <c r="V21" s="96">
        <f>IF(INT(O21/100)=4,Y21,0)</f>
        <v>0</v>
      </c>
      <c r="W21" s="96">
        <f>IF(INT(O21/100)=5,Y21,0)</f>
        <v>0</v>
      </c>
      <c r="X21" s="96">
        <f>IF(INT(O21/100)=6,Y21,0)</f>
        <v>0</v>
      </c>
      <c r="Y21" s="85">
        <v>2</v>
      </c>
    </row>
    <row r="22" spans="1:25" ht="16.5" thickBot="1">
      <c r="A22" s="94"/>
      <c r="B22" s="94"/>
      <c r="C22" s="94"/>
      <c r="D22" s="94"/>
      <c r="E22" s="94"/>
      <c r="F22" s="95" t="s">
        <v>117</v>
      </c>
      <c r="H22" s="108"/>
      <c r="I22" s="102"/>
      <c r="J22" s="101"/>
      <c r="K22" s="353"/>
      <c r="L22" s="109"/>
      <c r="M22" s="246" t="s">
        <v>193</v>
      </c>
      <c r="N22" s="108"/>
      <c r="O22" s="102"/>
      <c r="P22" s="101"/>
      <c r="Q22" s="101"/>
      <c r="R22" s="109"/>
      <c r="S22" s="62"/>
      <c r="T22" s="110"/>
      <c r="U22" s="94"/>
      <c r="V22" s="94"/>
      <c r="W22" s="94"/>
      <c r="X22" s="94"/>
      <c r="Y22" s="95" t="s">
        <v>117</v>
      </c>
    </row>
    <row r="23" spans="1:24" ht="16.5" thickBot="1">
      <c r="A23" s="87" t="s">
        <v>107</v>
      </c>
      <c r="B23" s="88" t="s">
        <v>109</v>
      </c>
      <c r="C23" s="89" t="s">
        <v>111</v>
      </c>
      <c r="D23" s="90" t="s">
        <v>113</v>
      </c>
      <c r="E23" s="91" t="s">
        <v>115</v>
      </c>
      <c r="H23" s="244" t="s">
        <v>120</v>
      </c>
      <c r="I23" s="107">
        <v>7.4</v>
      </c>
      <c r="J23" s="102" t="s">
        <v>122</v>
      </c>
      <c r="K23" s="354"/>
      <c r="L23" s="109"/>
      <c r="M23" s="246" t="s">
        <v>193</v>
      </c>
      <c r="N23" s="244" t="s">
        <v>185</v>
      </c>
      <c r="O23" s="102"/>
      <c r="P23" s="102" t="s">
        <v>179</v>
      </c>
      <c r="Q23" s="102"/>
      <c r="R23" s="109"/>
      <c r="S23" s="62"/>
      <c r="T23" s="87" t="s">
        <v>107</v>
      </c>
      <c r="U23" s="88" t="s">
        <v>109</v>
      </c>
      <c r="V23" s="89" t="s">
        <v>111</v>
      </c>
      <c r="W23" s="90" t="s">
        <v>113</v>
      </c>
      <c r="X23" s="91" t="s">
        <v>115</v>
      </c>
    </row>
    <row r="24" spans="1:25" ht="16.5" thickBot="1">
      <c r="A24" s="93">
        <f>IF(I24=1,F24,0)</f>
        <v>0</v>
      </c>
      <c r="B24" s="93">
        <f>IF(I24=3,F24,0)</f>
        <v>0</v>
      </c>
      <c r="C24" s="93">
        <f>IF(I24=4,F24,0)</f>
        <v>0</v>
      </c>
      <c r="D24" s="93">
        <f>IF(I24=5,F24,0)</f>
        <v>0</v>
      </c>
      <c r="E24" s="93">
        <f>IF(I24=6,F24,0)</f>
        <v>10</v>
      </c>
      <c r="F24" s="97">
        <v>10</v>
      </c>
      <c r="H24" s="118">
        <v>1</v>
      </c>
      <c r="I24" s="92">
        <v>6</v>
      </c>
      <c r="J24" s="101" t="str">
        <f>LOOKUP(I24,Name!A$2:B1914)</f>
        <v>Solihull &amp; Small Heath</v>
      </c>
      <c r="K24" s="182">
        <v>27.5</v>
      </c>
      <c r="L24" s="109"/>
      <c r="M24" s="246" t="s">
        <v>193</v>
      </c>
      <c r="N24" s="100">
        <v>1</v>
      </c>
      <c r="O24" s="92">
        <v>638</v>
      </c>
      <c r="P24" s="101" t="str">
        <f>LOOKUP(O24,Name!A$2:B1921)</f>
        <v>Jamie Russell</v>
      </c>
      <c r="Q24" s="190">
        <v>5.08</v>
      </c>
      <c r="R24" s="109"/>
      <c r="S24" s="62"/>
      <c r="T24" s="96">
        <f>IF(INT(O24/100)=1,Y24,0)</f>
        <v>0</v>
      </c>
      <c r="U24" s="96">
        <f>IF(INT(O24/100)=3,Y24,0)</f>
        <v>0</v>
      </c>
      <c r="V24" s="96">
        <f>IF(INT(O24/100)=4,Y24,0)</f>
        <v>0</v>
      </c>
      <c r="W24" s="96">
        <f>IF(INT(O24/100)=5,Y24,0)</f>
        <v>0</v>
      </c>
      <c r="X24" s="96">
        <f>IF(INT(O24/100)=6,Y24,0)</f>
        <v>10</v>
      </c>
      <c r="Y24" s="85">
        <v>10</v>
      </c>
    </row>
    <row r="25" spans="1:25" ht="16.5" thickBot="1">
      <c r="A25" s="93">
        <f>IF(I25=1,F25,0)</f>
        <v>0</v>
      </c>
      <c r="B25" s="93">
        <f>IF(I25=3,F25,0)</f>
        <v>0</v>
      </c>
      <c r="C25" s="93">
        <f>IF(I25=4,F25,0)</f>
        <v>0</v>
      </c>
      <c r="D25" s="93">
        <f>IF(I25=5,F25,0)</f>
        <v>8</v>
      </c>
      <c r="E25" s="93">
        <f>IF(I25=6,F25,0)</f>
        <v>0</v>
      </c>
      <c r="F25" s="97">
        <v>8</v>
      </c>
      <c r="H25" s="118">
        <v>2</v>
      </c>
      <c r="I25" s="92">
        <v>5</v>
      </c>
      <c r="J25" s="101" t="str">
        <f>LOOKUP(I25,Name!A$2:B1915)</f>
        <v>Tamworth AC</v>
      </c>
      <c r="K25" s="182">
        <v>29</v>
      </c>
      <c r="L25" s="109"/>
      <c r="M25" s="246" t="s">
        <v>193</v>
      </c>
      <c r="N25" s="100">
        <v>2</v>
      </c>
      <c r="O25" s="92">
        <v>532</v>
      </c>
      <c r="P25" s="101" t="str">
        <f>LOOKUP(O25,Name!A$2:B1922)</f>
        <v>Oran Au</v>
      </c>
      <c r="Q25" s="190">
        <v>4.5</v>
      </c>
      <c r="R25" s="109"/>
      <c r="S25" s="62"/>
      <c r="T25" s="96">
        <f>IF(INT(O25/100)=1,Y25,0)</f>
        <v>0</v>
      </c>
      <c r="U25" s="96">
        <f>IF(INT(O25/100)=3,Y25,0)</f>
        <v>0</v>
      </c>
      <c r="V25" s="96">
        <f>IF(INT(O25/100)=4,Y25,0)</f>
        <v>0</v>
      </c>
      <c r="W25" s="96">
        <f>IF(INT(O25/100)=5,Y25,0)</f>
        <v>8</v>
      </c>
      <c r="X25" s="96">
        <f>IF(INT(O25/100)=6,Y25,0)</f>
        <v>0</v>
      </c>
      <c r="Y25" s="85">
        <v>8</v>
      </c>
    </row>
    <row r="26" spans="1:25" ht="16.5" thickBot="1">
      <c r="A26" s="93">
        <f>IF(I26=1,F26,0)</f>
        <v>0</v>
      </c>
      <c r="B26" s="93">
        <f>IF(I26=3,F26,0)</f>
        <v>0</v>
      </c>
      <c r="C26" s="93">
        <f>IF(I26=4,F26,0)</f>
        <v>0</v>
      </c>
      <c r="D26" s="93">
        <f>IF(I26=5,F26,0)</f>
        <v>0</v>
      </c>
      <c r="E26" s="93">
        <f>IF(I26=6,F26,0)</f>
        <v>0</v>
      </c>
      <c r="F26" s="97">
        <v>6</v>
      </c>
      <c r="H26" s="118">
        <v>3</v>
      </c>
      <c r="I26" s="92"/>
      <c r="J26" s="101" t="e">
        <f>LOOKUP(I26,Name!A$2:B1916)</f>
        <v>#N/A</v>
      </c>
      <c r="K26" s="182"/>
      <c r="L26" s="109"/>
      <c r="M26" s="246" t="s">
        <v>193</v>
      </c>
      <c r="N26" s="100">
        <v>3</v>
      </c>
      <c r="O26" s="92"/>
      <c r="P26" s="101" t="e">
        <f>LOOKUP(O26,Name!A$2:B1923)</f>
        <v>#N/A</v>
      </c>
      <c r="Q26" s="94"/>
      <c r="R26" s="109"/>
      <c r="S26" s="62"/>
      <c r="T26" s="96">
        <f>IF(INT(O26/100)=1,Y26,0)</f>
        <v>0</v>
      </c>
      <c r="U26" s="96">
        <f>IF(INT(O26/100)=3,Y26,0)</f>
        <v>0</v>
      </c>
      <c r="V26" s="96">
        <f>IF(INT(O26/100)=4,Y26,0)</f>
        <v>0</v>
      </c>
      <c r="W26" s="96">
        <f>IF(INT(O26/100)=5,Y26,0)</f>
        <v>0</v>
      </c>
      <c r="X26" s="96">
        <f>IF(INT(O26/100)=6,Y26,0)</f>
        <v>0</v>
      </c>
      <c r="Y26" s="85">
        <v>6</v>
      </c>
    </row>
    <row r="27" spans="1:25" ht="16.5" thickBot="1">
      <c r="A27" s="93">
        <f>IF(I27=1,F27,0)</f>
        <v>0</v>
      </c>
      <c r="B27" s="93">
        <f>IF(I27=3,F27,0)</f>
        <v>0</v>
      </c>
      <c r="C27" s="93">
        <f>IF(I27=4,F27,0)</f>
        <v>0</v>
      </c>
      <c r="D27" s="93">
        <f>IF(I27=5,F27,0)</f>
        <v>0</v>
      </c>
      <c r="E27" s="93">
        <f>IF(I27=6,F27,0)</f>
        <v>0</v>
      </c>
      <c r="F27" s="97">
        <v>4</v>
      </c>
      <c r="H27" s="118">
        <v>4</v>
      </c>
      <c r="I27" s="92"/>
      <c r="J27" s="101" t="e">
        <f>LOOKUP(I27,Name!A$2:B1917)</f>
        <v>#N/A</v>
      </c>
      <c r="K27" s="182"/>
      <c r="L27" s="109"/>
      <c r="M27" s="246" t="s">
        <v>193</v>
      </c>
      <c r="N27" s="100">
        <v>4</v>
      </c>
      <c r="O27" s="92"/>
      <c r="P27" s="101" t="e">
        <f>LOOKUP(O27,Name!A$2:B1924)</f>
        <v>#N/A</v>
      </c>
      <c r="Q27" s="94"/>
      <c r="R27" s="109"/>
      <c r="S27" s="62"/>
      <c r="T27" s="96">
        <f>IF(INT(O27/100)=1,Y27,0)</f>
        <v>0</v>
      </c>
      <c r="U27" s="96">
        <f>IF(INT(O27/100)=3,Y27,0)</f>
        <v>0</v>
      </c>
      <c r="V27" s="96">
        <f>IF(INT(O27/100)=4,Y27,0)</f>
        <v>0</v>
      </c>
      <c r="W27" s="96">
        <f>IF(INT(O27/100)=5,Y27,0)</f>
        <v>0</v>
      </c>
      <c r="X27" s="96">
        <f>IF(INT(O27/100)=6,Y27,0)</f>
        <v>0</v>
      </c>
      <c r="Y27" s="85">
        <v>4</v>
      </c>
    </row>
    <row r="28" spans="1:25" ht="16.5" thickBot="1">
      <c r="A28" s="93">
        <f>IF(I28=1,F28,0)</f>
        <v>0</v>
      </c>
      <c r="B28" s="93">
        <f>IF(I28=3,F28,0)</f>
        <v>0</v>
      </c>
      <c r="C28" s="93">
        <f>IF(I28=4,F28,0)</f>
        <v>0</v>
      </c>
      <c r="D28" s="93">
        <f>IF(I28=5,F28,0)</f>
        <v>0</v>
      </c>
      <c r="E28" s="93">
        <f>IF(I28=6,F28,0)</f>
        <v>0</v>
      </c>
      <c r="F28" s="97">
        <v>2</v>
      </c>
      <c r="H28" s="118">
        <v>5</v>
      </c>
      <c r="I28" s="92"/>
      <c r="J28" s="101" t="e">
        <f>LOOKUP(I28,Name!A$2:B1918)</f>
        <v>#N/A</v>
      </c>
      <c r="K28" s="182"/>
      <c r="L28" s="109"/>
      <c r="M28" s="246" t="s">
        <v>193</v>
      </c>
      <c r="N28" s="104">
        <v>5</v>
      </c>
      <c r="O28" s="105"/>
      <c r="P28" s="106" t="e">
        <f>LOOKUP(O28,Name!A$2:B1925)</f>
        <v>#N/A</v>
      </c>
      <c r="Q28" s="116"/>
      <c r="R28" s="114"/>
      <c r="S28" s="62"/>
      <c r="T28" s="96">
        <f>IF(INT(O28/100)=1,Y28,0)</f>
        <v>0</v>
      </c>
      <c r="U28" s="96">
        <f>IF(INT(O28/100)=3,Y28,0)</f>
        <v>0</v>
      </c>
      <c r="V28" s="96">
        <f>IF(INT(O28/100)=4,Y28,0)</f>
        <v>0</v>
      </c>
      <c r="W28" s="96">
        <f>IF(INT(O28/100)=5,Y28,0)</f>
        <v>0</v>
      </c>
      <c r="X28" s="96">
        <f>IF(INT(O28/100)=6,Y28,0)</f>
        <v>0</v>
      </c>
      <c r="Y28" s="85">
        <v>2</v>
      </c>
    </row>
    <row r="29" spans="1:25" ht="16.5" thickBot="1">
      <c r="A29" s="94"/>
      <c r="B29" s="94"/>
      <c r="C29" s="94"/>
      <c r="D29" s="94"/>
      <c r="E29" s="94"/>
      <c r="F29" s="95" t="s">
        <v>117</v>
      </c>
      <c r="H29" s="108"/>
      <c r="I29" s="102"/>
      <c r="J29" s="101"/>
      <c r="K29" s="353"/>
      <c r="L29" s="109"/>
      <c r="M29" s="246" t="s">
        <v>193</v>
      </c>
      <c r="N29" s="86"/>
      <c r="O29" s="86"/>
      <c r="P29" s="98"/>
      <c r="Q29" s="98"/>
      <c r="R29" s="98"/>
      <c r="T29" s="94"/>
      <c r="U29" s="94"/>
      <c r="V29" s="94"/>
      <c r="W29" s="94"/>
      <c r="X29" s="94"/>
      <c r="Y29" s="95" t="s">
        <v>117</v>
      </c>
    </row>
    <row r="30" spans="1:24" ht="16.5" thickBot="1">
      <c r="A30" s="87" t="s">
        <v>107</v>
      </c>
      <c r="B30" s="88" t="s">
        <v>109</v>
      </c>
      <c r="C30" s="89" t="s">
        <v>111</v>
      </c>
      <c r="D30" s="90" t="s">
        <v>113</v>
      </c>
      <c r="E30" s="91" t="s">
        <v>115</v>
      </c>
      <c r="H30" s="244" t="s">
        <v>123</v>
      </c>
      <c r="I30" s="107">
        <v>8.2</v>
      </c>
      <c r="J30" s="102" t="s">
        <v>191</v>
      </c>
      <c r="K30" s="354"/>
      <c r="L30" s="109"/>
      <c r="M30" s="246" t="s">
        <v>193</v>
      </c>
      <c r="N30" s="243" t="s">
        <v>186</v>
      </c>
      <c r="O30" s="115"/>
      <c r="P30" s="99" t="s">
        <v>180</v>
      </c>
      <c r="Q30" s="99"/>
      <c r="R30" s="111"/>
      <c r="S30" s="62"/>
      <c r="T30" s="87" t="s">
        <v>107</v>
      </c>
      <c r="U30" s="88" t="s">
        <v>109</v>
      </c>
      <c r="V30" s="89" t="s">
        <v>111</v>
      </c>
      <c r="W30" s="90" t="s">
        <v>113</v>
      </c>
      <c r="X30" s="91" t="s">
        <v>115</v>
      </c>
    </row>
    <row r="31" spans="1:25" ht="16.5" thickBot="1">
      <c r="A31" s="93">
        <f>IF(I31=1,F31,0)</f>
        <v>0</v>
      </c>
      <c r="B31" s="93">
        <f>IF(I31=3,F31,0)</f>
        <v>0</v>
      </c>
      <c r="C31" s="93">
        <f>IF(I31=4,F31,0)</f>
        <v>0</v>
      </c>
      <c r="D31" s="93">
        <f>IF(I31=5,F31,0)</f>
        <v>0</v>
      </c>
      <c r="E31" s="93">
        <f>IF(I31=6,F31,0)</f>
        <v>10</v>
      </c>
      <c r="F31" s="97">
        <v>10</v>
      </c>
      <c r="H31" s="118">
        <v>1</v>
      </c>
      <c r="I31" s="92">
        <v>6</v>
      </c>
      <c r="J31" s="101" t="str">
        <f>LOOKUP(I31,Name!A$2:B1921)</f>
        <v>Solihull &amp; Small Heath</v>
      </c>
      <c r="K31" s="182" t="s">
        <v>596</v>
      </c>
      <c r="L31" s="109"/>
      <c r="M31" s="246" t="s">
        <v>193</v>
      </c>
      <c r="N31" s="100">
        <v>1</v>
      </c>
      <c r="O31" s="92">
        <v>646</v>
      </c>
      <c r="P31" s="101" t="str">
        <f>LOOKUP(O31,Name!A$2:B1928)</f>
        <v>Elliot Harris</v>
      </c>
      <c r="Q31" s="94">
        <v>52</v>
      </c>
      <c r="R31" s="109"/>
      <c r="S31" s="62"/>
      <c r="T31" s="96">
        <f>IF(INT(O31/100)=1,Y31,0)</f>
        <v>0</v>
      </c>
      <c r="U31" s="96">
        <f>IF(INT(O31/100)=3,Y31,0)</f>
        <v>0</v>
      </c>
      <c r="V31" s="96">
        <f>IF(INT(O31/100)=4,Y31,0)</f>
        <v>0</v>
      </c>
      <c r="W31" s="96">
        <f>IF(INT(O31/100)=5,Y31,0)</f>
        <v>0</v>
      </c>
      <c r="X31" s="96">
        <f>IF(INT(O31/100)=6,Y31,0)</f>
        <v>10</v>
      </c>
      <c r="Y31" s="85">
        <v>10</v>
      </c>
    </row>
    <row r="32" spans="1:25" ht="16.5" thickBot="1">
      <c r="A32" s="93">
        <f>IF(I32=1,F32,0)</f>
        <v>0</v>
      </c>
      <c r="B32" s="93">
        <f>IF(I32=3,F32,0)</f>
        <v>0</v>
      </c>
      <c r="C32" s="93">
        <f>IF(I32=4,F32,0)</f>
        <v>8</v>
      </c>
      <c r="D32" s="93">
        <f>IF(I32=5,F32,0)</f>
        <v>0</v>
      </c>
      <c r="E32" s="93">
        <f>IF(I32=6,F32,0)</f>
        <v>0</v>
      </c>
      <c r="F32" s="97">
        <v>8</v>
      </c>
      <c r="H32" s="118">
        <v>2</v>
      </c>
      <c r="I32" s="92">
        <v>4</v>
      </c>
      <c r="J32" s="101" t="str">
        <f>LOOKUP(I32,Name!A$2:B1922)</f>
        <v>Halesowen C&amp;AC</v>
      </c>
      <c r="K32" s="182" t="s">
        <v>597</v>
      </c>
      <c r="L32" s="109"/>
      <c r="M32" s="246" t="s">
        <v>193</v>
      </c>
      <c r="N32" s="100">
        <v>2</v>
      </c>
      <c r="O32" s="92">
        <v>120</v>
      </c>
      <c r="P32" s="101" t="str">
        <f>LOOKUP(O32,Name!A$2:B1929)</f>
        <v>Connor Race</v>
      </c>
      <c r="Q32" s="94">
        <v>40</v>
      </c>
      <c r="R32" s="109"/>
      <c r="S32" s="62"/>
      <c r="T32" s="96">
        <f>IF(INT(O32/100)=1,Y32,0)</f>
        <v>8</v>
      </c>
      <c r="U32" s="96">
        <f>IF(INT(O32/100)=3,Y32,0)</f>
        <v>0</v>
      </c>
      <c r="V32" s="96">
        <f>IF(INT(O32/100)=4,Y32,0)</f>
        <v>0</v>
      </c>
      <c r="W32" s="96">
        <f>IF(INT(O32/100)=5,Y32,0)</f>
        <v>0</v>
      </c>
      <c r="X32" s="96">
        <f>IF(INT(O32/100)=6,Y32,0)</f>
        <v>0</v>
      </c>
      <c r="Y32" s="85">
        <v>8</v>
      </c>
    </row>
    <row r="33" spans="1:25" ht="16.5" thickBot="1">
      <c r="A33" s="93">
        <f>IF(I33=1,F33,0)</f>
        <v>0</v>
      </c>
      <c r="B33" s="93">
        <f>IF(I33=3,F33,0)</f>
        <v>0</v>
      </c>
      <c r="C33" s="93">
        <f>IF(I33=4,F33,0)</f>
        <v>0</v>
      </c>
      <c r="D33" s="93">
        <f>IF(I33=5,F33,0)</f>
        <v>6</v>
      </c>
      <c r="E33" s="93">
        <f>IF(I33=6,F33,0)</f>
        <v>0</v>
      </c>
      <c r="F33" s="97">
        <v>6</v>
      </c>
      <c r="H33" s="118">
        <v>3</v>
      </c>
      <c r="I33" s="92">
        <v>5</v>
      </c>
      <c r="J33" s="101" t="str">
        <f>LOOKUP(I33,Name!A$2:B1923)</f>
        <v>Tamworth AC</v>
      </c>
      <c r="K33" s="182" t="s">
        <v>598</v>
      </c>
      <c r="L33" s="109"/>
      <c r="M33" s="246" t="s">
        <v>193</v>
      </c>
      <c r="N33" s="100">
        <v>3</v>
      </c>
      <c r="O33" s="92">
        <v>534</v>
      </c>
      <c r="P33" s="101" t="str">
        <f>LOOKUP(O33,Name!A$2:B1930)</f>
        <v>James McKenzie</v>
      </c>
      <c r="Q33" s="94">
        <v>37</v>
      </c>
      <c r="R33" s="109"/>
      <c r="S33" s="62"/>
      <c r="T33" s="96">
        <f>IF(INT(O33/100)=1,Y33,0)</f>
        <v>0</v>
      </c>
      <c r="U33" s="96">
        <f>IF(INT(O33/100)=3,Y33,0)</f>
        <v>0</v>
      </c>
      <c r="V33" s="96">
        <f>IF(INT(O33/100)=4,Y33,0)</f>
        <v>0</v>
      </c>
      <c r="W33" s="96">
        <f>IF(INT(O33/100)=5,Y33,0)</f>
        <v>6</v>
      </c>
      <c r="X33" s="96">
        <f>IF(INT(O33/100)=6,Y33,0)</f>
        <v>0</v>
      </c>
      <c r="Y33" s="85">
        <v>6</v>
      </c>
    </row>
    <row r="34" spans="1:25" ht="16.5" thickBot="1">
      <c r="A34" s="93">
        <f>IF(I34=1,F34,0)</f>
        <v>4</v>
      </c>
      <c r="B34" s="93">
        <f>IF(I34=3,F34,0)</f>
        <v>0</v>
      </c>
      <c r="C34" s="93">
        <f>IF(I34=4,F34,0)</f>
        <v>0</v>
      </c>
      <c r="D34" s="93">
        <f>IF(I34=5,F34,0)</f>
        <v>0</v>
      </c>
      <c r="E34" s="93">
        <f>IF(I34=6,F34,0)</f>
        <v>0</v>
      </c>
      <c r="F34" s="97">
        <v>4</v>
      </c>
      <c r="H34" s="118">
        <v>4</v>
      </c>
      <c r="I34" s="92">
        <v>1</v>
      </c>
      <c r="J34" s="101" t="str">
        <f>LOOKUP(I34,Name!A$2:B1924)</f>
        <v>Royal Sutton Coldfield</v>
      </c>
      <c r="K34" s="182" t="s">
        <v>575</v>
      </c>
      <c r="L34" s="109"/>
      <c r="M34" s="246" t="s">
        <v>193</v>
      </c>
      <c r="N34" s="100">
        <v>4</v>
      </c>
      <c r="O34" s="92">
        <v>498</v>
      </c>
      <c r="P34" s="101" t="str">
        <f>LOOKUP(O34,Name!A$2:B1931)</f>
        <v>Aran Palmer</v>
      </c>
      <c r="Q34" s="94">
        <v>31</v>
      </c>
      <c r="R34" s="109"/>
      <c r="S34" s="62"/>
      <c r="T34" s="96">
        <f>IF(INT(O34/100)=1,Y34,0)</f>
        <v>0</v>
      </c>
      <c r="U34" s="96">
        <f>IF(INT(O34/100)=3,Y34,0)</f>
        <v>0</v>
      </c>
      <c r="V34" s="96">
        <f>IF(INT(O34/100)=4,Y34,0)</f>
        <v>4</v>
      </c>
      <c r="W34" s="96">
        <f>IF(INT(O34/100)=5,Y34,0)</f>
        <v>0</v>
      </c>
      <c r="X34" s="96">
        <f>IF(INT(O34/100)=6,Y34,0)</f>
        <v>0</v>
      </c>
      <c r="Y34" s="85">
        <v>4</v>
      </c>
    </row>
    <row r="35" spans="1:25" ht="16.5" thickBot="1">
      <c r="A35" s="93">
        <f>IF(I35=1,F35,0)</f>
        <v>0</v>
      </c>
      <c r="B35" s="93">
        <f>IF(I35=3,F35,0)</f>
        <v>0</v>
      </c>
      <c r="C35" s="93">
        <f>IF(I35=4,F35,0)</f>
        <v>0</v>
      </c>
      <c r="D35" s="93">
        <f>IF(I35=5,F35,0)</f>
        <v>0</v>
      </c>
      <c r="E35" s="93">
        <f>IF(I35=6,F35,0)</f>
        <v>0</v>
      </c>
      <c r="F35" s="97">
        <v>2</v>
      </c>
      <c r="H35" s="118">
        <v>5</v>
      </c>
      <c r="I35" s="92"/>
      <c r="J35" s="101" t="e">
        <f>LOOKUP(I35,Name!A$2:B1925)</f>
        <v>#N/A</v>
      </c>
      <c r="K35" s="182"/>
      <c r="L35" s="109"/>
      <c r="M35" s="246" t="s">
        <v>193</v>
      </c>
      <c r="N35" s="100">
        <v>5</v>
      </c>
      <c r="O35" s="92"/>
      <c r="P35" s="101" t="e">
        <f>LOOKUP(O35,Name!A$2:B1932)</f>
        <v>#N/A</v>
      </c>
      <c r="Q35" s="94"/>
      <c r="R35" s="109"/>
      <c r="S35" s="62"/>
      <c r="T35" s="96">
        <f>IF(INT(O35/100)=1,Y35,0)</f>
        <v>0</v>
      </c>
      <c r="U35" s="96">
        <f>IF(INT(O35/100)=3,Y35,0)</f>
        <v>0</v>
      </c>
      <c r="V35" s="96">
        <f>IF(INT(O35/100)=4,Y35,0)</f>
        <v>0</v>
      </c>
      <c r="W35" s="96">
        <f>IF(INT(O35/100)=5,Y35,0)</f>
        <v>0</v>
      </c>
      <c r="X35" s="96">
        <f>IF(INT(O35/100)=6,Y35,0)</f>
        <v>0</v>
      </c>
      <c r="Y35" s="85">
        <v>2</v>
      </c>
    </row>
    <row r="36" spans="1:25" ht="16.5" thickBot="1">
      <c r="A36" s="94"/>
      <c r="B36" s="94"/>
      <c r="C36" s="94"/>
      <c r="D36" s="94"/>
      <c r="E36" s="94"/>
      <c r="F36" s="95" t="s">
        <v>117</v>
      </c>
      <c r="H36" s="108"/>
      <c r="I36" s="102"/>
      <c r="J36" s="101"/>
      <c r="K36" s="353"/>
      <c r="L36" s="109"/>
      <c r="M36" s="246" t="s">
        <v>193</v>
      </c>
      <c r="N36" s="108"/>
      <c r="O36" s="102"/>
      <c r="P36" s="101"/>
      <c r="Q36" s="101"/>
      <c r="R36" s="109"/>
      <c r="S36" s="62"/>
      <c r="T36" s="110"/>
      <c r="U36" s="94"/>
      <c r="V36" s="94"/>
      <c r="W36" s="94"/>
      <c r="X36" s="94"/>
      <c r="Y36" s="95" t="s">
        <v>117</v>
      </c>
    </row>
    <row r="37" spans="1:24" ht="16.5" thickBot="1">
      <c r="A37" s="87" t="s">
        <v>107</v>
      </c>
      <c r="B37" s="88" t="s">
        <v>109</v>
      </c>
      <c r="C37" s="89" t="s">
        <v>111</v>
      </c>
      <c r="D37" s="90" t="s">
        <v>113</v>
      </c>
      <c r="E37" s="91" t="s">
        <v>115</v>
      </c>
      <c r="H37" s="244" t="s">
        <v>125</v>
      </c>
      <c r="I37" s="107">
        <v>8.3</v>
      </c>
      <c r="J37" s="102" t="s">
        <v>127</v>
      </c>
      <c r="K37" s="354"/>
      <c r="L37" s="109"/>
      <c r="M37" s="246" t="s">
        <v>193</v>
      </c>
      <c r="N37" s="244" t="s">
        <v>187</v>
      </c>
      <c r="O37" s="102"/>
      <c r="P37" s="102" t="s">
        <v>183</v>
      </c>
      <c r="Q37" s="102"/>
      <c r="R37" s="109"/>
      <c r="S37" s="62"/>
      <c r="T37" s="87" t="s">
        <v>107</v>
      </c>
      <c r="U37" s="88" t="s">
        <v>109</v>
      </c>
      <c r="V37" s="89" t="s">
        <v>111</v>
      </c>
      <c r="W37" s="90" t="s">
        <v>113</v>
      </c>
      <c r="X37" s="91" t="s">
        <v>115</v>
      </c>
    </row>
    <row r="38" spans="1:25" ht="16.5" thickBot="1">
      <c r="A38" s="93">
        <f>IF(I38=1,F38,0)</f>
        <v>0</v>
      </c>
      <c r="B38" s="93">
        <f>IF(I38=3,F38,0)</f>
        <v>0</v>
      </c>
      <c r="C38" s="93">
        <f>IF(I38=4,F38,0)</f>
        <v>0</v>
      </c>
      <c r="D38" s="93">
        <f>IF(I38=5,F38,0)</f>
        <v>0</v>
      </c>
      <c r="E38" s="93">
        <f>IF(I38=6,F38,0)</f>
        <v>10</v>
      </c>
      <c r="F38" s="97">
        <v>10</v>
      </c>
      <c r="H38" s="118">
        <v>1</v>
      </c>
      <c r="I38" s="92">
        <v>6</v>
      </c>
      <c r="J38" s="101" t="str">
        <f>LOOKUP(I38,Name!A$2:B1928)</f>
        <v>Solihull &amp; Small Heath</v>
      </c>
      <c r="K38" s="182">
        <v>57.3</v>
      </c>
      <c r="L38" s="109"/>
      <c r="M38" s="246" t="s">
        <v>193</v>
      </c>
      <c r="N38" s="100">
        <v>1</v>
      </c>
      <c r="O38" s="92">
        <v>644</v>
      </c>
      <c r="P38" s="101" t="str">
        <f>LOOKUP(O38,Name!A$2:B1935)</f>
        <v>DeAndre Williams</v>
      </c>
      <c r="Q38" s="94">
        <v>46</v>
      </c>
      <c r="R38" s="109"/>
      <c r="S38" s="62"/>
      <c r="T38" s="96">
        <f>IF(INT(O38/100)=1,Y38,0)</f>
        <v>0</v>
      </c>
      <c r="U38" s="96">
        <f>IF(INT(O38/100)=3,Y38,0)</f>
        <v>0</v>
      </c>
      <c r="V38" s="96">
        <f>IF(INT(O38/100)=4,Y38,0)</f>
        <v>0</v>
      </c>
      <c r="W38" s="96">
        <f>IF(INT(O38/100)=5,Y38,0)</f>
        <v>0</v>
      </c>
      <c r="X38" s="96">
        <f>IF(INT(O38/100)=6,Y38,0)</f>
        <v>10</v>
      </c>
      <c r="Y38" s="85">
        <v>10</v>
      </c>
    </row>
    <row r="39" spans="1:25" ht="16.5" thickBot="1">
      <c r="A39" s="93">
        <f>IF(I39=1,F39,0)</f>
        <v>0</v>
      </c>
      <c r="B39" s="93">
        <f>IF(I39=3,F39,0)</f>
        <v>0</v>
      </c>
      <c r="C39" s="93">
        <f>IF(I39=4,F39,0)</f>
        <v>0</v>
      </c>
      <c r="D39" s="93">
        <f>IF(I39=5,F39,0)</f>
        <v>8</v>
      </c>
      <c r="E39" s="93">
        <f>IF(I39=6,F39,0)</f>
        <v>0</v>
      </c>
      <c r="F39" s="97">
        <v>8</v>
      </c>
      <c r="H39" s="118">
        <v>2</v>
      </c>
      <c r="I39" s="92">
        <v>5</v>
      </c>
      <c r="J39" s="101" t="str">
        <f>LOOKUP(I39,Name!A$2:B1929)</f>
        <v>Tamworth AC</v>
      </c>
      <c r="K39" s="182">
        <v>59.5</v>
      </c>
      <c r="L39" s="109"/>
      <c r="M39" s="246" t="s">
        <v>193</v>
      </c>
      <c r="N39" s="100">
        <v>2</v>
      </c>
      <c r="O39" s="92">
        <v>117</v>
      </c>
      <c r="P39" s="101" t="str">
        <f>LOOKUP(O39,Name!A$2:B1936)</f>
        <v>David Iliffe</v>
      </c>
      <c r="Q39" s="94">
        <v>37</v>
      </c>
      <c r="R39" s="109"/>
      <c r="S39" s="62"/>
      <c r="T39" s="96">
        <f>IF(INT(O39/100)=1,Y39,0)</f>
        <v>8</v>
      </c>
      <c r="U39" s="96">
        <f>IF(INT(O39/100)=3,Y39,0)</f>
        <v>0</v>
      </c>
      <c r="V39" s="96">
        <f>IF(INT(O39/100)=4,Y39,0)</f>
        <v>0</v>
      </c>
      <c r="W39" s="96">
        <f>IF(INT(O39/100)=5,Y39,0)</f>
        <v>0</v>
      </c>
      <c r="X39" s="96">
        <f>IF(INT(O39/100)=6,Y39,0)</f>
        <v>0</v>
      </c>
      <c r="Y39" s="85">
        <v>8</v>
      </c>
    </row>
    <row r="40" spans="1:25" ht="16.5" thickBot="1">
      <c r="A40" s="93">
        <f>IF(I40=1,F40,0)</f>
        <v>6</v>
      </c>
      <c r="B40" s="93">
        <f>IF(I40=3,F40,0)</f>
        <v>0</v>
      </c>
      <c r="C40" s="93">
        <f>IF(I40=4,F40,0)</f>
        <v>0</v>
      </c>
      <c r="D40" s="93">
        <f>IF(I40=5,F40,0)</f>
        <v>0</v>
      </c>
      <c r="E40" s="93">
        <f>IF(I40=6,F40,0)</f>
        <v>0</v>
      </c>
      <c r="F40" s="97">
        <v>6</v>
      </c>
      <c r="H40" s="118">
        <v>3</v>
      </c>
      <c r="I40" s="92">
        <v>1</v>
      </c>
      <c r="J40" s="101" t="str">
        <f>LOOKUP(I40,Name!A$2:B1930)</f>
        <v>Royal Sutton Coldfield</v>
      </c>
      <c r="K40" s="182">
        <v>60</v>
      </c>
      <c r="L40" s="109"/>
      <c r="M40" s="246" t="s">
        <v>193</v>
      </c>
      <c r="N40" s="100">
        <v>3</v>
      </c>
      <c r="O40" s="92"/>
      <c r="P40" s="101" t="e">
        <f>LOOKUP(O40,Name!A$2:B1937)</f>
        <v>#N/A</v>
      </c>
      <c r="Q40" s="94"/>
      <c r="R40" s="109"/>
      <c r="S40" s="62"/>
      <c r="T40" s="96">
        <f>IF(INT(O40/100)=1,Y40,0)</f>
        <v>0</v>
      </c>
      <c r="U40" s="96">
        <f>IF(INT(O40/100)=3,Y40,0)</f>
        <v>0</v>
      </c>
      <c r="V40" s="96">
        <f>IF(INT(O40/100)=4,Y40,0)</f>
        <v>0</v>
      </c>
      <c r="W40" s="96">
        <f>IF(INT(O40/100)=5,Y40,0)</f>
        <v>0</v>
      </c>
      <c r="X40" s="96">
        <f>IF(INT(O40/100)=6,Y40,0)</f>
        <v>0</v>
      </c>
      <c r="Y40" s="85">
        <v>6</v>
      </c>
    </row>
    <row r="41" spans="1:25" ht="16.5" thickBot="1">
      <c r="A41" s="93">
        <f>IF(I41=1,F41,0)</f>
        <v>0</v>
      </c>
      <c r="B41" s="93">
        <f>IF(I41=3,F41,0)</f>
        <v>0</v>
      </c>
      <c r="C41" s="93">
        <f>IF(I41=4,F41,0)</f>
        <v>0</v>
      </c>
      <c r="D41" s="93">
        <f>IF(I41=5,F41,0)</f>
        <v>0</v>
      </c>
      <c r="E41" s="93">
        <f>IF(I41=6,F41,0)</f>
        <v>0</v>
      </c>
      <c r="F41" s="97">
        <v>4</v>
      </c>
      <c r="H41" s="118">
        <v>4</v>
      </c>
      <c r="I41" s="92"/>
      <c r="J41" s="101" t="e">
        <f>LOOKUP(I41,Name!A$2:B1931)</f>
        <v>#N/A</v>
      </c>
      <c r="K41" s="182"/>
      <c r="L41" s="109"/>
      <c r="M41" s="246" t="s">
        <v>193</v>
      </c>
      <c r="N41" s="100">
        <v>4</v>
      </c>
      <c r="O41" s="92"/>
      <c r="P41" s="101" t="e">
        <f>LOOKUP(O41,Name!A$2:B1938)</f>
        <v>#N/A</v>
      </c>
      <c r="Q41" s="94"/>
      <c r="R41" s="109"/>
      <c r="S41" s="62"/>
      <c r="T41" s="96">
        <f>IF(INT(O41/100)=1,Y41,0)</f>
        <v>0</v>
      </c>
      <c r="U41" s="96">
        <f>IF(INT(O41/100)=3,Y41,0)</f>
        <v>0</v>
      </c>
      <c r="V41" s="96">
        <f>IF(INT(O41/100)=4,Y41,0)</f>
        <v>0</v>
      </c>
      <c r="W41" s="96">
        <f>IF(INT(O41/100)=5,Y41,0)</f>
        <v>0</v>
      </c>
      <c r="X41" s="96">
        <f>IF(INT(O41/100)=6,Y41,0)</f>
        <v>0</v>
      </c>
      <c r="Y41" s="85">
        <v>4</v>
      </c>
    </row>
    <row r="42" spans="1:25" ht="16.5" thickBot="1">
      <c r="A42" s="93">
        <f>IF(I42=1,F42,0)</f>
        <v>0</v>
      </c>
      <c r="B42" s="93">
        <f>IF(I42=3,F42,0)</f>
        <v>0</v>
      </c>
      <c r="C42" s="93">
        <f>IF(I42=4,F42,0)</f>
        <v>0</v>
      </c>
      <c r="D42" s="93">
        <f>IF(I42=5,F42,0)</f>
        <v>0</v>
      </c>
      <c r="E42" s="93">
        <f>IF(I42=6,F42,0)</f>
        <v>0</v>
      </c>
      <c r="F42" s="97">
        <v>2</v>
      </c>
      <c r="H42" s="118">
        <v>5</v>
      </c>
      <c r="I42" s="92"/>
      <c r="J42" s="101" t="e">
        <f>LOOKUP(I42,Name!A$2:B1932)</f>
        <v>#N/A</v>
      </c>
      <c r="K42" s="182"/>
      <c r="L42" s="109"/>
      <c r="M42" s="246" t="s">
        <v>193</v>
      </c>
      <c r="N42" s="104">
        <v>5</v>
      </c>
      <c r="O42" s="105"/>
      <c r="P42" s="106" t="e">
        <f>LOOKUP(O42,Name!A$2:B1939)</f>
        <v>#N/A</v>
      </c>
      <c r="Q42" s="116"/>
      <c r="R42" s="114"/>
      <c r="S42" s="62"/>
      <c r="T42" s="96">
        <f>IF(INT(O42/100)=1,Y42,0)</f>
        <v>0</v>
      </c>
      <c r="U42" s="96">
        <f>IF(INT(O42/100)=3,Y42,0)</f>
        <v>0</v>
      </c>
      <c r="V42" s="96">
        <f>IF(INT(O42/100)=4,Y42,0)</f>
        <v>0</v>
      </c>
      <c r="W42" s="96">
        <f>IF(INT(O42/100)=5,Y42,0)</f>
        <v>0</v>
      </c>
      <c r="X42" s="96">
        <f>IF(INT(O42/100)=6,Y42,0)</f>
        <v>0</v>
      </c>
      <c r="Y42" s="85">
        <v>2</v>
      </c>
    </row>
    <row r="43" spans="1:25" ht="16.5" thickBot="1">
      <c r="A43" s="94"/>
      <c r="B43" s="94"/>
      <c r="C43" s="94"/>
      <c r="D43" s="94"/>
      <c r="E43" s="94"/>
      <c r="F43" s="95" t="s">
        <v>117</v>
      </c>
      <c r="H43" s="119"/>
      <c r="I43" s="101"/>
      <c r="J43" s="101"/>
      <c r="K43" s="353"/>
      <c r="L43" s="109"/>
      <c r="M43" s="246" t="s">
        <v>193</v>
      </c>
      <c r="N43" s="86"/>
      <c r="O43" s="86"/>
      <c r="P43" s="98"/>
      <c r="Q43" s="98"/>
      <c r="R43" s="98"/>
      <c r="T43" s="94"/>
      <c r="U43" s="94"/>
      <c r="V43" s="94"/>
      <c r="W43" s="94"/>
      <c r="X43" s="94"/>
      <c r="Y43" s="95" t="s">
        <v>117</v>
      </c>
    </row>
    <row r="44" spans="1:24" ht="16.5" thickBot="1">
      <c r="A44" s="87" t="s">
        <v>107</v>
      </c>
      <c r="B44" s="88" t="s">
        <v>109</v>
      </c>
      <c r="C44" s="89" t="s">
        <v>111</v>
      </c>
      <c r="D44" s="90" t="s">
        <v>113</v>
      </c>
      <c r="E44" s="91" t="s">
        <v>115</v>
      </c>
      <c r="H44" s="244" t="s">
        <v>126</v>
      </c>
      <c r="I44" s="107">
        <v>8.3</v>
      </c>
      <c r="J44" s="102" t="s">
        <v>128</v>
      </c>
      <c r="K44" s="354"/>
      <c r="L44" s="109"/>
      <c r="M44" s="246" t="s">
        <v>193</v>
      </c>
      <c r="N44" s="243" t="s">
        <v>133</v>
      </c>
      <c r="O44" s="115"/>
      <c r="P44" s="99" t="s">
        <v>135</v>
      </c>
      <c r="Q44" s="99"/>
      <c r="R44" s="111"/>
      <c r="S44" s="62"/>
      <c r="T44" s="87" t="s">
        <v>107</v>
      </c>
      <c r="U44" s="88" t="s">
        <v>109</v>
      </c>
      <c r="V44" s="89" t="s">
        <v>111</v>
      </c>
      <c r="W44" s="90" t="s">
        <v>113</v>
      </c>
      <c r="X44" s="91" t="s">
        <v>115</v>
      </c>
    </row>
    <row r="45" spans="1:25" ht="16.5" thickBot="1">
      <c r="A45" s="93">
        <f>IF(I45=1,F45,0)</f>
        <v>0</v>
      </c>
      <c r="B45" s="93">
        <f>IF(I45=3,F45,0)</f>
        <v>0</v>
      </c>
      <c r="C45" s="93">
        <f>IF(I45=4,F45,0)</f>
        <v>0</v>
      </c>
      <c r="D45" s="93">
        <f>IF(I45=5,F45,0)</f>
        <v>0</v>
      </c>
      <c r="E45" s="93">
        <f>IF(I45=6,F45,0)</f>
        <v>10</v>
      </c>
      <c r="F45" s="97">
        <v>10</v>
      </c>
      <c r="H45" s="118">
        <v>1</v>
      </c>
      <c r="I45" s="92">
        <v>6</v>
      </c>
      <c r="J45" s="101" t="str">
        <f>LOOKUP(I45,Name!A$2:B1935)</f>
        <v>Solihull &amp; Small Heath</v>
      </c>
      <c r="K45" s="182">
        <v>58</v>
      </c>
      <c r="L45" s="109"/>
      <c r="M45" s="246" t="s">
        <v>193</v>
      </c>
      <c r="N45" s="100">
        <v>1</v>
      </c>
      <c r="O45" s="92">
        <v>639</v>
      </c>
      <c r="P45" s="101" t="str">
        <f>LOOKUP(O45,Name!A$2:B1942)</f>
        <v>Caleb Taylor</v>
      </c>
      <c r="Q45" s="190">
        <v>7.75</v>
      </c>
      <c r="R45" s="109"/>
      <c r="S45" s="62"/>
      <c r="T45" s="96">
        <f>IF(INT(O45/100)=1,Y45,0)</f>
        <v>0</v>
      </c>
      <c r="U45" s="96">
        <f>IF(INT(O45/100)=3,Y45,0)</f>
        <v>0</v>
      </c>
      <c r="V45" s="96">
        <f>IF(INT(O45/100)=4,Y45,0)</f>
        <v>0</v>
      </c>
      <c r="W45" s="96">
        <f>IF(INT(O45/100)=5,Y45,0)</f>
        <v>0</v>
      </c>
      <c r="X45" s="96">
        <f>IF(INT(O45/100)=6,Y45,0)</f>
        <v>10</v>
      </c>
      <c r="Y45" s="85">
        <v>10</v>
      </c>
    </row>
    <row r="46" spans="1:25" ht="16.5" thickBot="1">
      <c r="A46" s="93">
        <f>IF(I46=1,F46,0)</f>
        <v>0</v>
      </c>
      <c r="B46" s="93">
        <f>IF(I46=3,F46,0)</f>
        <v>0</v>
      </c>
      <c r="C46" s="93">
        <f>IF(I46=4,F46,0)</f>
        <v>0</v>
      </c>
      <c r="D46" s="93">
        <f>IF(I46=5,F46,0)</f>
        <v>0</v>
      </c>
      <c r="E46" s="93">
        <f>IF(I46=6,F46,0)</f>
        <v>0</v>
      </c>
      <c r="F46" s="97">
        <v>8</v>
      </c>
      <c r="H46" s="118">
        <v>2</v>
      </c>
      <c r="I46" s="92"/>
      <c r="J46" s="101" t="e">
        <f>LOOKUP(I46,Name!A$2:B1936)</f>
        <v>#N/A</v>
      </c>
      <c r="K46" s="182"/>
      <c r="L46" s="109"/>
      <c r="M46" s="246" t="s">
        <v>193</v>
      </c>
      <c r="N46" s="100">
        <v>2</v>
      </c>
      <c r="O46" s="92">
        <v>117</v>
      </c>
      <c r="P46" s="101" t="str">
        <f>LOOKUP(O46,Name!A$2:B1943)</f>
        <v>David Iliffe</v>
      </c>
      <c r="Q46" s="190">
        <v>5.5</v>
      </c>
      <c r="R46" s="109"/>
      <c r="S46" s="62"/>
      <c r="T46" s="96">
        <f>IF(INT(O46/100)=1,Y46,0)</f>
        <v>8</v>
      </c>
      <c r="U46" s="96">
        <f>IF(INT(O46/100)=3,Y46,0)</f>
        <v>0</v>
      </c>
      <c r="V46" s="96">
        <f>IF(INT(O46/100)=4,Y46,0)</f>
        <v>0</v>
      </c>
      <c r="W46" s="96">
        <f>IF(INT(O46/100)=5,Y46,0)</f>
        <v>0</v>
      </c>
      <c r="X46" s="96">
        <f>IF(INT(O46/100)=6,Y46,0)</f>
        <v>0</v>
      </c>
      <c r="Y46" s="85">
        <v>8</v>
      </c>
    </row>
    <row r="47" spans="1:25" ht="16.5" thickBot="1">
      <c r="A47" s="93">
        <f>IF(I47=1,F47,0)</f>
        <v>0</v>
      </c>
      <c r="B47" s="93">
        <f>IF(I47=3,F47,0)</f>
        <v>0</v>
      </c>
      <c r="C47" s="93">
        <f>IF(I47=4,F47,0)</f>
        <v>0</v>
      </c>
      <c r="D47" s="93">
        <f>IF(I47=5,F47,0)</f>
        <v>0</v>
      </c>
      <c r="E47" s="93">
        <f>IF(I47=6,F47,0)</f>
        <v>0</v>
      </c>
      <c r="F47" s="97">
        <v>6</v>
      </c>
      <c r="H47" s="118">
        <v>3</v>
      </c>
      <c r="I47" s="92"/>
      <c r="J47" s="101" t="e">
        <f>LOOKUP(I47,Name!A$2:B1937)</f>
        <v>#N/A</v>
      </c>
      <c r="K47" s="182"/>
      <c r="L47" s="109"/>
      <c r="M47" s="246" t="s">
        <v>193</v>
      </c>
      <c r="N47" s="100">
        <v>3</v>
      </c>
      <c r="O47" s="92">
        <v>498</v>
      </c>
      <c r="P47" s="101" t="str">
        <f>LOOKUP(O47,Name!A$2:B1944)</f>
        <v>Aran Palmer</v>
      </c>
      <c r="Q47" s="190">
        <v>5</v>
      </c>
      <c r="R47" s="109"/>
      <c r="S47" s="62"/>
      <c r="T47" s="96">
        <f>IF(INT(O47/100)=1,Y47,0)</f>
        <v>0</v>
      </c>
      <c r="U47" s="96">
        <f>IF(INT(O47/100)=3,Y47,0)</f>
        <v>0</v>
      </c>
      <c r="V47" s="96">
        <f>IF(INT(O47/100)=4,Y47,0)</f>
        <v>6</v>
      </c>
      <c r="W47" s="96">
        <f>IF(INT(O47/100)=5,Y47,0)</f>
        <v>0</v>
      </c>
      <c r="X47" s="96">
        <f>IF(INT(O47/100)=6,Y47,0)</f>
        <v>0</v>
      </c>
      <c r="Y47" s="85">
        <v>6</v>
      </c>
    </row>
    <row r="48" spans="1:25" ht="16.5" thickBot="1">
      <c r="A48" s="93">
        <f>IF(I48=1,F48,0)</f>
        <v>0</v>
      </c>
      <c r="B48" s="93">
        <f>IF(I48=3,F48,0)</f>
        <v>0</v>
      </c>
      <c r="C48" s="93">
        <f>IF(I48=4,F48,0)</f>
        <v>0</v>
      </c>
      <c r="D48" s="93">
        <f>IF(I48=5,F48,0)</f>
        <v>0</v>
      </c>
      <c r="E48" s="93">
        <f>IF(I48=6,F48,0)</f>
        <v>0</v>
      </c>
      <c r="F48" s="97">
        <v>4</v>
      </c>
      <c r="H48" s="118">
        <v>4</v>
      </c>
      <c r="I48" s="92"/>
      <c r="J48" s="101" t="e">
        <f>LOOKUP(I48,Name!A$2:B1938)</f>
        <v>#N/A</v>
      </c>
      <c r="K48" s="182"/>
      <c r="L48" s="109"/>
      <c r="M48" s="246" t="s">
        <v>193</v>
      </c>
      <c r="N48" s="100">
        <v>4</v>
      </c>
      <c r="O48" s="92"/>
      <c r="P48" s="101" t="e">
        <f>LOOKUP(O48,Name!A$2:B1945)</f>
        <v>#N/A</v>
      </c>
      <c r="Q48" s="190"/>
      <c r="R48" s="109"/>
      <c r="S48" s="62"/>
      <c r="T48" s="96">
        <f>IF(INT(O48/100)=1,Y48,0)</f>
        <v>0</v>
      </c>
      <c r="U48" s="96">
        <f>IF(INT(O48/100)=3,Y48,0)</f>
        <v>0</v>
      </c>
      <c r="V48" s="96">
        <f>IF(INT(O48/100)=4,Y48,0)</f>
        <v>0</v>
      </c>
      <c r="W48" s="96">
        <f>IF(INT(O48/100)=5,Y48,0)</f>
        <v>0</v>
      </c>
      <c r="X48" s="96">
        <f>IF(INT(O48/100)=6,Y48,0)</f>
        <v>0</v>
      </c>
      <c r="Y48" s="85">
        <v>4</v>
      </c>
    </row>
    <row r="49" spans="1:25" ht="16.5" thickBot="1">
      <c r="A49" s="93">
        <f>IF(I49=1,F49,0)</f>
        <v>0</v>
      </c>
      <c r="B49" s="93">
        <f>IF(I49=3,F49,0)</f>
        <v>0</v>
      </c>
      <c r="C49" s="93">
        <f>IF(I49=4,F49,0)</f>
        <v>0</v>
      </c>
      <c r="D49" s="93">
        <f>IF(I49=5,F49,0)</f>
        <v>0</v>
      </c>
      <c r="E49" s="93">
        <f>IF(I49=6,F49,0)</f>
        <v>0</v>
      </c>
      <c r="F49" s="97">
        <v>2</v>
      </c>
      <c r="H49" s="118">
        <v>5</v>
      </c>
      <c r="I49" s="92"/>
      <c r="J49" s="101" t="e">
        <f>LOOKUP(I49,Name!A$2:B1939)</f>
        <v>#N/A</v>
      </c>
      <c r="K49" s="182"/>
      <c r="L49" s="109"/>
      <c r="M49" s="246" t="s">
        <v>193</v>
      </c>
      <c r="N49" s="100">
        <v>5</v>
      </c>
      <c r="O49" s="92"/>
      <c r="P49" s="101" t="e">
        <f>LOOKUP(O49,Name!A$2:B1946)</f>
        <v>#N/A</v>
      </c>
      <c r="Q49" s="190"/>
      <c r="R49" s="109"/>
      <c r="S49" s="62"/>
      <c r="T49" s="96">
        <f>IF(INT(O49/100)=1,Y49,0)</f>
        <v>0</v>
      </c>
      <c r="U49" s="96">
        <f>IF(INT(O49/100)=3,Y49,0)</f>
        <v>0</v>
      </c>
      <c r="V49" s="96">
        <f>IF(INT(O49/100)=4,Y49,0)</f>
        <v>0</v>
      </c>
      <c r="W49" s="96">
        <f>IF(INT(O49/100)=5,Y49,0)</f>
        <v>0</v>
      </c>
      <c r="X49" s="96">
        <f>IF(INT(O49/100)=6,Y49,0)</f>
        <v>0</v>
      </c>
      <c r="Y49" s="85">
        <v>2</v>
      </c>
    </row>
    <row r="50" spans="1:25" ht="16.5" thickBot="1">
      <c r="A50" s="94"/>
      <c r="B50" s="94"/>
      <c r="C50" s="94"/>
      <c r="D50" s="94"/>
      <c r="E50" s="94"/>
      <c r="F50" s="95" t="s">
        <v>117</v>
      </c>
      <c r="H50" s="108"/>
      <c r="I50" s="102"/>
      <c r="J50" s="101"/>
      <c r="K50" s="353"/>
      <c r="L50" s="109"/>
      <c r="M50" s="246" t="s">
        <v>193</v>
      </c>
      <c r="N50" s="108"/>
      <c r="O50" s="102"/>
      <c r="P50" s="101"/>
      <c r="Q50" s="101"/>
      <c r="R50" s="109"/>
      <c r="S50" s="62"/>
      <c r="T50" s="110"/>
      <c r="U50" s="94"/>
      <c r="V50" s="94"/>
      <c r="W50" s="94"/>
      <c r="X50" s="94"/>
      <c r="Y50" s="95" t="s">
        <v>117</v>
      </c>
    </row>
    <row r="51" spans="1:24" ht="16.5" thickBot="1">
      <c r="A51" s="87" t="s">
        <v>107</v>
      </c>
      <c r="B51" s="88" t="s">
        <v>109</v>
      </c>
      <c r="C51" s="89" t="s">
        <v>111</v>
      </c>
      <c r="D51" s="90" t="s">
        <v>113</v>
      </c>
      <c r="E51" s="91" t="s">
        <v>115</v>
      </c>
      <c r="H51" s="244" t="s">
        <v>129</v>
      </c>
      <c r="I51" s="107">
        <v>9.1</v>
      </c>
      <c r="J51" s="102" t="s">
        <v>130</v>
      </c>
      <c r="K51" s="354"/>
      <c r="L51" s="109"/>
      <c r="M51" s="246" t="s">
        <v>193</v>
      </c>
      <c r="N51" s="244" t="s">
        <v>134</v>
      </c>
      <c r="O51" s="102"/>
      <c r="P51" s="102" t="s">
        <v>136</v>
      </c>
      <c r="Q51" s="102"/>
      <c r="R51" s="109"/>
      <c r="S51" s="62"/>
      <c r="T51" s="87" t="s">
        <v>107</v>
      </c>
      <c r="U51" s="88" t="s">
        <v>109</v>
      </c>
      <c r="V51" s="89" t="s">
        <v>111</v>
      </c>
      <c r="W51" s="90" t="s">
        <v>113</v>
      </c>
      <c r="X51" s="91" t="s">
        <v>115</v>
      </c>
    </row>
    <row r="52" spans="1:25" ht="16.5" thickBot="1">
      <c r="A52" s="93">
        <f>IF(I52=1,F52,0)</f>
        <v>0</v>
      </c>
      <c r="B52" s="93">
        <f>IF(I52=3,F52,0)</f>
        <v>0</v>
      </c>
      <c r="C52" s="93">
        <f>IF(I52=4,F52,0)</f>
        <v>0</v>
      </c>
      <c r="D52" s="93">
        <f>IF(I52=5,F52,0)</f>
        <v>0</v>
      </c>
      <c r="E52" s="93">
        <f>IF(I52=6,F52,0)</f>
        <v>10</v>
      </c>
      <c r="F52" s="97">
        <v>10</v>
      </c>
      <c r="H52" s="118">
        <v>1</v>
      </c>
      <c r="I52" s="92">
        <v>6</v>
      </c>
      <c r="J52" s="101" t="str">
        <f>LOOKUP(I52,Name!A$2:B1942)</f>
        <v>Solihull &amp; Small Heath</v>
      </c>
      <c r="K52" s="182">
        <v>54.6</v>
      </c>
      <c r="L52" s="109"/>
      <c r="M52" s="246" t="s">
        <v>193</v>
      </c>
      <c r="N52" s="100">
        <v>1</v>
      </c>
      <c r="O52" s="92">
        <v>643</v>
      </c>
      <c r="P52" s="101" t="str">
        <f>LOOKUP(O52,Name!A$2:B1949)</f>
        <v>Will Sands</v>
      </c>
      <c r="Q52" s="190">
        <v>7</v>
      </c>
      <c r="R52" s="109"/>
      <c r="S52" s="62"/>
      <c r="T52" s="96">
        <f>IF(INT(O52/100)=1,Y52,0)</f>
        <v>0</v>
      </c>
      <c r="U52" s="96">
        <f>IF(INT(O52/100)=3,Y52,0)</f>
        <v>0</v>
      </c>
      <c r="V52" s="96">
        <f>IF(INT(O52/100)=4,Y52,0)</f>
        <v>0</v>
      </c>
      <c r="W52" s="96">
        <f>IF(INT(O52/100)=5,Y52,0)</f>
        <v>0</v>
      </c>
      <c r="X52" s="96">
        <f>IF(INT(O52/100)=6,Y52,0)</f>
        <v>10</v>
      </c>
      <c r="Y52" s="85">
        <v>10</v>
      </c>
    </row>
    <row r="53" spans="1:25" ht="16.5" thickBot="1">
      <c r="A53" s="93">
        <f>IF(I53=1,F53,0)</f>
        <v>0</v>
      </c>
      <c r="B53" s="93">
        <f>IF(I53=3,F53,0)</f>
        <v>0</v>
      </c>
      <c r="C53" s="93">
        <f>IF(I53=4,F53,0)</f>
        <v>0</v>
      </c>
      <c r="D53" s="93">
        <f>IF(I53=5,F53,0)</f>
        <v>0</v>
      </c>
      <c r="E53" s="93">
        <f>IF(I53=6,F53,0)</f>
        <v>0</v>
      </c>
      <c r="F53" s="97">
        <v>8</v>
      </c>
      <c r="H53" s="118">
        <v>2</v>
      </c>
      <c r="I53" s="92"/>
      <c r="J53" s="101" t="e">
        <f>LOOKUP(I53,Name!A$2:B1943)</f>
        <v>#N/A</v>
      </c>
      <c r="K53" s="182"/>
      <c r="L53" s="109"/>
      <c r="M53" s="246" t="s">
        <v>193</v>
      </c>
      <c r="N53" s="100">
        <v>2</v>
      </c>
      <c r="O53" s="92"/>
      <c r="P53" s="101" t="e">
        <f>LOOKUP(O53,Name!A$2:B1950)</f>
        <v>#N/A</v>
      </c>
      <c r="Q53" s="190"/>
      <c r="R53" s="109"/>
      <c r="S53" s="62"/>
      <c r="T53" s="96">
        <f>IF(INT(O53/100)=1,Y53,0)</f>
        <v>0</v>
      </c>
      <c r="U53" s="96">
        <f>IF(INT(O53/100)=3,Y53,0)</f>
        <v>0</v>
      </c>
      <c r="V53" s="96">
        <f>IF(INT(O53/100)=4,Y53,0)</f>
        <v>0</v>
      </c>
      <c r="W53" s="96">
        <f>IF(INT(O53/100)=5,Y53,0)</f>
        <v>0</v>
      </c>
      <c r="X53" s="96">
        <f>IF(INT(O53/100)=6,Y53,0)</f>
        <v>0</v>
      </c>
      <c r="Y53" s="85">
        <v>8</v>
      </c>
    </row>
    <row r="54" spans="1:25" ht="16.5" thickBot="1">
      <c r="A54" s="93">
        <f>IF(I54=1,F54,0)</f>
        <v>0</v>
      </c>
      <c r="B54" s="93">
        <f>IF(I54=3,F54,0)</f>
        <v>0</v>
      </c>
      <c r="C54" s="93">
        <f>IF(I54=4,F54,0)</f>
        <v>0</v>
      </c>
      <c r="D54" s="93">
        <f>IF(I54=5,F54,0)</f>
        <v>0</v>
      </c>
      <c r="E54" s="93">
        <f>IF(I54=6,F54,0)</f>
        <v>0</v>
      </c>
      <c r="F54" s="97">
        <v>6</v>
      </c>
      <c r="H54" s="118">
        <v>3</v>
      </c>
      <c r="I54" s="92"/>
      <c r="J54" s="101" t="e">
        <f>LOOKUP(I54,Name!A$2:B1944)</f>
        <v>#N/A</v>
      </c>
      <c r="K54" s="182"/>
      <c r="L54" s="109"/>
      <c r="M54" s="246" t="s">
        <v>193</v>
      </c>
      <c r="N54" s="100">
        <v>3</v>
      </c>
      <c r="O54" s="92"/>
      <c r="P54" s="101" t="e">
        <f>LOOKUP(O54,Name!A$2:B1951)</f>
        <v>#N/A</v>
      </c>
      <c r="Q54" s="190"/>
      <c r="R54" s="109"/>
      <c r="S54" s="62"/>
      <c r="T54" s="96">
        <f>IF(INT(O54/100)=1,Y54,0)</f>
        <v>0</v>
      </c>
      <c r="U54" s="96">
        <f>IF(INT(O54/100)=3,Y54,0)</f>
        <v>0</v>
      </c>
      <c r="V54" s="96">
        <f>IF(INT(O54/100)=4,Y54,0)</f>
        <v>0</v>
      </c>
      <c r="W54" s="96">
        <f>IF(INT(O54/100)=5,Y54,0)</f>
        <v>0</v>
      </c>
      <c r="X54" s="96">
        <f>IF(INT(O54/100)=6,Y54,0)</f>
        <v>0</v>
      </c>
      <c r="Y54" s="85">
        <v>6</v>
      </c>
    </row>
    <row r="55" spans="1:25" ht="16.5" thickBot="1">
      <c r="A55" s="93">
        <f>IF(I55=1,F55,0)</f>
        <v>0</v>
      </c>
      <c r="B55" s="93">
        <f>IF(I55=3,F55,0)</f>
        <v>0</v>
      </c>
      <c r="C55" s="93">
        <f>IF(I55=4,F55,0)</f>
        <v>0</v>
      </c>
      <c r="D55" s="93">
        <f>IF(I55=5,F55,0)</f>
        <v>0</v>
      </c>
      <c r="E55" s="93">
        <f>IF(I55=6,F55,0)</f>
        <v>0</v>
      </c>
      <c r="F55" s="97">
        <v>4</v>
      </c>
      <c r="H55" s="118">
        <v>4</v>
      </c>
      <c r="I55" s="92"/>
      <c r="J55" s="101" t="e">
        <f>LOOKUP(I55,Name!A$2:B1945)</f>
        <v>#N/A</v>
      </c>
      <c r="K55" s="182"/>
      <c r="L55" s="109"/>
      <c r="M55" s="246" t="s">
        <v>193</v>
      </c>
      <c r="N55" s="100">
        <v>4</v>
      </c>
      <c r="O55" s="92"/>
      <c r="P55" s="101" t="e">
        <f>LOOKUP(O55,Name!A$2:B1952)</f>
        <v>#N/A</v>
      </c>
      <c r="Q55" s="190"/>
      <c r="R55" s="109"/>
      <c r="S55" s="62"/>
      <c r="T55" s="96">
        <f>IF(INT(O55/100)=1,Y55,0)</f>
        <v>0</v>
      </c>
      <c r="U55" s="96">
        <f>IF(INT(O55/100)=3,Y55,0)</f>
        <v>0</v>
      </c>
      <c r="V55" s="96">
        <f>IF(INT(O55/100)=4,Y55,0)</f>
        <v>0</v>
      </c>
      <c r="W55" s="96">
        <f>IF(INT(O55/100)=5,Y55,0)</f>
        <v>0</v>
      </c>
      <c r="X55" s="96">
        <f>IF(INT(O55/100)=6,Y55,0)</f>
        <v>0</v>
      </c>
      <c r="Y55" s="85">
        <v>4</v>
      </c>
    </row>
    <row r="56" spans="1:25" ht="16.5" thickBot="1">
      <c r="A56" s="93">
        <f>IF(I56=1,F56,0)</f>
        <v>0</v>
      </c>
      <c r="B56" s="93">
        <f>IF(I56=3,F56,0)</f>
        <v>0</v>
      </c>
      <c r="C56" s="93">
        <f>IF(I56=4,F56,0)</f>
        <v>0</v>
      </c>
      <c r="D56" s="93">
        <f>IF(I56=5,F56,0)</f>
        <v>0</v>
      </c>
      <c r="E56" s="93">
        <f>IF(I56=6,F56,0)</f>
        <v>0</v>
      </c>
      <c r="F56" s="97">
        <v>2</v>
      </c>
      <c r="H56" s="120">
        <v>5</v>
      </c>
      <c r="I56" s="105"/>
      <c r="J56" s="106" t="e">
        <f>LOOKUP(I56,Name!A$2:B1946)</f>
        <v>#N/A</v>
      </c>
      <c r="K56" s="355"/>
      <c r="L56" s="114"/>
      <c r="M56" s="246" t="s">
        <v>193</v>
      </c>
      <c r="N56" s="104">
        <v>5</v>
      </c>
      <c r="O56" s="105"/>
      <c r="P56" s="106" t="e">
        <f>LOOKUP(O56,Name!A$2:B1953)</f>
        <v>#N/A</v>
      </c>
      <c r="Q56" s="352"/>
      <c r="R56" s="114"/>
      <c r="S56" s="62"/>
      <c r="T56" s="96">
        <f>IF(INT(O56/100)=1,Y56,0)</f>
        <v>0</v>
      </c>
      <c r="U56" s="96">
        <f>IF(INT(O56/100)=3,Y56,0)</f>
        <v>0</v>
      </c>
      <c r="V56" s="96">
        <f>IF(INT(O56/100)=4,Y56,0)</f>
        <v>0</v>
      </c>
      <c r="W56" s="96">
        <f>IF(INT(O56/100)=5,Y56,0)</f>
        <v>0</v>
      </c>
      <c r="X56" s="96">
        <f>IF(INT(O56/100)=6,Y56,0)</f>
        <v>0</v>
      </c>
      <c r="Y56" s="85">
        <v>2</v>
      </c>
    </row>
    <row r="57" spans="1:25" ht="16.5" thickBot="1">
      <c r="A57" s="94"/>
      <c r="B57" s="94"/>
      <c r="C57" s="94"/>
      <c r="D57" s="94"/>
      <c r="E57" s="94"/>
      <c r="F57" s="95" t="s">
        <v>117</v>
      </c>
      <c r="H57" s="86"/>
      <c r="I57" s="86"/>
      <c r="J57" s="98"/>
      <c r="K57" s="98"/>
      <c r="L57" s="98"/>
      <c r="M57" s="246" t="s">
        <v>193</v>
      </c>
      <c r="N57" s="86"/>
      <c r="O57" s="86"/>
      <c r="P57" s="98"/>
      <c r="Q57" s="98"/>
      <c r="R57" s="98"/>
      <c r="T57" s="94"/>
      <c r="U57" s="94"/>
      <c r="V57" s="94"/>
      <c r="W57" s="94"/>
      <c r="X57" s="94"/>
      <c r="Y57" s="95" t="s">
        <v>117</v>
      </c>
    </row>
    <row r="58" spans="1:24" ht="16.5" thickBot="1">
      <c r="A58" s="87" t="s">
        <v>107</v>
      </c>
      <c r="B58" s="88" t="s">
        <v>109</v>
      </c>
      <c r="C58" s="89" t="s">
        <v>111</v>
      </c>
      <c r="D58" s="90" t="s">
        <v>113</v>
      </c>
      <c r="E58" s="91" t="s">
        <v>115</v>
      </c>
      <c r="H58" s="243" t="s">
        <v>174</v>
      </c>
      <c r="I58" s="115"/>
      <c r="J58" s="99" t="s">
        <v>171</v>
      </c>
      <c r="K58" s="99"/>
      <c r="L58" s="111"/>
      <c r="M58" s="246" t="s">
        <v>193</v>
      </c>
      <c r="N58" s="243" t="s">
        <v>175</v>
      </c>
      <c r="O58" s="115"/>
      <c r="P58" s="99" t="s">
        <v>172</v>
      </c>
      <c r="Q58" s="99"/>
      <c r="R58" s="111"/>
      <c r="S58" s="62"/>
      <c r="T58" s="87" t="s">
        <v>107</v>
      </c>
      <c r="U58" s="88" t="s">
        <v>109</v>
      </c>
      <c r="V58" s="89" t="s">
        <v>111</v>
      </c>
      <c r="W58" s="90" t="s">
        <v>113</v>
      </c>
      <c r="X58" s="91" t="s">
        <v>115</v>
      </c>
    </row>
    <row r="59" spans="1:25" ht="16.5" thickBot="1">
      <c r="A59" s="96">
        <f>IF(INT(I59/100)=1,F59,0)</f>
        <v>0</v>
      </c>
      <c r="B59" s="96">
        <f>IF(INT(I59/100)=3,F59,0)</f>
        <v>0</v>
      </c>
      <c r="C59" s="96">
        <f>IF(INT(I59/100)=4,F59,0)</f>
        <v>0</v>
      </c>
      <c r="D59" s="96">
        <f>IF(INT(I59/100)=5,F59,0)</f>
        <v>0</v>
      </c>
      <c r="E59" s="96">
        <f>IF(INT(I59/100)=6,F59,0)</f>
        <v>10</v>
      </c>
      <c r="F59" s="85">
        <v>10</v>
      </c>
      <c r="H59" s="100">
        <v>1</v>
      </c>
      <c r="I59" s="92">
        <v>640</v>
      </c>
      <c r="J59" s="101" t="str">
        <f>LOOKUP(I59,Name!A$2:B1949)</f>
        <v>Elliot Tanner</v>
      </c>
      <c r="K59" s="94">
        <v>58</v>
      </c>
      <c r="L59" s="109"/>
      <c r="M59" s="246" t="s">
        <v>193</v>
      </c>
      <c r="N59" s="100">
        <v>1</v>
      </c>
      <c r="O59" s="92">
        <v>642</v>
      </c>
      <c r="P59" s="101" t="str">
        <f>LOOKUP(O59,Name!A$2:B1956)</f>
        <v>Lewis Edwards</v>
      </c>
      <c r="Q59" s="94">
        <v>53</v>
      </c>
      <c r="R59" s="109"/>
      <c r="S59" s="62"/>
      <c r="T59" s="96">
        <f>IF(INT(O59/100)=1,Y59,0)</f>
        <v>0</v>
      </c>
      <c r="U59" s="96">
        <f>IF(INT(O59/100)=3,Y59,0)</f>
        <v>0</v>
      </c>
      <c r="V59" s="96">
        <f>IF(INT(O59/100)=4,Y59,0)</f>
        <v>0</v>
      </c>
      <c r="W59" s="96">
        <f>IF(INT(O59/100)=5,Y59,0)</f>
        <v>0</v>
      </c>
      <c r="X59" s="96">
        <f>IF(INT(O59/100)=6,Y59,0)</f>
        <v>10</v>
      </c>
      <c r="Y59" s="85">
        <v>10</v>
      </c>
    </row>
    <row r="60" spans="1:25" ht="16.5" thickBot="1">
      <c r="A60" s="96">
        <f>IF(INT(I60/100)=1,F60,0)</f>
        <v>0</v>
      </c>
      <c r="B60" s="96">
        <f>IF(INT(I60/100)=3,F60,0)</f>
        <v>8</v>
      </c>
      <c r="C60" s="96">
        <f>IF(INT(I60/100)=4,F60,0)</f>
        <v>0</v>
      </c>
      <c r="D60" s="96">
        <f>IF(INT(I60/100)=5,F60,0)</f>
        <v>0</v>
      </c>
      <c r="E60" s="96">
        <f>IF(INT(I60/100)=6,F60,0)</f>
        <v>0</v>
      </c>
      <c r="F60" s="85">
        <v>8</v>
      </c>
      <c r="H60" s="100">
        <v>2</v>
      </c>
      <c r="I60" s="92">
        <v>350</v>
      </c>
      <c r="J60" s="101" t="str">
        <f>LOOKUP(I60,Name!A$2:B1950)</f>
        <v>Kofi Bennett</v>
      </c>
      <c r="K60" s="94">
        <v>49</v>
      </c>
      <c r="L60" s="109"/>
      <c r="M60" s="246" t="s">
        <v>193</v>
      </c>
      <c r="N60" s="100">
        <v>2</v>
      </c>
      <c r="O60" s="92"/>
      <c r="P60" s="101" t="e">
        <f>LOOKUP(O60,Name!A$2:B1957)</f>
        <v>#N/A</v>
      </c>
      <c r="Q60" s="94"/>
      <c r="R60" s="109"/>
      <c r="S60" s="62"/>
      <c r="T60" s="96">
        <f>IF(INT(O60/100)=1,Y60,0)</f>
        <v>0</v>
      </c>
      <c r="U60" s="96">
        <f>IF(INT(O60/100)=3,Y60,0)</f>
        <v>0</v>
      </c>
      <c r="V60" s="96">
        <f>IF(INT(O60/100)=4,Y60,0)</f>
        <v>0</v>
      </c>
      <c r="W60" s="96">
        <f>IF(INT(O60/100)=5,Y60,0)</f>
        <v>0</v>
      </c>
      <c r="X60" s="96">
        <f>IF(INT(O60/100)=6,Y60,0)</f>
        <v>0</v>
      </c>
      <c r="Y60" s="85">
        <v>8</v>
      </c>
    </row>
    <row r="61" spans="1:25" ht="16.5" thickBot="1">
      <c r="A61" s="96">
        <f>IF(INT(I61/100)=1,F61,0)</f>
        <v>6</v>
      </c>
      <c r="B61" s="96">
        <f>IF(INT(I61/100)=3,F61,0)</f>
        <v>0</v>
      </c>
      <c r="C61" s="96">
        <f>IF(INT(I61/100)=4,F61,0)</f>
        <v>0</v>
      </c>
      <c r="D61" s="96">
        <f>IF(INT(I61/100)=5,F61,0)</f>
        <v>0</v>
      </c>
      <c r="E61" s="96">
        <f>IF(INT(I61/100)=6,F61,0)</f>
        <v>0</v>
      </c>
      <c r="F61" s="85">
        <v>6</v>
      </c>
      <c r="H61" s="100">
        <v>3</v>
      </c>
      <c r="I61" s="92">
        <v>118</v>
      </c>
      <c r="J61" s="101" t="str">
        <f>LOOKUP(I61,Name!A$2:B1951)</f>
        <v>Evan Pritchard</v>
      </c>
      <c r="K61" s="94">
        <v>47</v>
      </c>
      <c r="L61" s="109"/>
      <c r="M61" s="246" t="s">
        <v>193</v>
      </c>
      <c r="N61" s="100">
        <v>3</v>
      </c>
      <c r="O61" s="92"/>
      <c r="P61" s="101" t="e">
        <f>LOOKUP(O61,Name!A$2:B1958)</f>
        <v>#N/A</v>
      </c>
      <c r="Q61" s="94"/>
      <c r="R61" s="109"/>
      <c r="S61" s="62"/>
      <c r="T61" s="96">
        <f>IF(INT(O61/100)=1,Y61,0)</f>
        <v>0</v>
      </c>
      <c r="U61" s="96">
        <f>IF(INT(O61/100)=3,Y61,0)</f>
        <v>0</v>
      </c>
      <c r="V61" s="96">
        <f>IF(INT(O61/100)=4,Y61,0)</f>
        <v>0</v>
      </c>
      <c r="W61" s="96">
        <f>IF(INT(O61/100)=5,Y61,0)</f>
        <v>0</v>
      </c>
      <c r="X61" s="96">
        <f>IF(INT(O61/100)=6,Y61,0)</f>
        <v>0</v>
      </c>
      <c r="Y61" s="85">
        <v>6</v>
      </c>
    </row>
    <row r="62" spans="1:25" ht="16.5" thickBot="1">
      <c r="A62" s="96">
        <f>IF(INT(I62/100)=1,F62,0)</f>
        <v>0</v>
      </c>
      <c r="B62" s="96">
        <f>IF(INT(I62/100)=3,F62,0)</f>
        <v>0</v>
      </c>
      <c r="C62" s="96">
        <f>IF(INT(I62/100)=4,F62,0)</f>
        <v>0</v>
      </c>
      <c r="D62" s="96">
        <f>IF(INT(I62/100)=5,F62,0)</f>
        <v>4</v>
      </c>
      <c r="E62" s="96">
        <f>IF(INT(I62/100)=6,F62,0)</f>
        <v>0</v>
      </c>
      <c r="F62" s="85">
        <v>4</v>
      </c>
      <c r="H62" s="100">
        <v>4</v>
      </c>
      <c r="I62" s="92">
        <v>532</v>
      </c>
      <c r="J62" s="101" t="str">
        <f>LOOKUP(I62,Name!A$2:B1952)</f>
        <v>Oran Au</v>
      </c>
      <c r="K62" s="94">
        <v>46</v>
      </c>
      <c r="L62" s="109"/>
      <c r="M62" s="246" t="s">
        <v>193</v>
      </c>
      <c r="N62" s="100">
        <v>4</v>
      </c>
      <c r="O62" s="92"/>
      <c r="P62" s="101" t="e">
        <f>LOOKUP(O62,Name!A$2:B1959)</f>
        <v>#N/A</v>
      </c>
      <c r="Q62" s="94"/>
      <c r="R62" s="109"/>
      <c r="S62" s="62"/>
      <c r="T62" s="96">
        <f>IF(INT(O62/100)=1,Y62,0)</f>
        <v>0</v>
      </c>
      <c r="U62" s="96">
        <f>IF(INT(O62/100)=3,Y62,0)</f>
        <v>0</v>
      </c>
      <c r="V62" s="96">
        <f>IF(INT(O62/100)=4,Y62,0)</f>
        <v>0</v>
      </c>
      <c r="W62" s="96">
        <f>IF(INT(O62/100)=5,Y62,0)</f>
        <v>0</v>
      </c>
      <c r="X62" s="96">
        <f>IF(INT(O62/100)=6,Y62,0)</f>
        <v>0</v>
      </c>
      <c r="Y62" s="85">
        <v>4</v>
      </c>
    </row>
    <row r="63" spans="1:25" ht="16.5" thickBot="1">
      <c r="A63" s="96">
        <f>IF(INT(I63/100)=1,F63,0)</f>
        <v>0</v>
      </c>
      <c r="B63" s="96">
        <f>IF(INT(I63/100)=3,F63,0)</f>
        <v>0</v>
      </c>
      <c r="C63" s="96">
        <f>IF(INT(I63/100)=4,F63,0)</f>
        <v>0</v>
      </c>
      <c r="D63" s="96">
        <f>IF(INT(I63/100)=5,F63,0)</f>
        <v>0</v>
      </c>
      <c r="E63" s="96">
        <f>IF(INT(I63/100)=6,F63,0)</f>
        <v>0</v>
      </c>
      <c r="F63" s="85">
        <v>2</v>
      </c>
      <c r="H63" s="100">
        <v>5</v>
      </c>
      <c r="I63" s="92"/>
      <c r="J63" s="101" t="e">
        <f>LOOKUP(I63,Name!A$2:B1953)</f>
        <v>#N/A</v>
      </c>
      <c r="K63" s="94"/>
      <c r="L63" s="109"/>
      <c r="M63" s="246" t="s">
        <v>193</v>
      </c>
      <c r="N63" s="100">
        <v>5</v>
      </c>
      <c r="O63" s="92"/>
      <c r="P63" s="101" t="e">
        <f>LOOKUP(O63,Name!A$2:B1960)</f>
        <v>#N/A</v>
      </c>
      <c r="Q63" s="94"/>
      <c r="R63" s="109"/>
      <c r="S63" s="62"/>
      <c r="T63" s="96">
        <f>IF(INT(O63/100)=1,Y63,0)</f>
        <v>0</v>
      </c>
      <c r="U63" s="96">
        <f>IF(INT(O63/100)=3,Y63,0)</f>
        <v>0</v>
      </c>
      <c r="V63" s="96">
        <f>IF(INT(O63/100)=4,Y63,0)</f>
        <v>0</v>
      </c>
      <c r="W63" s="96">
        <f>IF(INT(O63/100)=5,Y63,0)</f>
        <v>0</v>
      </c>
      <c r="X63" s="96">
        <f>IF(INT(O63/100)=6,Y63,0)</f>
        <v>0</v>
      </c>
      <c r="Y63" s="85">
        <v>2</v>
      </c>
    </row>
    <row r="64" spans="1:25" ht="16.5" thickBot="1">
      <c r="A64" s="94"/>
      <c r="B64" s="94"/>
      <c r="C64" s="94"/>
      <c r="D64" s="94"/>
      <c r="E64" s="94"/>
      <c r="F64" s="95" t="s">
        <v>117</v>
      </c>
      <c r="H64" s="112"/>
      <c r="I64" s="113"/>
      <c r="J64" s="106"/>
      <c r="K64" s="106"/>
      <c r="L64" s="114"/>
      <c r="M64" s="246" t="s">
        <v>193</v>
      </c>
      <c r="N64" s="112"/>
      <c r="O64" s="113"/>
      <c r="P64" s="106"/>
      <c r="Q64" s="106"/>
      <c r="R64" s="114"/>
      <c r="S64" s="62"/>
      <c r="T64" s="94"/>
      <c r="U64" s="94"/>
      <c r="V64" s="94"/>
      <c r="W64" s="94"/>
      <c r="X64" s="94"/>
      <c r="Y64" s="95" t="s">
        <v>117</v>
      </c>
    </row>
    <row r="71" ht="15">
      <c r="K71" s="61" t="s">
        <v>194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G46">
      <selection activeCell="L60" sqref="L60"/>
    </sheetView>
  </sheetViews>
  <sheetFormatPr defaultColWidth="9.140625" defaultRowHeight="12.75"/>
  <cols>
    <col min="1" max="5" width="5.7109375" style="3" customWidth="1"/>
    <col min="6" max="6" width="5.7109375" style="61" customWidth="1"/>
    <col min="7" max="7" width="2.421875" style="61" customWidth="1"/>
    <col min="8" max="9" width="5.7109375" style="61" customWidth="1"/>
    <col min="10" max="10" width="23.28125" style="61" customWidth="1"/>
    <col min="11" max="11" width="8.57421875" style="61" customWidth="1"/>
    <col min="12" max="12" width="5.7109375" style="61" customWidth="1"/>
    <col min="13" max="13" width="4.57421875" style="3" customWidth="1"/>
    <col min="14" max="14" width="6.00390625" style="61" customWidth="1"/>
    <col min="15" max="15" width="6.7109375" style="61" customWidth="1"/>
    <col min="16" max="16" width="24.00390625" style="3" customWidth="1"/>
    <col min="17" max="17" width="8.8515625" style="3" customWidth="1"/>
    <col min="18" max="18" width="4.57421875" style="3" customWidth="1"/>
    <col min="19" max="19" width="3.28125" style="10" customWidth="1"/>
    <col min="20" max="24" width="5.7109375" style="3" customWidth="1"/>
    <col min="25" max="25" width="5.7109375" style="61" customWidth="1"/>
    <col min="26" max="16384" width="9.140625" style="3" customWidth="1"/>
  </cols>
  <sheetData>
    <row r="1" spans="8:19" ht="16.5" thickBot="1">
      <c r="H1" s="788" t="s">
        <v>141</v>
      </c>
      <c r="I1" s="789"/>
      <c r="J1" s="789"/>
      <c r="K1" s="789"/>
      <c r="L1" s="790"/>
      <c r="M1" s="245" t="s">
        <v>192</v>
      </c>
      <c r="N1" s="234"/>
      <c r="O1" s="235"/>
      <c r="P1" s="235" t="s">
        <v>535</v>
      </c>
      <c r="Q1" s="235"/>
      <c r="R1" s="236"/>
      <c r="S1" s="131"/>
    </row>
    <row r="2" spans="1:24" ht="16.5" thickBot="1">
      <c r="A2" s="135" t="s">
        <v>107</v>
      </c>
      <c r="B2" s="147" t="s">
        <v>109</v>
      </c>
      <c r="C2" s="154" t="s">
        <v>111</v>
      </c>
      <c r="D2" s="161" t="s">
        <v>113</v>
      </c>
      <c r="E2" s="267" t="s">
        <v>115</v>
      </c>
      <c r="F2" s="268" t="s">
        <v>192</v>
      </c>
      <c r="H2" s="234"/>
      <c r="I2" s="235"/>
      <c r="J2" s="235" t="s">
        <v>142</v>
      </c>
      <c r="K2" s="235"/>
      <c r="L2" s="236"/>
      <c r="M2" s="245" t="s">
        <v>192</v>
      </c>
      <c r="N2" s="243" t="s">
        <v>166</v>
      </c>
      <c r="O2" s="226"/>
      <c r="P2" s="215" t="s">
        <v>137</v>
      </c>
      <c r="Q2" s="215"/>
      <c r="R2" s="221"/>
      <c r="S2" s="62"/>
      <c r="T2" s="87" t="s">
        <v>107</v>
      </c>
      <c r="U2" s="88" t="s">
        <v>109</v>
      </c>
      <c r="V2" s="89" t="s">
        <v>111</v>
      </c>
      <c r="W2" s="90" t="s">
        <v>113</v>
      </c>
      <c r="X2" s="91" t="s">
        <v>115</v>
      </c>
    </row>
    <row r="3" spans="1:25" ht="16.5" thickBot="1">
      <c r="A3" s="220">
        <f>SUM(A9:A64)</f>
        <v>56</v>
      </c>
      <c r="B3" s="217">
        <f>SUM(B9:B64)</f>
        <v>12</v>
      </c>
      <c r="C3" s="217">
        <f>SUM(C9:C64)</f>
        <v>24</v>
      </c>
      <c r="D3" s="217">
        <f>SUM(D9:D64)</f>
        <v>52</v>
      </c>
      <c r="E3" s="217">
        <f>SUM(E9:E64)</f>
        <v>74</v>
      </c>
      <c r="F3" s="269" t="s">
        <v>139</v>
      </c>
      <c r="H3" s="229" t="s">
        <v>474</v>
      </c>
      <c r="I3" s="235">
        <v>6</v>
      </c>
      <c r="J3" s="216" t="str">
        <f>LOOKUP(I3,Name!A$2:B1899)</f>
        <v>Solihull &amp; Small Heath</v>
      </c>
      <c r="K3" s="235">
        <f>E$5</f>
        <v>152</v>
      </c>
      <c r="L3" s="233"/>
      <c r="M3" s="245" t="s">
        <v>192</v>
      </c>
      <c r="N3" s="100">
        <v>1</v>
      </c>
      <c r="O3" s="92">
        <v>694</v>
      </c>
      <c r="P3" s="216" t="str">
        <f>LOOKUP(O3,Name!A$2:B1900)</f>
        <v>Sophie Storey</v>
      </c>
      <c r="Q3" s="190">
        <v>1.73</v>
      </c>
      <c r="R3" s="222"/>
      <c r="S3" s="62"/>
      <c r="T3" s="96">
        <f>IF(INT(O3/100)=1,Y3,0)</f>
        <v>0</v>
      </c>
      <c r="U3" s="96">
        <f>IF(INT(O3/100)=3,Y3,0)</f>
        <v>0</v>
      </c>
      <c r="V3" s="96">
        <f>IF(INT(O3/100)=4,Y3,0)</f>
        <v>0</v>
      </c>
      <c r="W3" s="96">
        <f>IF(INT(O3/100)=5,Y3,0)</f>
        <v>0</v>
      </c>
      <c r="X3" s="96">
        <f>IF(INT(O3/100)=6,Y3,0)</f>
        <v>10</v>
      </c>
      <c r="Y3" s="85">
        <v>10</v>
      </c>
    </row>
    <row r="4" spans="1:25" ht="16.5" thickBot="1">
      <c r="A4" s="220">
        <f>SUM(T2:T64)</f>
        <v>51</v>
      </c>
      <c r="B4" s="217">
        <f>SUM(U2:U64)</f>
        <v>44</v>
      </c>
      <c r="C4" s="217">
        <f>SUM(V2:V64)</f>
        <v>29</v>
      </c>
      <c r="D4" s="217">
        <f>SUM(W2:W64)</f>
        <v>48</v>
      </c>
      <c r="E4" s="217">
        <f>SUM(X2:X64)</f>
        <v>78</v>
      </c>
      <c r="F4" s="269" t="s">
        <v>201</v>
      </c>
      <c r="H4" s="229" t="s">
        <v>477</v>
      </c>
      <c r="I4" s="235">
        <v>1</v>
      </c>
      <c r="J4" s="216" t="str">
        <f>LOOKUP(I4,Name!A$2:B1895)</f>
        <v>Royal Sutton Coldfield</v>
      </c>
      <c r="K4" s="235">
        <f>A$5</f>
        <v>107</v>
      </c>
      <c r="L4" s="233"/>
      <c r="M4" s="245" t="s">
        <v>192</v>
      </c>
      <c r="N4" s="100">
        <v>2</v>
      </c>
      <c r="O4" s="92">
        <v>513</v>
      </c>
      <c r="P4" s="216" t="str">
        <f>LOOKUP(O4,Name!A$2:B1901)</f>
        <v>Niamh Kilgallan</v>
      </c>
      <c r="Q4" s="190">
        <v>1.67</v>
      </c>
      <c r="R4" s="222"/>
      <c r="S4" s="62"/>
      <c r="T4" s="96">
        <f>IF(INT(O4/100)=1,Y4,0)</f>
        <v>0</v>
      </c>
      <c r="U4" s="96">
        <f>IF(INT(O4/100)=3,Y4,0)</f>
        <v>0</v>
      </c>
      <c r="V4" s="96">
        <f>IF(INT(O4/100)=4,Y4,0)</f>
        <v>0</v>
      </c>
      <c r="W4" s="96">
        <f>IF(INT(O4/100)=5,Y4,0)</f>
        <v>8</v>
      </c>
      <c r="X4" s="96">
        <f>IF(INT(O4/100)=6,Y4,0)</f>
        <v>0</v>
      </c>
      <c r="Y4" s="85">
        <v>8</v>
      </c>
    </row>
    <row r="5" spans="1:25" ht="16.5" thickBot="1">
      <c r="A5" s="270">
        <f>A3+A4</f>
        <v>107</v>
      </c>
      <c r="B5" s="271">
        <f>B3+B4</f>
        <v>56</v>
      </c>
      <c r="C5" s="271">
        <f>C3+C4</f>
        <v>53</v>
      </c>
      <c r="D5" s="271">
        <f>D3+D4</f>
        <v>100</v>
      </c>
      <c r="E5" s="271">
        <f>E3+E4</f>
        <v>152</v>
      </c>
      <c r="F5" s="272" t="s">
        <v>140</v>
      </c>
      <c r="H5" s="229" t="s">
        <v>478</v>
      </c>
      <c r="I5" s="235">
        <v>5</v>
      </c>
      <c r="J5" s="216" t="str">
        <f>LOOKUP(I5,Name!A$2:B1898)</f>
        <v>Tamworth AC</v>
      </c>
      <c r="K5" s="235">
        <f>D$5</f>
        <v>100</v>
      </c>
      <c r="L5" s="233"/>
      <c r="M5" s="245" t="s">
        <v>192</v>
      </c>
      <c r="N5" s="100">
        <v>3</v>
      </c>
      <c r="O5" s="92">
        <v>109</v>
      </c>
      <c r="P5" s="216" t="str">
        <f>LOOKUP(O5,Name!A$2:B1902)</f>
        <v>Freya Liddington</v>
      </c>
      <c r="Q5" s="190">
        <v>1.66</v>
      </c>
      <c r="R5" s="222"/>
      <c r="S5" s="62"/>
      <c r="T5" s="96">
        <f>IF(INT(O5/100)=1,Y5,0)</f>
        <v>6</v>
      </c>
      <c r="U5" s="96">
        <f>IF(INT(O5/100)=3,Y5,0)</f>
        <v>0</v>
      </c>
      <c r="V5" s="96">
        <f>IF(INT(O5/100)=4,Y5,0)</f>
        <v>0</v>
      </c>
      <c r="W5" s="96">
        <f>IF(INT(O5/100)=5,Y5,0)</f>
        <v>0</v>
      </c>
      <c r="X5" s="96">
        <f>IF(INT(O5/100)=6,Y5,0)</f>
        <v>0</v>
      </c>
      <c r="Y5" s="85">
        <v>6</v>
      </c>
    </row>
    <row r="6" spans="1:25" ht="16.5" thickBot="1">
      <c r="A6" s="61"/>
      <c r="B6" s="61"/>
      <c r="C6" s="61"/>
      <c r="D6" s="61"/>
      <c r="E6" s="61"/>
      <c r="H6" s="229" t="s">
        <v>475</v>
      </c>
      <c r="I6" s="235">
        <v>3</v>
      </c>
      <c r="J6" s="216" t="str">
        <f>LOOKUP(I6,Name!A$2:B1896)</f>
        <v>Birchfield Harriers</v>
      </c>
      <c r="K6" s="235">
        <f>B$5</f>
        <v>56</v>
      </c>
      <c r="L6" s="233"/>
      <c r="M6" s="245" t="s">
        <v>192</v>
      </c>
      <c r="N6" s="100">
        <v>4</v>
      </c>
      <c r="O6" s="92">
        <v>468</v>
      </c>
      <c r="P6" s="216" t="str">
        <f>LOOKUP(O6,Name!A$2:B1903)</f>
        <v>Bethan Fulwell</v>
      </c>
      <c r="Q6" s="190">
        <v>1.54</v>
      </c>
      <c r="R6" s="222"/>
      <c r="S6" s="62"/>
      <c r="T6" s="96">
        <f>IF(INT(O6/100)=1,Y6,0)</f>
        <v>0</v>
      </c>
      <c r="U6" s="96">
        <f>IF(INT(O6/100)=3,Y6,0)</f>
        <v>0</v>
      </c>
      <c r="V6" s="96">
        <f>IF(INT(O6/100)=4,Y6,0)</f>
        <v>4</v>
      </c>
      <c r="W6" s="96">
        <f>IF(INT(O6/100)=5,Y6,0)</f>
        <v>0</v>
      </c>
      <c r="X6" s="96">
        <f>IF(INT(O6/100)=6,Y6,0)</f>
        <v>0</v>
      </c>
      <c r="Y6" s="85">
        <v>4</v>
      </c>
    </row>
    <row r="7" spans="8:25" ht="16.5" thickBot="1">
      <c r="H7" s="229" t="s">
        <v>476</v>
      </c>
      <c r="I7" s="235">
        <v>4</v>
      </c>
      <c r="J7" s="216" t="str">
        <f>LOOKUP(I7,Name!A$2:B1897)</f>
        <v>Halesowen C&amp;AC</v>
      </c>
      <c r="K7" s="235">
        <f>C$5</f>
        <v>53</v>
      </c>
      <c r="L7" s="233"/>
      <c r="M7" s="245" t="s">
        <v>192</v>
      </c>
      <c r="N7" s="100">
        <v>5</v>
      </c>
      <c r="O7" s="92">
        <v>305</v>
      </c>
      <c r="P7" s="216" t="str">
        <f>LOOKUP(O7,Name!A$2:B1904)</f>
        <v>Holly Marsden</v>
      </c>
      <c r="Q7" s="190">
        <v>1.52</v>
      </c>
      <c r="R7" s="222"/>
      <c r="S7" s="62"/>
      <c r="T7" s="96">
        <f>IF(INT(O7/100)=1,Y7,0)</f>
        <v>0</v>
      </c>
      <c r="U7" s="96">
        <f>IF(INT(O7/100)=3,Y7,0)</f>
        <v>2</v>
      </c>
      <c r="V7" s="96">
        <f>IF(INT(O7/100)=4,Y7,0)</f>
        <v>0</v>
      </c>
      <c r="W7" s="96">
        <f>IF(INT(O7/100)=5,Y7,0)</f>
        <v>0</v>
      </c>
      <c r="X7" s="96">
        <f>IF(INT(O7/100)=6,Y7,0)</f>
        <v>0</v>
      </c>
      <c r="Y7" s="85">
        <v>2</v>
      </c>
    </row>
    <row r="8" spans="8:25" ht="15.75" thickBot="1">
      <c r="H8" s="230"/>
      <c r="I8" s="231"/>
      <c r="J8" s="231"/>
      <c r="K8" s="231"/>
      <c r="L8" s="232"/>
      <c r="M8" s="245" t="s">
        <v>192</v>
      </c>
      <c r="N8" s="220"/>
      <c r="O8" s="217"/>
      <c r="P8" s="216"/>
      <c r="Q8" s="356"/>
      <c r="R8" s="222"/>
      <c r="S8" s="62"/>
      <c r="T8" s="110"/>
      <c r="U8" s="94"/>
      <c r="V8" s="94"/>
      <c r="W8" s="94"/>
      <c r="X8" s="94"/>
      <c r="Y8" s="95" t="s">
        <v>117</v>
      </c>
    </row>
    <row r="9" spans="1:24" ht="16.5" thickBot="1">
      <c r="A9" s="87" t="s">
        <v>107</v>
      </c>
      <c r="B9" s="88" t="s">
        <v>109</v>
      </c>
      <c r="C9" s="89" t="s">
        <v>111</v>
      </c>
      <c r="D9" s="90" t="s">
        <v>113</v>
      </c>
      <c r="E9" s="91" t="s">
        <v>115</v>
      </c>
      <c r="H9" s="243" t="s">
        <v>159</v>
      </c>
      <c r="I9" s="117">
        <v>7.3</v>
      </c>
      <c r="J9" s="215" t="s">
        <v>116</v>
      </c>
      <c r="K9" s="215"/>
      <c r="L9" s="221"/>
      <c r="M9" s="245" t="s">
        <v>192</v>
      </c>
      <c r="N9" s="244" t="s">
        <v>167</v>
      </c>
      <c r="O9" s="217"/>
      <c r="P9" s="217" t="s">
        <v>138</v>
      </c>
      <c r="Q9" s="357"/>
      <c r="R9" s="222"/>
      <c r="S9" s="62"/>
      <c r="T9" s="87" t="s">
        <v>107</v>
      </c>
      <c r="U9" s="88" t="s">
        <v>109</v>
      </c>
      <c r="V9" s="89" t="s">
        <v>111</v>
      </c>
      <c r="W9" s="90" t="s">
        <v>113</v>
      </c>
      <c r="X9" s="91" t="s">
        <v>115</v>
      </c>
    </row>
    <row r="10" spans="1:25" ht="15.75" thickBot="1">
      <c r="A10" s="93">
        <f>IF(I10=1,F10,0)</f>
        <v>0</v>
      </c>
      <c r="B10" s="93">
        <f>IF(I10=3,F10,0)</f>
        <v>0</v>
      </c>
      <c r="C10" s="93">
        <f>IF(I10=4,F10,0)</f>
        <v>0</v>
      </c>
      <c r="D10" s="93">
        <f>IF(I10=5,F10,0)</f>
        <v>0</v>
      </c>
      <c r="E10" s="93">
        <f>IF(I10=6,F10,0)</f>
        <v>10</v>
      </c>
      <c r="F10" s="97">
        <v>10</v>
      </c>
      <c r="H10" s="118">
        <v>1</v>
      </c>
      <c r="I10" s="92">
        <v>6</v>
      </c>
      <c r="J10" s="216" t="str">
        <f>LOOKUP(I10,Name!A$2:B1901)</f>
        <v>Solihull &amp; Small Heath</v>
      </c>
      <c r="K10" s="182" t="s">
        <v>588</v>
      </c>
      <c r="L10" s="222"/>
      <c r="M10" s="245" t="s">
        <v>192</v>
      </c>
      <c r="N10" s="100">
        <v>1</v>
      </c>
      <c r="O10" s="92">
        <v>688</v>
      </c>
      <c r="P10" s="216" t="str">
        <f>LOOKUP(O10,Name!A$2:B1907)</f>
        <v>Georgia May Jones</v>
      </c>
      <c r="Q10" s="190">
        <v>1.67</v>
      </c>
      <c r="R10" s="222"/>
      <c r="S10" s="62"/>
      <c r="T10" s="96">
        <f>IF(INT(O10/100)=1,Y10,0)</f>
        <v>0</v>
      </c>
      <c r="U10" s="96">
        <f>IF(INT(O10/100)=3,Y10,0)</f>
        <v>0</v>
      </c>
      <c r="V10" s="96">
        <f>IF(INT(O10/100)=4,Y10,0)</f>
        <v>0</v>
      </c>
      <c r="W10" s="96">
        <f>IF(INT(O10/100)=5,Y10,0)</f>
        <v>0</v>
      </c>
      <c r="X10" s="96">
        <f>IF(INT(O10/100)=6,Y10,0)</f>
        <v>10</v>
      </c>
      <c r="Y10" s="85">
        <v>10</v>
      </c>
    </row>
    <row r="11" spans="1:25" ht="15.75" thickBot="1">
      <c r="A11" s="93">
        <f>IF(I11=1,F11,0)</f>
        <v>8</v>
      </c>
      <c r="B11" s="93">
        <f>IF(I11=3,F11,0)</f>
        <v>0</v>
      </c>
      <c r="C11" s="93">
        <f>IF(I11=4,F11,0)</f>
        <v>0</v>
      </c>
      <c r="D11" s="93">
        <f>IF(I11=5,F11,0)</f>
        <v>0</v>
      </c>
      <c r="E11" s="93">
        <f>IF(I11=6,F11,0)</f>
        <v>0</v>
      </c>
      <c r="F11" s="97">
        <v>8</v>
      </c>
      <c r="H11" s="118">
        <v>2</v>
      </c>
      <c r="I11" s="92">
        <v>1</v>
      </c>
      <c r="J11" s="216" t="str">
        <f>LOOKUP(I11,Name!A$2:B1902)</f>
        <v>Royal Sutton Coldfield</v>
      </c>
      <c r="K11" s="182" t="s">
        <v>589</v>
      </c>
      <c r="L11" s="222"/>
      <c r="M11" s="245" t="s">
        <v>192</v>
      </c>
      <c r="N11" s="100">
        <v>2</v>
      </c>
      <c r="O11" s="92">
        <v>108</v>
      </c>
      <c r="P11" s="216" t="str">
        <f>LOOKUP(O11,Name!A$2:B1908)</f>
        <v>Millly Fidkin</v>
      </c>
      <c r="Q11" s="190">
        <v>1.63</v>
      </c>
      <c r="R11" s="222"/>
      <c r="S11" s="62"/>
      <c r="T11" s="96">
        <f>IF(INT(O11/100)=1,Y11,0)</f>
        <v>8</v>
      </c>
      <c r="U11" s="96">
        <f>IF(INT(O11/100)=3,Y11,0)</f>
        <v>0</v>
      </c>
      <c r="V11" s="96">
        <f>IF(INT(O11/100)=4,Y11,0)</f>
        <v>0</v>
      </c>
      <c r="W11" s="96">
        <f>IF(INT(O11/100)=5,Y11,0)</f>
        <v>0</v>
      </c>
      <c r="X11" s="96">
        <f>IF(INT(O11/100)=6,Y11,0)</f>
        <v>0</v>
      </c>
      <c r="Y11" s="85">
        <v>8</v>
      </c>
    </row>
    <row r="12" spans="1:25" ht="15.75" thickBot="1">
      <c r="A12" s="93">
        <f>IF(I12=1,F12,0)</f>
        <v>0</v>
      </c>
      <c r="B12" s="93">
        <f>IF(I12=3,F12,0)</f>
        <v>0</v>
      </c>
      <c r="C12" s="93">
        <f>IF(I12=4,F12,0)</f>
        <v>6</v>
      </c>
      <c r="D12" s="93">
        <f>IF(I12=5,F12,0)</f>
        <v>0</v>
      </c>
      <c r="E12" s="93">
        <f>IF(I12=6,F12,0)</f>
        <v>0</v>
      </c>
      <c r="F12" s="97">
        <v>6</v>
      </c>
      <c r="H12" s="118">
        <v>3</v>
      </c>
      <c r="I12" s="92">
        <v>4</v>
      </c>
      <c r="J12" s="216" t="str">
        <f>LOOKUP(I12,Name!A$2:B1903)</f>
        <v>Halesowen C&amp;AC</v>
      </c>
      <c r="K12" s="182" t="s">
        <v>590</v>
      </c>
      <c r="L12" s="222"/>
      <c r="M12" s="245" t="s">
        <v>192</v>
      </c>
      <c r="N12" s="100">
        <v>3</v>
      </c>
      <c r="O12" s="92">
        <v>514</v>
      </c>
      <c r="P12" s="216" t="str">
        <f>LOOKUP(O12,Name!A$2:B1909)</f>
        <v>Amelia Coughlan</v>
      </c>
      <c r="Q12" s="190">
        <v>1.43</v>
      </c>
      <c r="R12" s="222"/>
      <c r="S12" s="62"/>
      <c r="T12" s="96">
        <f>IF(INT(O12/100)=1,Y12,0)</f>
        <v>0</v>
      </c>
      <c r="U12" s="96">
        <f>IF(INT(O12/100)=3,Y12,0)</f>
        <v>0</v>
      </c>
      <c r="V12" s="96">
        <f>IF(INT(O12/100)=4,Y12,0)</f>
        <v>0</v>
      </c>
      <c r="W12" s="96">
        <f>IF(INT(O12/100)=5,Y12,0)</f>
        <v>6</v>
      </c>
      <c r="X12" s="96">
        <f>IF(INT(O12/100)=6,Y12,0)</f>
        <v>0</v>
      </c>
      <c r="Y12" s="85">
        <v>6</v>
      </c>
    </row>
    <row r="13" spans="1:25" ht="15.75" thickBot="1">
      <c r="A13" s="93">
        <f>IF(I13=1,F13,0)</f>
        <v>0</v>
      </c>
      <c r="B13" s="93">
        <f>IF(I13=3,F13,0)</f>
        <v>0</v>
      </c>
      <c r="C13" s="93">
        <f>IF(I13=4,F13,0)</f>
        <v>0</v>
      </c>
      <c r="D13" s="93">
        <f>IF(I13=5,F13,0)</f>
        <v>4</v>
      </c>
      <c r="E13" s="93">
        <f>IF(I13=6,F13,0)</f>
        <v>0</v>
      </c>
      <c r="F13" s="97">
        <v>4</v>
      </c>
      <c r="H13" s="118">
        <v>4</v>
      </c>
      <c r="I13" s="92">
        <v>5</v>
      </c>
      <c r="J13" s="216" t="str">
        <f>LOOKUP(I13,Name!A$2:B1904)</f>
        <v>Tamworth AC</v>
      </c>
      <c r="K13" s="182" t="s">
        <v>591</v>
      </c>
      <c r="L13" s="222"/>
      <c r="M13" s="245" t="s">
        <v>192</v>
      </c>
      <c r="N13" s="100">
        <v>4</v>
      </c>
      <c r="O13" s="92">
        <v>333</v>
      </c>
      <c r="P13" s="216" t="str">
        <f>LOOKUP(O13,Name!A$2:B1910)</f>
        <v>Amber Threfall</v>
      </c>
      <c r="Q13" s="190">
        <v>1.4</v>
      </c>
      <c r="R13" s="222"/>
      <c r="S13" s="62"/>
      <c r="T13" s="96">
        <f>IF(INT(O13/100)=1,Y13,0)</f>
        <v>0</v>
      </c>
      <c r="U13" s="96">
        <f>IF(INT(O13/100)=3,Y13,0)</f>
        <v>4</v>
      </c>
      <c r="V13" s="96">
        <f>IF(INT(O13/100)=4,Y13,0)</f>
        <v>0</v>
      </c>
      <c r="W13" s="96">
        <f>IF(INT(O13/100)=5,Y13,0)</f>
        <v>0</v>
      </c>
      <c r="X13" s="96">
        <f>IF(INT(O13/100)=6,Y13,0)</f>
        <v>0</v>
      </c>
      <c r="Y13" s="85">
        <v>4</v>
      </c>
    </row>
    <row r="14" spans="1:25" ht="15.75" thickBot="1">
      <c r="A14" s="93">
        <f>IF(I14=1,F14,0)</f>
        <v>0</v>
      </c>
      <c r="B14" s="93">
        <f>IF(I14=3,F14,0)</f>
        <v>0</v>
      </c>
      <c r="C14" s="93">
        <f>IF(I14=4,F14,0)</f>
        <v>0</v>
      </c>
      <c r="D14" s="93">
        <f>IF(I14=5,F14,0)</f>
        <v>0</v>
      </c>
      <c r="E14" s="93">
        <f>IF(I14=6,F14,0)</f>
        <v>0</v>
      </c>
      <c r="F14" s="97">
        <v>2</v>
      </c>
      <c r="H14" s="118">
        <v>5</v>
      </c>
      <c r="I14" s="92"/>
      <c r="J14" s="216" t="e">
        <f>LOOKUP(I14,Name!A$2:B1905)</f>
        <v>#N/A</v>
      </c>
      <c r="K14" s="182"/>
      <c r="L14" s="222"/>
      <c r="M14" s="245" t="s">
        <v>192</v>
      </c>
      <c r="N14" s="100">
        <v>5</v>
      </c>
      <c r="O14" s="92"/>
      <c r="P14" s="216" t="e">
        <f>LOOKUP(O14,Name!A$2:B1911)</f>
        <v>#N/A</v>
      </c>
      <c r="Q14" s="190"/>
      <c r="R14" s="222"/>
      <c r="S14" s="62"/>
      <c r="T14" s="96">
        <f>IF(INT(O14/100)=1,Y14,0)</f>
        <v>0</v>
      </c>
      <c r="U14" s="96">
        <f>IF(INT(O14/100)=3,Y14,0)</f>
        <v>0</v>
      </c>
      <c r="V14" s="96">
        <f>IF(INT(O14/100)=4,Y14,0)</f>
        <v>0</v>
      </c>
      <c r="W14" s="96">
        <f>IF(INT(O14/100)=5,Y14,0)</f>
        <v>0</v>
      </c>
      <c r="X14" s="96">
        <f>IF(INT(O14/100)=6,Y14,0)</f>
        <v>0</v>
      </c>
      <c r="Y14" s="85">
        <v>2</v>
      </c>
    </row>
    <row r="15" spans="1:25" ht="15.75" thickBot="1">
      <c r="A15" s="94"/>
      <c r="B15" s="94"/>
      <c r="C15" s="94"/>
      <c r="D15" s="94"/>
      <c r="E15" s="94"/>
      <c r="F15" s="95" t="s">
        <v>117</v>
      </c>
      <c r="H15" s="220"/>
      <c r="I15" s="217"/>
      <c r="J15" s="216"/>
      <c r="K15" s="359"/>
      <c r="L15" s="222"/>
      <c r="M15" s="245" t="s">
        <v>192</v>
      </c>
      <c r="N15" s="227"/>
      <c r="O15" s="228"/>
      <c r="P15" s="218"/>
      <c r="Q15" s="358"/>
      <c r="R15" s="225"/>
      <c r="S15" s="62"/>
      <c r="T15" s="110"/>
      <c r="U15" s="94"/>
      <c r="V15" s="94"/>
      <c r="W15" s="94"/>
      <c r="X15" s="94"/>
      <c r="Y15" s="95" t="s">
        <v>117</v>
      </c>
    </row>
    <row r="16" spans="1:24" ht="16.5" thickBot="1">
      <c r="A16" s="87" t="s">
        <v>107</v>
      </c>
      <c r="B16" s="88" t="s">
        <v>109</v>
      </c>
      <c r="C16" s="89" t="s">
        <v>111</v>
      </c>
      <c r="D16" s="90" t="s">
        <v>113</v>
      </c>
      <c r="E16" s="91" t="s">
        <v>115</v>
      </c>
      <c r="H16" s="244" t="s">
        <v>160</v>
      </c>
      <c r="I16" s="107">
        <v>7.4</v>
      </c>
      <c r="J16" s="217" t="s">
        <v>121</v>
      </c>
      <c r="K16" s="360"/>
      <c r="L16" s="222"/>
      <c r="M16" s="245" t="s">
        <v>192</v>
      </c>
      <c r="N16" s="243" t="s">
        <v>177</v>
      </c>
      <c r="O16" s="226"/>
      <c r="P16" s="215" t="s">
        <v>176</v>
      </c>
      <c r="Q16" s="226"/>
      <c r="R16" s="221"/>
      <c r="S16" s="62"/>
      <c r="T16" s="87" t="s">
        <v>107</v>
      </c>
      <c r="U16" s="88" t="s">
        <v>109</v>
      </c>
      <c r="V16" s="89" t="s">
        <v>111</v>
      </c>
      <c r="W16" s="90" t="s">
        <v>113</v>
      </c>
      <c r="X16" s="91" t="s">
        <v>115</v>
      </c>
    </row>
    <row r="17" spans="1:25" ht="15.75" thickBot="1">
      <c r="A17" s="93">
        <f>IF(INT(I17/100)=1,F17,0)</f>
        <v>10</v>
      </c>
      <c r="B17" s="93">
        <f>IF(INT(I17/100)=3,F17,0)</f>
        <v>0</v>
      </c>
      <c r="C17" s="93">
        <f>IF(INT(I17/100)=4,F17,0)</f>
        <v>0</v>
      </c>
      <c r="D17" s="93">
        <f>IF(INT(I17/100)=5,F17,0)</f>
        <v>0</v>
      </c>
      <c r="E17" s="93">
        <f>IF(INT(I17/100)=6,F17,0)</f>
        <v>0</v>
      </c>
      <c r="F17" s="97">
        <v>10</v>
      </c>
      <c r="H17" s="118">
        <v>1</v>
      </c>
      <c r="I17" s="92">
        <v>104</v>
      </c>
      <c r="J17" s="216" t="str">
        <f>LOOKUP(I17,Name!A$2:B1907)</f>
        <v>Mia Cooper</v>
      </c>
      <c r="K17" s="182">
        <v>14.5</v>
      </c>
      <c r="L17" s="222"/>
      <c r="M17" s="245" t="s">
        <v>192</v>
      </c>
      <c r="N17" s="100">
        <v>1</v>
      </c>
      <c r="O17" s="92">
        <v>309</v>
      </c>
      <c r="P17" s="216" t="str">
        <f>LOOKUP(O17,Name!A$2:B1914)</f>
        <v>Chenee Taylor</v>
      </c>
      <c r="Q17" s="190">
        <v>5.6</v>
      </c>
      <c r="R17" s="222"/>
      <c r="S17" s="62"/>
      <c r="T17" s="96">
        <f>IF(INT(O17/100)=1,Y17,0)</f>
        <v>0</v>
      </c>
      <c r="U17" s="96">
        <f>IF(INT(O17/100)=3,Y17,0)</f>
        <v>10</v>
      </c>
      <c r="V17" s="96">
        <f>IF(INT(O17/100)=4,Y17,0)</f>
        <v>0</v>
      </c>
      <c r="W17" s="96">
        <f>IF(INT(O17/100)=5,Y17,0)</f>
        <v>0</v>
      </c>
      <c r="X17" s="96">
        <f>IF(INT(O17/100)=6,Y17,0)</f>
        <v>0</v>
      </c>
      <c r="Y17" s="85">
        <v>10</v>
      </c>
    </row>
    <row r="18" spans="1:25" ht="15.75" thickBot="1">
      <c r="A18" s="93">
        <f>IF(INT(I18/100)=1,F18,0)</f>
        <v>0</v>
      </c>
      <c r="B18" s="93">
        <f>IF(INT(I18/100)=3,F18,0)</f>
        <v>0</v>
      </c>
      <c r="C18" s="93">
        <f>IF(INT(I18/100)=4,F18,0)</f>
        <v>0</v>
      </c>
      <c r="D18" s="93">
        <f>IF(INT(I18/100)=5,F18,0)</f>
        <v>0</v>
      </c>
      <c r="E18" s="93">
        <f>IF(INT(I18/100)=6,F18,0)</f>
        <v>8</v>
      </c>
      <c r="F18" s="97">
        <v>8</v>
      </c>
      <c r="H18" s="118">
        <v>2</v>
      </c>
      <c r="I18" s="92">
        <v>687</v>
      </c>
      <c r="J18" s="216" t="str">
        <f>LOOKUP(I18,Name!A$2:B1908)</f>
        <v>Annabel Dalby</v>
      </c>
      <c r="K18" s="182">
        <v>14.5</v>
      </c>
      <c r="L18" s="222"/>
      <c r="M18" s="245" t="s">
        <v>192</v>
      </c>
      <c r="N18" s="100">
        <v>2</v>
      </c>
      <c r="O18" s="92">
        <v>104</v>
      </c>
      <c r="P18" s="216" t="str">
        <f>LOOKUP(O18,Name!A$2:B1915)</f>
        <v>Mia Cooper</v>
      </c>
      <c r="Q18" s="190">
        <v>5.08</v>
      </c>
      <c r="R18" s="222"/>
      <c r="S18" s="62"/>
      <c r="T18" s="96">
        <f>IF(INT(O18/100)=1,Y18,0)</f>
        <v>8</v>
      </c>
      <c r="U18" s="96">
        <f>IF(INT(O18/100)=3,Y18,0)</f>
        <v>0</v>
      </c>
      <c r="V18" s="96">
        <f>IF(INT(O18/100)=4,Y18,0)</f>
        <v>0</v>
      </c>
      <c r="W18" s="96">
        <f>IF(INT(O18/100)=5,Y18,0)</f>
        <v>0</v>
      </c>
      <c r="X18" s="96">
        <f>IF(INT(O18/100)=6,Y18,0)</f>
        <v>0</v>
      </c>
      <c r="Y18" s="85">
        <v>8</v>
      </c>
    </row>
    <row r="19" spans="1:25" ht="15.75" thickBot="1">
      <c r="A19" s="93">
        <f>IF(INT(I19/100)=1,F19,0)</f>
        <v>0</v>
      </c>
      <c r="B19" s="93">
        <f>IF(INT(I19/100)=3,F19,0)</f>
        <v>0</v>
      </c>
      <c r="C19" s="93">
        <f>IF(INT(I19/100)=4,F19,0)</f>
        <v>0</v>
      </c>
      <c r="D19" s="93">
        <f>IF(INT(I19/100)=5,F19,0)</f>
        <v>6</v>
      </c>
      <c r="E19" s="93">
        <f>IF(INT(I19/100)=6,F19,0)</f>
        <v>0</v>
      </c>
      <c r="F19" s="97">
        <v>6</v>
      </c>
      <c r="H19" s="118">
        <v>3</v>
      </c>
      <c r="I19" s="92">
        <v>512</v>
      </c>
      <c r="J19" s="216" t="str">
        <f>LOOKUP(I19,Name!A$2:B1909)</f>
        <v>Mya Strachan</v>
      </c>
      <c r="K19" s="182">
        <v>14.7</v>
      </c>
      <c r="L19" s="222"/>
      <c r="M19" s="245" t="s">
        <v>192</v>
      </c>
      <c r="N19" s="100">
        <v>3</v>
      </c>
      <c r="O19" s="92">
        <v>691</v>
      </c>
      <c r="P19" s="216" t="str">
        <f>LOOKUP(O19,Name!A$2:B1916)</f>
        <v>Ania Gahan</v>
      </c>
      <c r="Q19" s="190">
        <v>5.02</v>
      </c>
      <c r="R19" s="222"/>
      <c r="S19" s="62"/>
      <c r="T19" s="96">
        <f>IF(INT(O19/100)=1,Y19,0)</f>
        <v>0</v>
      </c>
      <c r="U19" s="96">
        <f>IF(INT(O19/100)=3,Y19,0)</f>
        <v>0</v>
      </c>
      <c r="V19" s="96">
        <f>IF(INT(O19/100)=4,Y19,0)</f>
        <v>0</v>
      </c>
      <c r="W19" s="96">
        <f>IF(INT(O19/100)=5,Y19,0)</f>
        <v>0</v>
      </c>
      <c r="X19" s="96">
        <f>IF(INT(O19/100)=6,Y19,0)</f>
        <v>6</v>
      </c>
      <c r="Y19" s="85">
        <v>6</v>
      </c>
    </row>
    <row r="20" spans="1:25" ht="15.75" thickBot="1">
      <c r="A20" s="93">
        <f>IF(INT(I20/100)=1,F20,0)</f>
        <v>0</v>
      </c>
      <c r="B20" s="93">
        <f>IF(INT(I20/100)=3,F20,0)</f>
        <v>4</v>
      </c>
      <c r="C20" s="93">
        <f>IF(INT(I20/100)=4,F20,0)</f>
        <v>0</v>
      </c>
      <c r="D20" s="93">
        <f>IF(INT(I20/100)=5,F20,0)</f>
        <v>0</v>
      </c>
      <c r="E20" s="93">
        <f>IF(INT(I20/100)=6,F20,0)</f>
        <v>0</v>
      </c>
      <c r="F20" s="97">
        <v>4</v>
      </c>
      <c r="H20" s="118">
        <v>4</v>
      </c>
      <c r="I20" s="92">
        <v>333</v>
      </c>
      <c r="J20" s="216" t="str">
        <f>LOOKUP(I20,Name!A$2:B1910)</f>
        <v>Amber Threfall</v>
      </c>
      <c r="K20" s="182">
        <v>14.9</v>
      </c>
      <c r="L20" s="222"/>
      <c r="M20" s="245" t="s">
        <v>192</v>
      </c>
      <c r="N20" s="100">
        <v>4</v>
      </c>
      <c r="O20" s="92">
        <v>463</v>
      </c>
      <c r="P20" s="216" t="str">
        <f>LOOKUP(O20,Name!A$2:B1917)</f>
        <v>Carrie Gordon</v>
      </c>
      <c r="Q20" s="190">
        <v>4.82</v>
      </c>
      <c r="R20" s="222"/>
      <c r="S20" s="62"/>
      <c r="T20" s="96">
        <f>IF(INT(O20/100)=1,Y20,0)</f>
        <v>0</v>
      </c>
      <c r="U20" s="96">
        <f>IF(INT(O20/100)=3,Y20,0)</f>
        <v>0</v>
      </c>
      <c r="V20" s="96">
        <f>IF(INT(O20/100)=4,Y20,0)</f>
        <v>4</v>
      </c>
      <c r="W20" s="96">
        <f>IF(INT(O20/100)=5,Y20,0)</f>
        <v>0</v>
      </c>
      <c r="X20" s="96">
        <f>IF(INT(O20/100)=6,Y20,0)</f>
        <v>0</v>
      </c>
      <c r="Y20" s="85">
        <v>4</v>
      </c>
    </row>
    <row r="21" spans="1:25" ht="15.75" thickBot="1">
      <c r="A21" s="93">
        <f>IF(INT(I21/100)=1,F21,0)</f>
        <v>0</v>
      </c>
      <c r="B21" s="93">
        <f>IF(INT(I21/100)=3,F21,0)</f>
        <v>0</v>
      </c>
      <c r="C21" s="93">
        <f>IF(INT(I21/100)=4,F21,0)</f>
        <v>2</v>
      </c>
      <c r="D21" s="93">
        <f>IF(INT(I21/100)=5,F21,0)</f>
        <v>0</v>
      </c>
      <c r="E21" s="93">
        <f>IF(INT(I21/100)=6,F21,0)</f>
        <v>0</v>
      </c>
      <c r="F21" s="97">
        <v>2</v>
      </c>
      <c r="H21" s="118">
        <v>5</v>
      </c>
      <c r="I21" s="92">
        <v>463</v>
      </c>
      <c r="J21" s="216" t="str">
        <f>LOOKUP(I21,Name!A$2:B1911)</f>
        <v>Carrie Gordon</v>
      </c>
      <c r="K21" s="182">
        <v>16.2</v>
      </c>
      <c r="L21" s="222"/>
      <c r="M21" s="245" t="s">
        <v>192</v>
      </c>
      <c r="N21" s="100">
        <v>5</v>
      </c>
      <c r="O21" s="92"/>
      <c r="P21" s="216" t="e">
        <f>LOOKUP(O21,Name!A$2:B1918)</f>
        <v>#N/A</v>
      </c>
      <c r="Q21" s="190"/>
      <c r="R21" s="222"/>
      <c r="S21" s="62"/>
      <c r="T21" s="96">
        <f>IF(INT(O21/100)=1,Y21,0)</f>
        <v>0</v>
      </c>
      <c r="U21" s="96">
        <f>IF(INT(O21/100)=3,Y21,0)</f>
        <v>0</v>
      </c>
      <c r="V21" s="96">
        <f>IF(INT(O21/100)=4,Y21,0)</f>
        <v>0</v>
      </c>
      <c r="W21" s="96">
        <f>IF(INT(O21/100)=5,Y21,0)</f>
        <v>0</v>
      </c>
      <c r="X21" s="96">
        <f>IF(INT(O21/100)=6,Y21,0)</f>
        <v>0</v>
      </c>
      <c r="Y21" s="85">
        <v>2</v>
      </c>
    </row>
    <row r="22" spans="1:25" ht="15.75" thickBot="1">
      <c r="A22" s="94"/>
      <c r="B22" s="94"/>
      <c r="C22" s="94"/>
      <c r="D22" s="94"/>
      <c r="E22" s="94"/>
      <c r="F22" s="95" t="s">
        <v>117</v>
      </c>
      <c r="H22" s="220"/>
      <c r="I22" s="217"/>
      <c r="J22" s="216"/>
      <c r="K22" s="359"/>
      <c r="L22" s="222"/>
      <c r="M22" s="245" t="s">
        <v>192</v>
      </c>
      <c r="N22" s="220"/>
      <c r="O22" s="217"/>
      <c r="P22" s="216"/>
      <c r="Q22" s="356"/>
      <c r="R22" s="222"/>
      <c r="S22" s="62"/>
      <c r="T22" s="110"/>
      <c r="U22" s="94"/>
      <c r="V22" s="94"/>
      <c r="W22" s="94"/>
      <c r="X22" s="94"/>
      <c r="Y22" s="95" t="s">
        <v>117</v>
      </c>
    </row>
    <row r="23" spans="1:24" ht="16.5" thickBot="1">
      <c r="A23" s="87" t="s">
        <v>107</v>
      </c>
      <c r="B23" s="88" t="s">
        <v>109</v>
      </c>
      <c r="C23" s="89" t="s">
        <v>111</v>
      </c>
      <c r="D23" s="90" t="s">
        <v>113</v>
      </c>
      <c r="E23" s="91" t="s">
        <v>115</v>
      </c>
      <c r="H23" s="244" t="s">
        <v>161</v>
      </c>
      <c r="I23" s="107">
        <v>7.4</v>
      </c>
      <c r="J23" s="217" t="s">
        <v>122</v>
      </c>
      <c r="K23" s="360"/>
      <c r="L23" s="222"/>
      <c r="M23" s="245" t="s">
        <v>192</v>
      </c>
      <c r="N23" s="244" t="s">
        <v>178</v>
      </c>
      <c r="O23" s="217"/>
      <c r="P23" s="217" t="s">
        <v>179</v>
      </c>
      <c r="Q23" s="357"/>
      <c r="R23" s="222"/>
      <c r="S23" s="62"/>
      <c r="T23" s="87" t="s">
        <v>107</v>
      </c>
      <c r="U23" s="88" t="s">
        <v>109</v>
      </c>
      <c r="V23" s="89" t="s">
        <v>111</v>
      </c>
      <c r="W23" s="90" t="s">
        <v>113</v>
      </c>
      <c r="X23" s="91" t="s">
        <v>115</v>
      </c>
    </row>
    <row r="24" spans="1:25" ht="15.75" thickBot="1">
      <c r="A24" s="93">
        <f>IF(INT(I24)=1,F24,0)</f>
        <v>0</v>
      </c>
      <c r="B24" s="93">
        <f>IF(INT(I24)=3,F24,0)</f>
        <v>0</v>
      </c>
      <c r="C24" s="93">
        <f>IF(INT(I24)=4,F24,0)</f>
        <v>0</v>
      </c>
      <c r="D24" s="93">
        <f>IF(INT(I24)=5,F24,0)</f>
        <v>0</v>
      </c>
      <c r="E24" s="93">
        <f>IF(INT(I24)=6,F24,0)</f>
        <v>10</v>
      </c>
      <c r="F24" s="97">
        <v>10</v>
      </c>
      <c r="H24" s="118">
        <v>1</v>
      </c>
      <c r="I24" s="92">
        <v>6</v>
      </c>
      <c r="J24" s="216" t="str">
        <f>LOOKUP(I24,Name!A$2:B1914)</f>
        <v>Solihull &amp; Small Heath</v>
      </c>
      <c r="K24" s="182">
        <v>28.1</v>
      </c>
      <c r="L24" s="222"/>
      <c r="M24" s="245" t="s">
        <v>192</v>
      </c>
      <c r="N24" s="100">
        <v>1</v>
      </c>
      <c r="O24" s="92">
        <v>333</v>
      </c>
      <c r="P24" s="216" t="str">
        <f>LOOKUP(O24,Name!A$2:B1921)</f>
        <v>Amber Threfall</v>
      </c>
      <c r="Q24" s="190">
        <v>4.72</v>
      </c>
      <c r="R24" s="222"/>
      <c r="S24" s="62"/>
      <c r="T24" s="96">
        <f>IF(INT(O24/100)=1,Y24,0)</f>
        <v>0</v>
      </c>
      <c r="U24" s="96">
        <f>IF(INT(O24/100)=3,Y24,0)</f>
        <v>10</v>
      </c>
      <c r="V24" s="96">
        <f>IF(INT(O24/100)=4,Y24,0)</f>
        <v>0</v>
      </c>
      <c r="W24" s="96">
        <f>IF(INT(O24/100)=5,Y24,0)</f>
        <v>0</v>
      </c>
      <c r="X24" s="96">
        <f>IF(INT(O24/100)=6,Y24,0)</f>
        <v>0</v>
      </c>
      <c r="Y24" s="85">
        <v>10</v>
      </c>
    </row>
    <row r="25" spans="1:25" ht="15.75" thickBot="1">
      <c r="A25" s="93">
        <f>IF(INT(I25)=1,F25,0)</f>
        <v>0</v>
      </c>
      <c r="B25" s="93">
        <f>IF(INT(I25)=3,F25,0)</f>
        <v>0</v>
      </c>
      <c r="C25" s="93">
        <f>IF(INT(I25)=4,F25,0)</f>
        <v>0</v>
      </c>
      <c r="D25" s="93">
        <f>IF(INT(I25)=5,F25,0)</f>
        <v>8</v>
      </c>
      <c r="E25" s="93">
        <f>IF(INT(I25)=6,F25,0)</f>
        <v>0</v>
      </c>
      <c r="F25" s="97">
        <v>8</v>
      </c>
      <c r="H25" s="118">
        <v>2</v>
      </c>
      <c r="I25" s="92">
        <v>5</v>
      </c>
      <c r="J25" s="216" t="str">
        <f>LOOKUP(I25,Name!A$2:B1915)</f>
        <v>Tamworth AC</v>
      </c>
      <c r="K25" s="182">
        <v>28.6</v>
      </c>
      <c r="L25" s="222"/>
      <c r="M25" s="245" t="s">
        <v>192</v>
      </c>
      <c r="N25" s="100">
        <v>2</v>
      </c>
      <c r="O25" s="92">
        <v>468</v>
      </c>
      <c r="P25" s="216" t="str">
        <f>LOOKUP(O25,Name!A$2:B1922)</f>
        <v>Bethan Fulwell</v>
      </c>
      <c r="Q25" s="190">
        <v>4.7</v>
      </c>
      <c r="R25" s="222"/>
      <c r="S25" s="62"/>
      <c r="T25" s="96">
        <f>IF(INT(O25/100)=1,Y25,0)</f>
        <v>0</v>
      </c>
      <c r="U25" s="96">
        <f>IF(INT(O25/100)=3,Y25,0)</f>
        <v>0</v>
      </c>
      <c r="V25" s="96">
        <f>IF(INT(O25/100)=4,Y25,0)</f>
        <v>8</v>
      </c>
      <c r="W25" s="96">
        <f>IF(INT(O25/100)=5,Y25,0)</f>
        <v>0</v>
      </c>
      <c r="X25" s="96">
        <f>IF(INT(O25/100)=6,Y25,0)</f>
        <v>0</v>
      </c>
      <c r="Y25" s="85">
        <v>8</v>
      </c>
    </row>
    <row r="26" spans="1:25" ht="15.75" thickBot="1">
      <c r="A26" s="93">
        <f>IF(INT(I26)=1,F26,0)</f>
        <v>0</v>
      </c>
      <c r="B26" s="93">
        <f>IF(INT(I26)=3,F26,0)</f>
        <v>6</v>
      </c>
      <c r="C26" s="93">
        <f>IF(INT(I26)=4,F26,0)</f>
        <v>0</v>
      </c>
      <c r="D26" s="93">
        <f>IF(INT(I26)=5,F26,0)</f>
        <v>0</v>
      </c>
      <c r="E26" s="93">
        <f>IF(INT(I26)=6,F26,0)</f>
        <v>0</v>
      </c>
      <c r="F26" s="97">
        <v>6</v>
      </c>
      <c r="H26" s="118">
        <v>3</v>
      </c>
      <c r="I26" s="92">
        <v>3</v>
      </c>
      <c r="J26" s="216" t="str">
        <f>LOOKUP(I26,Name!A$2:B1916)</f>
        <v>Birchfield Harriers</v>
      </c>
      <c r="K26" s="182">
        <v>28.8</v>
      </c>
      <c r="L26" s="222"/>
      <c r="M26" s="245" t="s">
        <v>192</v>
      </c>
      <c r="N26" s="100">
        <v>3</v>
      </c>
      <c r="O26" s="92">
        <v>693</v>
      </c>
      <c r="P26" s="216" t="str">
        <f>LOOKUP(O26,Name!A$2:B1923)</f>
        <v>Charlotte Cappendell</v>
      </c>
      <c r="Q26" s="190">
        <v>4.66</v>
      </c>
      <c r="R26" s="222"/>
      <c r="S26" s="62"/>
      <c r="T26" s="96">
        <f>IF(INT(O26/100)=1,Y26,0)</f>
        <v>0</v>
      </c>
      <c r="U26" s="96">
        <f>IF(INT(O26/100)=3,Y26,0)</f>
        <v>0</v>
      </c>
      <c r="V26" s="96">
        <f>IF(INT(O26/100)=4,Y26,0)</f>
        <v>0</v>
      </c>
      <c r="W26" s="96">
        <f>IF(INT(O26/100)=5,Y26,0)</f>
        <v>0</v>
      </c>
      <c r="X26" s="96">
        <f>IF(INT(O26/100)=6,Y26,0)</f>
        <v>6</v>
      </c>
      <c r="Y26" s="85">
        <v>6</v>
      </c>
    </row>
    <row r="27" spans="1:25" ht="15.75" thickBot="1">
      <c r="A27" s="93">
        <f>IF(INT(I27)=1,F27,0)</f>
        <v>0</v>
      </c>
      <c r="B27" s="93">
        <f>IF(INT(I27)=3,F27,0)</f>
        <v>0</v>
      </c>
      <c r="C27" s="93">
        <f>IF(INT(I27)=4,F27,0)</f>
        <v>4</v>
      </c>
      <c r="D27" s="93">
        <f>IF(INT(I27)=5,F27,0)</f>
        <v>0</v>
      </c>
      <c r="E27" s="93">
        <f>IF(INT(I27)=6,F27,0)</f>
        <v>0</v>
      </c>
      <c r="F27" s="97">
        <v>4</v>
      </c>
      <c r="H27" s="118">
        <v>4</v>
      </c>
      <c r="I27" s="92">
        <v>4</v>
      </c>
      <c r="J27" s="216" t="str">
        <f>LOOKUP(I27,Name!A$2:B1917)</f>
        <v>Halesowen C&amp;AC</v>
      </c>
      <c r="K27" s="182">
        <v>30.3</v>
      </c>
      <c r="L27" s="222"/>
      <c r="M27" s="245" t="s">
        <v>192</v>
      </c>
      <c r="N27" s="100">
        <v>4</v>
      </c>
      <c r="O27" s="92">
        <v>109</v>
      </c>
      <c r="P27" s="216" t="str">
        <f>LOOKUP(O27,Name!A$2:B1924)</f>
        <v>Freya Liddington</v>
      </c>
      <c r="Q27" s="190">
        <v>4.52</v>
      </c>
      <c r="R27" s="222"/>
      <c r="S27" s="62"/>
      <c r="T27" s="96">
        <f>IF(INT(O27/100)=1,Y27,0)</f>
        <v>4</v>
      </c>
      <c r="U27" s="96">
        <f>IF(INT(O27/100)=3,Y27,0)</f>
        <v>0</v>
      </c>
      <c r="V27" s="96">
        <f>IF(INT(O27/100)=4,Y27,0)</f>
        <v>0</v>
      </c>
      <c r="W27" s="96">
        <f>IF(INT(O27/100)=5,Y27,0)</f>
        <v>0</v>
      </c>
      <c r="X27" s="96">
        <f>IF(INT(O27/100)=6,Y27,0)</f>
        <v>0</v>
      </c>
      <c r="Y27" s="85">
        <v>4</v>
      </c>
    </row>
    <row r="28" spans="1:25" ht="15.75" thickBot="1">
      <c r="A28" s="93">
        <f>IF(INT(I28)=1,F28,0)</f>
        <v>2</v>
      </c>
      <c r="B28" s="93">
        <f>IF(INT(I28)=3,F28,0)</f>
        <v>0</v>
      </c>
      <c r="C28" s="93">
        <f>IF(INT(I28)=4,F28,0)</f>
        <v>0</v>
      </c>
      <c r="D28" s="93">
        <f>IF(INT(I28)=5,F28,0)</f>
        <v>0</v>
      </c>
      <c r="E28" s="93">
        <f>IF(INT(I28)=6,F28,0)</f>
        <v>0</v>
      </c>
      <c r="F28" s="97">
        <v>2</v>
      </c>
      <c r="H28" s="118">
        <v>5</v>
      </c>
      <c r="I28" s="92">
        <v>1</v>
      </c>
      <c r="J28" s="216" t="str">
        <f>LOOKUP(I28,Name!A$2:B1918)</f>
        <v>Royal Sutton Coldfield</v>
      </c>
      <c r="K28" s="182">
        <v>30.8</v>
      </c>
      <c r="L28" s="222"/>
      <c r="M28" s="245" t="s">
        <v>192</v>
      </c>
      <c r="N28" s="104">
        <v>5</v>
      </c>
      <c r="O28" s="105"/>
      <c r="P28" s="218" t="e">
        <f>LOOKUP(O28,Name!A$2:B1925)</f>
        <v>#N/A</v>
      </c>
      <c r="Q28" s="352"/>
      <c r="R28" s="225"/>
      <c r="S28" s="62"/>
      <c r="T28" s="96">
        <f>IF(INT(O28/100)=1,Y28,0)</f>
        <v>0</v>
      </c>
      <c r="U28" s="96">
        <f>IF(INT(O28/100)=3,Y28,0)</f>
        <v>0</v>
      </c>
      <c r="V28" s="96">
        <f>IF(INT(O28/100)=4,Y28,0)</f>
        <v>0</v>
      </c>
      <c r="W28" s="96">
        <f>IF(INT(O28/100)=5,Y28,0)</f>
        <v>0</v>
      </c>
      <c r="X28" s="96">
        <f>IF(INT(O28/100)=6,Y28,0)</f>
        <v>0</v>
      </c>
      <c r="Y28" s="85">
        <v>2</v>
      </c>
    </row>
    <row r="29" spans="1:25" ht="15.75" thickBot="1">
      <c r="A29" s="94"/>
      <c r="B29" s="94"/>
      <c r="C29" s="94"/>
      <c r="D29" s="94"/>
      <c r="E29" s="94"/>
      <c r="F29" s="95" t="s">
        <v>117</v>
      </c>
      <c r="H29" s="220"/>
      <c r="I29" s="217"/>
      <c r="J29" s="216"/>
      <c r="K29" s="359"/>
      <c r="L29" s="222"/>
      <c r="M29" s="245" t="s">
        <v>192</v>
      </c>
      <c r="N29" s="224"/>
      <c r="O29" s="224"/>
      <c r="P29" s="219"/>
      <c r="Q29" s="219"/>
      <c r="R29" s="219"/>
      <c r="T29" s="94"/>
      <c r="U29" s="94"/>
      <c r="V29" s="94"/>
      <c r="W29" s="94"/>
      <c r="X29" s="94"/>
      <c r="Y29" s="95" t="s">
        <v>117</v>
      </c>
    </row>
    <row r="30" spans="1:24" ht="16.5" thickBot="1">
      <c r="A30" s="87" t="s">
        <v>107</v>
      </c>
      <c r="B30" s="88" t="s">
        <v>109</v>
      </c>
      <c r="C30" s="89" t="s">
        <v>111</v>
      </c>
      <c r="D30" s="90" t="s">
        <v>113</v>
      </c>
      <c r="E30" s="91" t="s">
        <v>115</v>
      </c>
      <c r="H30" s="244" t="s">
        <v>162</v>
      </c>
      <c r="I30" s="107">
        <v>8.2</v>
      </c>
      <c r="J30" s="217" t="s">
        <v>191</v>
      </c>
      <c r="K30" s="360"/>
      <c r="L30" s="222"/>
      <c r="M30" s="245" t="s">
        <v>192</v>
      </c>
      <c r="N30" s="243" t="s">
        <v>181</v>
      </c>
      <c r="O30" s="226"/>
      <c r="P30" s="215" t="s">
        <v>180</v>
      </c>
      <c r="Q30" s="215"/>
      <c r="R30" s="221"/>
      <c r="S30" s="62"/>
      <c r="T30" s="87" t="s">
        <v>107</v>
      </c>
      <c r="U30" s="88" t="s">
        <v>109</v>
      </c>
      <c r="V30" s="89" t="s">
        <v>111</v>
      </c>
      <c r="W30" s="90" t="s">
        <v>113</v>
      </c>
      <c r="X30" s="91" t="s">
        <v>115</v>
      </c>
    </row>
    <row r="31" spans="1:25" ht="15.75" thickBot="1">
      <c r="A31" s="93">
        <f>IF(INT(I31)=1,F31,0)</f>
        <v>0</v>
      </c>
      <c r="B31" s="93">
        <f>IF(INT(I31)=3,F31,0)</f>
        <v>0</v>
      </c>
      <c r="C31" s="93">
        <f>IF(INT(I31)=4,F31,0)</f>
        <v>0</v>
      </c>
      <c r="D31" s="93">
        <f>IF(INT(I31)=5,F31,0)</f>
        <v>0</v>
      </c>
      <c r="E31" s="93">
        <f>IF(INT(I31)=6,F31,0)</f>
        <v>10</v>
      </c>
      <c r="F31" s="97">
        <v>10</v>
      </c>
      <c r="H31" s="118">
        <v>1</v>
      </c>
      <c r="I31" s="92">
        <v>6</v>
      </c>
      <c r="J31" s="216" t="str">
        <f>LOOKUP(I31,Name!A$2:B1921)</f>
        <v>Solihull &amp; Small Heath</v>
      </c>
      <c r="K31" s="182" t="s">
        <v>588</v>
      </c>
      <c r="L31" s="222"/>
      <c r="M31" s="245" t="s">
        <v>192</v>
      </c>
      <c r="N31" s="100">
        <v>1</v>
      </c>
      <c r="O31" s="92">
        <v>309</v>
      </c>
      <c r="P31" s="216" t="str">
        <f>LOOKUP(O31,Name!A$2:B1928)</f>
        <v>Chenee Taylor</v>
      </c>
      <c r="Q31" s="94">
        <v>46</v>
      </c>
      <c r="R31" s="222"/>
      <c r="S31" s="62"/>
      <c r="T31" s="96">
        <f>IF(INT(O31/100)=1,Y31,0)</f>
        <v>0</v>
      </c>
      <c r="U31" s="96">
        <f>IF(INT(O31/100)=3,Y31,0)</f>
        <v>10</v>
      </c>
      <c r="V31" s="96">
        <f>IF(INT(O31/100)=4,Y31,0)</f>
        <v>0</v>
      </c>
      <c r="W31" s="96">
        <f>IF(INT(O31/100)=5,Y31,0)</f>
        <v>0</v>
      </c>
      <c r="X31" s="96">
        <f>IF(INT(O31/100)=6,Y31,0)</f>
        <v>0</v>
      </c>
      <c r="Y31" s="85">
        <v>10</v>
      </c>
    </row>
    <row r="32" spans="1:25" ht="15.75" thickBot="1">
      <c r="A32" s="93">
        <f>IF(INT(I32)=1,F32,0)</f>
        <v>8</v>
      </c>
      <c r="B32" s="93">
        <f>IF(INT(I32)=3,F32,0)</f>
        <v>0</v>
      </c>
      <c r="C32" s="93">
        <f>IF(INT(I32)=4,F32,0)</f>
        <v>0</v>
      </c>
      <c r="D32" s="93">
        <f>IF(INT(I32)=5,F32,0)</f>
        <v>0</v>
      </c>
      <c r="E32" s="93">
        <f>IF(INT(I32)=6,F32,0)</f>
        <v>0</v>
      </c>
      <c r="F32" s="97">
        <v>8</v>
      </c>
      <c r="H32" s="118">
        <v>2</v>
      </c>
      <c r="I32" s="92">
        <v>1</v>
      </c>
      <c r="J32" s="216" t="str">
        <f>LOOKUP(I32,Name!A$2:B1922)</f>
        <v>Royal Sutton Coldfield</v>
      </c>
      <c r="K32" s="182" t="s">
        <v>592</v>
      </c>
      <c r="L32" s="222"/>
      <c r="M32" s="245" t="s">
        <v>192</v>
      </c>
      <c r="N32" s="100">
        <v>2</v>
      </c>
      <c r="O32" s="92">
        <v>692</v>
      </c>
      <c r="P32" s="216" t="str">
        <f>LOOKUP(O32,Name!A$2:B1929)</f>
        <v>Freya Harding</v>
      </c>
      <c r="Q32" s="94">
        <v>45</v>
      </c>
      <c r="R32" s="222"/>
      <c r="S32" s="62"/>
      <c r="T32" s="96">
        <f>IF(INT(O32/100)=1,Y32,0)</f>
        <v>0</v>
      </c>
      <c r="U32" s="96">
        <f>IF(INT(O32/100)=3,Y32,0)</f>
        <v>0</v>
      </c>
      <c r="V32" s="96">
        <f>IF(INT(O32/100)=4,Y32,0)</f>
        <v>0</v>
      </c>
      <c r="W32" s="96">
        <f>IF(INT(O32/100)=5,Y32,0)</f>
        <v>0</v>
      </c>
      <c r="X32" s="96">
        <f>IF(INT(O32/100)=6,Y32,0)</f>
        <v>8</v>
      </c>
      <c r="Y32" s="85">
        <v>8</v>
      </c>
    </row>
    <row r="33" spans="1:25" ht="15.75" thickBot="1">
      <c r="A33" s="93">
        <f>IF(INT(I33)=1,F33,0)</f>
        <v>0</v>
      </c>
      <c r="B33" s="93">
        <f>IF(INT(I33)=3,F33,0)</f>
        <v>0</v>
      </c>
      <c r="C33" s="93">
        <f>IF(INT(I33)=4,F33,0)</f>
        <v>0</v>
      </c>
      <c r="D33" s="93">
        <f>IF(INT(I33)=5,F33,0)</f>
        <v>6</v>
      </c>
      <c r="E33" s="93">
        <f>IF(INT(I33)=6,F33,0)</f>
        <v>0</v>
      </c>
      <c r="F33" s="97">
        <v>6</v>
      </c>
      <c r="H33" s="118">
        <v>3</v>
      </c>
      <c r="I33" s="92">
        <v>5</v>
      </c>
      <c r="J33" s="216" t="str">
        <f>LOOKUP(I33,Name!A$2:B1923)</f>
        <v>Tamworth AC</v>
      </c>
      <c r="K33" s="182" t="s">
        <v>593</v>
      </c>
      <c r="L33" s="222"/>
      <c r="M33" s="245" t="s">
        <v>192</v>
      </c>
      <c r="N33" s="100">
        <v>3</v>
      </c>
      <c r="O33" s="92">
        <v>465</v>
      </c>
      <c r="P33" s="216" t="str">
        <f>LOOKUP(O33,Name!A$2:B1930)</f>
        <v>Katie Wright</v>
      </c>
      <c r="Q33" s="94">
        <v>43</v>
      </c>
      <c r="R33" s="222"/>
      <c r="S33" s="62"/>
      <c r="T33" s="96">
        <f>IF(INT(O33/100)=1,Y33,0)</f>
        <v>0</v>
      </c>
      <c r="U33" s="96">
        <f>IF(INT(O33/100)=3,Y33,0)</f>
        <v>0</v>
      </c>
      <c r="V33" s="96">
        <f>IF(INT(O33/100)=4,Y33,0)</f>
        <v>6</v>
      </c>
      <c r="W33" s="96">
        <f>IF(INT(O33/100)=5,Y33,0)</f>
        <v>0</v>
      </c>
      <c r="X33" s="96">
        <f>IF(INT(O33/100)=6,Y33,0)</f>
        <v>0</v>
      </c>
      <c r="Y33" s="85">
        <v>6</v>
      </c>
    </row>
    <row r="34" spans="1:25" ht="15.75" thickBot="1">
      <c r="A34" s="93">
        <f>IF(INT(I34)=1,F34,0)</f>
        <v>0</v>
      </c>
      <c r="B34" s="93">
        <f>IF(INT(I34)=3,F34,0)</f>
        <v>0</v>
      </c>
      <c r="C34" s="93">
        <f>IF(INT(I34)=4,F34,0)</f>
        <v>0</v>
      </c>
      <c r="D34" s="93">
        <f>IF(INT(I34)=5,F34,0)</f>
        <v>0</v>
      </c>
      <c r="E34" s="93">
        <f>IF(INT(I34)=6,F34,0)</f>
        <v>0</v>
      </c>
      <c r="F34" s="97">
        <v>4</v>
      </c>
      <c r="H34" s="118">
        <v>4</v>
      </c>
      <c r="I34" s="92"/>
      <c r="J34" s="216" t="e">
        <f>LOOKUP(I34,Name!A$2:B1924)</f>
        <v>#N/A</v>
      </c>
      <c r="K34" s="182"/>
      <c r="L34" s="222"/>
      <c r="M34" s="245" t="s">
        <v>192</v>
      </c>
      <c r="N34" s="100">
        <v>4</v>
      </c>
      <c r="O34" s="92">
        <v>109</v>
      </c>
      <c r="P34" s="216" t="str">
        <f>LOOKUP(O34,Name!A$2:B1931)</f>
        <v>Freya Liddington</v>
      </c>
      <c r="Q34" s="94">
        <v>43</v>
      </c>
      <c r="R34" s="222"/>
      <c r="S34" s="62"/>
      <c r="T34" s="96">
        <f>IF(INT(O34/100)=1,Y34,0)</f>
        <v>4</v>
      </c>
      <c r="U34" s="96">
        <f>IF(INT(O34/100)=3,Y34,0)</f>
        <v>0</v>
      </c>
      <c r="V34" s="96">
        <f>IF(INT(O34/100)=4,Y34,0)</f>
        <v>0</v>
      </c>
      <c r="W34" s="96">
        <f>IF(INT(O34/100)=5,Y34,0)</f>
        <v>0</v>
      </c>
      <c r="X34" s="96">
        <f>IF(INT(O34/100)=6,Y34,0)</f>
        <v>0</v>
      </c>
      <c r="Y34" s="85">
        <v>4</v>
      </c>
    </row>
    <row r="35" spans="1:25" ht="15.75" thickBot="1">
      <c r="A35" s="93">
        <f>IF(INT(I35)=1,F35,0)</f>
        <v>0</v>
      </c>
      <c r="B35" s="93">
        <f>IF(INT(I35)=3,F35,0)</f>
        <v>0</v>
      </c>
      <c r="C35" s="93">
        <f>IF(INT(I35)=4,F35,0)</f>
        <v>0</v>
      </c>
      <c r="D35" s="93">
        <f>IF(INT(I35)=5,F35,0)</f>
        <v>0</v>
      </c>
      <c r="E35" s="93">
        <f>IF(INT(I35)=6,F35,0)</f>
        <v>0</v>
      </c>
      <c r="F35" s="97">
        <v>2</v>
      </c>
      <c r="H35" s="118">
        <v>5</v>
      </c>
      <c r="I35" s="92"/>
      <c r="J35" s="216" t="e">
        <f>LOOKUP(I35,Name!A$2:B1925)</f>
        <v>#N/A</v>
      </c>
      <c r="K35" s="182"/>
      <c r="L35" s="222"/>
      <c r="M35" s="245" t="s">
        <v>192</v>
      </c>
      <c r="N35" s="100">
        <v>5</v>
      </c>
      <c r="O35" s="92">
        <v>509</v>
      </c>
      <c r="P35" s="216" t="str">
        <f>LOOKUP(O35,Name!A$2:B1932)</f>
        <v>Charlotte Perry</v>
      </c>
      <c r="Q35" s="94">
        <v>33</v>
      </c>
      <c r="R35" s="222"/>
      <c r="S35" s="62"/>
      <c r="T35" s="96">
        <f>IF(INT(O35/100)=1,Y35,0)</f>
        <v>0</v>
      </c>
      <c r="U35" s="96">
        <f>IF(INT(O35/100)=3,Y35,0)</f>
        <v>0</v>
      </c>
      <c r="V35" s="96">
        <f>IF(INT(O35/100)=4,Y35,0)</f>
        <v>0</v>
      </c>
      <c r="W35" s="96">
        <f>IF(INT(O35/100)=5,Y35,0)</f>
        <v>2</v>
      </c>
      <c r="X35" s="96">
        <f>IF(INT(O35/100)=6,Y35,0)</f>
        <v>0</v>
      </c>
      <c r="Y35" s="85">
        <v>2</v>
      </c>
    </row>
    <row r="36" spans="1:25" ht="15.75" thickBot="1">
      <c r="A36" s="94"/>
      <c r="B36" s="94"/>
      <c r="C36" s="94"/>
      <c r="D36" s="94"/>
      <c r="E36" s="94"/>
      <c r="F36" s="95" t="s">
        <v>117</v>
      </c>
      <c r="H36" s="220"/>
      <c r="I36" s="217"/>
      <c r="J36" s="216"/>
      <c r="K36" s="359"/>
      <c r="L36" s="222"/>
      <c r="M36" s="245" t="s">
        <v>192</v>
      </c>
      <c r="N36" s="220"/>
      <c r="O36" s="217"/>
      <c r="P36" s="216"/>
      <c r="Q36" s="216"/>
      <c r="R36" s="222"/>
      <c r="S36" s="62"/>
      <c r="T36" s="110"/>
      <c r="U36" s="94"/>
      <c r="V36" s="94"/>
      <c r="W36" s="94"/>
      <c r="X36" s="94"/>
      <c r="Y36" s="95" t="s">
        <v>117</v>
      </c>
    </row>
    <row r="37" spans="1:24" ht="16.5" thickBot="1">
      <c r="A37" s="87" t="s">
        <v>107</v>
      </c>
      <c r="B37" s="88" t="s">
        <v>109</v>
      </c>
      <c r="C37" s="89" t="s">
        <v>111</v>
      </c>
      <c r="D37" s="90" t="s">
        <v>113</v>
      </c>
      <c r="E37" s="91" t="s">
        <v>115</v>
      </c>
      <c r="H37" s="244" t="s">
        <v>163</v>
      </c>
      <c r="I37" s="107">
        <v>8.3</v>
      </c>
      <c r="J37" s="217" t="s">
        <v>127</v>
      </c>
      <c r="K37" s="360"/>
      <c r="L37" s="222"/>
      <c r="M37" s="245" t="s">
        <v>192</v>
      </c>
      <c r="N37" s="244" t="s">
        <v>182</v>
      </c>
      <c r="O37" s="217"/>
      <c r="P37" s="217" t="s">
        <v>183</v>
      </c>
      <c r="Q37" s="217"/>
      <c r="R37" s="222"/>
      <c r="S37" s="62"/>
      <c r="T37" s="87" t="s">
        <v>107</v>
      </c>
      <c r="U37" s="88" t="s">
        <v>109</v>
      </c>
      <c r="V37" s="89" t="s">
        <v>111</v>
      </c>
      <c r="W37" s="90" t="s">
        <v>113</v>
      </c>
      <c r="X37" s="91" t="s">
        <v>115</v>
      </c>
    </row>
    <row r="38" spans="1:25" ht="15.75" thickBot="1">
      <c r="A38" s="93">
        <f>IF(I38=1,F38,0)</f>
        <v>0</v>
      </c>
      <c r="B38" s="93">
        <f>IF(I38=3,F38,0)</f>
        <v>0</v>
      </c>
      <c r="C38" s="93">
        <f>IF(I38=4,F38,0)</f>
        <v>0</v>
      </c>
      <c r="D38" s="93">
        <f>IF(I38=5,F38,0)</f>
        <v>0</v>
      </c>
      <c r="E38" s="93">
        <f>IF(I38=6,F38,0)</f>
        <v>10</v>
      </c>
      <c r="F38" s="97">
        <v>10</v>
      </c>
      <c r="H38" s="118">
        <v>1</v>
      </c>
      <c r="I38" s="92">
        <v>6</v>
      </c>
      <c r="J38" s="216" t="str">
        <f>LOOKUP(I38,Name!A$2:B1928)</f>
        <v>Solihull &amp; Small Heath</v>
      </c>
      <c r="K38" s="182">
        <v>58.7</v>
      </c>
      <c r="L38" s="222"/>
      <c r="M38" s="245" t="s">
        <v>192</v>
      </c>
      <c r="N38" s="100">
        <v>1</v>
      </c>
      <c r="O38" s="92">
        <v>691</v>
      </c>
      <c r="P38" s="216" t="str">
        <f>LOOKUP(O38,Name!A$2:B1935)</f>
        <v>Ania Gahan</v>
      </c>
      <c r="Q38" s="94">
        <v>42</v>
      </c>
      <c r="R38" s="222"/>
      <c r="S38" s="62"/>
      <c r="T38" s="96">
        <f>IF(INT(O38/100)=1,Y38,0)</f>
        <v>0</v>
      </c>
      <c r="U38" s="96">
        <f>IF(INT(O38/100)=3,Y38,0)</f>
        <v>0</v>
      </c>
      <c r="V38" s="96">
        <f>IF(INT(O38/100)=4,Y38,0)</f>
        <v>0</v>
      </c>
      <c r="W38" s="96">
        <f>IF(INT(O38/100)=5,Y38,0)</f>
        <v>0</v>
      </c>
      <c r="X38" s="96">
        <f>IF(INT(O38/100)=6,Y38,0)</f>
        <v>10</v>
      </c>
      <c r="Y38" s="85">
        <v>10</v>
      </c>
    </row>
    <row r="39" spans="1:25" ht="15.75" thickBot="1">
      <c r="A39" s="93">
        <f>IF(I39=1,F39,0)</f>
        <v>8</v>
      </c>
      <c r="B39" s="93">
        <f>IF(I39=3,F39,0)</f>
        <v>0</v>
      </c>
      <c r="C39" s="93">
        <f>IF(I39=4,F39,0)</f>
        <v>0</v>
      </c>
      <c r="D39" s="93">
        <f>IF(I39=5,F39,0)</f>
        <v>0</v>
      </c>
      <c r="E39" s="93">
        <f>IF(I39=6,F39,0)</f>
        <v>0</v>
      </c>
      <c r="F39" s="97">
        <v>8</v>
      </c>
      <c r="H39" s="118">
        <v>2</v>
      </c>
      <c r="I39" s="92">
        <v>1</v>
      </c>
      <c r="J39" s="216" t="str">
        <f>LOOKUP(I39,Name!A$2:B1929)</f>
        <v>Royal Sutton Coldfield</v>
      </c>
      <c r="K39" s="182">
        <v>60.8</v>
      </c>
      <c r="L39" s="222"/>
      <c r="M39" s="245" t="s">
        <v>192</v>
      </c>
      <c r="N39" s="100">
        <v>2</v>
      </c>
      <c r="O39" s="92">
        <v>305</v>
      </c>
      <c r="P39" s="216" t="str">
        <f>LOOKUP(O39,Name!A$2:B1936)</f>
        <v>Holly Marsden</v>
      </c>
      <c r="Q39" s="94">
        <v>35</v>
      </c>
      <c r="R39" s="222"/>
      <c r="S39" s="62"/>
      <c r="T39" s="96">
        <f>IF(INT(O39/100)=1,Y39,0)</f>
        <v>0</v>
      </c>
      <c r="U39" s="96">
        <f>IF(INT(O39/100)=3,Y39,0)</f>
        <v>8</v>
      </c>
      <c r="V39" s="96">
        <f>IF(INT(O39/100)=4,Y39,0)</f>
        <v>0</v>
      </c>
      <c r="W39" s="96">
        <f>IF(INT(O39/100)=5,Y39,0)</f>
        <v>0</v>
      </c>
      <c r="X39" s="96">
        <f>IF(INT(O39/100)=6,Y39,0)</f>
        <v>0</v>
      </c>
      <c r="Y39" s="85">
        <v>8</v>
      </c>
    </row>
    <row r="40" spans="1:25" ht="15.75" thickBot="1">
      <c r="A40" s="93">
        <f>IF(I40=1,F40,0)</f>
        <v>0</v>
      </c>
      <c r="B40" s="93">
        <f>IF(I40=3,F40,0)</f>
        <v>0</v>
      </c>
      <c r="C40" s="93">
        <f>IF(I40=4,F40,0)</f>
        <v>6</v>
      </c>
      <c r="D40" s="93">
        <f>IF(I40=5,F40,0)</f>
        <v>0</v>
      </c>
      <c r="E40" s="93">
        <f>IF(I40=6,F40,0)</f>
        <v>0</v>
      </c>
      <c r="F40" s="97">
        <v>6</v>
      </c>
      <c r="H40" s="118">
        <v>3</v>
      </c>
      <c r="I40" s="92">
        <v>4</v>
      </c>
      <c r="J40" s="216" t="str">
        <f>LOOKUP(I40,Name!A$2:B1930)</f>
        <v>Halesowen C&amp;AC</v>
      </c>
      <c r="K40" s="182">
        <v>61.1</v>
      </c>
      <c r="L40" s="222"/>
      <c r="M40" s="245" t="s">
        <v>192</v>
      </c>
      <c r="N40" s="100">
        <v>3</v>
      </c>
      <c r="O40" s="92">
        <v>508</v>
      </c>
      <c r="P40" s="216" t="str">
        <f>LOOKUP(O40,Name!A$2:B1937)</f>
        <v>Sophie Perry</v>
      </c>
      <c r="Q40" s="94">
        <v>27</v>
      </c>
      <c r="R40" s="222"/>
      <c r="S40" s="62"/>
      <c r="T40" s="96">
        <f>IF(INT(O40/100)=1,Y40,0)</f>
        <v>0</v>
      </c>
      <c r="U40" s="96">
        <f>IF(INT(O40/100)=3,Y40,0)</f>
        <v>0</v>
      </c>
      <c r="V40" s="96">
        <f>IF(INT(O40/100)=4,Y40,0)</f>
        <v>0</v>
      </c>
      <c r="W40" s="96">
        <f>IF(INT(O40/100)=5,Y40,0)</f>
        <v>6</v>
      </c>
      <c r="X40" s="96">
        <f>IF(INT(O40/100)=6,Y40,0)</f>
        <v>0</v>
      </c>
      <c r="Y40" s="85">
        <v>6</v>
      </c>
    </row>
    <row r="41" spans="1:25" ht="15.75" thickBot="1">
      <c r="A41" s="93">
        <f>IF(I41=1,F41,0)</f>
        <v>0</v>
      </c>
      <c r="B41" s="93">
        <f>IF(I41=3,F41,0)</f>
        <v>0</v>
      </c>
      <c r="C41" s="93">
        <f>IF(I41=4,F41,0)</f>
        <v>0</v>
      </c>
      <c r="D41" s="93">
        <f>IF(I41=5,F41,0)</f>
        <v>4</v>
      </c>
      <c r="E41" s="93">
        <f>IF(I41=6,F41,0)</f>
        <v>0</v>
      </c>
      <c r="F41" s="97">
        <v>4</v>
      </c>
      <c r="H41" s="118">
        <v>4</v>
      </c>
      <c r="I41" s="92">
        <v>5</v>
      </c>
      <c r="J41" s="216" t="str">
        <f>LOOKUP(I41,Name!A$2:B1931)</f>
        <v>Tamworth AC</v>
      </c>
      <c r="K41" s="182">
        <v>61.3</v>
      </c>
      <c r="L41" s="222"/>
      <c r="M41" s="245" t="s">
        <v>192</v>
      </c>
      <c r="N41" s="100">
        <v>4</v>
      </c>
      <c r="O41" s="92">
        <v>464</v>
      </c>
      <c r="P41" s="216" t="str">
        <f>LOOKUP(O41,Name!A$2:B1938)</f>
        <v>Milly Allen</v>
      </c>
      <c r="Q41" s="94">
        <v>26</v>
      </c>
      <c r="R41" s="222"/>
      <c r="S41" s="62"/>
      <c r="T41" s="96">
        <f>IF(INT(O41/100)=1,Y41,0)</f>
        <v>0</v>
      </c>
      <c r="U41" s="96">
        <f>IF(INT(O41/100)=3,Y41,0)</f>
        <v>0</v>
      </c>
      <c r="V41" s="96">
        <f>IF(INT(O41/100)=4,Y41,0)</f>
        <v>4</v>
      </c>
      <c r="W41" s="96">
        <f>IF(INT(O41/100)=5,Y41,0)</f>
        <v>0</v>
      </c>
      <c r="X41" s="96">
        <f>IF(INT(O41/100)=6,Y41,0)</f>
        <v>0</v>
      </c>
      <c r="Y41" s="85">
        <v>4</v>
      </c>
    </row>
    <row r="42" spans="1:25" ht="15.75" thickBot="1">
      <c r="A42" s="93">
        <f>IF(I42=1,F42,0)</f>
        <v>0</v>
      </c>
      <c r="B42" s="93">
        <f>IF(I42=3,F42,0)</f>
        <v>2</v>
      </c>
      <c r="C42" s="93">
        <f>IF(I42=4,F42,0)</f>
        <v>0</v>
      </c>
      <c r="D42" s="93">
        <f>IF(I42=5,F42,0)</f>
        <v>0</v>
      </c>
      <c r="E42" s="93">
        <f>IF(I42=6,F42,0)</f>
        <v>0</v>
      </c>
      <c r="F42" s="97">
        <v>2</v>
      </c>
      <c r="H42" s="118">
        <v>5</v>
      </c>
      <c r="I42" s="92">
        <v>3</v>
      </c>
      <c r="J42" s="216" t="str">
        <f>LOOKUP(I42,Name!A$2:B1932)</f>
        <v>Birchfield Harriers</v>
      </c>
      <c r="K42" s="182">
        <v>62.8</v>
      </c>
      <c r="L42" s="222"/>
      <c r="M42" s="245" t="s">
        <v>192</v>
      </c>
      <c r="N42" s="104">
        <v>4</v>
      </c>
      <c r="O42" s="105">
        <v>101</v>
      </c>
      <c r="P42" s="218" t="str">
        <f>LOOKUP(O42,Name!A$2:B1939)</f>
        <v>Thea Criddle</v>
      </c>
      <c r="Q42" s="116">
        <v>26</v>
      </c>
      <c r="R42" s="225"/>
      <c r="S42" s="62"/>
      <c r="T42" s="96">
        <f>IF(INT(O42/100)=1,Y42,0)</f>
        <v>2</v>
      </c>
      <c r="U42" s="96">
        <f>IF(INT(O42/100)=3,Y42,0)</f>
        <v>0</v>
      </c>
      <c r="V42" s="96">
        <f>IF(INT(O42/100)=4,Y42,0)</f>
        <v>0</v>
      </c>
      <c r="W42" s="96">
        <f>IF(INT(O42/100)=5,Y42,0)</f>
        <v>0</v>
      </c>
      <c r="X42" s="96">
        <f>IF(INT(O42/100)=6,Y42,0)</f>
        <v>0</v>
      </c>
      <c r="Y42" s="85">
        <v>2</v>
      </c>
    </row>
    <row r="43" spans="1:25" ht="15.75" thickBot="1">
      <c r="A43" s="94"/>
      <c r="B43" s="94"/>
      <c r="C43" s="94"/>
      <c r="D43" s="94"/>
      <c r="E43" s="94"/>
      <c r="F43" s="95" t="s">
        <v>117</v>
      </c>
      <c r="H43" s="223"/>
      <c r="I43" s="216"/>
      <c r="J43" s="216"/>
      <c r="K43" s="359"/>
      <c r="L43" s="222"/>
      <c r="M43" s="245" t="s">
        <v>192</v>
      </c>
      <c r="N43" s="224"/>
      <c r="O43" s="224"/>
      <c r="P43" s="219"/>
      <c r="Q43" s="219"/>
      <c r="R43" s="219"/>
      <c r="T43" s="94">
        <v>1</v>
      </c>
      <c r="U43" s="94"/>
      <c r="V43" s="94">
        <v>-1</v>
      </c>
      <c r="W43" s="94"/>
      <c r="X43" s="94"/>
      <c r="Y43" s="95" t="s">
        <v>117</v>
      </c>
    </row>
    <row r="44" spans="1:24" ht="16.5" thickBot="1">
      <c r="A44" s="87" t="s">
        <v>107</v>
      </c>
      <c r="B44" s="88" t="s">
        <v>109</v>
      </c>
      <c r="C44" s="89" t="s">
        <v>111</v>
      </c>
      <c r="D44" s="90" t="s">
        <v>113</v>
      </c>
      <c r="E44" s="91" t="s">
        <v>115</v>
      </c>
      <c r="H44" s="244" t="s">
        <v>164</v>
      </c>
      <c r="I44" s="107">
        <v>8.3</v>
      </c>
      <c r="J44" s="217" t="s">
        <v>128</v>
      </c>
      <c r="K44" s="360"/>
      <c r="L44" s="222"/>
      <c r="M44" s="245" t="s">
        <v>192</v>
      </c>
      <c r="N44" s="243" t="s">
        <v>168</v>
      </c>
      <c r="O44" s="226"/>
      <c r="P44" s="215" t="s">
        <v>135</v>
      </c>
      <c r="Q44" s="215"/>
      <c r="R44" s="221"/>
      <c r="S44" s="62"/>
      <c r="T44" s="87" t="s">
        <v>107</v>
      </c>
      <c r="U44" s="88" t="s">
        <v>109</v>
      </c>
      <c r="V44" s="89" t="s">
        <v>111</v>
      </c>
      <c r="W44" s="90" t="s">
        <v>113</v>
      </c>
      <c r="X44" s="91" t="s">
        <v>115</v>
      </c>
    </row>
    <row r="45" spans="1:25" ht="15.75" thickBot="1">
      <c r="A45" s="93">
        <f>IF(I45=1,F45,0)</f>
        <v>10</v>
      </c>
      <c r="B45" s="93">
        <f>IF(I45=3,F45,0)</f>
        <v>0</v>
      </c>
      <c r="C45" s="93">
        <f>IF(I45=4,F45,0)</f>
        <v>0</v>
      </c>
      <c r="D45" s="93">
        <f>IF(I45=5,F45,0)</f>
        <v>0</v>
      </c>
      <c r="E45" s="93">
        <f>IF(I45=6,F45,0)</f>
        <v>0</v>
      </c>
      <c r="F45" s="97">
        <v>10</v>
      </c>
      <c r="H45" s="118">
        <v>1</v>
      </c>
      <c r="I45" s="92">
        <v>1</v>
      </c>
      <c r="J45" s="216" t="str">
        <f>LOOKUP(I45,Name!A$2:B1935)</f>
        <v>Royal Sutton Coldfield</v>
      </c>
      <c r="K45" s="182">
        <v>59.9</v>
      </c>
      <c r="L45" s="222"/>
      <c r="M45" s="245" t="s">
        <v>192</v>
      </c>
      <c r="N45" s="100">
        <v>1</v>
      </c>
      <c r="O45" s="92">
        <v>507</v>
      </c>
      <c r="P45" s="216" t="str">
        <f>LOOKUP(O45,Name!A$2:B1942)</f>
        <v>Lauren Bowman</v>
      </c>
      <c r="Q45" s="190">
        <v>6</v>
      </c>
      <c r="R45" s="222"/>
      <c r="S45" s="62"/>
      <c r="T45" s="96">
        <f>IF(INT(O45/100)=1,Y45,0)</f>
        <v>0</v>
      </c>
      <c r="U45" s="96">
        <f>IF(INT(O45/100)=3,Y45,0)</f>
        <v>0</v>
      </c>
      <c r="V45" s="96">
        <f>IF(INT(O45/100)=4,Y45,0)</f>
        <v>0</v>
      </c>
      <c r="W45" s="96">
        <f>IF(INT(O45/100)=5,Y45,0)</f>
        <v>10</v>
      </c>
      <c r="X45" s="96">
        <f>IF(INT(O45/100)=6,Y45,0)</f>
        <v>0</v>
      </c>
      <c r="Y45" s="85">
        <v>10</v>
      </c>
    </row>
    <row r="46" spans="1:25" ht="15.75" thickBot="1">
      <c r="A46" s="93">
        <f>IF(I46=1,F46,0)</f>
        <v>0</v>
      </c>
      <c r="B46" s="93">
        <f>IF(I46=3,F46,0)</f>
        <v>0</v>
      </c>
      <c r="C46" s="93">
        <f>IF(I46=4,F46,0)</f>
        <v>0</v>
      </c>
      <c r="D46" s="93">
        <f>IF(I46=5,F46,0)</f>
        <v>0</v>
      </c>
      <c r="E46" s="93">
        <f>IF(I46=6,F46,0)</f>
        <v>8</v>
      </c>
      <c r="F46" s="97">
        <v>8</v>
      </c>
      <c r="H46" s="118">
        <v>2</v>
      </c>
      <c r="I46" s="92">
        <v>6</v>
      </c>
      <c r="J46" s="216" t="str">
        <f>LOOKUP(I46,Name!A$2:B1936)</f>
        <v>Solihull &amp; Small Heath</v>
      </c>
      <c r="K46" s="182">
        <v>61.2</v>
      </c>
      <c r="L46" s="222"/>
      <c r="M46" s="245" t="s">
        <v>192</v>
      </c>
      <c r="N46" s="100">
        <v>2</v>
      </c>
      <c r="O46" s="92">
        <v>687</v>
      </c>
      <c r="P46" s="216" t="str">
        <f>LOOKUP(O46,Name!A$2:B1943)</f>
        <v>Annabel Dalby</v>
      </c>
      <c r="Q46" s="190">
        <v>5.75</v>
      </c>
      <c r="R46" s="222"/>
      <c r="S46" s="62"/>
      <c r="T46" s="96">
        <f>IF(INT(O46/100)=1,Y46,0)</f>
        <v>0</v>
      </c>
      <c r="U46" s="96">
        <f>IF(INT(O46/100)=3,Y46,0)</f>
        <v>0</v>
      </c>
      <c r="V46" s="96">
        <f>IF(INT(O46/100)=4,Y46,0)</f>
        <v>0</v>
      </c>
      <c r="W46" s="96">
        <f>IF(INT(O46/100)=5,Y46,0)</f>
        <v>0</v>
      </c>
      <c r="X46" s="96">
        <f>IF(INT(O46/100)=6,Y46,0)</f>
        <v>8</v>
      </c>
      <c r="Y46" s="85">
        <v>8</v>
      </c>
    </row>
    <row r="47" spans="1:25" ht="15.75" thickBot="1">
      <c r="A47" s="93">
        <f>IF(I47=1,F47,0)</f>
        <v>0</v>
      </c>
      <c r="B47" s="93">
        <f>IF(I47=3,F47,0)</f>
        <v>0</v>
      </c>
      <c r="C47" s="93">
        <f>IF(I47=4,F47,0)</f>
        <v>0</v>
      </c>
      <c r="D47" s="93">
        <f>IF(I47=5,F47,0)</f>
        <v>6</v>
      </c>
      <c r="E47" s="93">
        <f>IF(I47=6,F47,0)</f>
        <v>0</v>
      </c>
      <c r="F47" s="97">
        <v>6</v>
      </c>
      <c r="H47" s="118">
        <v>3</v>
      </c>
      <c r="I47" s="92">
        <v>5</v>
      </c>
      <c r="J47" s="216" t="str">
        <f>LOOKUP(I47,Name!A$2:B1937)</f>
        <v>Tamworth AC</v>
      </c>
      <c r="K47" s="182">
        <v>66</v>
      </c>
      <c r="L47" s="222"/>
      <c r="M47" s="245" t="s">
        <v>192</v>
      </c>
      <c r="N47" s="100">
        <v>3</v>
      </c>
      <c r="O47" s="92">
        <v>101</v>
      </c>
      <c r="P47" s="216" t="str">
        <f>LOOKUP(O47,Name!A$2:B1944)</f>
        <v>Thea Criddle</v>
      </c>
      <c r="Q47" s="190">
        <v>5.25</v>
      </c>
      <c r="R47" s="222"/>
      <c r="S47" s="62"/>
      <c r="T47" s="96">
        <f>IF(INT(O47/100)=1,Y47,0)</f>
        <v>6</v>
      </c>
      <c r="U47" s="96">
        <f>IF(INT(O47/100)=3,Y47,0)</f>
        <v>0</v>
      </c>
      <c r="V47" s="96">
        <f>IF(INT(O47/100)=4,Y47,0)</f>
        <v>0</v>
      </c>
      <c r="W47" s="96">
        <f>IF(INT(O47/100)=5,Y47,0)</f>
        <v>0</v>
      </c>
      <c r="X47" s="96">
        <f>IF(INT(O47/100)=6,Y47,0)</f>
        <v>0</v>
      </c>
      <c r="Y47" s="85">
        <v>6</v>
      </c>
    </row>
    <row r="48" spans="1:25" ht="15.75" thickBot="1">
      <c r="A48" s="93">
        <f>IF(I48=1,F48,0)</f>
        <v>0</v>
      </c>
      <c r="B48" s="93">
        <f>IF(I48=3,F48,0)</f>
        <v>0</v>
      </c>
      <c r="C48" s="93">
        <f>IF(I48=4,F48,0)</f>
        <v>0</v>
      </c>
      <c r="D48" s="93">
        <f>IF(I48=5,F48,0)</f>
        <v>0</v>
      </c>
      <c r="E48" s="93">
        <f>IF(I48=6,F48,0)</f>
        <v>0</v>
      </c>
      <c r="F48" s="97">
        <v>4</v>
      </c>
      <c r="H48" s="118">
        <v>4</v>
      </c>
      <c r="I48" s="92"/>
      <c r="J48" s="216" t="e">
        <f>LOOKUP(I48,Name!A$2:B1938)</f>
        <v>#N/A</v>
      </c>
      <c r="K48" s="182"/>
      <c r="L48" s="222"/>
      <c r="M48" s="245" t="s">
        <v>192</v>
      </c>
      <c r="N48" s="100">
        <v>4</v>
      </c>
      <c r="O48" s="92"/>
      <c r="P48" s="216" t="e">
        <f>LOOKUP(O48,Name!A$2:B1945)</f>
        <v>#N/A</v>
      </c>
      <c r="Q48" s="190"/>
      <c r="R48" s="222"/>
      <c r="S48" s="62"/>
      <c r="T48" s="96">
        <f>IF(INT(O48/100)=1,Y48,0)</f>
        <v>0</v>
      </c>
      <c r="U48" s="96">
        <f>IF(INT(O48/100)=3,Y48,0)</f>
        <v>0</v>
      </c>
      <c r="V48" s="96">
        <f>IF(INT(O48/100)=4,Y48,0)</f>
        <v>0</v>
      </c>
      <c r="W48" s="96">
        <f>IF(INT(O48/100)=5,Y48,0)</f>
        <v>0</v>
      </c>
      <c r="X48" s="96">
        <f>IF(INT(O48/100)=6,Y48,0)</f>
        <v>0</v>
      </c>
      <c r="Y48" s="85">
        <v>4</v>
      </c>
    </row>
    <row r="49" spans="1:25" ht="15.75" thickBot="1">
      <c r="A49" s="93">
        <f>IF(I49=1,F49,0)</f>
        <v>0</v>
      </c>
      <c r="B49" s="93">
        <f>IF(I49=3,F49,0)</f>
        <v>0</v>
      </c>
      <c r="C49" s="93">
        <f>IF(I49=4,F49,0)</f>
        <v>0</v>
      </c>
      <c r="D49" s="93">
        <f>IF(I49=5,F49,0)</f>
        <v>0</v>
      </c>
      <c r="E49" s="93">
        <f>IF(I49=6,F49,0)</f>
        <v>0</v>
      </c>
      <c r="F49" s="97">
        <v>2</v>
      </c>
      <c r="H49" s="118">
        <v>5</v>
      </c>
      <c r="I49" s="92"/>
      <c r="J49" s="216" t="e">
        <f>LOOKUP(I49,Name!A$2:B1939)</f>
        <v>#N/A</v>
      </c>
      <c r="K49" s="182"/>
      <c r="L49" s="222"/>
      <c r="M49" s="245" t="s">
        <v>192</v>
      </c>
      <c r="N49" s="100">
        <v>5</v>
      </c>
      <c r="O49" s="92"/>
      <c r="P49" s="216" t="e">
        <f>LOOKUP(O49,Name!A$2:B1946)</f>
        <v>#N/A</v>
      </c>
      <c r="Q49" s="190"/>
      <c r="R49" s="222"/>
      <c r="S49" s="62"/>
      <c r="T49" s="96">
        <f>IF(INT(O49/100)=1,Y49,0)</f>
        <v>0</v>
      </c>
      <c r="U49" s="96">
        <f>IF(INT(O49/100)=3,Y49,0)</f>
        <v>0</v>
      </c>
      <c r="V49" s="96">
        <f>IF(INT(O49/100)=4,Y49,0)</f>
        <v>0</v>
      </c>
      <c r="W49" s="96">
        <f>IF(INT(O49/100)=5,Y49,0)</f>
        <v>0</v>
      </c>
      <c r="X49" s="96">
        <f>IF(INT(O49/100)=6,Y49,0)</f>
        <v>0</v>
      </c>
      <c r="Y49" s="85">
        <v>2</v>
      </c>
    </row>
    <row r="50" spans="1:25" ht="15.75" thickBot="1">
      <c r="A50" s="94"/>
      <c r="B50" s="94"/>
      <c r="C50" s="94"/>
      <c r="D50" s="94"/>
      <c r="E50" s="94"/>
      <c r="F50" s="95" t="s">
        <v>117</v>
      </c>
      <c r="H50" s="220"/>
      <c r="I50" s="217"/>
      <c r="J50" s="216"/>
      <c r="K50" s="359"/>
      <c r="L50" s="222"/>
      <c r="M50" s="245" t="s">
        <v>192</v>
      </c>
      <c r="N50" s="220"/>
      <c r="O50" s="217"/>
      <c r="P50" s="216"/>
      <c r="Q50" s="356"/>
      <c r="R50" s="222"/>
      <c r="S50" s="62"/>
      <c r="T50" s="110"/>
      <c r="U50" s="94"/>
      <c r="V50" s="94"/>
      <c r="W50" s="94"/>
      <c r="X50" s="94"/>
      <c r="Y50" s="95" t="s">
        <v>117</v>
      </c>
    </row>
    <row r="51" spans="1:24" ht="16.5" thickBot="1">
      <c r="A51" s="87" t="s">
        <v>107</v>
      </c>
      <c r="B51" s="88" t="s">
        <v>109</v>
      </c>
      <c r="C51" s="89" t="s">
        <v>111</v>
      </c>
      <c r="D51" s="90" t="s">
        <v>113</v>
      </c>
      <c r="E51" s="91" t="s">
        <v>115</v>
      </c>
      <c r="H51" s="244" t="s">
        <v>165</v>
      </c>
      <c r="I51" s="107">
        <v>9.1</v>
      </c>
      <c r="J51" s="217" t="s">
        <v>130</v>
      </c>
      <c r="K51" s="360"/>
      <c r="L51" s="222"/>
      <c r="M51" s="245" t="s">
        <v>192</v>
      </c>
      <c r="N51" s="244" t="s">
        <v>169</v>
      </c>
      <c r="O51" s="217"/>
      <c r="P51" s="217" t="s">
        <v>136</v>
      </c>
      <c r="Q51" s="357"/>
      <c r="R51" s="222"/>
      <c r="S51" s="62"/>
      <c r="T51" s="87" t="s">
        <v>107</v>
      </c>
      <c r="U51" s="88" t="s">
        <v>109</v>
      </c>
      <c r="V51" s="89" t="s">
        <v>111</v>
      </c>
      <c r="W51" s="90" t="s">
        <v>113</v>
      </c>
      <c r="X51" s="91" t="s">
        <v>115</v>
      </c>
    </row>
    <row r="52" spans="1:25" ht="15.75" thickBot="1">
      <c r="A52" s="93">
        <f>IF(I52=1,F52,0)</f>
        <v>0</v>
      </c>
      <c r="B52" s="93">
        <f>IF(I52=3,F52,0)</f>
        <v>0</v>
      </c>
      <c r="C52" s="93">
        <f>IF(I52=4,F52,0)</f>
        <v>0</v>
      </c>
      <c r="D52" s="93">
        <f>IF(I52=5,F52,0)</f>
        <v>10</v>
      </c>
      <c r="E52" s="93">
        <f>IF(I52=6,F52,0)</f>
        <v>0</v>
      </c>
      <c r="F52" s="97">
        <v>10</v>
      </c>
      <c r="H52" s="118">
        <v>1</v>
      </c>
      <c r="I52" s="92">
        <v>5</v>
      </c>
      <c r="J52" s="216" t="str">
        <f>LOOKUP(I52,Name!A$2:B1942)</f>
        <v>Tamworth AC</v>
      </c>
      <c r="K52" s="182">
        <v>58.1</v>
      </c>
      <c r="L52" s="222"/>
      <c r="M52" s="245" t="s">
        <v>192</v>
      </c>
      <c r="N52" s="100">
        <v>1</v>
      </c>
      <c r="O52" s="92">
        <v>692</v>
      </c>
      <c r="P52" s="216" t="str">
        <f>LOOKUP(O52,Name!A$2:B1949)</f>
        <v>Freya Harding</v>
      </c>
      <c r="Q52" s="190">
        <v>5.25</v>
      </c>
      <c r="R52" s="222"/>
      <c r="S52" s="62"/>
      <c r="T52" s="96">
        <f>IF(INT(O52/100)=1,Y52,0)</f>
        <v>0</v>
      </c>
      <c r="U52" s="96">
        <f>IF(INT(O52/100)=3,Y52,0)</f>
        <v>0</v>
      </c>
      <c r="V52" s="96">
        <f>IF(INT(O52/100)=4,Y52,0)</f>
        <v>0</v>
      </c>
      <c r="W52" s="96">
        <f>IF(INT(O52/100)=5,Y52,0)</f>
        <v>0</v>
      </c>
      <c r="X52" s="96">
        <f>IF(INT(O52/100)=6,Y52,0)</f>
        <v>10</v>
      </c>
      <c r="Y52" s="85">
        <v>10</v>
      </c>
    </row>
    <row r="53" spans="1:25" ht="15.75" thickBot="1">
      <c r="A53" s="93">
        <f>IF(I53=1,F53,0)</f>
        <v>0</v>
      </c>
      <c r="B53" s="93">
        <f>IF(I53=3,F53,0)</f>
        <v>0</v>
      </c>
      <c r="C53" s="93">
        <f>IF(I53=4,F53,0)</f>
        <v>0</v>
      </c>
      <c r="D53" s="93">
        <f>IF(I53=5,F53,0)</f>
        <v>0</v>
      </c>
      <c r="E53" s="93">
        <f>IF(I53=6,F53,0)</f>
        <v>8</v>
      </c>
      <c r="F53" s="97">
        <v>8</v>
      </c>
      <c r="H53" s="118">
        <v>2</v>
      </c>
      <c r="I53" s="92">
        <v>6</v>
      </c>
      <c r="J53" s="216" t="str">
        <f>LOOKUP(I53,Name!A$2:B1943)</f>
        <v>Solihull &amp; Small Heath</v>
      </c>
      <c r="K53" s="182">
        <v>58.2</v>
      </c>
      <c r="L53" s="222"/>
      <c r="M53" s="245" t="s">
        <v>192</v>
      </c>
      <c r="N53" s="100">
        <v>2</v>
      </c>
      <c r="O53" s="92">
        <v>512</v>
      </c>
      <c r="P53" s="216" t="str">
        <f>LOOKUP(O53,Name!A$2:B1950)</f>
        <v>Mya Strachan</v>
      </c>
      <c r="Q53" s="190">
        <v>4.5</v>
      </c>
      <c r="R53" s="222"/>
      <c r="S53" s="62"/>
      <c r="T53" s="96">
        <f>IF(INT(O53/100)=1,Y53,0)</f>
        <v>0</v>
      </c>
      <c r="U53" s="96">
        <f>IF(INT(O53/100)=3,Y53,0)</f>
        <v>0</v>
      </c>
      <c r="V53" s="96">
        <f>IF(INT(O53/100)=4,Y53,0)</f>
        <v>0</v>
      </c>
      <c r="W53" s="96">
        <f>IF(INT(O53/100)=5,Y53,0)</f>
        <v>8</v>
      </c>
      <c r="X53" s="96">
        <f>IF(INT(O53/100)=6,Y53,0)</f>
        <v>0</v>
      </c>
      <c r="Y53" s="85">
        <v>8</v>
      </c>
    </row>
    <row r="54" spans="1:25" ht="15.75" thickBot="1">
      <c r="A54" s="93">
        <f>IF(I54=1,F54,0)</f>
        <v>6</v>
      </c>
      <c r="B54" s="93">
        <f>IF(I54=3,F54,0)</f>
        <v>0</v>
      </c>
      <c r="C54" s="93">
        <f>IF(I54=4,F54,0)</f>
        <v>0</v>
      </c>
      <c r="D54" s="93">
        <f>IF(I54=5,F54,0)</f>
        <v>0</v>
      </c>
      <c r="E54" s="93">
        <f>IF(I54=6,F54,0)</f>
        <v>0</v>
      </c>
      <c r="F54" s="97">
        <v>6</v>
      </c>
      <c r="H54" s="118">
        <v>3</v>
      </c>
      <c r="I54" s="92">
        <v>1</v>
      </c>
      <c r="J54" s="216" t="str">
        <f>LOOKUP(I54,Name!A$2:B1944)</f>
        <v>Royal Sutton Coldfield</v>
      </c>
      <c r="K54" s="182">
        <v>59.4</v>
      </c>
      <c r="L54" s="222"/>
      <c r="M54" s="245" t="s">
        <v>192</v>
      </c>
      <c r="N54" s="100">
        <v>3</v>
      </c>
      <c r="O54" s="92">
        <v>106</v>
      </c>
      <c r="P54" s="216" t="str">
        <f>LOOKUP(O54,Name!A$2:B1951)</f>
        <v>Alicia Tarr</v>
      </c>
      <c r="Q54" s="190">
        <v>4.25</v>
      </c>
      <c r="R54" s="222"/>
      <c r="S54" s="62"/>
      <c r="T54" s="96">
        <f>IF(INT(O54/100)=1,Y54,0)</f>
        <v>6</v>
      </c>
      <c r="U54" s="96">
        <f>IF(INT(O54/100)=3,Y54,0)</f>
        <v>0</v>
      </c>
      <c r="V54" s="96">
        <f>IF(INT(O54/100)=4,Y54,0)</f>
        <v>0</v>
      </c>
      <c r="W54" s="96">
        <f>IF(INT(O54/100)=5,Y54,0)</f>
        <v>0</v>
      </c>
      <c r="X54" s="96">
        <f>IF(INT(O54/100)=6,Y54,0)</f>
        <v>0</v>
      </c>
      <c r="Y54" s="85">
        <v>6</v>
      </c>
    </row>
    <row r="55" spans="1:25" ht="15.75" thickBot="1">
      <c r="A55" s="93">
        <f>IF(I55=1,F55,0)</f>
        <v>0</v>
      </c>
      <c r="B55" s="93">
        <f>IF(I55=3,F55,0)</f>
        <v>0</v>
      </c>
      <c r="C55" s="93">
        <f>IF(I55=4,F55,0)</f>
        <v>0</v>
      </c>
      <c r="D55" s="93">
        <f>IF(I55=5,F55,0)</f>
        <v>0</v>
      </c>
      <c r="E55" s="93">
        <f>IF(I55=6,F55,0)</f>
        <v>0</v>
      </c>
      <c r="F55" s="97">
        <v>4</v>
      </c>
      <c r="H55" s="118">
        <v>4</v>
      </c>
      <c r="I55" s="92"/>
      <c r="J55" s="216" t="e">
        <f>LOOKUP(I55,Name!A$2:B1945)</f>
        <v>#N/A</v>
      </c>
      <c r="K55" s="182"/>
      <c r="L55" s="222"/>
      <c r="M55" s="245" t="s">
        <v>192</v>
      </c>
      <c r="N55" s="100">
        <v>4</v>
      </c>
      <c r="O55" s="92"/>
      <c r="P55" s="216" t="e">
        <f>LOOKUP(O55,Name!A$2:B1952)</f>
        <v>#N/A</v>
      </c>
      <c r="Q55" s="190"/>
      <c r="R55" s="222"/>
      <c r="S55" s="62"/>
      <c r="T55" s="96">
        <f>IF(INT(O55/100)=1,Y55,0)</f>
        <v>0</v>
      </c>
      <c r="U55" s="96">
        <f>IF(INT(O55/100)=3,Y55,0)</f>
        <v>0</v>
      </c>
      <c r="V55" s="96">
        <f>IF(INT(O55/100)=4,Y55,0)</f>
        <v>0</v>
      </c>
      <c r="W55" s="96">
        <f>IF(INT(O55/100)=5,Y55,0)</f>
        <v>0</v>
      </c>
      <c r="X55" s="96">
        <f>IF(INT(O55/100)=6,Y55,0)</f>
        <v>0</v>
      </c>
      <c r="Y55" s="85">
        <v>4</v>
      </c>
    </row>
    <row r="56" spans="1:25" ht="15.75" thickBot="1">
      <c r="A56" s="93">
        <f>IF(I56=1,F56,0)</f>
        <v>0</v>
      </c>
      <c r="B56" s="93">
        <f>IF(I56=3,F56,0)</f>
        <v>0</v>
      </c>
      <c r="C56" s="93">
        <f>IF(I56=4,F56,0)</f>
        <v>0</v>
      </c>
      <c r="D56" s="93">
        <f>IF(I56=5,F56,0)</f>
        <v>0</v>
      </c>
      <c r="E56" s="93">
        <f>IF(I56=6,F56,0)</f>
        <v>0</v>
      </c>
      <c r="F56" s="97">
        <v>2</v>
      </c>
      <c r="H56" s="120">
        <v>5</v>
      </c>
      <c r="I56" s="105"/>
      <c r="J56" s="218" t="e">
        <f>LOOKUP(I56,Name!A$2:B1946)</f>
        <v>#N/A</v>
      </c>
      <c r="K56" s="355"/>
      <c r="L56" s="225"/>
      <c r="M56" s="245" t="s">
        <v>192</v>
      </c>
      <c r="N56" s="104">
        <v>5</v>
      </c>
      <c r="O56" s="105"/>
      <c r="P56" s="218" t="e">
        <f>LOOKUP(O56,Name!A$2:B1953)</f>
        <v>#N/A</v>
      </c>
      <c r="Q56" s="352"/>
      <c r="R56" s="225"/>
      <c r="S56" s="62"/>
      <c r="T56" s="96">
        <f>IF(INT(O56/100)=1,Y56,0)</f>
        <v>0</v>
      </c>
      <c r="U56" s="96">
        <f>IF(INT(O56/100)=3,Y56,0)</f>
        <v>0</v>
      </c>
      <c r="V56" s="96">
        <f>IF(INT(O56/100)=4,Y56,0)</f>
        <v>0</v>
      </c>
      <c r="W56" s="96">
        <f>IF(INT(O56/100)=5,Y56,0)</f>
        <v>0</v>
      </c>
      <c r="X56" s="96">
        <f>IF(INT(O56/100)=6,Y56,0)</f>
        <v>0</v>
      </c>
      <c r="Y56" s="85">
        <v>2</v>
      </c>
    </row>
    <row r="57" spans="1:25" ht="15.75" thickBot="1">
      <c r="A57" s="94"/>
      <c r="B57" s="94"/>
      <c r="C57" s="94"/>
      <c r="D57" s="94"/>
      <c r="E57" s="94"/>
      <c r="F57" s="95" t="s">
        <v>117</v>
      </c>
      <c r="H57" s="224"/>
      <c r="I57" s="224"/>
      <c r="J57" s="219"/>
      <c r="K57" s="219"/>
      <c r="L57" s="219"/>
      <c r="M57" s="245" t="s">
        <v>192</v>
      </c>
      <c r="N57" s="224"/>
      <c r="O57" s="224"/>
      <c r="P57" s="219"/>
      <c r="Q57" s="219"/>
      <c r="R57" s="219"/>
      <c r="T57" s="94"/>
      <c r="U57" s="94"/>
      <c r="V57" s="94"/>
      <c r="W57" s="94"/>
      <c r="X57" s="94"/>
      <c r="Y57" s="95" t="s">
        <v>117</v>
      </c>
    </row>
    <row r="58" spans="1:24" ht="16.5" thickBot="1">
      <c r="A58" s="87" t="s">
        <v>107</v>
      </c>
      <c r="B58" s="88" t="s">
        <v>109</v>
      </c>
      <c r="C58" s="89" t="s">
        <v>111</v>
      </c>
      <c r="D58" s="90" t="s">
        <v>113</v>
      </c>
      <c r="E58" s="91" t="s">
        <v>115</v>
      </c>
      <c r="H58" s="243" t="s">
        <v>170</v>
      </c>
      <c r="I58" s="226"/>
      <c r="J58" s="215" t="s">
        <v>171</v>
      </c>
      <c r="K58" s="215"/>
      <c r="L58" s="221"/>
      <c r="M58" s="245" t="s">
        <v>192</v>
      </c>
      <c r="N58" s="243" t="s">
        <v>173</v>
      </c>
      <c r="O58" s="226"/>
      <c r="P58" s="215" t="s">
        <v>172</v>
      </c>
      <c r="Q58" s="215"/>
      <c r="R58" s="221"/>
      <c r="S58" s="62"/>
      <c r="T58" s="87" t="s">
        <v>107</v>
      </c>
      <c r="U58" s="88" t="s">
        <v>109</v>
      </c>
      <c r="V58" s="89" t="s">
        <v>111</v>
      </c>
      <c r="W58" s="90" t="s">
        <v>113</v>
      </c>
      <c r="X58" s="91" t="s">
        <v>115</v>
      </c>
    </row>
    <row r="59" spans="1:25" ht="15.75" thickBot="1">
      <c r="A59" s="96">
        <f>IF(INT(I59/100)=1,F59,0)</f>
        <v>0</v>
      </c>
      <c r="B59" s="96">
        <f>IF(INT(I59/100)=3,F59,0)</f>
        <v>0</v>
      </c>
      <c r="C59" s="96">
        <f>IF(INT(I59/100)=4,F59,0)</f>
        <v>0</v>
      </c>
      <c r="D59" s="96">
        <f>IF(INT(I59/100)=5,F59,0)</f>
        <v>0</v>
      </c>
      <c r="E59" s="96">
        <f>IF(INT(I59/100)=6,F59,0)</f>
        <v>10</v>
      </c>
      <c r="F59" s="85">
        <v>10</v>
      </c>
      <c r="H59" s="100">
        <v>1</v>
      </c>
      <c r="I59" s="92">
        <v>688</v>
      </c>
      <c r="J59" s="216" t="str">
        <f>LOOKUP(I59,Name!A$2:B1949)</f>
        <v>Georgia May Jones</v>
      </c>
      <c r="K59" s="94">
        <v>53</v>
      </c>
      <c r="L59" s="222"/>
      <c r="M59" s="245" t="s">
        <v>192</v>
      </c>
      <c r="N59" s="100">
        <v>1</v>
      </c>
      <c r="O59" s="92">
        <v>690</v>
      </c>
      <c r="P59" s="216" t="str">
        <f>LOOKUP(O59,Name!A$2:B1956)</f>
        <v>Tanith Cox</v>
      </c>
      <c r="Q59" s="94">
        <v>51</v>
      </c>
      <c r="R59" s="222"/>
      <c r="S59" s="62"/>
      <c r="T59" s="96">
        <f>IF(INT(O59/100)=1,Y59,0)</f>
        <v>0</v>
      </c>
      <c r="U59" s="96">
        <f>IF(INT(O59/100)=3,Y59,0)</f>
        <v>0</v>
      </c>
      <c r="V59" s="96">
        <f>IF(INT(O59/100)=4,Y59,0)</f>
        <v>0</v>
      </c>
      <c r="W59" s="96">
        <f>IF(INT(O59/100)=5,Y59,0)</f>
        <v>0</v>
      </c>
      <c r="X59" s="96">
        <f>IF(INT(O59/100)=6,Y59,0)</f>
        <v>10</v>
      </c>
      <c r="Y59" s="85">
        <v>10</v>
      </c>
    </row>
    <row r="60" spans="1:25" ht="15.75" thickBot="1">
      <c r="A60" s="96">
        <f>IF(INT(I60/100)=1,F60,0)</f>
        <v>0</v>
      </c>
      <c r="B60" s="96">
        <f>IF(INT(I60/100)=3,F60,0)</f>
        <v>0</v>
      </c>
      <c r="C60" s="96">
        <f>IF(INT(I60/100)=4,F60,0)</f>
        <v>0</v>
      </c>
      <c r="D60" s="96">
        <f>IF(INT(I60/100)=5,F60,0)</f>
        <v>8</v>
      </c>
      <c r="E60" s="96">
        <f>IF(INT(I60/100)=6,F60,0)</f>
        <v>0</v>
      </c>
      <c r="F60" s="85">
        <v>8</v>
      </c>
      <c r="H60" s="100">
        <v>2</v>
      </c>
      <c r="I60" s="92">
        <v>507</v>
      </c>
      <c r="J60" s="216" t="str">
        <f>LOOKUP(I60,Name!A$2:B1950)</f>
        <v>Lauren Bowman</v>
      </c>
      <c r="K60" s="94">
        <v>50</v>
      </c>
      <c r="L60" s="222"/>
      <c r="M60" s="245" t="s">
        <v>192</v>
      </c>
      <c r="N60" s="100">
        <v>2</v>
      </c>
      <c r="O60" s="92">
        <v>511</v>
      </c>
      <c r="P60" s="216" t="str">
        <f>LOOKUP(O60,Name!A$2:B1957)</f>
        <v>Amy Kelly</v>
      </c>
      <c r="Q60" s="94">
        <v>47</v>
      </c>
      <c r="R60" s="222"/>
      <c r="S60" s="62"/>
      <c r="T60" s="96">
        <f>IF(INT(O60/100)=1,Y60,0)</f>
        <v>0</v>
      </c>
      <c r="U60" s="96">
        <f>IF(INT(O60/100)=3,Y60,0)</f>
        <v>0</v>
      </c>
      <c r="V60" s="96">
        <f>IF(INT(O60/100)=4,Y60,0)</f>
        <v>0</v>
      </c>
      <c r="W60" s="96">
        <f>IF(INT(O60/100)=5,Y60,0)</f>
        <v>8</v>
      </c>
      <c r="X60" s="96">
        <f>IF(INT(O60/100)=6,Y60,0)</f>
        <v>0</v>
      </c>
      <c r="Y60" s="85">
        <v>8</v>
      </c>
    </row>
    <row r="61" spans="1:25" ht="15.75" thickBot="1">
      <c r="A61" s="96">
        <f>IF(INT(I61/100)=1,F61,0)</f>
        <v>0</v>
      </c>
      <c r="B61" s="96">
        <f>IF(INT(I61/100)=3,F61,0)</f>
        <v>0</v>
      </c>
      <c r="C61" s="96">
        <f>IF(INT(I61/100)=4,F61,0)</f>
        <v>6</v>
      </c>
      <c r="D61" s="96">
        <f>IF(INT(I61/100)=5,F61,0)</f>
        <v>0</v>
      </c>
      <c r="E61" s="96">
        <f>IF(INT(I61/100)=6,F61,0)</f>
        <v>0</v>
      </c>
      <c r="F61" s="85">
        <v>6</v>
      </c>
      <c r="H61" s="100">
        <v>3</v>
      </c>
      <c r="I61" s="92">
        <v>463</v>
      </c>
      <c r="J61" s="216" t="str">
        <f>LOOKUP(I61,Name!A$2:B1951)</f>
        <v>Carrie Gordon</v>
      </c>
      <c r="K61" s="94">
        <v>48</v>
      </c>
      <c r="L61" s="222"/>
      <c r="M61" s="245" t="s">
        <v>192</v>
      </c>
      <c r="N61" s="100">
        <v>3</v>
      </c>
      <c r="O61" s="92">
        <v>106</v>
      </c>
      <c r="P61" s="216" t="str">
        <f>LOOKUP(O61,Name!A$2:B1958)</f>
        <v>Alicia Tarr</v>
      </c>
      <c r="Q61" s="94">
        <v>42</v>
      </c>
      <c r="R61" s="222"/>
      <c r="S61" s="62"/>
      <c r="T61" s="96">
        <f>IF(INT(O61/100)=1,Y61,0)</f>
        <v>6</v>
      </c>
      <c r="U61" s="96">
        <f>IF(INT(O61/100)=3,Y61,0)</f>
        <v>0</v>
      </c>
      <c r="V61" s="96">
        <f>IF(INT(O61/100)=4,Y61,0)</f>
        <v>0</v>
      </c>
      <c r="W61" s="96">
        <f>IF(INT(O61/100)=5,Y61,0)</f>
        <v>0</v>
      </c>
      <c r="X61" s="96">
        <f>IF(INT(O61/100)=6,Y61,0)</f>
        <v>0</v>
      </c>
      <c r="Y61" s="85">
        <v>6</v>
      </c>
    </row>
    <row r="62" spans="1:25" ht="15.75" thickBot="1">
      <c r="A62" s="96">
        <f>IF(INT(I62/100)=1,F62,0)</f>
        <v>4</v>
      </c>
      <c r="B62" s="96">
        <f>IF(INT(I62/100)=3,F62,0)</f>
        <v>0</v>
      </c>
      <c r="C62" s="96">
        <f>IF(INT(I62/100)=4,F62,0)</f>
        <v>0</v>
      </c>
      <c r="D62" s="96">
        <f>IF(INT(I62/100)=5,F62,0)</f>
        <v>0</v>
      </c>
      <c r="E62" s="96">
        <f>IF(INT(I62/100)=6,F62,0)</f>
        <v>0</v>
      </c>
      <c r="F62" s="85">
        <v>4</v>
      </c>
      <c r="H62" s="100">
        <v>4</v>
      </c>
      <c r="I62" s="92">
        <v>103</v>
      </c>
      <c r="J62" s="216" t="str">
        <f>LOOKUP(I62,Name!A$2:B1952)</f>
        <v>Lucy Corker</v>
      </c>
      <c r="K62" s="94">
        <v>43</v>
      </c>
      <c r="L62" s="222"/>
      <c r="M62" s="245" t="s">
        <v>192</v>
      </c>
      <c r="N62" s="100">
        <v>4</v>
      </c>
      <c r="O62" s="92">
        <v>464</v>
      </c>
      <c r="P62" s="216" t="str">
        <f>LOOKUP(O62,Name!A$2:B1959)</f>
        <v>Milly Allen</v>
      </c>
      <c r="Q62" s="94">
        <v>36</v>
      </c>
      <c r="R62" s="222"/>
      <c r="S62" s="62"/>
      <c r="T62" s="96">
        <f>IF(INT(O62/100)=1,Y62,0)</f>
        <v>0</v>
      </c>
      <c r="U62" s="96">
        <f>IF(INT(O62/100)=3,Y62,0)</f>
        <v>0</v>
      </c>
      <c r="V62" s="96">
        <f>IF(INT(O62/100)=4,Y62,0)</f>
        <v>4</v>
      </c>
      <c r="W62" s="96">
        <f>IF(INT(O62/100)=5,Y62,0)</f>
        <v>0</v>
      </c>
      <c r="X62" s="96">
        <f>IF(INT(O62/100)=6,Y62,0)</f>
        <v>0</v>
      </c>
      <c r="Y62" s="85">
        <v>4</v>
      </c>
    </row>
    <row r="63" spans="1:25" ht="15.75" thickBot="1">
      <c r="A63" s="96">
        <f>IF(INT(I63/100)=1,F63,0)</f>
        <v>0</v>
      </c>
      <c r="B63" s="96">
        <f>IF(INT(I63/100)=3,F63,0)</f>
        <v>0</v>
      </c>
      <c r="C63" s="96">
        <f>IF(INT(I63/100)=4,F63,0)</f>
        <v>0</v>
      </c>
      <c r="D63" s="96">
        <f>IF(INT(I63/100)=5,F63,0)</f>
        <v>0</v>
      </c>
      <c r="E63" s="96">
        <f>IF(INT(I63/100)=6,F63,0)</f>
        <v>0</v>
      </c>
      <c r="F63" s="85">
        <v>2</v>
      </c>
      <c r="H63" s="100">
        <v>5</v>
      </c>
      <c r="I63" s="92"/>
      <c r="J63" s="216" t="e">
        <f>LOOKUP(I63,Name!A$2:B1953)</f>
        <v>#N/A</v>
      </c>
      <c r="K63" s="94"/>
      <c r="L63" s="222"/>
      <c r="M63" s="245" t="s">
        <v>192</v>
      </c>
      <c r="N63" s="100">
        <v>5</v>
      </c>
      <c r="O63" s="92"/>
      <c r="P63" s="216" t="e">
        <f>LOOKUP(O63,Name!A$2:B1960)</f>
        <v>#N/A</v>
      </c>
      <c r="Q63" s="94"/>
      <c r="R63" s="222"/>
      <c r="S63" s="62"/>
      <c r="T63" s="96">
        <f>IF(INT(O63/100)=1,Y63,0)</f>
        <v>0</v>
      </c>
      <c r="U63" s="96">
        <f>IF(INT(O63/100)=3,Y63,0)</f>
        <v>0</v>
      </c>
      <c r="V63" s="96">
        <f>IF(INT(O63/100)=4,Y63,0)</f>
        <v>0</v>
      </c>
      <c r="W63" s="96">
        <f>IF(INT(O63/100)=5,Y63,0)</f>
        <v>0</v>
      </c>
      <c r="X63" s="96">
        <f>IF(INT(O63/100)=6,Y63,0)</f>
        <v>0</v>
      </c>
      <c r="Y63" s="85">
        <v>2</v>
      </c>
    </row>
    <row r="64" spans="1:25" ht="15.75" thickBot="1">
      <c r="A64" s="94"/>
      <c r="B64" s="94"/>
      <c r="C64" s="94"/>
      <c r="D64" s="94"/>
      <c r="E64" s="94"/>
      <c r="F64" s="95" t="s">
        <v>117</v>
      </c>
      <c r="H64" s="227"/>
      <c r="I64" s="228"/>
      <c r="J64" s="218"/>
      <c r="K64" s="218"/>
      <c r="L64" s="225"/>
      <c r="M64" s="245" t="s">
        <v>192</v>
      </c>
      <c r="N64" s="227"/>
      <c r="O64" s="228"/>
      <c r="P64" s="218"/>
      <c r="Q64" s="218"/>
      <c r="R64" s="225"/>
      <c r="S64" s="62"/>
      <c r="T64" s="94"/>
      <c r="U64" s="94"/>
      <c r="V64" s="94"/>
      <c r="W64" s="94"/>
      <c r="X64" s="94"/>
      <c r="Y64" s="95" t="s">
        <v>117</v>
      </c>
    </row>
  </sheetData>
  <sheetProtection/>
  <mergeCells count="1">
    <mergeCell ref="H1:L1"/>
  </mergeCells>
  <conditionalFormatting sqref="J31:J35">
    <cfRule type="containsErrors" priority="3" dxfId="203">
      <formula>ISERROR(J31)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I7">
      <selection activeCell="N66" sqref="N66"/>
    </sheetView>
  </sheetViews>
  <sheetFormatPr defaultColWidth="9.140625" defaultRowHeight="12.75"/>
  <cols>
    <col min="1" max="5" width="5.7109375" style="3" customWidth="1"/>
    <col min="6" max="6" width="5.7109375" style="61" customWidth="1"/>
    <col min="7" max="7" width="3.28125" style="61" customWidth="1"/>
    <col min="8" max="8" width="5.7109375" style="61" customWidth="1"/>
    <col min="9" max="9" width="6.28125" style="61" customWidth="1"/>
    <col min="10" max="10" width="23.28125" style="61" customWidth="1"/>
    <col min="11" max="11" width="8.57421875" style="61" customWidth="1"/>
    <col min="12" max="12" width="5.7109375" style="61" customWidth="1"/>
    <col min="13" max="13" width="4.57421875" style="381" customWidth="1"/>
    <col min="14" max="14" width="6.00390625" style="61" customWidth="1"/>
    <col min="15" max="15" width="6.7109375" style="61" customWidth="1"/>
    <col min="16" max="16" width="24.00390625" style="3" customWidth="1"/>
    <col min="17" max="17" width="8.8515625" style="3" customWidth="1"/>
    <col min="18" max="18" width="4.57421875" style="3" customWidth="1"/>
    <col min="19" max="19" width="4.57421875" style="10" customWidth="1"/>
    <col min="20" max="24" width="5.7109375" style="3" customWidth="1"/>
    <col min="25" max="25" width="5.7109375" style="61" customWidth="1"/>
    <col min="26" max="16384" width="9.140625" style="3" customWidth="1"/>
  </cols>
  <sheetData>
    <row r="1" spans="1:19" ht="15.75">
      <c r="A1" s="87" t="s">
        <v>107</v>
      </c>
      <c r="B1" s="88" t="s">
        <v>109</v>
      </c>
      <c r="C1" s="89" t="s">
        <v>111</v>
      </c>
      <c r="D1" s="90" t="s">
        <v>113</v>
      </c>
      <c r="E1" s="91" t="s">
        <v>115</v>
      </c>
      <c r="F1" s="132" t="s">
        <v>237</v>
      </c>
      <c r="H1" s="791" t="s">
        <v>141</v>
      </c>
      <c r="I1" s="792"/>
      <c r="J1" s="792"/>
      <c r="K1" s="792"/>
      <c r="L1" s="793"/>
      <c r="M1" s="380" t="s">
        <v>237</v>
      </c>
      <c r="N1" s="237" t="s">
        <v>474</v>
      </c>
      <c r="O1" s="240">
        <v>6</v>
      </c>
      <c r="P1" s="126" t="str">
        <f>LOOKUP(O1,Name!A$2:B1899)</f>
        <v>Solihull &amp; Small Heath</v>
      </c>
      <c r="Q1" s="240">
        <f>E$4</f>
        <v>170</v>
      </c>
      <c r="R1" s="239"/>
      <c r="S1" s="131"/>
    </row>
    <row r="2" spans="1:19" ht="15.75">
      <c r="A2" s="61">
        <f>SUM(A6:A68)</f>
        <v>52</v>
      </c>
      <c r="B2" s="61">
        <f>SUM(B6:B68)</f>
        <v>52</v>
      </c>
      <c r="C2" s="61">
        <f>SUM(C6:C68)</f>
        <v>26</v>
      </c>
      <c r="D2" s="61">
        <f>SUM(D6:D68)</f>
        <v>12</v>
      </c>
      <c r="E2" s="61">
        <f>SUM(E6:E68)</f>
        <v>86</v>
      </c>
      <c r="F2" s="61" t="s">
        <v>139</v>
      </c>
      <c r="H2" s="237"/>
      <c r="I2" s="238"/>
      <c r="J2" s="238"/>
      <c r="K2" s="238"/>
      <c r="L2" s="239"/>
      <c r="M2" s="380" t="s">
        <v>237</v>
      </c>
      <c r="N2" s="237" t="s">
        <v>477</v>
      </c>
      <c r="O2" s="240">
        <v>3</v>
      </c>
      <c r="P2" s="126" t="str">
        <f>LOOKUP(O2,Name!A$2:B1896)</f>
        <v>Birchfield Harriers</v>
      </c>
      <c r="Q2" s="240">
        <f>B$4</f>
        <v>120</v>
      </c>
      <c r="R2" s="239"/>
      <c r="S2" s="131"/>
    </row>
    <row r="3" spans="1:19" ht="15.75">
      <c r="A3" s="61">
        <f>SUM(T6:T68)</f>
        <v>30</v>
      </c>
      <c r="B3" s="61">
        <f>SUM(U6:U68)</f>
        <v>68</v>
      </c>
      <c r="C3" s="61">
        <f>SUM(V6:V68)</f>
        <v>34</v>
      </c>
      <c r="D3" s="61">
        <f>SUM(W6:W68)</f>
        <v>24</v>
      </c>
      <c r="E3" s="61">
        <f>SUM(X6:X68)</f>
        <v>84</v>
      </c>
      <c r="F3" s="61" t="s">
        <v>201</v>
      </c>
      <c r="H3" s="237"/>
      <c r="I3" s="238"/>
      <c r="J3" s="238" t="s">
        <v>533</v>
      </c>
      <c r="K3" s="238"/>
      <c r="L3" s="239"/>
      <c r="M3" s="380" t="s">
        <v>237</v>
      </c>
      <c r="N3" s="237" t="s">
        <v>478</v>
      </c>
      <c r="O3" s="240">
        <v>1</v>
      </c>
      <c r="P3" s="126" t="str">
        <f>LOOKUP(O3,Name!A$2:B1895)</f>
        <v>Royal Sutton Coldfield</v>
      </c>
      <c r="Q3" s="240">
        <f>A$4</f>
        <v>82</v>
      </c>
      <c r="R3" s="239"/>
      <c r="S3" s="131"/>
    </row>
    <row r="4" spans="1:19" ht="15.75">
      <c r="A4" s="132">
        <f>A2+A3</f>
        <v>82</v>
      </c>
      <c r="B4" s="132">
        <f>B2+B3</f>
        <v>120</v>
      </c>
      <c r="C4" s="132">
        <f>C2+C3</f>
        <v>60</v>
      </c>
      <c r="D4" s="132">
        <f>D2+D3</f>
        <v>36</v>
      </c>
      <c r="E4" s="132">
        <f>E2+E3</f>
        <v>170</v>
      </c>
      <c r="F4" s="132" t="s">
        <v>140</v>
      </c>
      <c r="H4" s="237"/>
      <c r="I4" s="238"/>
      <c r="J4" s="238" t="s">
        <v>142</v>
      </c>
      <c r="K4" s="238"/>
      <c r="L4" s="239"/>
      <c r="M4" s="380" t="s">
        <v>237</v>
      </c>
      <c r="N4" s="237" t="s">
        <v>475</v>
      </c>
      <c r="O4" s="240">
        <v>4</v>
      </c>
      <c r="P4" s="126" t="str">
        <f>LOOKUP(O4,Name!A$2:B1897)</f>
        <v>Halesowen C&amp;AC</v>
      </c>
      <c r="Q4" s="240">
        <f>C$4</f>
        <v>60</v>
      </c>
      <c r="R4" s="239"/>
      <c r="S4" s="131"/>
    </row>
    <row r="5" spans="8:19" ht="16.5" thickBot="1">
      <c r="H5" s="242"/>
      <c r="I5" s="247"/>
      <c r="J5" s="247"/>
      <c r="K5" s="247"/>
      <c r="L5" s="241"/>
      <c r="M5" s="380" t="s">
        <v>237</v>
      </c>
      <c r="N5" s="237" t="s">
        <v>476</v>
      </c>
      <c r="O5" s="240">
        <v>5</v>
      </c>
      <c r="P5" s="126" t="str">
        <f>LOOKUP(O5,Name!A$2:B1898)</f>
        <v>Tamworth AC</v>
      </c>
      <c r="Q5" s="240">
        <f>D$4</f>
        <v>36</v>
      </c>
      <c r="R5" s="239"/>
      <c r="S5" s="131"/>
    </row>
    <row r="6" spans="1:24" ht="15.75">
      <c r="A6" s="87" t="s">
        <v>107</v>
      </c>
      <c r="B6" s="88" t="s">
        <v>109</v>
      </c>
      <c r="C6" s="89" t="s">
        <v>111</v>
      </c>
      <c r="D6" s="90" t="s">
        <v>113</v>
      </c>
      <c r="E6" s="91" t="s">
        <v>115</v>
      </c>
      <c r="H6" s="243" t="s">
        <v>188</v>
      </c>
      <c r="I6" s="117">
        <v>7.3</v>
      </c>
      <c r="J6" s="99" t="s">
        <v>116</v>
      </c>
      <c r="K6" s="99"/>
      <c r="L6" s="111"/>
      <c r="M6" s="380" t="s">
        <v>237</v>
      </c>
      <c r="N6" s="243" t="s">
        <v>216</v>
      </c>
      <c r="O6" s="115"/>
      <c r="P6" s="99" t="s">
        <v>137</v>
      </c>
      <c r="Q6" s="99"/>
      <c r="R6" s="111"/>
      <c r="S6" s="62"/>
      <c r="T6" s="87" t="s">
        <v>107</v>
      </c>
      <c r="U6" s="88" t="s">
        <v>109</v>
      </c>
      <c r="V6" s="89" t="s">
        <v>111</v>
      </c>
      <c r="W6" s="90" t="s">
        <v>113</v>
      </c>
      <c r="X6" s="91" t="s">
        <v>115</v>
      </c>
    </row>
    <row r="7" spans="1:25" ht="15.75">
      <c r="A7" s="93">
        <f>IF(I7=1,F7,0)</f>
        <v>0</v>
      </c>
      <c r="B7" s="93">
        <f>IF(I7=3,F7,0)</f>
        <v>0</v>
      </c>
      <c r="C7" s="93">
        <f>IF(I7=4,F7,0)</f>
        <v>0</v>
      </c>
      <c r="D7" s="93">
        <f>IF(I7=5,F7,0)</f>
        <v>0</v>
      </c>
      <c r="E7" s="93">
        <f>IF(I7=6,F7,0)</f>
        <v>10</v>
      </c>
      <c r="F7" s="97">
        <v>10</v>
      </c>
      <c r="H7" s="118">
        <v>1</v>
      </c>
      <c r="I7" s="92">
        <v>6</v>
      </c>
      <c r="J7" s="101" t="str">
        <f>LOOKUP(I7,Name!A$2:B1901)</f>
        <v>Solihull &amp; Small Heath</v>
      </c>
      <c r="K7" s="92" t="s">
        <v>566</v>
      </c>
      <c r="L7" s="109"/>
      <c r="M7" s="380" t="s">
        <v>237</v>
      </c>
      <c r="N7" s="100">
        <v>1</v>
      </c>
      <c r="O7" s="92">
        <v>571</v>
      </c>
      <c r="P7" s="101" t="str">
        <f>LOOKUP(O7,Name!A$2:B1900)</f>
        <v>Lewis Johnson</v>
      </c>
      <c r="Q7" s="497">
        <v>2.33</v>
      </c>
      <c r="R7" s="109"/>
      <c r="S7" s="62"/>
      <c r="T7" s="96">
        <f>IF(INT(O7/100)=1,Y7,0)</f>
        <v>0</v>
      </c>
      <c r="U7" s="96">
        <f>IF(INT(O7/100)=3,Y7,0)</f>
        <v>0</v>
      </c>
      <c r="V7" s="96">
        <f>IF(INT(O7/100)=4,Y7,0)</f>
        <v>0</v>
      </c>
      <c r="W7" s="96">
        <f>IF(INT(O7/100)=5,Y7,0)</f>
        <v>10</v>
      </c>
      <c r="X7" s="96">
        <f>IF(INT(O7/100)=6,Y7,0)</f>
        <v>0</v>
      </c>
      <c r="Y7" s="85">
        <v>10</v>
      </c>
    </row>
    <row r="8" spans="1:25" ht="15.75">
      <c r="A8" s="93">
        <f>IF(I8=1,F8,0)</f>
        <v>0</v>
      </c>
      <c r="B8" s="93">
        <f>IF(I8=3,F8,0)</f>
        <v>8</v>
      </c>
      <c r="C8" s="93">
        <f>IF(I8=4,F8,0)</f>
        <v>0</v>
      </c>
      <c r="D8" s="93">
        <f>IF(I8=5,F8,0)</f>
        <v>0</v>
      </c>
      <c r="E8" s="93">
        <f>IF(I8=6,F8,0)</f>
        <v>0</v>
      </c>
      <c r="F8" s="97">
        <v>8</v>
      </c>
      <c r="H8" s="118">
        <v>2</v>
      </c>
      <c r="I8" s="92">
        <v>3</v>
      </c>
      <c r="J8" s="101" t="str">
        <f>LOOKUP(I8,Name!A$2:B1902)</f>
        <v>Birchfield Harriers</v>
      </c>
      <c r="K8" s="92" t="s">
        <v>567</v>
      </c>
      <c r="L8" s="109"/>
      <c r="M8" s="380" t="s">
        <v>237</v>
      </c>
      <c r="N8" s="100">
        <v>2</v>
      </c>
      <c r="O8" s="92">
        <v>605</v>
      </c>
      <c r="P8" s="101" t="str">
        <f>LOOKUP(O8,Name!A$2:B1901)</f>
        <v>Henry Thorneywork</v>
      </c>
      <c r="Q8" s="497">
        <v>2.23</v>
      </c>
      <c r="R8" s="109"/>
      <c r="S8" s="62"/>
      <c r="T8" s="96">
        <f>IF(INT(O8/100)=1,Y8,0)</f>
        <v>0</v>
      </c>
      <c r="U8" s="96">
        <f>IF(INT(O8/100)=3,Y8,0)</f>
        <v>0</v>
      </c>
      <c r="V8" s="96">
        <f>IF(INT(O8/100)=4,Y8,0)</f>
        <v>0</v>
      </c>
      <c r="W8" s="96">
        <f>IF(INT(O8/100)=5,Y8,0)</f>
        <v>0</v>
      </c>
      <c r="X8" s="96">
        <f>IF(INT(O8/100)=6,Y8,0)</f>
        <v>8</v>
      </c>
      <c r="Y8" s="85">
        <v>8</v>
      </c>
    </row>
    <row r="9" spans="1:25" ht="15.75">
      <c r="A9" s="93">
        <f>IF(I9=1,F9,0)</f>
        <v>6</v>
      </c>
      <c r="B9" s="93">
        <f>IF(I9=3,F9,0)</f>
        <v>0</v>
      </c>
      <c r="C9" s="93">
        <f>IF(I9=4,F9,0)</f>
        <v>0</v>
      </c>
      <c r="D9" s="93">
        <f>IF(I9=5,F9,0)</f>
        <v>0</v>
      </c>
      <c r="E9" s="93">
        <f>IF(I9=6,F9,0)</f>
        <v>0</v>
      </c>
      <c r="F9" s="97">
        <v>6</v>
      </c>
      <c r="H9" s="118">
        <v>3</v>
      </c>
      <c r="I9" s="92">
        <v>1</v>
      </c>
      <c r="J9" s="101" t="str">
        <f>LOOKUP(I9,Name!A$2:B1903)</f>
        <v>Royal Sutton Coldfield</v>
      </c>
      <c r="K9" s="92" t="s">
        <v>568</v>
      </c>
      <c r="L9" s="109"/>
      <c r="M9" s="380" t="s">
        <v>237</v>
      </c>
      <c r="N9" s="100">
        <v>3</v>
      </c>
      <c r="O9" s="92">
        <v>360</v>
      </c>
      <c r="P9" s="101" t="str">
        <f>LOOKUP(O9,Name!A$2:B1902)</f>
        <v>Carter Williamson</v>
      </c>
      <c r="Q9" s="497">
        <v>2.16</v>
      </c>
      <c r="R9" s="109"/>
      <c r="S9" s="62"/>
      <c r="T9" s="96">
        <f>IF(INT(O9/100)=1,Y9,0)</f>
        <v>0</v>
      </c>
      <c r="U9" s="96">
        <f>IF(INT(O9/100)=3,Y9,0)</f>
        <v>6</v>
      </c>
      <c r="V9" s="96">
        <f>IF(INT(O9/100)=4,Y9,0)</f>
        <v>0</v>
      </c>
      <c r="W9" s="96">
        <f>IF(INT(O9/100)=5,Y9,0)</f>
        <v>0</v>
      </c>
      <c r="X9" s="96">
        <f>IF(INT(O9/100)=6,Y9,0)</f>
        <v>0</v>
      </c>
      <c r="Y9" s="85">
        <v>6</v>
      </c>
    </row>
    <row r="10" spans="1:25" ht="15.75">
      <c r="A10" s="93">
        <f>IF(I10=1,F10,0)</f>
        <v>0</v>
      </c>
      <c r="B10" s="93">
        <f>IF(I10=3,F10,0)</f>
        <v>0</v>
      </c>
      <c r="C10" s="93">
        <f>IF(I10=4,F10,0)</f>
        <v>0</v>
      </c>
      <c r="D10" s="93">
        <f>IF(I10=5,F10,0)</f>
        <v>0</v>
      </c>
      <c r="E10" s="93">
        <f>IF(I10=6,F10,0)</f>
        <v>0</v>
      </c>
      <c r="F10" s="97">
        <v>4</v>
      </c>
      <c r="H10" s="118">
        <v>4</v>
      </c>
      <c r="I10" s="92"/>
      <c r="J10" s="101" t="e">
        <f>LOOKUP(I10,Name!A$2:B1904)</f>
        <v>#N/A</v>
      </c>
      <c r="K10" s="92"/>
      <c r="L10" s="109"/>
      <c r="M10" s="380" t="s">
        <v>237</v>
      </c>
      <c r="N10" s="100">
        <v>4</v>
      </c>
      <c r="O10" s="92">
        <v>491</v>
      </c>
      <c r="P10" s="101" t="str">
        <f>LOOKUP(O10,Name!A$2:B1903)</f>
        <v>Aaron Potter</v>
      </c>
      <c r="Q10" s="497">
        <v>2.1</v>
      </c>
      <c r="R10" s="109"/>
      <c r="S10" s="62"/>
      <c r="T10" s="96">
        <f>IF(INT(O10/100)=1,Y10,0)</f>
        <v>0</v>
      </c>
      <c r="U10" s="96">
        <f>IF(INT(O10/100)=3,Y10,0)</f>
        <v>0</v>
      </c>
      <c r="V10" s="96">
        <f>IF(INT(O10/100)=4,Y10,0)</f>
        <v>4</v>
      </c>
      <c r="W10" s="96">
        <f>IF(INT(O10/100)=5,Y10,0)</f>
        <v>0</v>
      </c>
      <c r="X10" s="96">
        <f>IF(INT(O10/100)=6,Y10,0)</f>
        <v>0</v>
      </c>
      <c r="Y10" s="85">
        <v>4</v>
      </c>
    </row>
    <row r="11" spans="1:25" ht="15.75">
      <c r="A11" s="93">
        <f>IF(I11=1,F11,0)</f>
        <v>0</v>
      </c>
      <c r="B11" s="93">
        <f>IF(I11=3,F11,0)</f>
        <v>0</v>
      </c>
      <c r="C11" s="93">
        <f>IF(I11=4,F11,0)</f>
        <v>0</v>
      </c>
      <c r="D11" s="93">
        <f>IF(I11=5,F11,0)</f>
        <v>0</v>
      </c>
      <c r="E11" s="93">
        <f>IF(I11=6,F11,0)</f>
        <v>0</v>
      </c>
      <c r="F11" s="97">
        <v>2</v>
      </c>
      <c r="H11" s="118">
        <v>5</v>
      </c>
      <c r="I11" s="92"/>
      <c r="J11" s="101" t="e">
        <f>LOOKUP(I11,Name!A$2:B1905)</f>
        <v>#N/A</v>
      </c>
      <c r="K11" s="92"/>
      <c r="L11" s="109"/>
      <c r="M11" s="380" t="s">
        <v>237</v>
      </c>
      <c r="N11" s="100">
        <v>5</v>
      </c>
      <c r="O11" s="92">
        <v>158</v>
      </c>
      <c r="P11" s="101" t="str">
        <f>LOOKUP(O11,Name!A$2:B1904)</f>
        <v>Luke O'Brien</v>
      </c>
      <c r="Q11" s="497">
        <v>1.94</v>
      </c>
      <c r="R11" s="109"/>
      <c r="S11" s="62"/>
      <c r="T11" s="96">
        <f>IF(INT(O11/100)=1,Y11,0)</f>
        <v>2</v>
      </c>
      <c r="U11" s="96">
        <f>IF(INT(O11/100)=3,Y11,0)</f>
        <v>0</v>
      </c>
      <c r="V11" s="96">
        <f>IF(INT(O11/100)=4,Y11,0)</f>
        <v>0</v>
      </c>
      <c r="W11" s="96">
        <f>IF(INT(O11/100)=5,Y11,0)</f>
        <v>0</v>
      </c>
      <c r="X11" s="96">
        <f>IF(INT(O11/100)=6,Y11,0)</f>
        <v>0</v>
      </c>
      <c r="Y11" s="85">
        <v>2</v>
      </c>
    </row>
    <row r="12" spans="1:25" ht="15.75">
      <c r="A12" s="94"/>
      <c r="B12" s="94"/>
      <c r="C12" s="94"/>
      <c r="D12" s="94"/>
      <c r="E12" s="94"/>
      <c r="F12" s="95" t="s">
        <v>117</v>
      </c>
      <c r="H12" s="108"/>
      <c r="I12" s="102"/>
      <c r="J12" s="101"/>
      <c r="K12" s="102"/>
      <c r="L12" s="109"/>
      <c r="M12" s="380" t="s">
        <v>237</v>
      </c>
      <c r="N12" s="108"/>
      <c r="O12" s="102"/>
      <c r="P12" s="101"/>
      <c r="Q12" s="351"/>
      <c r="R12" s="109"/>
      <c r="S12" s="62"/>
      <c r="T12" s="110"/>
      <c r="U12" s="94"/>
      <c r="V12" s="94"/>
      <c r="W12" s="94"/>
      <c r="X12" s="94"/>
      <c r="Y12" s="95" t="s">
        <v>117</v>
      </c>
    </row>
    <row r="13" spans="1:24" ht="15.75">
      <c r="A13" s="87" t="s">
        <v>107</v>
      </c>
      <c r="B13" s="88" t="s">
        <v>109</v>
      </c>
      <c r="C13" s="89" t="s">
        <v>111</v>
      </c>
      <c r="D13" s="90" t="s">
        <v>113</v>
      </c>
      <c r="E13" s="91" t="s">
        <v>115</v>
      </c>
      <c r="H13" s="244" t="s">
        <v>189</v>
      </c>
      <c r="I13" s="107">
        <v>7.4</v>
      </c>
      <c r="J13" s="102" t="s">
        <v>199</v>
      </c>
      <c r="K13" s="102"/>
      <c r="L13" s="109"/>
      <c r="M13" s="380" t="s">
        <v>237</v>
      </c>
      <c r="N13" s="244" t="s">
        <v>217</v>
      </c>
      <c r="O13" s="102"/>
      <c r="P13" s="102" t="s">
        <v>138</v>
      </c>
      <c r="Q13" s="351"/>
      <c r="R13" s="109"/>
      <c r="S13" s="62"/>
      <c r="T13" s="87" t="s">
        <v>107</v>
      </c>
      <c r="U13" s="88" t="s">
        <v>109</v>
      </c>
      <c r="V13" s="89" t="s">
        <v>111</v>
      </c>
      <c r="W13" s="90" t="s">
        <v>113</v>
      </c>
      <c r="X13" s="91" t="s">
        <v>115</v>
      </c>
    </row>
    <row r="14" spans="1:25" ht="15.75">
      <c r="A14" s="93">
        <f>IF(INT(I14/100)=1,F14,0)</f>
        <v>0</v>
      </c>
      <c r="B14" s="93">
        <f>IF(INT(I14/100)=3,F14,0)</f>
        <v>0</v>
      </c>
      <c r="C14" s="93">
        <f>IF(INT(I14/100)=4,F14,0)</f>
        <v>0</v>
      </c>
      <c r="D14" s="93">
        <f>IF(INT(I14/100)=5,F14,0)</f>
        <v>0</v>
      </c>
      <c r="E14" s="93">
        <f>IF(INT(I14/100)=6,F14,0)</f>
        <v>10</v>
      </c>
      <c r="F14" s="97">
        <v>10</v>
      </c>
      <c r="H14" s="118">
        <v>1</v>
      </c>
      <c r="I14" s="92">
        <v>601</v>
      </c>
      <c r="J14" s="101" t="str">
        <f>LOOKUP(I14,Name!A$2:B1907)</f>
        <v>Tom O'Hanlon</v>
      </c>
      <c r="K14" s="92">
        <v>53.1</v>
      </c>
      <c r="L14" s="109"/>
      <c r="M14" s="380" t="s">
        <v>237</v>
      </c>
      <c r="N14" s="100">
        <v>1</v>
      </c>
      <c r="O14" s="92">
        <v>361</v>
      </c>
      <c r="P14" s="101" t="str">
        <f>LOOKUP(O14,Name!A$2:B1907)</f>
        <v>Jackson Williamson</v>
      </c>
      <c r="Q14" s="497">
        <v>1.96</v>
      </c>
      <c r="R14" s="109"/>
      <c r="S14" s="62"/>
      <c r="T14" s="96">
        <f>IF(INT(O14/100)=1,Y14,0)</f>
        <v>0</v>
      </c>
      <c r="U14" s="96">
        <f>IF(INT(O14/100)=3,Y14,0)</f>
        <v>10</v>
      </c>
      <c r="V14" s="96">
        <f>IF(INT(O14/100)=4,Y14,0)</f>
        <v>0</v>
      </c>
      <c r="W14" s="96">
        <f>IF(INT(O14/100)=5,Y14,0)</f>
        <v>0</v>
      </c>
      <c r="X14" s="96">
        <f>IF(INT(O14/100)=6,Y14,0)</f>
        <v>0</v>
      </c>
      <c r="Y14" s="85">
        <v>10</v>
      </c>
    </row>
    <row r="15" spans="1:25" ht="15.75">
      <c r="A15" s="93">
        <f>IF(INT(I15/100)=1,F15,0)</f>
        <v>0</v>
      </c>
      <c r="B15" s="93">
        <f>IF(INT(I15/100)=3,F15,0)</f>
        <v>0</v>
      </c>
      <c r="C15" s="93">
        <f>IF(INT(I15/100)=4,F15,0)</f>
        <v>0</v>
      </c>
      <c r="D15" s="93">
        <f>IF(INT(I15/100)=5,F15,0)</f>
        <v>8</v>
      </c>
      <c r="E15" s="93">
        <f>IF(INT(I15/100)=6,F15,0)</f>
        <v>0</v>
      </c>
      <c r="F15" s="97">
        <v>8</v>
      </c>
      <c r="H15" s="118">
        <v>2</v>
      </c>
      <c r="I15" s="92">
        <v>572</v>
      </c>
      <c r="J15" s="101" t="str">
        <f>LOOKUP(I15,Name!A$2:B1908)</f>
        <v>Oliver Barnard</v>
      </c>
      <c r="K15" s="92">
        <v>60.2</v>
      </c>
      <c r="L15" s="109"/>
      <c r="M15" s="380" t="s">
        <v>237</v>
      </c>
      <c r="N15" s="100">
        <v>2</v>
      </c>
      <c r="O15" s="92">
        <v>602</v>
      </c>
      <c r="P15" s="101" t="str">
        <f>LOOKUP(O15,Name!A$2:B1908)</f>
        <v>Chris Perry</v>
      </c>
      <c r="Q15" s="497">
        <v>1.88</v>
      </c>
      <c r="R15" s="109"/>
      <c r="S15" s="62"/>
      <c r="T15" s="96">
        <f>IF(INT(O15/100)=1,Y15,0)</f>
        <v>0</v>
      </c>
      <c r="U15" s="96">
        <f>IF(INT(O15/100)=3,Y15,0)</f>
        <v>0</v>
      </c>
      <c r="V15" s="96">
        <f>IF(INT(O15/100)=4,Y15,0)</f>
        <v>0</v>
      </c>
      <c r="W15" s="96">
        <f>IF(INT(O15/100)=5,Y15,0)</f>
        <v>0</v>
      </c>
      <c r="X15" s="96">
        <f>IF(INT(O15/100)=6,Y15,0)</f>
        <v>8</v>
      </c>
      <c r="Y15" s="85">
        <v>8</v>
      </c>
    </row>
    <row r="16" spans="1:25" ht="15.75">
      <c r="A16" s="93">
        <f>IF(INT(I16/100)=1,F16,0)</f>
        <v>6</v>
      </c>
      <c r="B16" s="93">
        <f>IF(INT(I16/100)=3,F16,0)</f>
        <v>0</v>
      </c>
      <c r="C16" s="93">
        <f>IF(INT(I16/100)=4,F16,0)</f>
        <v>0</v>
      </c>
      <c r="D16" s="93">
        <f>IF(INT(I16/100)=5,F16,0)</f>
        <v>0</v>
      </c>
      <c r="E16" s="93">
        <f>IF(INT(I16/100)=6,F16,0)</f>
        <v>0</v>
      </c>
      <c r="F16" s="97">
        <v>6</v>
      </c>
      <c r="H16" s="118">
        <v>3</v>
      </c>
      <c r="I16" s="92">
        <v>154</v>
      </c>
      <c r="J16" s="101" t="str">
        <f>LOOKUP(I16,Name!A$2:B1909)</f>
        <v>Joe Higgins</v>
      </c>
      <c r="K16" s="92">
        <v>60.6</v>
      </c>
      <c r="L16" s="109"/>
      <c r="M16" s="380" t="s">
        <v>237</v>
      </c>
      <c r="N16" s="100">
        <v>3</v>
      </c>
      <c r="O16" s="92">
        <v>159</v>
      </c>
      <c r="P16" s="101" t="str">
        <f>LOOKUP(O16,Name!A$2:B1909)</f>
        <v>Joe Higgins</v>
      </c>
      <c r="Q16" s="497">
        <v>1.66</v>
      </c>
      <c r="R16" s="109"/>
      <c r="S16" s="62"/>
      <c r="T16" s="96">
        <f>IF(INT(O16/100)=1,Y16,0)</f>
        <v>6</v>
      </c>
      <c r="U16" s="96">
        <f>IF(INT(O16/100)=3,Y16,0)</f>
        <v>0</v>
      </c>
      <c r="V16" s="96">
        <f>IF(INT(O16/100)=4,Y16,0)</f>
        <v>0</v>
      </c>
      <c r="W16" s="96">
        <f>IF(INT(O16/100)=5,Y16,0)</f>
        <v>0</v>
      </c>
      <c r="X16" s="96">
        <f>IF(INT(O16/100)=6,Y16,0)</f>
        <v>0</v>
      </c>
      <c r="Y16" s="85">
        <v>6</v>
      </c>
    </row>
    <row r="17" spans="1:25" ht="15.75">
      <c r="A17" s="93">
        <f>IF(INT(I17/100)=1,F17,0)</f>
        <v>0</v>
      </c>
      <c r="B17" s="93">
        <f>IF(INT(I17/100)=3,F17,0)</f>
        <v>4</v>
      </c>
      <c r="C17" s="93">
        <f>IF(INT(I17/100)=4,F17,0)</f>
        <v>0</v>
      </c>
      <c r="D17" s="93">
        <f>IF(INT(I17/100)=5,F17,0)</f>
        <v>0</v>
      </c>
      <c r="E17" s="93">
        <f>IF(INT(I17/100)=6,F17,0)</f>
        <v>0</v>
      </c>
      <c r="F17" s="97">
        <v>4</v>
      </c>
      <c r="H17" s="118">
        <v>4</v>
      </c>
      <c r="I17" s="92">
        <v>360</v>
      </c>
      <c r="J17" s="101" t="str">
        <f>LOOKUP(I17,Name!A$2:B1910)</f>
        <v>Carter Williamson</v>
      </c>
      <c r="K17" s="7">
        <v>61</v>
      </c>
      <c r="L17" s="109"/>
      <c r="M17" s="380" t="s">
        <v>237</v>
      </c>
      <c r="N17" s="100">
        <v>4</v>
      </c>
      <c r="O17" s="92"/>
      <c r="P17" s="101" t="e">
        <f>LOOKUP(O17,Name!A$2:B1910)</f>
        <v>#N/A</v>
      </c>
      <c r="Q17" s="497"/>
      <c r="R17" s="109"/>
      <c r="S17" s="62"/>
      <c r="T17" s="96">
        <f>IF(INT(O17/100)=1,Y17,0)</f>
        <v>0</v>
      </c>
      <c r="U17" s="96">
        <f>IF(INT(O17/100)=3,Y17,0)</f>
        <v>0</v>
      </c>
      <c r="V17" s="96">
        <f>IF(INT(O17/100)=4,Y17,0)</f>
        <v>0</v>
      </c>
      <c r="W17" s="96">
        <f>IF(INT(O17/100)=5,Y17,0)</f>
        <v>0</v>
      </c>
      <c r="X17" s="96">
        <f>IF(INT(O17/100)=6,Y17,0)</f>
        <v>0</v>
      </c>
      <c r="Y17" s="85">
        <v>4</v>
      </c>
    </row>
    <row r="18" spans="1:25" ht="15.75">
      <c r="A18" s="93">
        <f>IF(INT(I18/100)=1,F18,0)</f>
        <v>0</v>
      </c>
      <c r="B18" s="93">
        <f>IF(INT(I18/100)=3,F18,0)</f>
        <v>0</v>
      </c>
      <c r="C18" s="93">
        <f>IF(INT(I18/100)=4,F18,0)</f>
        <v>0</v>
      </c>
      <c r="D18" s="93">
        <f>IF(INT(I18/100)=5,F18,0)</f>
        <v>0</v>
      </c>
      <c r="E18" s="93">
        <f>IF(INT(I18/100)=6,F18,0)</f>
        <v>0</v>
      </c>
      <c r="F18" s="97">
        <v>2</v>
      </c>
      <c r="H18" s="118">
        <v>5</v>
      </c>
      <c r="I18" s="92"/>
      <c r="J18" s="101" t="e">
        <f>LOOKUP(I18,Name!A$2:B1911)</f>
        <v>#N/A</v>
      </c>
      <c r="K18" s="92"/>
      <c r="L18" s="109"/>
      <c r="M18" s="380" t="s">
        <v>237</v>
      </c>
      <c r="N18" s="100">
        <v>5</v>
      </c>
      <c r="O18" s="92"/>
      <c r="P18" s="101" t="e">
        <f>LOOKUP(O18,Name!A$2:B1911)</f>
        <v>#N/A</v>
      </c>
      <c r="Q18" s="497"/>
      <c r="R18" s="109"/>
      <c r="S18" s="62"/>
      <c r="T18" s="96">
        <f>IF(INT(O18/100)=1,Y18,0)</f>
        <v>0</v>
      </c>
      <c r="U18" s="96">
        <f>IF(INT(O18/100)=3,Y18,0)</f>
        <v>0</v>
      </c>
      <c r="V18" s="96">
        <f>IF(INT(O18/100)=4,Y18,0)</f>
        <v>0</v>
      </c>
      <c r="W18" s="96">
        <f>IF(INT(O18/100)=5,Y18,0)</f>
        <v>0</v>
      </c>
      <c r="X18" s="96">
        <f>IF(INT(O18/100)=6,Y18,0)</f>
        <v>0</v>
      </c>
      <c r="Y18" s="85">
        <v>2</v>
      </c>
    </row>
    <row r="19" spans="1:25" ht="16.5" thickBot="1">
      <c r="A19" s="94"/>
      <c r="B19" s="94"/>
      <c r="C19" s="94"/>
      <c r="D19" s="94"/>
      <c r="E19" s="94"/>
      <c r="F19" s="95" t="s">
        <v>117</v>
      </c>
      <c r="H19" s="108"/>
      <c r="I19" s="102"/>
      <c r="J19" s="101"/>
      <c r="K19" s="102"/>
      <c r="L19" s="109"/>
      <c r="M19" s="380" t="s">
        <v>237</v>
      </c>
      <c r="N19" s="112"/>
      <c r="O19" s="113"/>
      <c r="P19" s="106"/>
      <c r="Q19" s="498"/>
      <c r="R19" s="114"/>
      <c r="S19" s="62"/>
      <c r="T19" s="110"/>
      <c r="U19" s="94"/>
      <c r="V19" s="94"/>
      <c r="W19" s="94"/>
      <c r="X19" s="94"/>
      <c r="Y19" s="95" t="s">
        <v>117</v>
      </c>
    </row>
    <row r="20" spans="1:24" ht="15.75">
      <c r="A20" s="87" t="s">
        <v>107</v>
      </c>
      <c r="B20" s="88" t="s">
        <v>109</v>
      </c>
      <c r="C20" s="89" t="s">
        <v>111</v>
      </c>
      <c r="D20" s="90" t="s">
        <v>113</v>
      </c>
      <c r="E20" s="91" t="s">
        <v>115</v>
      </c>
      <c r="H20" s="244" t="s">
        <v>190</v>
      </c>
      <c r="I20" s="107">
        <v>7.4</v>
      </c>
      <c r="J20" s="102" t="s">
        <v>198</v>
      </c>
      <c r="K20" s="102"/>
      <c r="L20" s="109"/>
      <c r="M20" s="380" t="s">
        <v>237</v>
      </c>
      <c r="N20" s="243" t="s">
        <v>215</v>
      </c>
      <c r="O20" s="115"/>
      <c r="P20" s="99" t="s">
        <v>176</v>
      </c>
      <c r="Q20" s="115"/>
      <c r="R20" s="111"/>
      <c r="S20" s="62"/>
      <c r="T20" s="87" t="s">
        <v>107</v>
      </c>
      <c r="U20" s="88" t="s">
        <v>109</v>
      </c>
      <c r="V20" s="89" t="s">
        <v>111</v>
      </c>
      <c r="W20" s="90" t="s">
        <v>113</v>
      </c>
      <c r="X20" s="91" t="s">
        <v>115</v>
      </c>
    </row>
    <row r="21" spans="1:25" ht="15.75">
      <c r="A21" s="93">
        <f>IF(INT(I21/100)=1,F21,0)</f>
        <v>0</v>
      </c>
      <c r="B21" s="93">
        <f>IF(INT(I21/100)=3,F21,0)</f>
        <v>0</v>
      </c>
      <c r="C21" s="93">
        <f>IF(INT(I21/100)=4,F21,0)</f>
        <v>0</v>
      </c>
      <c r="D21" s="93">
        <f>IF(INT(I21/100)=5,F21,0)</f>
        <v>0</v>
      </c>
      <c r="E21" s="93">
        <f>IF(INT(I21/100)=6,F21,0)</f>
        <v>10</v>
      </c>
      <c r="F21" s="97">
        <v>10</v>
      </c>
      <c r="H21" s="118">
        <v>1</v>
      </c>
      <c r="I21" s="92">
        <v>605</v>
      </c>
      <c r="J21" s="101" t="str">
        <f>LOOKUP(I21,Name!A$2:B1914)</f>
        <v>Henry Thorneywork</v>
      </c>
      <c r="K21" s="92">
        <v>54.4</v>
      </c>
      <c r="L21" s="109"/>
      <c r="M21" s="380" t="s">
        <v>237</v>
      </c>
      <c r="N21" s="100">
        <v>1</v>
      </c>
      <c r="O21" s="92">
        <v>605</v>
      </c>
      <c r="P21" s="101" t="str">
        <f>LOOKUP(O21,Name!A$2:B1914)</f>
        <v>Henry Thorneywork</v>
      </c>
      <c r="Q21" s="497">
        <v>6.72</v>
      </c>
      <c r="R21" s="109"/>
      <c r="S21" s="62"/>
      <c r="T21" s="96">
        <f>IF(INT(O21/100)=1,Y21,0)</f>
        <v>0</v>
      </c>
      <c r="U21" s="96">
        <f>IF(INT(O21/100)=3,Y21,0)</f>
        <v>0</v>
      </c>
      <c r="V21" s="96">
        <f>IF(INT(O21/100)=4,Y21,0)</f>
        <v>0</v>
      </c>
      <c r="W21" s="96">
        <f>IF(INT(O21/100)=5,Y21,0)</f>
        <v>0</v>
      </c>
      <c r="X21" s="96">
        <f>IF(INT(O21/100)=6,Y21,0)</f>
        <v>10</v>
      </c>
      <c r="Y21" s="85">
        <v>10</v>
      </c>
    </row>
    <row r="22" spans="1:25" ht="15.75">
      <c r="A22" s="93">
        <f>IF(INT(I22/100)=1,F22,0)</f>
        <v>8</v>
      </c>
      <c r="B22" s="93">
        <f>IF(INT(I22/100)=3,F22,0)</f>
        <v>0</v>
      </c>
      <c r="C22" s="93">
        <f>IF(INT(I22/100)=4,F22,0)</f>
        <v>0</v>
      </c>
      <c r="D22" s="93">
        <f>IF(INT(I22/100)=5,F22,0)</f>
        <v>0</v>
      </c>
      <c r="E22" s="93">
        <f>IF(INT(I22/100)=6,F22,0)</f>
        <v>0</v>
      </c>
      <c r="F22" s="97">
        <v>8</v>
      </c>
      <c r="H22" s="118">
        <v>2</v>
      </c>
      <c r="I22" s="92">
        <v>153</v>
      </c>
      <c r="J22" s="101" t="str">
        <f>LOOKUP(I22,Name!A$2:B1915)</f>
        <v>Kieran Higgins</v>
      </c>
      <c r="K22" s="92">
        <v>62.9</v>
      </c>
      <c r="L22" s="109"/>
      <c r="M22" s="380" t="s">
        <v>237</v>
      </c>
      <c r="N22" s="100">
        <v>2</v>
      </c>
      <c r="O22" s="92">
        <v>358</v>
      </c>
      <c r="P22" s="101" t="str">
        <f>LOOKUP(O22,Name!A$2:B1915)</f>
        <v>Zach Elliott</v>
      </c>
      <c r="Q22" s="497">
        <v>6.46</v>
      </c>
      <c r="R22" s="109"/>
      <c r="S22" s="62"/>
      <c r="T22" s="96">
        <f>IF(INT(O22/100)=1,Y22,0)</f>
        <v>0</v>
      </c>
      <c r="U22" s="96">
        <f>IF(INT(O22/100)=3,Y22,0)</f>
        <v>8</v>
      </c>
      <c r="V22" s="96">
        <f>IF(INT(O22/100)=4,Y22,0)</f>
        <v>0</v>
      </c>
      <c r="W22" s="96">
        <f>IF(INT(O22/100)=5,Y22,0)</f>
        <v>0</v>
      </c>
      <c r="X22" s="96">
        <f>IF(INT(O22/100)=6,Y22,0)</f>
        <v>0</v>
      </c>
      <c r="Y22" s="85">
        <v>8</v>
      </c>
    </row>
    <row r="23" spans="1:25" ht="15.75">
      <c r="A23" s="93">
        <f>IF(INT(I23/100)=1,F23,0)</f>
        <v>0</v>
      </c>
      <c r="B23" s="93">
        <f>IF(INT(I23/100)=3,F23,0)</f>
        <v>6</v>
      </c>
      <c r="C23" s="93">
        <f>IF(INT(I23/100)=4,F23,0)</f>
        <v>0</v>
      </c>
      <c r="D23" s="93">
        <f>IF(INT(I23/100)=5,F23,0)</f>
        <v>0</v>
      </c>
      <c r="E23" s="93">
        <f>IF(INT(I23/100)=6,F23,0)</f>
        <v>0</v>
      </c>
      <c r="F23" s="97">
        <v>6</v>
      </c>
      <c r="H23" s="118">
        <v>3</v>
      </c>
      <c r="I23" s="92">
        <v>373</v>
      </c>
      <c r="J23" s="101" t="str">
        <f>LOOKUP(I23,Name!A$2:B1916)</f>
        <v>Alexander Oleskow</v>
      </c>
      <c r="K23" s="92">
        <v>63.8</v>
      </c>
      <c r="L23" s="109"/>
      <c r="M23" s="380" t="s">
        <v>237</v>
      </c>
      <c r="N23" s="100">
        <v>3</v>
      </c>
      <c r="O23" s="92">
        <v>571</v>
      </c>
      <c r="P23" s="101" t="str">
        <f>LOOKUP(O23,Name!A$2:B1916)</f>
        <v>Lewis Johnson</v>
      </c>
      <c r="Q23" s="497">
        <v>6.12</v>
      </c>
      <c r="R23" s="109"/>
      <c r="S23" s="62"/>
      <c r="T23" s="96">
        <f>IF(INT(O23/100)=1,Y23,0)</f>
        <v>0</v>
      </c>
      <c r="U23" s="96">
        <f>IF(INT(O23/100)=3,Y23,0)</f>
        <v>0</v>
      </c>
      <c r="V23" s="96">
        <f>IF(INT(O23/100)=4,Y23,0)</f>
        <v>0</v>
      </c>
      <c r="W23" s="96">
        <f>IF(INT(O23/100)=5,Y23,0)</f>
        <v>6</v>
      </c>
      <c r="X23" s="96">
        <f>IF(INT(O23/100)=6,Y23,0)</f>
        <v>0</v>
      </c>
      <c r="Y23" s="85">
        <v>6</v>
      </c>
    </row>
    <row r="24" spans="1:25" ht="15.75">
      <c r="A24" s="93">
        <f>IF(INT(I24/100)=1,F24,0)</f>
        <v>0</v>
      </c>
      <c r="B24" s="93">
        <f>IF(INT(I24/100)=3,F24,0)</f>
        <v>0</v>
      </c>
      <c r="C24" s="93">
        <f>IF(INT(I24/100)=4,F24,0)</f>
        <v>0</v>
      </c>
      <c r="D24" s="93">
        <f>IF(INT(I24/100)=5,F24,0)</f>
        <v>0</v>
      </c>
      <c r="E24" s="93">
        <f>IF(INT(I24/100)=6,F24,0)</f>
        <v>0</v>
      </c>
      <c r="F24" s="97">
        <v>4</v>
      </c>
      <c r="H24" s="118">
        <v>4</v>
      </c>
      <c r="I24" s="92"/>
      <c r="J24" s="101" t="e">
        <f>LOOKUP(I24,Name!A$2:B1917)</f>
        <v>#N/A</v>
      </c>
      <c r="K24" s="92"/>
      <c r="L24" s="109"/>
      <c r="M24" s="380" t="s">
        <v>237</v>
      </c>
      <c r="N24" s="100">
        <v>4</v>
      </c>
      <c r="O24" s="92">
        <v>150</v>
      </c>
      <c r="P24" s="101" t="str">
        <f>LOOKUP(O24,Name!A$2:B1917)</f>
        <v>Chris Sissons</v>
      </c>
      <c r="Q24" s="497">
        <v>5.87</v>
      </c>
      <c r="R24" s="109"/>
      <c r="S24" s="62"/>
      <c r="T24" s="96">
        <f>IF(INT(O24/100)=1,Y24,0)</f>
        <v>4</v>
      </c>
      <c r="U24" s="96">
        <f>IF(INT(O24/100)=3,Y24,0)</f>
        <v>0</v>
      </c>
      <c r="V24" s="96">
        <f>IF(INT(O24/100)=4,Y24,0)</f>
        <v>0</v>
      </c>
      <c r="W24" s="96">
        <f>IF(INT(O24/100)=5,Y24,0)</f>
        <v>0</v>
      </c>
      <c r="X24" s="96">
        <f>IF(INT(O24/100)=6,Y24,0)</f>
        <v>0</v>
      </c>
      <c r="Y24" s="85">
        <v>4</v>
      </c>
    </row>
    <row r="25" spans="1:25" ht="15.75">
      <c r="A25" s="93">
        <f>IF(INT(I25/100)=1,F25,0)</f>
        <v>0</v>
      </c>
      <c r="B25" s="93">
        <f>IF(INT(I25/100)=3,F25,0)</f>
        <v>0</v>
      </c>
      <c r="C25" s="93">
        <f>IF(INT(I25/100)=4,F25,0)</f>
        <v>0</v>
      </c>
      <c r="D25" s="93">
        <f>IF(INT(I25/100)=5,F25,0)</f>
        <v>0</v>
      </c>
      <c r="E25" s="93">
        <f>IF(INT(I25/100)=6,F25,0)</f>
        <v>0</v>
      </c>
      <c r="F25" s="97">
        <v>2</v>
      </c>
      <c r="H25" s="118">
        <v>5</v>
      </c>
      <c r="I25" s="92"/>
      <c r="J25" s="101" t="e">
        <f>LOOKUP(I25,Name!A$2:B1918)</f>
        <v>#N/A</v>
      </c>
      <c r="K25" s="92"/>
      <c r="L25" s="109"/>
      <c r="M25" s="380" t="s">
        <v>237</v>
      </c>
      <c r="N25" s="100">
        <v>5</v>
      </c>
      <c r="O25" s="92"/>
      <c r="P25" s="101" t="e">
        <f>LOOKUP(O25,Name!A$2:B1918)</f>
        <v>#N/A</v>
      </c>
      <c r="Q25" s="497"/>
      <c r="R25" s="109"/>
      <c r="S25" s="62"/>
      <c r="T25" s="96">
        <f>IF(INT(O25/100)=1,Y25,0)</f>
        <v>0</v>
      </c>
      <c r="U25" s="96">
        <f>IF(INT(O25/100)=3,Y25,0)</f>
        <v>0</v>
      </c>
      <c r="V25" s="96">
        <f>IF(INT(O25/100)=4,Y25,0)</f>
        <v>0</v>
      </c>
      <c r="W25" s="96">
        <f>IF(INT(O25/100)=5,Y25,0)</f>
        <v>0</v>
      </c>
      <c r="X25" s="96">
        <f>IF(INT(O25/100)=6,Y25,0)</f>
        <v>0</v>
      </c>
      <c r="Y25" s="85">
        <v>2</v>
      </c>
    </row>
    <row r="26" spans="1:25" ht="15.75">
      <c r="A26" s="94"/>
      <c r="B26" s="94"/>
      <c r="C26" s="94"/>
      <c r="D26" s="94"/>
      <c r="E26" s="94"/>
      <c r="F26" s="95" t="s">
        <v>117</v>
      </c>
      <c r="H26" s="108"/>
      <c r="I26" s="102"/>
      <c r="J26" s="101"/>
      <c r="K26" s="102"/>
      <c r="L26" s="109"/>
      <c r="M26" s="380" t="s">
        <v>237</v>
      </c>
      <c r="N26" s="108"/>
      <c r="O26" s="102"/>
      <c r="P26" s="101"/>
      <c r="Q26" s="351"/>
      <c r="R26" s="109"/>
      <c r="S26" s="62"/>
      <c r="T26" s="110"/>
      <c r="U26" s="94"/>
      <c r="V26" s="94"/>
      <c r="W26" s="94"/>
      <c r="X26" s="94"/>
      <c r="Y26" s="95" t="s">
        <v>117</v>
      </c>
    </row>
    <row r="27" spans="1:24" ht="15.75">
      <c r="A27" s="87" t="s">
        <v>107</v>
      </c>
      <c r="B27" s="88" t="s">
        <v>109</v>
      </c>
      <c r="C27" s="89" t="s">
        <v>111</v>
      </c>
      <c r="D27" s="90" t="s">
        <v>113</v>
      </c>
      <c r="E27" s="91" t="s">
        <v>115</v>
      </c>
      <c r="H27" s="244" t="s">
        <v>195</v>
      </c>
      <c r="I27" s="107">
        <v>8.2</v>
      </c>
      <c r="J27" s="102" t="s">
        <v>124</v>
      </c>
      <c r="K27" s="102"/>
      <c r="L27" s="109"/>
      <c r="M27" s="380" t="s">
        <v>237</v>
      </c>
      <c r="N27" s="244" t="s">
        <v>214</v>
      </c>
      <c r="O27" s="102"/>
      <c r="P27" s="102" t="s">
        <v>179</v>
      </c>
      <c r="Q27" s="351"/>
      <c r="R27" s="109"/>
      <c r="S27" s="62"/>
      <c r="T27" s="87" t="s">
        <v>107</v>
      </c>
      <c r="U27" s="88" t="s">
        <v>109</v>
      </c>
      <c r="V27" s="89" t="s">
        <v>111</v>
      </c>
      <c r="W27" s="90" t="s">
        <v>113</v>
      </c>
      <c r="X27" s="91" t="s">
        <v>115</v>
      </c>
    </row>
    <row r="28" spans="1:25" ht="15.75">
      <c r="A28" s="93">
        <f>IF(INT(I28/100)=1,F28,0)</f>
        <v>0</v>
      </c>
      <c r="B28" s="93">
        <f>IF(INT(I28/100)=3,F28,0)</f>
        <v>10</v>
      </c>
      <c r="C28" s="93">
        <f>IF(INT(I28/100)=4,F28,0)</f>
        <v>0</v>
      </c>
      <c r="D28" s="93">
        <f>IF(INT(I28/100)=5,F28,0)</f>
        <v>0</v>
      </c>
      <c r="E28" s="93">
        <f>IF(INT(I28/100)=6,F28,0)</f>
        <v>0</v>
      </c>
      <c r="F28" s="97">
        <v>10</v>
      </c>
      <c r="H28" s="118">
        <v>1</v>
      </c>
      <c r="I28" s="92">
        <v>359</v>
      </c>
      <c r="J28" s="101" t="str">
        <f>LOOKUP(I28,Name!A$2:B1921)</f>
        <v>Alex Ross</v>
      </c>
      <c r="K28" s="92" t="s">
        <v>556</v>
      </c>
      <c r="L28" s="109"/>
      <c r="M28" s="380" t="s">
        <v>237</v>
      </c>
      <c r="N28" s="100">
        <v>1</v>
      </c>
      <c r="O28" s="92">
        <v>610</v>
      </c>
      <c r="P28" s="101" t="str">
        <f>LOOKUP(O28,Name!A$2:B1921)</f>
        <v>Sam Harris</v>
      </c>
      <c r="Q28" s="497">
        <v>5.72</v>
      </c>
      <c r="R28" s="109"/>
      <c r="S28" s="62"/>
      <c r="T28" s="96">
        <f>IF(INT(O28/100)=1,Y28,0)</f>
        <v>0</v>
      </c>
      <c r="U28" s="96">
        <f>IF(INT(O28/100)=3,Y28,0)</f>
        <v>0</v>
      </c>
      <c r="V28" s="96">
        <f>IF(INT(O28/100)=4,Y28,0)</f>
        <v>0</v>
      </c>
      <c r="W28" s="96">
        <f>IF(INT(O28/100)=5,Y28,0)</f>
        <v>0</v>
      </c>
      <c r="X28" s="96">
        <f>IF(INT(O28/100)=6,Y28,0)</f>
        <v>10</v>
      </c>
      <c r="Y28" s="85">
        <v>10</v>
      </c>
    </row>
    <row r="29" spans="1:25" ht="15.75">
      <c r="A29" s="93">
        <f>IF(INT(I29/100)=1,F29,0)</f>
        <v>0</v>
      </c>
      <c r="B29" s="93">
        <f>IF(INT(I29/100)=3,F29,0)</f>
        <v>0</v>
      </c>
      <c r="C29" s="93">
        <f>IF(INT(I29/100)=4,F29,0)</f>
        <v>0</v>
      </c>
      <c r="D29" s="93">
        <f>IF(INT(I29/100)=5,F29,0)</f>
        <v>0</v>
      </c>
      <c r="E29" s="93">
        <f>IF(INT(I29/100)=6,F29,0)</f>
        <v>8</v>
      </c>
      <c r="F29" s="97">
        <v>8</v>
      </c>
      <c r="H29" s="118">
        <v>2</v>
      </c>
      <c r="I29" s="92">
        <v>608</v>
      </c>
      <c r="J29" s="101" t="str">
        <f>LOOKUP(I29,Name!A$2:B1922)</f>
        <v>Jacob Redden</v>
      </c>
      <c r="K29" s="92" t="s">
        <v>557</v>
      </c>
      <c r="L29" s="109"/>
      <c r="M29" s="380" t="s">
        <v>237</v>
      </c>
      <c r="N29" s="100">
        <v>2</v>
      </c>
      <c r="O29" s="92">
        <v>375</v>
      </c>
      <c r="P29" s="101" t="str">
        <f>LOOKUP(O29,Name!A$2:B1922)</f>
        <v>Morgan Price</v>
      </c>
      <c r="Q29" s="497">
        <v>5</v>
      </c>
      <c r="R29" s="109"/>
      <c r="S29" s="62"/>
      <c r="T29" s="96">
        <f>IF(INT(O29/100)=1,Y29,0)</f>
        <v>0</v>
      </c>
      <c r="U29" s="96">
        <f>IF(INT(O29/100)=3,Y29,0)</f>
        <v>8</v>
      </c>
      <c r="V29" s="96">
        <f>IF(INT(O29/100)=4,Y29,0)</f>
        <v>0</v>
      </c>
      <c r="W29" s="96">
        <f>IF(INT(O29/100)=5,Y29,0)</f>
        <v>0</v>
      </c>
      <c r="X29" s="96">
        <f>IF(INT(O29/100)=6,Y29,0)</f>
        <v>0</v>
      </c>
      <c r="Y29" s="85">
        <v>8</v>
      </c>
    </row>
    <row r="30" spans="1:25" ht="15.75">
      <c r="A30" s="93">
        <f>IF(INT(I30/100)=1,F30,0)</f>
        <v>6</v>
      </c>
      <c r="B30" s="93">
        <f>IF(INT(I30/100)=3,F30,0)</f>
        <v>0</v>
      </c>
      <c r="C30" s="93">
        <f>IF(INT(I30/100)=4,F30,0)</f>
        <v>0</v>
      </c>
      <c r="D30" s="93">
        <f>IF(INT(I30/100)=5,F30,0)</f>
        <v>0</v>
      </c>
      <c r="E30" s="93">
        <f>IF(INT(I30/100)=6,F30,0)</f>
        <v>0</v>
      </c>
      <c r="F30" s="97">
        <v>6</v>
      </c>
      <c r="H30" s="118">
        <v>3</v>
      </c>
      <c r="I30" s="92">
        <v>158</v>
      </c>
      <c r="J30" s="101" t="str">
        <f>LOOKUP(I30,Name!A$2:B1923)</f>
        <v>Luke O'Brien</v>
      </c>
      <c r="K30" s="92" t="s">
        <v>558</v>
      </c>
      <c r="L30" s="109"/>
      <c r="M30" s="380" t="s">
        <v>237</v>
      </c>
      <c r="N30" s="100">
        <v>3</v>
      </c>
      <c r="O30" s="92">
        <v>151</v>
      </c>
      <c r="P30" s="101" t="str">
        <f>LOOKUP(O30,Name!A$2:B1923)</f>
        <v>Nathan Case</v>
      </c>
      <c r="Q30" s="497">
        <v>4.98</v>
      </c>
      <c r="R30" s="109"/>
      <c r="S30" s="62"/>
      <c r="T30" s="96">
        <f>IF(INT(O30/100)=1,Y30,0)</f>
        <v>6</v>
      </c>
      <c r="U30" s="96">
        <f>IF(INT(O30/100)=3,Y30,0)</f>
        <v>0</v>
      </c>
      <c r="V30" s="96">
        <f>IF(INT(O30/100)=4,Y30,0)</f>
        <v>0</v>
      </c>
      <c r="W30" s="96">
        <f>IF(INT(O30/100)=5,Y30,0)</f>
        <v>0</v>
      </c>
      <c r="X30" s="96">
        <f>IF(INT(O30/100)=6,Y30,0)</f>
        <v>0</v>
      </c>
      <c r="Y30" s="85">
        <v>6</v>
      </c>
    </row>
    <row r="31" spans="1:25" ht="15.75">
      <c r="A31" s="93">
        <f>IF(INT(I31/100)=1,F31,0)</f>
        <v>0</v>
      </c>
      <c r="B31" s="93">
        <f>IF(INT(I31/100)=3,F31,0)</f>
        <v>0</v>
      </c>
      <c r="C31" s="93">
        <f>IF(INT(I31/100)=4,F31,0)</f>
        <v>0</v>
      </c>
      <c r="D31" s="93">
        <f>IF(INT(I31/100)=5,F31,0)</f>
        <v>0</v>
      </c>
      <c r="E31" s="93">
        <f>IF(INT(I31/100)=6,F31,0)</f>
        <v>0</v>
      </c>
      <c r="F31" s="97">
        <v>4</v>
      </c>
      <c r="H31" s="118">
        <v>4</v>
      </c>
      <c r="I31" s="92"/>
      <c r="J31" s="101" t="e">
        <f>LOOKUP(I31,Name!A$2:B1924)</f>
        <v>#N/A</v>
      </c>
      <c r="K31" s="92"/>
      <c r="L31" s="109"/>
      <c r="M31" s="380" t="s">
        <v>237</v>
      </c>
      <c r="N31" s="100">
        <v>4</v>
      </c>
      <c r="O31" s="92"/>
      <c r="P31" s="101" t="e">
        <f>LOOKUP(O31,Name!A$2:B1924)</f>
        <v>#N/A</v>
      </c>
      <c r="Q31" s="497"/>
      <c r="R31" s="109"/>
      <c r="S31" s="62"/>
      <c r="T31" s="96">
        <f>IF(INT(O31/100)=1,Y31,0)</f>
        <v>0</v>
      </c>
      <c r="U31" s="96">
        <f>IF(INT(O31/100)=3,Y31,0)</f>
        <v>0</v>
      </c>
      <c r="V31" s="96">
        <f>IF(INT(O31/100)=4,Y31,0)</f>
        <v>0</v>
      </c>
      <c r="W31" s="96">
        <f>IF(INT(O31/100)=5,Y31,0)</f>
        <v>0</v>
      </c>
      <c r="X31" s="96">
        <f>IF(INT(O31/100)=6,Y31,0)</f>
        <v>0</v>
      </c>
      <c r="Y31" s="85">
        <v>4</v>
      </c>
    </row>
    <row r="32" spans="1:25" ht="16.5" thickBot="1">
      <c r="A32" s="93">
        <f>IF(INT(I32/100)=1,F32,0)</f>
        <v>0</v>
      </c>
      <c r="B32" s="93">
        <f>IF(INT(I32/100)=3,F32,0)</f>
        <v>0</v>
      </c>
      <c r="C32" s="93">
        <f>IF(INT(I32/100)=4,F32,0)</f>
        <v>0</v>
      </c>
      <c r="D32" s="93">
        <f>IF(INT(I32/100)=5,F32,0)</f>
        <v>0</v>
      </c>
      <c r="E32" s="93">
        <f>IF(INT(I32/100)=6,F32,0)</f>
        <v>0</v>
      </c>
      <c r="F32" s="97">
        <v>2</v>
      </c>
      <c r="H32" s="118">
        <v>5</v>
      </c>
      <c r="I32" s="92"/>
      <c r="J32" s="101" t="e">
        <f>LOOKUP(I32,Name!A$2:B1925)</f>
        <v>#N/A</v>
      </c>
      <c r="K32" s="92"/>
      <c r="L32" s="109"/>
      <c r="M32" s="380" t="s">
        <v>237</v>
      </c>
      <c r="N32" s="104">
        <v>5</v>
      </c>
      <c r="O32" s="105"/>
      <c r="P32" s="106" t="e">
        <f>LOOKUP(O32,Name!A$2:B1925)</f>
        <v>#N/A</v>
      </c>
      <c r="Q32" s="499"/>
      <c r="R32" s="114"/>
      <c r="S32" s="62"/>
      <c r="T32" s="96">
        <f>IF(INT(O32/100)=1,Y32,0)</f>
        <v>0</v>
      </c>
      <c r="U32" s="96">
        <f>IF(INT(O32/100)=3,Y32,0)</f>
        <v>0</v>
      </c>
      <c r="V32" s="96">
        <f>IF(INT(O32/100)=4,Y32,0)</f>
        <v>0</v>
      </c>
      <c r="W32" s="96">
        <f>IF(INT(O32/100)=5,Y32,0)</f>
        <v>0</v>
      </c>
      <c r="X32" s="96">
        <f>IF(INT(O32/100)=6,Y32,0)</f>
        <v>0</v>
      </c>
      <c r="Y32" s="85">
        <v>2</v>
      </c>
    </row>
    <row r="33" spans="1:25" ht="16.5" thickBot="1">
      <c r="A33" s="94"/>
      <c r="B33" s="94"/>
      <c r="C33" s="94"/>
      <c r="D33" s="94"/>
      <c r="E33" s="94"/>
      <c r="F33" s="95" t="s">
        <v>117</v>
      </c>
      <c r="H33" s="108"/>
      <c r="I33" s="102"/>
      <c r="J33" s="101"/>
      <c r="K33" s="102"/>
      <c r="L33" s="109"/>
      <c r="M33" s="380" t="s">
        <v>237</v>
      </c>
      <c r="N33" s="86"/>
      <c r="O33" s="86"/>
      <c r="P33" s="98"/>
      <c r="Q33" s="86"/>
      <c r="R33" s="98"/>
      <c r="T33" s="94"/>
      <c r="U33" s="94"/>
      <c r="V33" s="94"/>
      <c r="W33" s="94"/>
      <c r="X33" s="94"/>
      <c r="Y33" s="95" t="s">
        <v>117</v>
      </c>
    </row>
    <row r="34" spans="1:24" ht="15.75">
      <c r="A34" s="87" t="s">
        <v>107</v>
      </c>
      <c r="B34" s="88" t="s">
        <v>109</v>
      </c>
      <c r="C34" s="89" t="s">
        <v>111</v>
      </c>
      <c r="D34" s="90" t="s">
        <v>113</v>
      </c>
      <c r="E34" s="91" t="s">
        <v>115</v>
      </c>
      <c r="H34" s="244" t="s">
        <v>196</v>
      </c>
      <c r="I34" s="107">
        <v>8.35</v>
      </c>
      <c r="J34" s="102" t="s">
        <v>197</v>
      </c>
      <c r="K34" s="102"/>
      <c r="L34" s="109"/>
      <c r="M34" s="380" t="s">
        <v>237</v>
      </c>
      <c r="N34" s="243" t="s">
        <v>212</v>
      </c>
      <c r="O34" s="115"/>
      <c r="P34" s="99" t="s">
        <v>180</v>
      </c>
      <c r="Q34" s="99"/>
      <c r="R34" s="111"/>
      <c r="S34" s="62"/>
      <c r="T34" s="87" t="s">
        <v>107</v>
      </c>
      <c r="U34" s="88" t="s">
        <v>109</v>
      </c>
      <c r="V34" s="89" t="s">
        <v>111</v>
      </c>
      <c r="W34" s="90" t="s">
        <v>113</v>
      </c>
      <c r="X34" s="91" t="s">
        <v>115</v>
      </c>
    </row>
    <row r="35" spans="1:25" ht="15.75">
      <c r="A35" s="93">
        <f>IF(INT(I35/100)=1,F35,0)</f>
        <v>0</v>
      </c>
      <c r="B35" s="93">
        <f>IF(INT(I35/100)=3,F35,0)</f>
        <v>0</v>
      </c>
      <c r="C35" s="93">
        <f>IF(INT(I35/100)=4,F35,0)</f>
        <v>10</v>
      </c>
      <c r="D35" s="93">
        <f>IF(INT(I35/100)=5,F35,0)</f>
        <v>0</v>
      </c>
      <c r="E35" s="93">
        <f>IF(INT(I35/100)=6,F35,0)</f>
        <v>0</v>
      </c>
      <c r="F35" s="97">
        <v>10</v>
      </c>
      <c r="H35" s="118">
        <v>1</v>
      </c>
      <c r="I35" s="92">
        <v>495</v>
      </c>
      <c r="J35" s="101" t="str">
        <f>LOOKUP(I35,Name!A$2:B1928)</f>
        <v>James Andrews</v>
      </c>
      <c r="K35" s="92">
        <v>24.3</v>
      </c>
      <c r="L35" s="109"/>
      <c r="M35" s="380" t="s">
        <v>237</v>
      </c>
      <c r="N35" s="100">
        <v>1</v>
      </c>
      <c r="O35" s="92">
        <v>358</v>
      </c>
      <c r="P35" s="101" t="str">
        <f>LOOKUP(O35,Name!A$2:B1928)</f>
        <v>Zach Elliott</v>
      </c>
      <c r="Q35" s="92">
        <v>56</v>
      </c>
      <c r="R35" s="109"/>
      <c r="S35" s="62"/>
      <c r="T35" s="96">
        <f>IF(INT(O35/100)=1,Y35,0)</f>
        <v>0</v>
      </c>
      <c r="U35" s="96">
        <f>IF(INT(O35/100)=3,Y35,0)</f>
        <v>10</v>
      </c>
      <c r="V35" s="96">
        <f>IF(INT(O35/100)=4,Y35,0)</f>
        <v>0</v>
      </c>
      <c r="W35" s="96">
        <f>IF(INT(O35/100)=5,Y35,0)</f>
        <v>0</v>
      </c>
      <c r="X35" s="96">
        <f>IF(INT(O35/100)=6,Y35,0)</f>
        <v>0</v>
      </c>
      <c r="Y35" s="85">
        <v>10</v>
      </c>
    </row>
    <row r="36" spans="1:25" ht="15.75">
      <c r="A36" s="93">
        <f>IF(INT(I36/100)=1,F36,0)</f>
        <v>0</v>
      </c>
      <c r="B36" s="93">
        <f>IF(INT(I36/100)=3,F36,0)</f>
        <v>0</v>
      </c>
      <c r="C36" s="93">
        <f>IF(INT(I36/100)=4,F36,0)</f>
        <v>0</v>
      </c>
      <c r="D36" s="93">
        <f>IF(INT(I36/100)=5,F36,0)</f>
        <v>0</v>
      </c>
      <c r="E36" s="93">
        <f>IF(INT(I36/100)=6,F36,0)</f>
        <v>8</v>
      </c>
      <c r="F36" s="97">
        <v>8</v>
      </c>
      <c r="H36" s="118">
        <v>2</v>
      </c>
      <c r="I36" s="92">
        <v>601</v>
      </c>
      <c r="J36" s="101" t="str">
        <f>LOOKUP(I36,Name!A$2:B1929)</f>
        <v>Tom O'Hanlon</v>
      </c>
      <c r="K36" s="92">
        <v>24.8</v>
      </c>
      <c r="L36" s="109"/>
      <c r="M36" s="380" t="s">
        <v>237</v>
      </c>
      <c r="N36" s="100">
        <v>2</v>
      </c>
      <c r="O36" s="92">
        <v>606</v>
      </c>
      <c r="P36" s="101" t="str">
        <f>LOOKUP(O36,Name!A$2:B1929)</f>
        <v>Max Vernon</v>
      </c>
      <c r="Q36" s="92">
        <v>51</v>
      </c>
      <c r="R36" s="109"/>
      <c r="S36" s="62"/>
      <c r="T36" s="96">
        <f>IF(INT(O36/100)=1,Y36,0)</f>
        <v>0</v>
      </c>
      <c r="U36" s="96">
        <f>IF(INT(O36/100)=3,Y36,0)</f>
        <v>0</v>
      </c>
      <c r="V36" s="96">
        <f>IF(INT(O36/100)=4,Y36,0)</f>
        <v>0</v>
      </c>
      <c r="W36" s="96">
        <f>IF(INT(O36/100)=5,Y36,0)</f>
        <v>0</v>
      </c>
      <c r="X36" s="96">
        <f>IF(INT(O36/100)=6,Y36,0)</f>
        <v>8</v>
      </c>
      <c r="Y36" s="85">
        <v>8</v>
      </c>
    </row>
    <row r="37" spans="1:25" ht="15.75">
      <c r="A37" s="93">
        <f>IF(INT(I37/100)=1,F37,0)</f>
        <v>0</v>
      </c>
      <c r="B37" s="93">
        <f>IF(INT(I37/100)=3,F37,0)</f>
        <v>6</v>
      </c>
      <c r="C37" s="93">
        <f>IF(INT(I37/100)=4,F37,0)</f>
        <v>0</v>
      </c>
      <c r="D37" s="93">
        <f>IF(INT(I37/100)=5,F37,0)</f>
        <v>0</v>
      </c>
      <c r="E37" s="93">
        <f>IF(INT(I37/100)=6,F37,0)</f>
        <v>0</v>
      </c>
      <c r="F37" s="97">
        <v>6</v>
      </c>
      <c r="H37" s="118">
        <v>3</v>
      </c>
      <c r="I37" s="92">
        <v>377</v>
      </c>
      <c r="J37" s="101" t="str">
        <f>LOOKUP(I37,Name!A$2:B1930)</f>
        <v>Jose Duhaney</v>
      </c>
      <c r="K37" s="92">
        <v>26.4</v>
      </c>
      <c r="L37" s="109"/>
      <c r="M37" s="380" t="s">
        <v>237</v>
      </c>
      <c r="N37" s="100">
        <v>3</v>
      </c>
      <c r="O37" s="92">
        <v>494</v>
      </c>
      <c r="P37" s="101" t="str">
        <f>LOOKUP(O37,Name!A$2:B1930)</f>
        <v>Sam Chance</v>
      </c>
      <c r="Q37" s="92">
        <v>50</v>
      </c>
      <c r="R37" s="109"/>
      <c r="S37" s="62"/>
      <c r="T37" s="96">
        <f>IF(INT(O37/100)=1,Y37,0)</f>
        <v>0</v>
      </c>
      <c r="U37" s="96">
        <f>IF(INT(O37/100)=3,Y37,0)</f>
        <v>0</v>
      </c>
      <c r="V37" s="96">
        <f>IF(INT(O37/100)=4,Y37,0)</f>
        <v>6</v>
      </c>
      <c r="W37" s="96">
        <f>IF(INT(O37/100)=5,Y37,0)</f>
        <v>0</v>
      </c>
      <c r="X37" s="96">
        <f>IF(INT(O37/100)=6,Y37,0)</f>
        <v>0</v>
      </c>
      <c r="Y37" s="85">
        <v>6</v>
      </c>
    </row>
    <row r="38" spans="1:25" ht="15.75">
      <c r="A38" s="93">
        <f>IF(INT(I38/100)=1,F38,0)</f>
        <v>0</v>
      </c>
      <c r="B38" s="93">
        <f>IF(INT(I38/100)=3,F38,0)</f>
        <v>0</v>
      </c>
      <c r="C38" s="93">
        <f>IF(INT(I38/100)=4,F38,0)</f>
        <v>0</v>
      </c>
      <c r="D38" s="93">
        <f>IF(INT(I38/100)=5,F38,0)</f>
        <v>4</v>
      </c>
      <c r="E38" s="93">
        <f>IF(INT(I38/100)=6,F38,0)</f>
        <v>0</v>
      </c>
      <c r="F38" s="97">
        <v>4</v>
      </c>
      <c r="H38" s="118">
        <v>4</v>
      </c>
      <c r="I38" s="92">
        <v>571</v>
      </c>
      <c r="J38" s="101" t="str">
        <f>LOOKUP(I38,Name!A$2:B1931)</f>
        <v>Lewis Johnson</v>
      </c>
      <c r="K38" s="7">
        <v>27.5</v>
      </c>
      <c r="L38" s="109"/>
      <c r="M38" s="380" t="s">
        <v>237</v>
      </c>
      <c r="N38" s="100">
        <v>4</v>
      </c>
      <c r="O38" s="92">
        <v>572</v>
      </c>
      <c r="P38" s="101" t="str">
        <f>LOOKUP(O38,Name!A$2:B1931)</f>
        <v>Oliver Barnard</v>
      </c>
      <c r="Q38" s="92">
        <v>49</v>
      </c>
      <c r="R38" s="109"/>
      <c r="S38" s="62"/>
      <c r="T38" s="96">
        <f>IF(INT(O38/100)=1,Y38,0)</f>
        <v>0</v>
      </c>
      <c r="U38" s="96">
        <f>IF(INT(O38/100)=3,Y38,0)</f>
        <v>0</v>
      </c>
      <c r="V38" s="96">
        <f>IF(INT(O38/100)=4,Y38,0)</f>
        <v>0</v>
      </c>
      <c r="W38" s="96">
        <f>IF(INT(O38/100)=5,Y38,0)</f>
        <v>4</v>
      </c>
      <c r="X38" s="96">
        <f>IF(INT(O38/100)=6,Y38,0)</f>
        <v>0</v>
      </c>
      <c r="Y38" s="85">
        <v>4</v>
      </c>
    </row>
    <row r="39" spans="1:25" ht="15.75">
      <c r="A39" s="93">
        <f>IF(INT(I39/100)=1,F39,0)</f>
        <v>2</v>
      </c>
      <c r="B39" s="93">
        <f>IF(INT(I39/100)=3,F39,0)</f>
        <v>0</v>
      </c>
      <c r="C39" s="93">
        <f>IF(INT(I39/100)=4,F39,0)</f>
        <v>0</v>
      </c>
      <c r="D39" s="93">
        <f>IF(INT(I39/100)=5,F39,0)</f>
        <v>0</v>
      </c>
      <c r="E39" s="93">
        <f>IF(INT(I39/100)=6,F39,0)</f>
        <v>0</v>
      </c>
      <c r="F39" s="97">
        <v>2</v>
      </c>
      <c r="H39" s="118">
        <v>5</v>
      </c>
      <c r="I39" s="92">
        <v>162</v>
      </c>
      <c r="J39" s="101" t="str">
        <f>LOOKUP(I39,Name!A$2:B1932)</f>
        <v>Cameron Harris</v>
      </c>
      <c r="K39" s="92">
        <v>27.6</v>
      </c>
      <c r="L39" s="109"/>
      <c r="M39" s="380" t="s">
        <v>237</v>
      </c>
      <c r="N39" s="100">
        <v>5</v>
      </c>
      <c r="O39" s="92">
        <v>158</v>
      </c>
      <c r="P39" s="101" t="str">
        <f>LOOKUP(O39,Name!A$2:B1932)</f>
        <v>Luke O'Brien</v>
      </c>
      <c r="Q39" s="92">
        <v>48</v>
      </c>
      <c r="R39" s="109"/>
      <c r="S39" s="62"/>
      <c r="T39" s="96">
        <f>IF(INT(O39/100)=1,Y39,0)</f>
        <v>2</v>
      </c>
      <c r="U39" s="96">
        <f>IF(INT(O39/100)=3,Y39,0)</f>
        <v>0</v>
      </c>
      <c r="V39" s="96">
        <f>IF(INT(O39/100)=4,Y39,0)</f>
        <v>0</v>
      </c>
      <c r="W39" s="96">
        <f>IF(INT(O39/100)=5,Y39,0)</f>
        <v>0</v>
      </c>
      <c r="X39" s="96">
        <f>IF(INT(O39/100)=6,Y39,0)</f>
        <v>0</v>
      </c>
      <c r="Y39" s="85">
        <v>2</v>
      </c>
    </row>
    <row r="40" spans="1:25" ht="15.75">
      <c r="A40" s="94"/>
      <c r="B40" s="94"/>
      <c r="C40" s="94"/>
      <c r="D40" s="94"/>
      <c r="E40" s="94"/>
      <c r="F40" s="95" t="s">
        <v>117</v>
      </c>
      <c r="H40" s="119"/>
      <c r="I40" s="101"/>
      <c r="J40" s="101"/>
      <c r="K40" s="102"/>
      <c r="L40" s="109"/>
      <c r="M40" s="380" t="s">
        <v>237</v>
      </c>
      <c r="N40" s="108"/>
      <c r="O40" s="102"/>
      <c r="P40" s="101"/>
      <c r="Q40" s="102"/>
      <c r="R40" s="109"/>
      <c r="S40" s="62"/>
      <c r="T40" s="110"/>
      <c r="U40" s="94"/>
      <c r="V40" s="94"/>
      <c r="W40" s="94"/>
      <c r="X40" s="94"/>
      <c r="Y40" s="95" t="s">
        <v>117</v>
      </c>
    </row>
    <row r="41" spans="1:24" ht="15.75">
      <c r="A41" s="87" t="s">
        <v>107</v>
      </c>
      <c r="B41" s="88" t="s">
        <v>109</v>
      </c>
      <c r="C41" s="89" t="s">
        <v>111</v>
      </c>
      <c r="D41" s="90" t="s">
        <v>113</v>
      </c>
      <c r="E41" s="91" t="s">
        <v>115</v>
      </c>
      <c r="H41" s="244" t="s">
        <v>205</v>
      </c>
      <c r="I41" s="107">
        <v>8.35</v>
      </c>
      <c r="J41" s="102" t="s">
        <v>200</v>
      </c>
      <c r="K41" s="102"/>
      <c r="L41" s="109"/>
      <c r="M41" s="380" t="s">
        <v>237</v>
      </c>
      <c r="N41" s="244" t="s">
        <v>213</v>
      </c>
      <c r="O41" s="102"/>
      <c r="P41" s="102" t="s">
        <v>183</v>
      </c>
      <c r="Q41" s="102"/>
      <c r="R41" s="109"/>
      <c r="S41" s="62"/>
      <c r="T41" s="87" t="s">
        <v>107</v>
      </c>
      <c r="U41" s="88" t="s">
        <v>109</v>
      </c>
      <c r="V41" s="89" t="s">
        <v>111</v>
      </c>
      <c r="W41" s="90" t="s">
        <v>113</v>
      </c>
      <c r="X41" s="91" t="s">
        <v>115</v>
      </c>
    </row>
    <row r="42" spans="1:25" ht="15.75">
      <c r="A42" s="93">
        <f>IF(INT(I42/100)=1,F42,0)</f>
        <v>0</v>
      </c>
      <c r="B42" s="93">
        <f>IF(INT(I42/100)=3,F42,0)</f>
        <v>0</v>
      </c>
      <c r="C42" s="93">
        <f>IF(INT(I42/100)=4,F42,0)</f>
        <v>0</v>
      </c>
      <c r="D42" s="93">
        <f>IF(INT(I42/100)=5,F42,0)</f>
        <v>0</v>
      </c>
      <c r="E42" s="93">
        <f>IF(INT(I42/100)=6,F42,0)</f>
        <v>10</v>
      </c>
      <c r="F42" s="97">
        <v>10</v>
      </c>
      <c r="H42" s="118">
        <v>1</v>
      </c>
      <c r="I42" s="92">
        <v>606</v>
      </c>
      <c r="J42" s="101" t="str">
        <f>LOOKUP(I42,Name!A$2:B1935)</f>
        <v>Max Vernon</v>
      </c>
      <c r="K42" s="92">
        <v>25.7</v>
      </c>
      <c r="L42" s="109"/>
      <c r="M42" s="380" t="s">
        <v>237</v>
      </c>
      <c r="N42" s="100">
        <v>1</v>
      </c>
      <c r="O42" s="92">
        <v>602</v>
      </c>
      <c r="P42" s="101" t="str">
        <f>LOOKUP(O42,Name!A$2:B1935)</f>
        <v>Chris Perry</v>
      </c>
      <c r="Q42" s="92">
        <v>49</v>
      </c>
      <c r="R42" s="109"/>
      <c r="S42" s="62"/>
      <c r="T42" s="96">
        <f>IF(INT(O42/100)=1,Y42,0)</f>
        <v>0</v>
      </c>
      <c r="U42" s="96">
        <f>IF(INT(O42/100)=3,Y42,0)</f>
        <v>0</v>
      </c>
      <c r="V42" s="96">
        <f>IF(INT(O42/100)=4,Y42,0)</f>
        <v>0</v>
      </c>
      <c r="W42" s="96">
        <f>IF(INT(O42/100)=5,Y42,0)</f>
        <v>0</v>
      </c>
      <c r="X42" s="96">
        <f>IF(INT(O42/100)=6,Y42,0)</f>
        <v>10</v>
      </c>
      <c r="Y42" s="85">
        <v>10</v>
      </c>
    </row>
    <row r="43" spans="1:25" ht="15.75">
      <c r="A43" s="93">
        <f>IF(INT(I43/100)=1,F43,0)</f>
        <v>0</v>
      </c>
      <c r="B43" s="93">
        <f>IF(INT(I43/100)=3,F43,0)</f>
        <v>0</v>
      </c>
      <c r="C43" s="93">
        <f>IF(INT(I43/100)=4,F43,0)</f>
        <v>8</v>
      </c>
      <c r="D43" s="93">
        <f>IF(INT(I43/100)=5,F43,0)</f>
        <v>0</v>
      </c>
      <c r="E43" s="93">
        <f>IF(INT(I43/100)=6,F43,0)</f>
        <v>0</v>
      </c>
      <c r="F43" s="97">
        <v>8</v>
      </c>
      <c r="H43" s="118">
        <v>2</v>
      </c>
      <c r="I43" s="92">
        <v>491</v>
      </c>
      <c r="J43" s="101" t="str">
        <f>LOOKUP(I43,Name!A$2:B1936)</f>
        <v>Aaron Potter</v>
      </c>
      <c r="K43" s="92">
        <v>27.2</v>
      </c>
      <c r="L43" s="109"/>
      <c r="M43" s="380" t="s">
        <v>237</v>
      </c>
      <c r="N43" s="100">
        <v>2</v>
      </c>
      <c r="O43" s="92">
        <v>495</v>
      </c>
      <c r="P43" s="101" t="str">
        <f>LOOKUP(O43,Name!A$2:B1936)</f>
        <v>James Andrews</v>
      </c>
      <c r="Q43" s="92">
        <v>49</v>
      </c>
      <c r="R43" s="109"/>
      <c r="S43" s="62"/>
      <c r="T43" s="96">
        <f>IF(INT(O43/100)=1,Y43,0)</f>
        <v>0</v>
      </c>
      <c r="U43" s="96">
        <f>IF(INT(O43/100)=3,Y43,0)</f>
        <v>0</v>
      </c>
      <c r="V43" s="96">
        <f>IF(INT(O43/100)=4,Y43,0)</f>
        <v>8</v>
      </c>
      <c r="W43" s="96">
        <f>IF(INT(O43/100)=5,Y43,0)</f>
        <v>0</v>
      </c>
      <c r="X43" s="96">
        <f>IF(INT(O43/100)=6,Y43,0)</f>
        <v>0</v>
      </c>
      <c r="Y43" s="85">
        <v>8</v>
      </c>
    </row>
    <row r="44" spans="1:25" ht="15.75">
      <c r="A44" s="93">
        <f>IF(INT(I44/100)=1,F44,0)</f>
        <v>6</v>
      </c>
      <c r="B44" s="93">
        <f>IF(INT(I44/100)=3,F44,0)</f>
        <v>0</v>
      </c>
      <c r="C44" s="93">
        <f>IF(INT(I44/100)=4,F44,0)</f>
        <v>0</v>
      </c>
      <c r="D44" s="93">
        <f>IF(INT(I44/100)=5,F44,0)</f>
        <v>0</v>
      </c>
      <c r="E44" s="93">
        <f>IF(INT(I44/100)=6,F44,0)</f>
        <v>0</v>
      </c>
      <c r="F44" s="97">
        <v>6</v>
      </c>
      <c r="H44" s="118">
        <v>3</v>
      </c>
      <c r="I44" s="92">
        <v>150</v>
      </c>
      <c r="J44" s="101" t="str">
        <f>LOOKUP(I44,Name!A$2:B1937)</f>
        <v>Chris Sissons</v>
      </c>
      <c r="K44" s="92">
        <v>27.7</v>
      </c>
      <c r="L44" s="109"/>
      <c r="M44" s="380" t="s">
        <v>237</v>
      </c>
      <c r="N44" s="100">
        <v>3</v>
      </c>
      <c r="O44" s="92">
        <v>359</v>
      </c>
      <c r="P44" s="101" t="str">
        <f>LOOKUP(O44,Name!A$2:B1937)</f>
        <v>Alex Ross</v>
      </c>
      <c r="Q44" s="92">
        <v>48</v>
      </c>
      <c r="R44" s="109"/>
      <c r="S44" s="62"/>
      <c r="T44" s="96">
        <f>IF(INT(O44/100)=1,Y44,0)</f>
        <v>0</v>
      </c>
      <c r="U44" s="96">
        <f>IF(INT(O44/100)=3,Y44,0)</f>
        <v>6</v>
      </c>
      <c r="V44" s="96">
        <f>IF(INT(O44/100)=4,Y44,0)</f>
        <v>0</v>
      </c>
      <c r="W44" s="96">
        <f>IF(INT(O44/100)=5,Y44,0)</f>
        <v>0</v>
      </c>
      <c r="X44" s="96">
        <f>IF(INT(O44/100)=6,Y44,0)</f>
        <v>0</v>
      </c>
      <c r="Y44" s="85">
        <v>6</v>
      </c>
    </row>
    <row r="45" spans="1:25" ht="15.75">
      <c r="A45" s="93">
        <f>IF(INT(I45/100)=1,F45,0)</f>
        <v>0</v>
      </c>
      <c r="B45" s="93">
        <f>IF(INT(I45/100)=3,F45,0)</f>
        <v>4</v>
      </c>
      <c r="C45" s="93">
        <f>IF(INT(I45/100)=4,F45,0)</f>
        <v>0</v>
      </c>
      <c r="D45" s="93">
        <f>IF(INT(I45/100)=5,F45,0)</f>
        <v>0</v>
      </c>
      <c r="E45" s="93">
        <f>IF(INT(I45/100)=6,F45,0)</f>
        <v>0</v>
      </c>
      <c r="F45" s="97">
        <v>4</v>
      </c>
      <c r="H45" s="118">
        <v>4</v>
      </c>
      <c r="I45" s="92">
        <v>378</v>
      </c>
      <c r="J45" s="101" t="str">
        <f>LOOKUP(I45,Name!A$2:B1938)</f>
        <v>Jordan Ricketts</v>
      </c>
      <c r="K45" s="92">
        <v>27.8</v>
      </c>
      <c r="L45" s="109"/>
      <c r="M45" s="380" t="s">
        <v>237</v>
      </c>
      <c r="N45" s="100">
        <v>4</v>
      </c>
      <c r="O45" s="92">
        <v>162</v>
      </c>
      <c r="P45" s="101" t="str">
        <f>LOOKUP(O45,Name!A$2:B1938)</f>
        <v>Cameron Harris</v>
      </c>
      <c r="Q45" s="92">
        <v>39</v>
      </c>
      <c r="R45" s="109"/>
      <c r="S45" s="62"/>
      <c r="T45" s="96">
        <f>IF(INT(O45/100)=1,Y45,0)</f>
        <v>4</v>
      </c>
      <c r="U45" s="96">
        <f>IF(INT(O45/100)=3,Y45,0)</f>
        <v>0</v>
      </c>
      <c r="V45" s="96">
        <f>IF(INT(O45/100)=4,Y45,0)</f>
        <v>0</v>
      </c>
      <c r="W45" s="96">
        <f>IF(INT(O45/100)=5,Y45,0)</f>
        <v>0</v>
      </c>
      <c r="X45" s="96">
        <f>IF(INT(O45/100)=6,Y45,0)</f>
        <v>0</v>
      </c>
      <c r="Y45" s="85">
        <v>4</v>
      </c>
    </row>
    <row r="46" spans="1:25" ht="16.5" thickBot="1">
      <c r="A46" s="93">
        <f>IF(INT(I46/100)=1,F46,0)</f>
        <v>0</v>
      </c>
      <c r="B46" s="93">
        <f>IF(INT(I46/100)=3,F46,0)</f>
        <v>0</v>
      </c>
      <c r="C46" s="93">
        <f>IF(INT(I46/100)=4,F46,0)</f>
        <v>0</v>
      </c>
      <c r="D46" s="93">
        <f>IF(INT(I46/100)=5,F46,0)</f>
        <v>0</v>
      </c>
      <c r="E46" s="93">
        <f>IF(INT(I46/100)=6,F46,0)</f>
        <v>0</v>
      </c>
      <c r="F46" s="97">
        <v>2</v>
      </c>
      <c r="H46" s="118">
        <v>5</v>
      </c>
      <c r="I46" s="92"/>
      <c r="J46" s="101" t="e">
        <f>LOOKUP(I46,Name!A$2:B1939)</f>
        <v>#N/A</v>
      </c>
      <c r="K46" s="92"/>
      <c r="L46" s="109"/>
      <c r="M46" s="380" t="s">
        <v>237</v>
      </c>
      <c r="N46" s="104">
        <v>5</v>
      </c>
      <c r="O46" s="105"/>
      <c r="P46" s="106" t="e">
        <f>LOOKUP(O46,Name!A$2:B1939)</f>
        <v>#N/A</v>
      </c>
      <c r="Q46" s="105"/>
      <c r="R46" s="114"/>
      <c r="S46" s="62"/>
      <c r="T46" s="96">
        <f>IF(INT(O46/100)=1,Y46,0)</f>
        <v>0</v>
      </c>
      <c r="U46" s="96">
        <f>IF(INT(O46/100)=3,Y46,0)</f>
        <v>0</v>
      </c>
      <c r="V46" s="96">
        <f>IF(INT(O46/100)=4,Y46,0)</f>
        <v>0</v>
      </c>
      <c r="W46" s="96">
        <f>IF(INT(O46/100)=5,Y46,0)</f>
        <v>0</v>
      </c>
      <c r="X46" s="96">
        <f>IF(INT(O46/100)=6,Y46,0)</f>
        <v>0</v>
      </c>
      <c r="Y46" s="85">
        <v>2</v>
      </c>
    </row>
    <row r="47" spans="1:25" ht="16.5" thickBot="1">
      <c r="A47" s="94"/>
      <c r="B47" s="94"/>
      <c r="C47" s="94"/>
      <c r="D47" s="94"/>
      <c r="E47" s="94"/>
      <c r="F47" s="95" t="s">
        <v>117</v>
      </c>
      <c r="H47" s="108"/>
      <c r="I47" s="102"/>
      <c r="J47" s="101"/>
      <c r="K47" s="102"/>
      <c r="L47" s="109"/>
      <c r="M47" s="380" t="s">
        <v>237</v>
      </c>
      <c r="N47" s="86"/>
      <c r="O47" s="86"/>
      <c r="P47" s="98"/>
      <c r="Q47" s="86"/>
      <c r="R47" s="98"/>
      <c r="T47" s="94"/>
      <c r="U47" s="94"/>
      <c r="V47" s="94"/>
      <c r="W47" s="94"/>
      <c r="X47" s="94"/>
      <c r="Y47" s="95" t="s">
        <v>117</v>
      </c>
    </row>
    <row r="48" spans="1:24" ht="15.75">
      <c r="A48" s="87" t="s">
        <v>107</v>
      </c>
      <c r="B48" s="88" t="s">
        <v>109</v>
      </c>
      <c r="C48" s="89" t="s">
        <v>111</v>
      </c>
      <c r="D48" s="90" t="s">
        <v>113</v>
      </c>
      <c r="E48" s="91" t="s">
        <v>115</v>
      </c>
      <c r="H48" s="244" t="s">
        <v>206</v>
      </c>
      <c r="I48" s="107">
        <v>8.5</v>
      </c>
      <c r="J48" s="102" t="s">
        <v>202</v>
      </c>
      <c r="K48" s="102"/>
      <c r="L48" s="109"/>
      <c r="M48" s="380" t="s">
        <v>237</v>
      </c>
      <c r="N48" s="243" t="s">
        <v>210</v>
      </c>
      <c r="O48" s="115"/>
      <c r="P48" s="99" t="s">
        <v>203</v>
      </c>
      <c r="Q48" s="99"/>
      <c r="R48" s="111"/>
      <c r="S48" s="62"/>
      <c r="T48" s="87" t="s">
        <v>107</v>
      </c>
      <c r="U48" s="88" t="s">
        <v>109</v>
      </c>
      <c r="V48" s="89" t="s">
        <v>111</v>
      </c>
      <c r="W48" s="90" t="s">
        <v>113</v>
      </c>
      <c r="X48" s="91" t="s">
        <v>115</v>
      </c>
    </row>
    <row r="49" spans="1:25" ht="15.75">
      <c r="A49" s="93">
        <f>IF(I49=1,F49,0)</f>
        <v>0</v>
      </c>
      <c r="B49" s="93">
        <f>IF(I49=3,F49,0)</f>
        <v>0</v>
      </c>
      <c r="C49" s="93">
        <f>IF(I49=4,F49,0)</f>
        <v>0</v>
      </c>
      <c r="D49" s="93">
        <f>IF(I49=5,F49,0)</f>
        <v>0</v>
      </c>
      <c r="E49" s="93">
        <f>IF(I49=6,F49,0)</f>
        <v>10</v>
      </c>
      <c r="F49" s="97">
        <v>10</v>
      </c>
      <c r="H49" s="118">
        <v>1</v>
      </c>
      <c r="I49" s="92">
        <v>6</v>
      </c>
      <c r="J49" s="101" t="str">
        <f>LOOKUP(I49,Name!A$2:B1942)</f>
        <v>Solihull &amp; Small Heath</v>
      </c>
      <c r="K49" s="92" t="s">
        <v>561</v>
      </c>
      <c r="L49" s="109"/>
      <c r="M49" s="380" t="s">
        <v>237</v>
      </c>
      <c r="N49" s="100">
        <v>1</v>
      </c>
      <c r="O49" s="92">
        <v>601</v>
      </c>
      <c r="P49" s="101" t="str">
        <f>LOOKUP(O49,Name!A$2:B1942)</f>
        <v>Tom O'Hanlon</v>
      </c>
      <c r="Q49" s="92">
        <v>9.62</v>
      </c>
      <c r="R49" s="109"/>
      <c r="S49" s="62"/>
      <c r="T49" s="96">
        <f>IF(INT(O49/100)=1,Y49,0)</f>
        <v>0</v>
      </c>
      <c r="U49" s="96">
        <f>IF(INT(O49/100)=3,Y49,0)</f>
        <v>0</v>
      </c>
      <c r="V49" s="96">
        <f>IF(INT(O49/100)=4,Y49,0)</f>
        <v>0</v>
      </c>
      <c r="W49" s="96">
        <f>IF(INT(O49/100)=5,Y49,0)</f>
        <v>0</v>
      </c>
      <c r="X49" s="96">
        <f>IF(INT(O49/100)=6,Y49,0)</f>
        <v>10</v>
      </c>
      <c r="Y49" s="85">
        <v>10</v>
      </c>
    </row>
    <row r="50" spans="1:25" ht="15.75">
      <c r="A50" s="93">
        <f>IF(I50=1,F50,0)</f>
        <v>8</v>
      </c>
      <c r="B50" s="93">
        <f>IF(I50=3,F50,0)</f>
        <v>0</v>
      </c>
      <c r="C50" s="93">
        <f>IF(I50=4,F50,0)</f>
        <v>0</v>
      </c>
      <c r="D50" s="93">
        <f>IF(I50=5,F50,0)</f>
        <v>0</v>
      </c>
      <c r="E50" s="93">
        <f>IF(I50=6,F50,0)</f>
        <v>0</v>
      </c>
      <c r="F50" s="97">
        <v>8</v>
      </c>
      <c r="H50" s="118">
        <v>2</v>
      </c>
      <c r="I50" s="92">
        <v>1</v>
      </c>
      <c r="J50" s="101" t="str">
        <f>LOOKUP(I50,Name!A$2:B1943)</f>
        <v>Royal Sutton Coldfield</v>
      </c>
      <c r="K50" s="92" t="s">
        <v>562</v>
      </c>
      <c r="L50" s="109"/>
      <c r="M50" s="380" t="s">
        <v>237</v>
      </c>
      <c r="N50" s="100">
        <v>2</v>
      </c>
      <c r="O50" s="92">
        <v>494</v>
      </c>
      <c r="P50" s="101" t="str">
        <f>LOOKUP(O50,Name!A$2:B1943)</f>
        <v>Sam Chance</v>
      </c>
      <c r="Q50" s="92">
        <v>9.04</v>
      </c>
      <c r="R50" s="109"/>
      <c r="S50" s="62"/>
      <c r="T50" s="96">
        <f>IF(INT(O50/100)=1,Y50,0)</f>
        <v>0</v>
      </c>
      <c r="U50" s="96">
        <f>IF(INT(O50/100)=3,Y50,0)</f>
        <v>0</v>
      </c>
      <c r="V50" s="96">
        <f>IF(INT(O50/100)=4,Y50,0)</f>
        <v>8</v>
      </c>
      <c r="W50" s="96">
        <f>IF(INT(O50/100)=5,Y50,0)</f>
        <v>0</v>
      </c>
      <c r="X50" s="96">
        <f>IF(INT(O50/100)=6,Y50,0)</f>
        <v>0</v>
      </c>
      <c r="Y50" s="85">
        <v>8</v>
      </c>
    </row>
    <row r="51" spans="1:25" ht="15.75">
      <c r="A51" s="93">
        <f>IF(I51=1,F51,0)</f>
        <v>0</v>
      </c>
      <c r="B51" s="93">
        <f>IF(I51=3,F51,0)</f>
        <v>0</v>
      </c>
      <c r="C51" s="93">
        <f>IF(I51=4,F51,0)</f>
        <v>0</v>
      </c>
      <c r="D51" s="93">
        <f>IF(I51=5,F51,0)</f>
        <v>0</v>
      </c>
      <c r="E51" s="93">
        <f>IF(I51=6,F51,0)</f>
        <v>0</v>
      </c>
      <c r="F51" s="97">
        <v>6</v>
      </c>
      <c r="H51" s="118">
        <v>3</v>
      </c>
      <c r="I51" s="92"/>
      <c r="J51" s="101" t="e">
        <f>LOOKUP(I51,Name!A$2:B1944)</f>
        <v>#N/A</v>
      </c>
      <c r="K51" s="92"/>
      <c r="L51" s="109"/>
      <c r="M51" s="380" t="s">
        <v>237</v>
      </c>
      <c r="N51" s="100">
        <v>3</v>
      </c>
      <c r="O51" s="92">
        <v>361</v>
      </c>
      <c r="P51" s="101" t="str">
        <f>LOOKUP(O51,Name!A$2:B1944)</f>
        <v>Jackson Williamson</v>
      </c>
      <c r="Q51" s="92">
        <v>6.42</v>
      </c>
      <c r="R51" s="109"/>
      <c r="S51" s="62"/>
      <c r="T51" s="96">
        <f>IF(INT(O51/100)=1,Y51,0)</f>
        <v>0</v>
      </c>
      <c r="U51" s="96">
        <f>IF(INT(O51/100)=3,Y51,0)</f>
        <v>6</v>
      </c>
      <c r="V51" s="96">
        <f>IF(INT(O51/100)=4,Y51,0)</f>
        <v>0</v>
      </c>
      <c r="W51" s="96">
        <f>IF(INT(O51/100)=5,Y51,0)</f>
        <v>0</v>
      </c>
      <c r="X51" s="96">
        <f>IF(INT(O51/100)=6,Y51,0)</f>
        <v>0</v>
      </c>
      <c r="Y51" s="85">
        <v>6</v>
      </c>
    </row>
    <row r="52" spans="1:25" ht="15.75">
      <c r="A52" s="93">
        <f>IF(I52=1,F52,0)</f>
        <v>0</v>
      </c>
      <c r="B52" s="93">
        <f>IF(I52=3,F52,0)</f>
        <v>0</v>
      </c>
      <c r="C52" s="93">
        <f>IF(I52=4,F52,0)</f>
        <v>0</v>
      </c>
      <c r="D52" s="93">
        <f>IF(I52=5,F52,0)</f>
        <v>0</v>
      </c>
      <c r="E52" s="93">
        <f>IF(I52=6,F52,0)</f>
        <v>0</v>
      </c>
      <c r="F52" s="97">
        <v>4</v>
      </c>
      <c r="H52" s="118">
        <v>4</v>
      </c>
      <c r="I52" s="92"/>
      <c r="J52" s="101" t="e">
        <f>LOOKUP(I52,Name!A$2:B1945)</f>
        <v>#N/A</v>
      </c>
      <c r="K52" s="92"/>
      <c r="L52" s="109"/>
      <c r="M52" s="380" t="s">
        <v>237</v>
      </c>
      <c r="N52" s="100">
        <v>4</v>
      </c>
      <c r="O52" s="92">
        <v>572</v>
      </c>
      <c r="P52" s="101" t="str">
        <f>LOOKUP(O52,Name!A$2:B1945)</f>
        <v>Oliver Barnard</v>
      </c>
      <c r="Q52" s="497">
        <v>5.35</v>
      </c>
      <c r="R52" s="109"/>
      <c r="S52" s="62"/>
      <c r="T52" s="96">
        <f>IF(INT(O52/100)=1,Y52,0)</f>
        <v>0</v>
      </c>
      <c r="U52" s="96">
        <f>IF(INT(O52/100)=3,Y52,0)</f>
        <v>0</v>
      </c>
      <c r="V52" s="96">
        <f>IF(INT(O52/100)=4,Y52,0)</f>
        <v>0</v>
      </c>
      <c r="W52" s="96">
        <f>IF(INT(O52/100)=5,Y52,0)</f>
        <v>4</v>
      </c>
      <c r="X52" s="96">
        <f>IF(INT(O52/100)=6,Y52,0)</f>
        <v>0</v>
      </c>
      <c r="Y52" s="85">
        <v>4</v>
      </c>
    </row>
    <row r="53" spans="1:25" ht="15.75">
      <c r="A53" s="93">
        <f>IF(I53=1,F53,0)</f>
        <v>0</v>
      </c>
      <c r="B53" s="93">
        <f>IF(I53=3,F53,0)</f>
        <v>0</v>
      </c>
      <c r="C53" s="93">
        <f>IF(I53=4,F53,0)</f>
        <v>0</v>
      </c>
      <c r="D53" s="93">
        <f>IF(I53=5,F53,0)</f>
        <v>0</v>
      </c>
      <c r="E53" s="93">
        <f>IF(I53=6,F53,0)</f>
        <v>0</v>
      </c>
      <c r="F53" s="97">
        <v>2</v>
      </c>
      <c r="H53" s="118">
        <v>5</v>
      </c>
      <c r="I53" s="92"/>
      <c r="J53" s="101" t="e">
        <f>LOOKUP(I53,Name!A$2:B1946)</f>
        <v>#N/A</v>
      </c>
      <c r="K53" s="92"/>
      <c r="L53" s="109"/>
      <c r="M53" s="380" t="s">
        <v>237</v>
      </c>
      <c r="N53" s="100">
        <v>5</v>
      </c>
      <c r="O53" s="92">
        <v>150</v>
      </c>
      <c r="P53" s="101" t="str">
        <f>LOOKUP(O53,Name!A$2:B1946)</f>
        <v>Chris Sissons</v>
      </c>
      <c r="Q53" s="92">
        <v>4.94</v>
      </c>
      <c r="R53" s="109"/>
      <c r="S53" s="62"/>
      <c r="T53" s="96">
        <f>IF(INT(O53/100)=1,Y53,0)</f>
        <v>2</v>
      </c>
      <c r="U53" s="96">
        <f>IF(INT(O53/100)=3,Y53,0)</f>
        <v>0</v>
      </c>
      <c r="V53" s="96">
        <f>IF(INT(O53/100)=4,Y53,0)</f>
        <v>0</v>
      </c>
      <c r="W53" s="96">
        <f>IF(INT(O53/100)=5,Y53,0)</f>
        <v>0</v>
      </c>
      <c r="X53" s="96">
        <f>IF(INT(O53/100)=6,Y53,0)</f>
        <v>0</v>
      </c>
      <c r="Y53" s="85">
        <v>2</v>
      </c>
    </row>
    <row r="54" spans="1:25" ht="15.75">
      <c r="A54" s="94"/>
      <c r="B54" s="94"/>
      <c r="C54" s="94"/>
      <c r="D54" s="94"/>
      <c r="E54" s="94"/>
      <c r="F54" s="95" t="s">
        <v>117</v>
      </c>
      <c r="H54" s="108"/>
      <c r="I54" s="102"/>
      <c r="J54" s="101"/>
      <c r="K54" s="102"/>
      <c r="L54" s="109"/>
      <c r="M54" s="380" t="s">
        <v>237</v>
      </c>
      <c r="N54" s="108"/>
      <c r="O54" s="102"/>
      <c r="P54" s="101"/>
      <c r="Q54" s="102"/>
      <c r="R54" s="109"/>
      <c r="S54" s="62"/>
      <c r="T54" s="110"/>
      <c r="U54" s="94"/>
      <c r="V54" s="94"/>
      <c r="W54" s="94"/>
      <c r="X54" s="94"/>
      <c r="Y54" s="95" t="s">
        <v>117</v>
      </c>
    </row>
    <row r="55" spans="1:24" ht="15.75">
      <c r="A55" s="87" t="s">
        <v>107</v>
      </c>
      <c r="B55" s="88" t="s">
        <v>109</v>
      </c>
      <c r="C55" s="89" t="s">
        <v>111</v>
      </c>
      <c r="D55" s="90" t="s">
        <v>113</v>
      </c>
      <c r="E55" s="91" t="s">
        <v>115</v>
      </c>
      <c r="H55" s="244" t="s">
        <v>207</v>
      </c>
      <c r="I55" s="107">
        <v>9.1</v>
      </c>
      <c r="J55" s="102" t="s">
        <v>600</v>
      </c>
      <c r="K55" s="102"/>
      <c r="L55" s="109"/>
      <c r="M55" s="380" t="s">
        <v>237</v>
      </c>
      <c r="N55" s="244" t="s">
        <v>211</v>
      </c>
      <c r="O55" s="102"/>
      <c r="P55" s="102" t="s">
        <v>204</v>
      </c>
      <c r="Q55" s="102"/>
      <c r="R55" s="109"/>
      <c r="S55" s="62"/>
      <c r="T55" s="87" t="s">
        <v>107</v>
      </c>
      <c r="U55" s="88" t="s">
        <v>109</v>
      </c>
      <c r="V55" s="89" t="s">
        <v>111</v>
      </c>
      <c r="W55" s="90" t="s">
        <v>113</v>
      </c>
      <c r="X55" s="91" t="s">
        <v>115</v>
      </c>
    </row>
    <row r="56" spans="1:25" ht="15.75">
      <c r="A56" s="93">
        <f>IF(I56=1,F56,0)</f>
        <v>0</v>
      </c>
      <c r="B56" s="93">
        <f>IF(I56=3,F56,0)</f>
        <v>0</v>
      </c>
      <c r="C56" s="93">
        <f>IF(I56=4,F56,0)</f>
        <v>0</v>
      </c>
      <c r="D56" s="93">
        <f>IF(I56=5,F56,0)</f>
        <v>0</v>
      </c>
      <c r="E56" s="93">
        <f>IF(I56=6,F56,0)</f>
        <v>10</v>
      </c>
      <c r="F56" s="97">
        <v>10</v>
      </c>
      <c r="H56" s="118">
        <v>1</v>
      </c>
      <c r="I56" s="92">
        <v>6</v>
      </c>
      <c r="J56" s="101" t="str">
        <f>LOOKUP(I56,Name!A$2:B1949)</f>
        <v>Solihull &amp; Small Heath</v>
      </c>
      <c r="K56" s="92" t="s">
        <v>563</v>
      </c>
      <c r="L56" s="109"/>
      <c r="M56" s="380" t="s">
        <v>237</v>
      </c>
      <c r="N56" s="100">
        <v>1</v>
      </c>
      <c r="O56" s="92">
        <v>604</v>
      </c>
      <c r="P56" s="101" t="str">
        <f>LOOKUP(O56,Name!A$2:B1949)</f>
        <v>Deaglan O'Brien</v>
      </c>
      <c r="Q56" s="92">
        <v>7.16</v>
      </c>
      <c r="R56" s="109"/>
      <c r="S56" s="62"/>
      <c r="T56" s="96">
        <f>IF(INT(O56/100)=1,Y56,0)</f>
        <v>0</v>
      </c>
      <c r="U56" s="96">
        <f>IF(INT(O56/100)=3,Y56,0)</f>
        <v>0</v>
      </c>
      <c r="V56" s="96">
        <f>IF(INT(O56/100)=4,Y56,0)</f>
        <v>0</v>
      </c>
      <c r="W56" s="96">
        <f>IF(INT(O56/100)=5,Y56,0)</f>
        <v>0</v>
      </c>
      <c r="X56" s="96">
        <f>IF(INT(O56/100)=6,Y56,0)</f>
        <v>10</v>
      </c>
      <c r="Y56" s="85">
        <v>10</v>
      </c>
    </row>
    <row r="57" spans="1:25" ht="15.75">
      <c r="A57" s="93">
        <f>IF(I57=1,F57,0)</f>
        <v>0</v>
      </c>
      <c r="B57" s="93">
        <f>IF(I57=3,F57,0)</f>
        <v>8</v>
      </c>
      <c r="C57" s="93">
        <f>IF(I57=4,F57,0)</f>
        <v>0</v>
      </c>
      <c r="D57" s="93">
        <f>IF(I57=5,F57,0)</f>
        <v>0</v>
      </c>
      <c r="E57" s="93">
        <f>IF(I57=6,F57,0)</f>
        <v>0</v>
      </c>
      <c r="F57" s="97">
        <v>8</v>
      </c>
      <c r="H57" s="118">
        <v>2</v>
      </c>
      <c r="I57" s="92">
        <v>3</v>
      </c>
      <c r="J57" s="101" t="str">
        <f>LOOKUP(I57,Name!A$2:B1950)</f>
        <v>Birchfield Harriers</v>
      </c>
      <c r="K57" s="7" t="s">
        <v>564</v>
      </c>
      <c r="L57" s="109"/>
      <c r="M57" s="380" t="s">
        <v>237</v>
      </c>
      <c r="N57" s="100">
        <v>2</v>
      </c>
      <c r="O57" s="92">
        <v>491</v>
      </c>
      <c r="P57" s="101" t="str">
        <f>LOOKUP(O57,Name!A$2:B1950)</f>
        <v>Aaron Potter</v>
      </c>
      <c r="Q57" s="92">
        <v>5.01</v>
      </c>
      <c r="R57" s="109"/>
      <c r="S57" s="62"/>
      <c r="T57" s="96">
        <f>IF(INT(O57/100)=1,Y57,0)</f>
        <v>0</v>
      </c>
      <c r="U57" s="96">
        <f>IF(INT(O57/100)=3,Y57,0)</f>
        <v>0</v>
      </c>
      <c r="V57" s="96">
        <f>IF(INT(O57/100)=4,Y57,0)</f>
        <v>8</v>
      </c>
      <c r="W57" s="96">
        <f>IF(INT(O57/100)=5,Y57,0)</f>
        <v>0</v>
      </c>
      <c r="X57" s="96">
        <f>IF(INT(O57/100)=6,Y57,0)</f>
        <v>0</v>
      </c>
      <c r="Y57" s="85">
        <v>8</v>
      </c>
    </row>
    <row r="58" spans="1:25" ht="15.75">
      <c r="A58" s="93">
        <f>IF(I58=1,F58,0)</f>
        <v>6</v>
      </c>
      <c r="B58" s="93">
        <f>IF(I58=3,F58,0)</f>
        <v>0</v>
      </c>
      <c r="C58" s="93">
        <f>IF(I58=4,F58,0)</f>
        <v>0</v>
      </c>
      <c r="D58" s="93">
        <f>IF(I58=5,F58,0)</f>
        <v>0</v>
      </c>
      <c r="E58" s="93">
        <f>IF(I58=6,F58,0)</f>
        <v>0</v>
      </c>
      <c r="F58" s="97">
        <v>6</v>
      </c>
      <c r="H58" s="118">
        <v>3</v>
      </c>
      <c r="I58" s="92">
        <v>1</v>
      </c>
      <c r="J58" s="101" t="str">
        <f>LOOKUP(I58,Name!A$2:B1951)</f>
        <v>Royal Sutton Coldfield</v>
      </c>
      <c r="K58" s="92" t="s">
        <v>565</v>
      </c>
      <c r="L58" s="109"/>
      <c r="M58" s="380" t="s">
        <v>237</v>
      </c>
      <c r="N58" s="100">
        <v>3</v>
      </c>
      <c r="O58" s="92">
        <v>373</v>
      </c>
      <c r="P58" s="101" t="str">
        <f>LOOKUP(O58,Name!A$2:B1951)</f>
        <v>Alexander Oleskow</v>
      </c>
      <c r="Q58" s="92">
        <v>4.59</v>
      </c>
      <c r="R58" s="109"/>
      <c r="S58" s="62"/>
      <c r="T58" s="96">
        <f>IF(INT(O58/100)=1,Y58,0)</f>
        <v>0</v>
      </c>
      <c r="U58" s="96">
        <f>IF(INT(O58/100)=3,Y58,0)</f>
        <v>6</v>
      </c>
      <c r="V58" s="96">
        <f>IF(INT(O58/100)=4,Y58,0)</f>
        <v>0</v>
      </c>
      <c r="W58" s="96">
        <f>IF(INT(O58/100)=5,Y58,0)</f>
        <v>0</v>
      </c>
      <c r="X58" s="96">
        <f>IF(INT(O58/100)=6,Y58,0)</f>
        <v>0</v>
      </c>
      <c r="Y58" s="85">
        <v>6</v>
      </c>
    </row>
    <row r="59" spans="1:25" ht="15.75">
      <c r="A59" s="93">
        <f>IF(I59=1,F59,0)</f>
        <v>0</v>
      </c>
      <c r="B59" s="93">
        <f>IF(I59=3,F59,0)</f>
        <v>0</v>
      </c>
      <c r="C59" s="93">
        <f>IF(I59=4,F59,0)</f>
        <v>0</v>
      </c>
      <c r="D59" s="93">
        <f>IF(I59=5,F59,0)</f>
        <v>0</v>
      </c>
      <c r="E59" s="93">
        <f>IF(I59=6,F59,0)</f>
        <v>0</v>
      </c>
      <c r="F59" s="97">
        <v>4</v>
      </c>
      <c r="H59" s="118">
        <v>4</v>
      </c>
      <c r="I59" s="92"/>
      <c r="J59" s="101" t="e">
        <f>LOOKUP(I59,Name!A$2:B1952)</f>
        <v>#N/A</v>
      </c>
      <c r="K59" s="92"/>
      <c r="L59" s="109"/>
      <c r="M59" s="380" t="s">
        <v>237</v>
      </c>
      <c r="N59" s="100">
        <v>4</v>
      </c>
      <c r="O59" s="92">
        <v>151</v>
      </c>
      <c r="P59" s="101" t="str">
        <f>LOOKUP(O59,Name!A$2:B1952)</f>
        <v>Nathan Case</v>
      </c>
      <c r="Q59" s="92">
        <v>4.45</v>
      </c>
      <c r="R59" s="109"/>
      <c r="S59" s="62"/>
      <c r="T59" s="96">
        <f>IF(INT(O59/100)=1,Y59,0)</f>
        <v>4</v>
      </c>
      <c r="U59" s="96">
        <f>IF(INT(O59/100)=3,Y59,0)</f>
        <v>0</v>
      </c>
      <c r="V59" s="96">
        <f>IF(INT(O59/100)=4,Y59,0)</f>
        <v>0</v>
      </c>
      <c r="W59" s="96">
        <f>IF(INT(O59/100)=5,Y59,0)</f>
        <v>0</v>
      </c>
      <c r="X59" s="96">
        <f>IF(INT(O59/100)=6,Y59,0)</f>
        <v>0</v>
      </c>
      <c r="Y59" s="85">
        <v>4</v>
      </c>
    </row>
    <row r="60" spans="1:25" ht="16.5" thickBot="1">
      <c r="A60" s="93">
        <f>IF(I60=1,F60,0)</f>
        <v>0</v>
      </c>
      <c r="B60" s="93">
        <f>IF(I60=3,F60,0)</f>
        <v>0</v>
      </c>
      <c r="C60" s="93">
        <f>IF(I60=4,F60,0)</f>
        <v>0</v>
      </c>
      <c r="D60" s="93">
        <f>IF(I60=5,F60,0)</f>
        <v>0</v>
      </c>
      <c r="E60" s="93">
        <f>IF(I60=6,F60,0)</f>
        <v>0</v>
      </c>
      <c r="F60" s="97">
        <v>2</v>
      </c>
      <c r="H60" s="120">
        <v>5</v>
      </c>
      <c r="I60" s="105"/>
      <c r="J60" s="106" t="e">
        <f>LOOKUP(I60,Name!A$2:B1953)</f>
        <v>#N/A</v>
      </c>
      <c r="K60" s="105"/>
      <c r="L60" s="114"/>
      <c r="M60" s="380" t="s">
        <v>237</v>
      </c>
      <c r="N60" s="104">
        <v>5</v>
      </c>
      <c r="O60" s="105"/>
      <c r="P60" s="106" t="e">
        <f>LOOKUP(O60,Name!A$2:B1953)</f>
        <v>#N/A</v>
      </c>
      <c r="Q60" s="105"/>
      <c r="R60" s="114"/>
      <c r="S60" s="62"/>
      <c r="T60" s="96">
        <f>IF(INT(O60/100)=1,Y60,0)</f>
        <v>0</v>
      </c>
      <c r="U60" s="96">
        <f>IF(INT(O60/100)=3,Y60,0)</f>
        <v>0</v>
      </c>
      <c r="V60" s="96">
        <f>IF(INT(O60/100)=4,Y60,0)</f>
        <v>0</v>
      </c>
      <c r="W60" s="96">
        <f>IF(INT(O60/100)=5,Y60,0)</f>
        <v>0</v>
      </c>
      <c r="X60" s="96">
        <f>IF(INT(O60/100)=6,Y60,0)</f>
        <v>0</v>
      </c>
      <c r="Y60" s="85">
        <v>2</v>
      </c>
    </row>
    <row r="61" spans="1:25" ht="16.5" thickBot="1">
      <c r="A61" s="94"/>
      <c r="B61" s="94"/>
      <c r="C61" s="94"/>
      <c r="D61" s="94"/>
      <c r="E61" s="94"/>
      <c r="F61" s="95" t="s">
        <v>117</v>
      </c>
      <c r="H61" s="86"/>
      <c r="I61" s="86"/>
      <c r="J61" s="98"/>
      <c r="K61" s="86"/>
      <c r="L61" s="98"/>
      <c r="M61" s="380" t="s">
        <v>237</v>
      </c>
      <c r="N61" s="86"/>
      <c r="O61" s="86"/>
      <c r="P61" s="98"/>
      <c r="Q61" s="86"/>
      <c r="R61" s="98"/>
      <c r="T61" s="94"/>
      <c r="U61" s="94"/>
      <c r="V61" s="94"/>
      <c r="W61" s="94"/>
      <c r="X61" s="94"/>
      <c r="Y61" s="95" t="s">
        <v>117</v>
      </c>
    </row>
    <row r="62" spans="1:24" ht="15.75">
      <c r="A62" s="87" t="s">
        <v>107</v>
      </c>
      <c r="B62" s="88" t="s">
        <v>109</v>
      </c>
      <c r="C62" s="89" t="s">
        <v>111</v>
      </c>
      <c r="D62" s="90" t="s">
        <v>113</v>
      </c>
      <c r="E62" s="91" t="s">
        <v>115</v>
      </c>
      <c r="H62" s="243" t="s">
        <v>208</v>
      </c>
      <c r="I62" s="115"/>
      <c r="J62" s="99" t="s">
        <v>171</v>
      </c>
      <c r="K62" s="99"/>
      <c r="L62" s="111"/>
      <c r="M62" s="380" t="s">
        <v>237</v>
      </c>
      <c r="N62" s="243" t="s">
        <v>209</v>
      </c>
      <c r="O62" s="115"/>
      <c r="P62" s="99" t="s">
        <v>172</v>
      </c>
      <c r="Q62" s="99"/>
      <c r="R62" s="111"/>
      <c r="S62" s="62"/>
      <c r="T62" s="87" t="s">
        <v>107</v>
      </c>
      <c r="U62" s="88" t="s">
        <v>109</v>
      </c>
      <c r="V62" s="89" t="s">
        <v>111</v>
      </c>
      <c r="W62" s="90" t="s">
        <v>113</v>
      </c>
      <c r="X62" s="91" t="s">
        <v>115</v>
      </c>
    </row>
    <row r="63" spans="1:25" ht="15.75">
      <c r="A63" s="96">
        <f>IF(INT(I63/100)=1,F63,0)</f>
        <v>0</v>
      </c>
      <c r="B63" s="96">
        <f>IF(INT(I63/100)=3,F63,0)</f>
        <v>0</v>
      </c>
      <c r="C63" s="96">
        <f>IF(INT(I63/100)=4,F63,0)</f>
        <v>0</v>
      </c>
      <c r="D63" s="96">
        <f>IF(INT(I63/100)=5,F63,0)</f>
        <v>0</v>
      </c>
      <c r="E63" s="96">
        <f>IF(INT(I63/100)=6,F63,0)</f>
        <v>10</v>
      </c>
      <c r="F63" s="85">
        <v>10</v>
      </c>
      <c r="H63" s="100">
        <v>1</v>
      </c>
      <c r="I63" s="92">
        <v>602</v>
      </c>
      <c r="J63" s="101" t="str">
        <f>LOOKUP(I63,Name!A$2:B1949)</f>
        <v>Chris Perry</v>
      </c>
      <c r="K63" s="92">
        <v>80</v>
      </c>
      <c r="L63" s="109"/>
      <c r="M63" s="380" t="s">
        <v>237</v>
      </c>
      <c r="N63" s="100">
        <v>1</v>
      </c>
      <c r="O63" s="92">
        <v>610</v>
      </c>
      <c r="P63" s="101" t="str">
        <f>LOOKUP(O63,Name!A$2:B1956)</f>
        <v>Sam Harris</v>
      </c>
      <c r="Q63" s="92">
        <v>80</v>
      </c>
      <c r="R63" s="109"/>
      <c r="S63" s="62"/>
      <c r="T63" s="96">
        <f>IF(INT(O63/100)=1,Y63,0)</f>
        <v>0</v>
      </c>
      <c r="U63" s="96">
        <f>IF(INT(O63/100)=3,Y63,0)</f>
        <v>0</v>
      </c>
      <c r="V63" s="96">
        <f>IF(INT(O63/100)=4,Y63,0)</f>
        <v>0</v>
      </c>
      <c r="W63" s="96">
        <f>IF(INT(O63/100)=5,Y63,0)</f>
        <v>0</v>
      </c>
      <c r="X63" s="96">
        <f>IF(INT(O63/100)=6,Y63,0)</f>
        <v>10</v>
      </c>
      <c r="Y63" s="85">
        <v>10</v>
      </c>
    </row>
    <row r="64" spans="1:25" ht="15.75">
      <c r="A64" s="96">
        <f>IF(INT(I64/100)=1,F64,0)</f>
        <v>0</v>
      </c>
      <c r="B64" s="96">
        <f>IF(INT(I64/100)=3,F64,0)</f>
        <v>0</v>
      </c>
      <c r="C64" s="96">
        <f>IF(INT(I64/100)=4,F64,0)</f>
        <v>8</v>
      </c>
      <c r="D64" s="96">
        <f>IF(INT(I64/100)=5,F64,0)</f>
        <v>0</v>
      </c>
      <c r="E64" s="96">
        <f>IF(INT(I64/100)=6,F64,0)</f>
        <v>0</v>
      </c>
      <c r="F64" s="85">
        <v>8</v>
      </c>
      <c r="H64" s="100">
        <v>2</v>
      </c>
      <c r="I64" s="92">
        <v>491</v>
      </c>
      <c r="J64" s="101" t="str">
        <f>LOOKUP(I64,Name!A$2:B1950)</f>
        <v>Aaron Potter</v>
      </c>
      <c r="K64" s="92">
        <v>73</v>
      </c>
      <c r="L64" s="109"/>
      <c r="M64" s="380" t="s">
        <v>237</v>
      </c>
      <c r="N64" s="100">
        <v>2</v>
      </c>
      <c r="O64" s="92">
        <v>375</v>
      </c>
      <c r="P64" s="101" t="str">
        <f>LOOKUP(O64,Name!A$2:B1957)</f>
        <v>Morgan Price</v>
      </c>
      <c r="Q64" s="92">
        <v>66</v>
      </c>
      <c r="R64" s="109"/>
      <c r="S64" s="62"/>
      <c r="T64" s="96">
        <f>IF(INT(O64/100)=1,Y64,0)</f>
        <v>0</v>
      </c>
      <c r="U64" s="96">
        <f>IF(INT(O64/100)=3,Y64,0)</f>
        <v>8</v>
      </c>
      <c r="V64" s="96">
        <f>IF(INT(O64/100)=4,Y64,0)</f>
        <v>0</v>
      </c>
      <c r="W64" s="96">
        <f>IF(INT(O64/100)=5,Y64,0)</f>
        <v>0</v>
      </c>
      <c r="X64" s="96">
        <f>IF(INT(O64/100)=6,Y64,0)</f>
        <v>0</v>
      </c>
      <c r="Y64" s="85">
        <v>8</v>
      </c>
    </row>
    <row r="65" spans="1:25" ht="15.75">
      <c r="A65" s="96">
        <f>IF(INT(I65/100)=1,F65,0)</f>
        <v>0</v>
      </c>
      <c r="B65" s="96">
        <f>IF(INT(I65/100)=3,F65,0)</f>
        <v>6</v>
      </c>
      <c r="C65" s="96">
        <f>IF(INT(I65/100)=4,F65,0)</f>
        <v>0</v>
      </c>
      <c r="D65" s="96">
        <f>IF(INT(I65/100)=5,F65,0)</f>
        <v>0</v>
      </c>
      <c r="E65" s="96">
        <f>IF(INT(I65/100)=6,F65,0)</f>
        <v>0</v>
      </c>
      <c r="F65" s="85">
        <v>6</v>
      </c>
      <c r="H65" s="100">
        <v>3</v>
      </c>
      <c r="I65" s="92">
        <v>376</v>
      </c>
      <c r="J65" s="101" t="str">
        <f>LOOKUP(I65,Name!A$2:B1951)</f>
        <v>Daniel Westley</v>
      </c>
      <c r="K65" s="92">
        <v>72</v>
      </c>
      <c r="L65" s="109"/>
      <c r="M65" s="380" t="s">
        <v>237</v>
      </c>
      <c r="N65" s="100">
        <v>3</v>
      </c>
      <c r="O65" s="92"/>
      <c r="P65" s="101" t="e">
        <f>LOOKUP(O65,Name!A$2:B1958)</f>
        <v>#N/A</v>
      </c>
      <c r="Q65" s="92"/>
      <c r="R65" s="109"/>
      <c r="S65" s="62"/>
      <c r="T65" s="96">
        <f>IF(INT(O65/100)=1,Y65,0)</f>
        <v>0</v>
      </c>
      <c r="U65" s="96">
        <f>IF(INT(O65/100)=3,Y65,0)</f>
        <v>0</v>
      </c>
      <c r="V65" s="96">
        <f>IF(INT(O65/100)=4,Y65,0)</f>
        <v>0</v>
      </c>
      <c r="W65" s="96">
        <f>IF(INT(O65/100)=5,Y65,0)</f>
        <v>0</v>
      </c>
      <c r="X65" s="96">
        <f>IF(INT(O65/100)=6,Y65,0)</f>
        <v>0</v>
      </c>
      <c r="Y65" s="85">
        <v>6</v>
      </c>
    </row>
    <row r="66" spans="1:25" ht="15.75">
      <c r="A66" s="96">
        <f>IF(INT(I66/100)=1,F66,0)</f>
        <v>4</v>
      </c>
      <c r="B66" s="96">
        <f>IF(INT(I66/100)=3,F66,0)</f>
        <v>0</v>
      </c>
      <c r="C66" s="96">
        <f>IF(INT(I66/100)=4,F66,0)</f>
        <v>0</v>
      </c>
      <c r="D66" s="96">
        <f>IF(INT(I66/100)=5,F66,0)</f>
        <v>0</v>
      </c>
      <c r="E66" s="96">
        <f>IF(INT(I66/100)=6,F66,0)</f>
        <v>0</v>
      </c>
      <c r="F66" s="85">
        <v>4</v>
      </c>
      <c r="H66" s="100">
        <v>4</v>
      </c>
      <c r="I66" s="92">
        <v>158</v>
      </c>
      <c r="J66" s="101" t="str">
        <f>LOOKUP(I66,Name!A$2:B1952)</f>
        <v>Luke O'Brien</v>
      </c>
      <c r="K66" s="92">
        <v>69</v>
      </c>
      <c r="L66" s="109"/>
      <c r="M66" s="380" t="s">
        <v>237</v>
      </c>
      <c r="N66" s="100">
        <v>4</v>
      </c>
      <c r="O66" s="92"/>
      <c r="P66" s="101" t="e">
        <f>LOOKUP(O66,Name!A$2:B1959)</f>
        <v>#N/A</v>
      </c>
      <c r="Q66" s="92"/>
      <c r="R66" s="109"/>
      <c r="S66" s="62"/>
      <c r="T66" s="96">
        <f>IF(INT(O66/100)=1,Y66,0)</f>
        <v>0</v>
      </c>
      <c r="U66" s="96">
        <f>IF(INT(O66/100)=3,Y66,0)</f>
        <v>0</v>
      </c>
      <c r="V66" s="96">
        <f>IF(INT(O66/100)=4,Y66,0)</f>
        <v>0</v>
      </c>
      <c r="W66" s="96">
        <f>IF(INT(O66/100)=5,Y66,0)</f>
        <v>0</v>
      </c>
      <c r="X66" s="96">
        <f>IF(INT(O66/100)=6,Y66,0)</f>
        <v>0</v>
      </c>
      <c r="Y66" s="85">
        <v>4</v>
      </c>
    </row>
    <row r="67" spans="1:25" ht="15.75">
      <c r="A67" s="96">
        <f>IF(INT(I67/100)=1,F67,0)</f>
        <v>0</v>
      </c>
      <c r="B67" s="96">
        <f>IF(INT(I67/100)=3,F67,0)</f>
        <v>0</v>
      </c>
      <c r="C67" s="96">
        <f>IF(INT(I67/100)=4,F67,0)</f>
        <v>0</v>
      </c>
      <c r="D67" s="96">
        <f>IF(INT(I67/100)=5,F67,0)</f>
        <v>0</v>
      </c>
      <c r="E67" s="96">
        <f>IF(INT(I67/100)=6,F67,0)</f>
        <v>0</v>
      </c>
      <c r="F67" s="85">
        <v>2</v>
      </c>
      <c r="H67" s="100">
        <v>5</v>
      </c>
      <c r="I67" s="92"/>
      <c r="J67" s="101" t="e">
        <f>LOOKUP(I67,Name!A$2:B1953)</f>
        <v>#N/A</v>
      </c>
      <c r="K67" s="92"/>
      <c r="L67" s="109"/>
      <c r="M67" s="380" t="s">
        <v>237</v>
      </c>
      <c r="N67" s="100">
        <v>5</v>
      </c>
      <c r="O67" s="92"/>
      <c r="P67" s="101" t="e">
        <f>LOOKUP(O67,Name!A$2:B1960)</f>
        <v>#N/A</v>
      </c>
      <c r="Q67" s="92"/>
      <c r="R67" s="109"/>
      <c r="S67" s="62"/>
      <c r="T67" s="96">
        <f>IF(INT(O67/100)=1,Y67,0)</f>
        <v>0</v>
      </c>
      <c r="U67" s="96">
        <f>IF(INT(O67/100)=3,Y67,0)</f>
        <v>0</v>
      </c>
      <c r="V67" s="96">
        <f>IF(INT(O67/100)=4,Y67,0)</f>
        <v>0</v>
      </c>
      <c r="W67" s="96">
        <f>IF(INT(O67/100)=5,Y67,0)</f>
        <v>0</v>
      </c>
      <c r="X67" s="96">
        <f>IF(INT(O67/100)=6,Y67,0)</f>
        <v>0</v>
      </c>
      <c r="Y67" s="85">
        <v>2</v>
      </c>
    </row>
    <row r="68" spans="1:25" ht="16.5" thickBot="1">
      <c r="A68" s="94"/>
      <c r="B68" s="94"/>
      <c r="C68" s="94"/>
      <c r="D68" s="94"/>
      <c r="E68" s="94"/>
      <c r="F68" s="95" t="s">
        <v>117</v>
      </c>
      <c r="H68" s="112"/>
      <c r="I68" s="113"/>
      <c r="J68" s="106"/>
      <c r="K68" s="106"/>
      <c r="L68" s="114"/>
      <c r="M68" s="380" t="s">
        <v>237</v>
      </c>
      <c r="N68" s="112"/>
      <c r="O68" s="113"/>
      <c r="P68" s="106"/>
      <c r="Q68" s="106"/>
      <c r="R68" s="114"/>
      <c r="S68" s="62"/>
      <c r="T68" s="94"/>
      <c r="U68" s="94"/>
      <c r="V68" s="94"/>
      <c r="W68" s="94"/>
      <c r="X68" s="94"/>
      <c r="Y68" s="95" t="s">
        <v>117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D52">
      <selection activeCell="J56" sqref="J56"/>
    </sheetView>
  </sheetViews>
  <sheetFormatPr defaultColWidth="9.140625" defaultRowHeight="12.75"/>
  <cols>
    <col min="1" max="5" width="6.421875" style="3" customWidth="1"/>
    <col min="6" max="6" width="6.421875" style="61" customWidth="1"/>
    <col min="7" max="7" width="2.57421875" style="61" customWidth="1"/>
    <col min="8" max="8" width="5.57421875" style="61" customWidth="1"/>
    <col min="9" max="9" width="6.28125" style="61" customWidth="1"/>
    <col min="10" max="10" width="23.28125" style="61" customWidth="1"/>
    <col min="11" max="11" width="8.00390625" style="61" customWidth="1"/>
    <col min="12" max="12" width="4.57421875" style="61" customWidth="1"/>
    <col min="13" max="13" width="4.57421875" style="3" customWidth="1"/>
    <col min="14" max="14" width="6.00390625" style="61" customWidth="1"/>
    <col min="15" max="15" width="6.7109375" style="61" customWidth="1"/>
    <col min="16" max="16" width="24.00390625" style="3" customWidth="1"/>
    <col min="17" max="17" width="8.8515625" style="3" customWidth="1"/>
    <col min="18" max="18" width="3.8515625" style="3" customWidth="1"/>
    <col min="19" max="19" width="4.57421875" style="10" customWidth="1"/>
    <col min="20" max="24" width="5.7109375" style="3" customWidth="1"/>
    <col min="25" max="25" width="5.7109375" style="61" customWidth="1"/>
    <col min="26" max="16384" width="9.140625" style="3" customWidth="1"/>
  </cols>
  <sheetData>
    <row r="1" spans="1:19" ht="16.5" thickBot="1">
      <c r="A1" s="87" t="s">
        <v>107</v>
      </c>
      <c r="B1" s="88" t="s">
        <v>109</v>
      </c>
      <c r="C1" s="89" t="s">
        <v>111</v>
      </c>
      <c r="D1" s="90" t="s">
        <v>113</v>
      </c>
      <c r="E1" s="91" t="s">
        <v>115</v>
      </c>
      <c r="F1" s="273" t="s">
        <v>218</v>
      </c>
      <c r="H1" s="794" t="s">
        <v>141</v>
      </c>
      <c r="I1" s="795"/>
      <c r="J1" s="795"/>
      <c r="K1" s="795"/>
      <c r="L1" s="796"/>
      <c r="M1" s="259" t="s">
        <v>218</v>
      </c>
      <c r="N1" s="248" t="s">
        <v>474</v>
      </c>
      <c r="O1" s="274">
        <v>3</v>
      </c>
      <c r="P1" s="126" t="str">
        <f>LOOKUP(O1,Name!A$2:B1896)</f>
        <v>Birchfield Harriers</v>
      </c>
      <c r="Q1" s="274">
        <f>B$4</f>
        <v>134</v>
      </c>
      <c r="R1" s="250"/>
      <c r="S1" s="131"/>
    </row>
    <row r="2" spans="1:19" ht="16.5" thickBot="1">
      <c r="A2" s="61">
        <f>SUM(A6:A68)</f>
        <v>28</v>
      </c>
      <c r="B2" s="61">
        <f>SUM(B6:B68)</f>
        <v>66</v>
      </c>
      <c r="C2" s="61">
        <f>SUM(C6:C68)</f>
        <v>16</v>
      </c>
      <c r="D2" s="61">
        <f>SUM(D6:D68)</f>
        <v>68</v>
      </c>
      <c r="E2" s="61">
        <f>SUM(E6:E68)</f>
        <v>70</v>
      </c>
      <c r="F2" s="263" t="s">
        <v>139</v>
      </c>
      <c r="H2" s="248"/>
      <c r="I2" s="249"/>
      <c r="J2" s="249"/>
      <c r="K2" s="249"/>
      <c r="L2" s="250"/>
      <c r="M2" s="259" t="s">
        <v>218</v>
      </c>
      <c r="N2" s="248" t="s">
        <v>477</v>
      </c>
      <c r="O2" s="274">
        <v>6</v>
      </c>
      <c r="P2" s="126" t="str">
        <f>LOOKUP(O2,Name!A$2:B1899)</f>
        <v>Solihull &amp; Small Heath</v>
      </c>
      <c r="Q2" s="274">
        <f>E$4</f>
        <v>128</v>
      </c>
      <c r="R2" s="250"/>
      <c r="S2" s="131"/>
    </row>
    <row r="3" spans="1:19" ht="16.5" thickBot="1">
      <c r="A3" s="61">
        <f>SUM(T6:T68)</f>
        <v>36</v>
      </c>
      <c r="B3" s="61">
        <f>SUM(U6:U68)</f>
        <v>68</v>
      </c>
      <c r="C3" s="61">
        <f>SUM(V6:V68)</f>
        <v>54</v>
      </c>
      <c r="D3" s="61">
        <f>SUM(W6:W68)</f>
        <v>44</v>
      </c>
      <c r="E3" s="61">
        <f>SUM(X6:X68)</f>
        <v>58</v>
      </c>
      <c r="F3" s="263" t="s">
        <v>201</v>
      </c>
      <c r="H3" s="275"/>
      <c r="I3" s="276"/>
      <c r="J3" s="276" t="s">
        <v>532</v>
      </c>
      <c r="K3" s="276"/>
      <c r="L3" s="277"/>
      <c r="M3" s="259" t="s">
        <v>218</v>
      </c>
      <c r="N3" s="248" t="s">
        <v>478</v>
      </c>
      <c r="O3" s="274">
        <v>5</v>
      </c>
      <c r="P3" s="126" t="str">
        <f>LOOKUP(O3,Name!A$2:B1898)</f>
        <v>Tamworth AC</v>
      </c>
      <c r="Q3" s="274">
        <f>D$4</f>
        <v>112</v>
      </c>
      <c r="R3" s="250"/>
      <c r="S3" s="131"/>
    </row>
    <row r="4" spans="1:19" ht="16.5" thickBot="1">
      <c r="A4" s="273">
        <f>A2+A3</f>
        <v>64</v>
      </c>
      <c r="B4" s="273">
        <f>B2+B3</f>
        <v>134</v>
      </c>
      <c r="C4" s="273">
        <f>C2+C3</f>
        <v>70</v>
      </c>
      <c r="D4" s="273">
        <f>D2+D3</f>
        <v>112</v>
      </c>
      <c r="E4" s="273">
        <f>E2+E3</f>
        <v>128</v>
      </c>
      <c r="F4" s="273" t="s">
        <v>140</v>
      </c>
      <c r="H4" s="248"/>
      <c r="I4" s="249"/>
      <c r="J4" s="249" t="s">
        <v>142</v>
      </c>
      <c r="K4" s="249"/>
      <c r="L4" s="250"/>
      <c r="M4" s="259" t="s">
        <v>218</v>
      </c>
      <c r="N4" s="248" t="s">
        <v>475</v>
      </c>
      <c r="O4" s="274">
        <v>4</v>
      </c>
      <c r="P4" s="126" t="str">
        <f>LOOKUP(O4,Name!A$2:B1897)</f>
        <v>Halesowen C&amp;AC</v>
      </c>
      <c r="Q4" s="274">
        <f>C$4</f>
        <v>70</v>
      </c>
      <c r="R4" s="250"/>
      <c r="S4" s="131"/>
    </row>
    <row r="5" spans="8:19" ht="16.5" thickBot="1">
      <c r="H5" s="251"/>
      <c r="I5" s="252"/>
      <c r="J5" s="252"/>
      <c r="K5" s="252"/>
      <c r="L5" s="253"/>
      <c r="M5" s="259" t="s">
        <v>218</v>
      </c>
      <c r="N5" s="248" t="s">
        <v>476</v>
      </c>
      <c r="O5" s="274">
        <v>1</v>
      </c>
      <c r="P5" s="126" t="str">
        <f>LOOKUP(O5,Name!A$2:B1895)</f>
        <v>Royal Sutton Coldfield</v>
      </c>
      <c r="Q5" s="274">
        <f>A$4</f>
        <v>64</v>
      </c>
      <c r="R5" s="250"/>
      <c r="S5" s="131"/>
    </row>
    <row r="6" spans="1:24" ht="16.5" thickBot="1">
      <c r="A6" s="87" t="s">
        <v>107</v>
      </c>
      <c r="B6" s="88" t="s">
        <v>109</v>
      </c>
      <c r="C6" s="89" t="s">
        <v>111</v>
      </c>
      <c r="D6" s="90" t="s">
        <v>113</v>
      </c>
      <c r="E6" s="91" t="s">
        <v>115</v>
      </c>
      <c r="F6" s="61" t="s">
        <v>139</v>
      </c>
      <c r="H6" s="243" t="s">
        <v>219</v>
      </c>
      <c r="I6" s="117">
        <v>7.3</v>
      </c>
      <c r="J6" s="254" t="s">
        <v>116</v>
      </c>
      <c r="K6" s="254"/>
      <c r="L6" s="257"/>
      <c r="M6" s="259" t="s">
        <v>218</v>
      </c>
      <c r="N6" s="243" t="s">
        <v>235</v>
      </c>
      <c r="O6" s="265"/>
      <c r="P6" s="254" t="s">
        <v>137</v>
      </c>
      <c r="Q6" s="254"/>
      <c r="R6" s="257"/>
      <c r="S6" s="62"/>
      <c r="T6" s="87" t="s">
        <v>107</v>
      </c>
      <c r="U6" s="88" t="s">
        <v>109</v>
      </c>
      <c r="V6" s="89" t="s">
        <v>111</v>
      </c>
      <c r="W6" s="90" t="s">
        <v>113</v>
      </c>
      <c r="X6" s="91" t="s">
        <v>115</v>
      </c>
    </row>
    <row r="7" spans="1:25" ht="15.75" thickBot="1">
      <c r="A7" s="93">
        <f>IF(I7=1,F7,0)</f>
        <v>0</v>
      </c>
      <c r="B7" s="93">
        <f>IF(I7=3,F7,0)</f>
        <v>0</v>
      </c>
      <c r="C7" s="93">
        <f>IF(I7=4,F7,0)</f>
        <v>0</v>
      </c>
      <c r="D7" s="93">
        <f>IF(I7=5,F7,0)</f>
        <v>0</v>
      </c>
      <c r="E7" s="93">
        <f>IF(I7=6,F7,0)</f>
        <v>10</v>
      </c>
      <c r="F7" s="97">
        <v>10</v>
      </c>
      <c r="H7" s="118">
        <v>1</v>
      </c>
      <c r="I7" s="92">
        <v>6</v>
      </c>
      <c r="J7" s="255" t="str">
        <f>LOOKUP(I7,Name!A$2:B1901)</f>
        <v>Solihull &amp; Small Heath</v>
      </c>
      <c r="K7" s="92" t="s">
        <v>569</v>
      </c>
      <c r="L7" s="258"/>
      <c r="M7" s="259" t="s">
        <v>218</v>
      </c>
      <c r="N7" s="100">
        <v>1</v>
      </c>
      <c r="O7" s="92">
        <v>431</v>
      </c>
      <c r="P7" s="255" t="str">
        <f>LOOKUP(O7,Name!A$2:B1900)</f>
        <v>Iris Oliarynk</v>
      </c>
      <c r="Q7" s="497">
        <v>2.1</v>
      </c>
      <c r="R7" s="258"/>
      <c r="S7" s="62"/>
      <c r="T7" s="96">
        <f>IF(INT(O7/100)=1,Y7,0)</f>
        <v>0</v>
      </c>
      <c r="U7" s="96">
        <f>IF(INT(O7/100)=3,Y7,0)</f>
        <v>0</v>
      </c>
      <c r="V7" s="96">
        <f>IF(INT(O7/100)=4,Y7,0)</f>
        <v>10</v>
      </c>
      <c r="W7" s="96">
        <f>IF(INT(O7/100)=5,Y7,0)</f>
        <v>0</v>
      </c>
      <c r="X7" s="96">
        <f>IF(INT(O7/100)=6,Y7,0)</f>
        <v>0</v>
      </c>
      <c r="Y7" s="85">
        <v>10</v>
      </c>
    </row>
    <row r="8" spans="1:25" ht="15.75" thickBot="1">
      <c r="A8" s="93">
        <f>IF(I8=1,F8,0)</f>
        <v>0</v>
      </c>
      <c r="B8" s="93">
        <f>IF(I8=3,F8,0)</f>
        <v>0</v>
      </c>
      <c r="C8" s="93">
        <f>IF(I8=4,F8,0)</f>
        <v>0</v>
      </c>
      <c r="D8" s="93">
        <f>IF(I8=5,F8,0)</f>
        <v>8</v>
      </c>
      <c r="E8" s="93">
        <f>IF(I8=6,F8,0)</f>
        <v>0</v>
      </c>
      <c r="F8" s="97">
        <v>8</v>
      </c>
      <c r="H8" s="118">
        <v>2</v>
      </c>
      <c r="I8" s="92">
        <v>5</v>
      </c>
      <c r="J8" s="255" t="str">
        <f>LOOKUP(I8,Name!A$2:B1902)</f>
        <v>Tamworth AC</v>
      </c>
      <c r="K8" s="92" t="s">
        <v>570</v>
      </c>
      <c r="L8" s="258"/>
      <c r="M8" s="259" t="s">
        <v>218</v>
      </c>
      <c r="N8" s="100">
        <v>2</v>
      </c>
      <c r="O8" s="92">
        <v>319</v>
      </c>
      <c r="P8" s="255" t="str">
        <f>LOOKUP(O8,Name!A$2:B1901)</f>
        <v>Atiyah Skeete</v>
      </c>
      <c r="Q8" s="497">
        <v>1.94</v>
      </c>
      <c r="R8" s="258"/>
      <c r="S8" s="62"/>
      <c r="T8" s="96">
        <f>IF(INT(O8/100)=1,Y8,0)</f>
        <v>0</v>
      </c>
      <c r="U8" s="96">
        <f>IF(INT(O8/100)=3,Y8,0)</f>
        <v>8</v>
      </c>
      <c r="V8" s="96">
        <f>IF(INT(O8/100)=4,Y8,0)</f>
        <v>0</v>
      </c>
      <c r="W8" s="96">
        <f>IF(INT(O8/100)=5,Y8,0)</f>
        <v>0</v>
      </c>
      <c r="X8" s="96">
        <f>IF(INT(O8/100)=6,Y8,0)</f>
        <v>0</v>
      </c>
      <c r="Y8" s="85">
        <v>8</v>
      </c>
    </row>
    <row r="9" spans="1:25" ht="15.75" thickBot="1">
      <c r="A9" s="93">
        <f>IF(I9=1,F9,0)</f>
        <v>0</v>
      </c>
      <c r="B9" s="93">
        <f>IF(I9=3,F9,0)</f>
        <v>6</v>
      </c>
      <c r="C9" s="93">
        <f>IF(I9=4,F9,0)</f>
        <v>0</v>
      </c>
      <c r="D9" s="93">
        <f>IF(I9=5,F9,0)</f>
        <v>0</v>
      </c>
      <c r="E9" s="93">
        <f>IF(I9=6,F9,0)</f>
        <v>0</v>
      </c>
      <c r="F9" s="97">
        <v>6</v>
      </c>
      <c r="H9" s="118">
        <v>3</v>
      </c>
      <c r="I9" s="92">
        <v>3</v>
      </c>
      <c r="J9" s="255" t="str">
        <f>LOOKUP(I9,Name!A$2:B1903)</f>
        <v>Birchfield Harriers</v>
      </c>
      <c r="K9" s="7" t="s">
        <v>571</v>
      </c>
      <c r="L9" s="258"/>
      <c r="M9" s="259" t="s">
        <v>218</v>
      </c>
      <c r="N9" s="100">
        <v>3</v>
      </c>
      <c r="O9" s="92">
        <v>136</v>
      </c>
      <c r="P9" s="255" t="str">
        <f>LOOKUP(O9,Name!A$2:B1902)</f>
        <v>Elley Criddle</v>
      </c>
      <c r="Q9" s="497">
        <v>1.93</v>
      </c>
      <c r="R9" s="258"/>
      <c r="S9" s="62"/>
      <c r="T9" s="96">
        <f>IF(INT(O9/100)=1,Y9,0)</f>
        <v>6</v>
      </c>
      <c r="U9" s="96">
        <f>IF(INT(O9/100)=3,Y9,0)</f>
        <v>0</v>
      </c>
      <c r="V9" s="96">
        <f>IF(INT(O9/100)=4,Y9,0)</f>
        <v>0</v>
      </c>
      <c r="W9" s="96">
        <f>IF(INT(O9/100)=5,Y9,0)</f>
        <v>0</v>
      </c>
      <c r="X9" s="96">
        <f>IF(INT(O9/100)=6,Y9,0)</f>
        <v>0</v>
      </c>
      <c r="Y9" s="85">
        <v>6</v>
      </c>
    </row>
    <row r="10" spans="1:25" ht="15.75" thickBot="1">
      <c r="A10" s="93">
        <f>IF(I10=1,F10,0)</f>
        <v>4</v>
      </c>
      <c r="B10" s="93">
        <f>IF(I10=3,F10,0)</f>
        <v>0</v>
      </c>
      <c r="C10" s="93">
        <f>IF(I10=4,F10,0)</f>
        <v>0</v>
      </c>
      <c r="D10" s="93">
        <f>IF(I10=5,F10,0)</f>
        <v>0</v>
      </c>
      <c r="E10" s="93">
        <f>IF(I10=6,F10,0)</f>
        <v>0</v>
      </c>
      <c r="F10" s="97">
        <v>4</v>
      </c>
      <c r="H10" s="118">
        <v>4</v>
      </c>
      <c r="I10" s="92">
        <v>1</v>
      </c>
      <c r="J10" s="255" t="str">
        <f>LOOKUP(I10,Name!A$2:B1904)</f>
        <v>Royal Sutton Coldfield</v>
      </c>
      <c r="K10" s="92" t="s">
        <v>572</v>
      </c>
      <c r="L10" s="258"/>
      <c r="M10" s="259" t="s">
        <v>218</v>
      </c>
      <c r="N10" s="100">
        <v>4</v>
      </c>
      <c r="O10" s="92">
        <v>661</v>
      </c>
      <c r="P10" s="255" t="str">
        <f>LOOKUP(O10,Name!A$2:B1903)</f>
        <v>Bennath Chillingworth</v>
      </c>
      <c r="Q10" s="497">
        <v>1.88</v>
      </c>
      <c r="R10" s="258"/>
      <c r="S10" s="62"/>
      <c r="T10" s="96">
        <f>IF(INT(O10/100)=1,Y10,0)</f>
        <v>0</v>
      </c>
      <c r="U10" s="96">
        <f>IF(INT(O10/100)=3,Y10,0)</f>
        <v>0</v>
      </c>
      <c r="V10" s="96">
        <f>IF(INT(O10/100)=4,Y10,0)</f>
        <v>0</v>
      </c>
      <c r="W10" s="96">
        <f>IF(INT(O10/100)=5,Y10,0)</f>
        <v>0</v>
      </c>
      <c r="X10" s="96">
        <f>IF(INT(O10/100)=6,Y10,0)</f>
        <v>4</v>
      </c>
      <c r="Y10" s="85">
        <v>4</v>
      </c>
    </row>
    <row r="11" spans="1:25" ht="15.75" thickBot="1">
      <c r="A11" s="93">
        <f>IF(I11=1,F11,0)</f>
        <v>0</v>
      </c>
      <c r="B11" s="93">
        <f>IF(I11=3,F11,0)</f>
        <v>0</v>
      </c>
      <c r="C11" s="93">
        <f>IF(I11=4,F11,0)</f>
        <v>0</v>
      </c>
      <c r="D11" s="93">
        <f>IF(I11=5,F11,0)</f>
        <v>0</v>
      </c>
      <c r="E11" s="93">
        <f>IF(I11=6,F11,0)</f>
        <v>0</v>
      </c>
      <c r="F11" s="97">
        <v>2</v>
      </c>
      <c r="H11" s="118">
        <v>5</v>
      </c>
      <c r="I11" s="92"/>
      <c r="J11" s="255" t="e">
        <f>LOOKUP(I11,Name!A$2:B1905)</f>
        <v>#N/A</v>
      </c>
      <c r="K11" s="92"/>
      <c r="L11" s="258"/>
      <c r="M11" s="259" t="s">
        <v>218</v>
      </c>
      <c r="N11" s="100">
        <v>5</v>
      </c>
      <c r="O11" s="92">
        <v>561</v>
      </c>
      <c r="P11" s="255" t="str">
        <f>LOOKUP(O11,Name!A$2:B1904)</f>
        <v>Taryn Hogan</v>
      </c>
      <c r="Q11" s="497">
        <v>1.85</v>
      </c>
      <c r="R11" s="258"/>
      <c r="S11" s="62"/>
      <c r="T11" s="96">
        <f>IF(INT(O11/100)=1,Y11,0)</f>
        <v>0</v>
      </c>
      <c r="U11" s="96">
        <f>IF(INT(O11/100)=3,Y11,0)</f>
        <v>0</v>
      </c>
      <c r="V11" s="96">
        <f>IF(INT(O11/100)=4,Y11,0)</f>
        <v>0</v>
      </c>
      <c r="W11" s="96">
        <f>IF(INT(O11/100)=5,Y11,0)</f>
        <v>2</v>
      </c>
      <c r="X11" s="96">
        <f>IF(INT(O11/100)=6,Y11,0)</f>
        <v>0</v>
      </c>
      <c r="Y11" s="85">
        <v>2</v>
      </c>
    </row>
    <row r="12" spans="1:25" ht="15.75" thickBot="1">
      <c r="A12" s="94"/>
      <c r="B12" s="94"/>
      <c r="C12" s="94"/>
      <c r="D12" s="94"/>
      <c r="E12" s="94"/>
      <c r="F12" s="95" t="s">
        <v>117</v>
      </c>
      <c r="H12" s="229"/>
      <c r="I12" s="256"/>
      <c r="J12" s="255"/>
      <c r="K12" s="256"/>
      <c r="L12" s="258"/>
      <c r="M12" s="259" t="s">
        <v>218</v>
      </c>
      <c r="N12" s="229"/>
      <c r="O12" s="256"/>
      <c r="P12" s="255"/>
      <c r="Q12" s="500"/>
      <c r="R12" s="258"/>
      <c r="S12" s="62"/>
      <c r="T12" s="110"/>
      <c r="U12" s="94"/>
      <c r="V12" s="94"/>
      <c r="W12" s="94"/>
      <c r="X12" s="94"/>
      <c r="Y12" s="95" t="s">
        <v>117</v>
      </c>
    </row>
    <row r="13" spans="1:24" ht="16.5" thickBot="1">
      <c r="A13" s="87" t="s">
        <v>107</v>
      </c>
      <c r="B13" s="88" t="s">
        <v>109</v>
      </c>
      <c r="C13" s="89" t="s">
        <v>111</v>
      </c>
      <c r="D13" s="90" t="s">
        <v>113</v>
      </c>
      <c r="E13" s="91" t="s">
        <v>115</v>
      </c>
      <c r="H13" s="244" t="s">
        <v>220</v>
      </c>
      <c r="I13" s="107">
        <v>7.4</v>
      </c>
      <c r="J13" s="256" t="s">
        <v>199</v>
      </c>
      <c r="K13" s="256"/>
      <c r="L13" s="258"/>
      <c r="M13" s="259" t="s">
        <v>218</v>
      </c>
      <c r="N13" s="244" t="s">
        <v>236</v>
      </c>
      <c r="O13" s="256"/>
      <c r="P13" s="256" t="s">
        <v>138</v>
      </c>
      <c r="Q13" s="500"/>
      <c r="R13" s="258"/>
      <c r="S13" s="62"/>
      <c r="T13" s="87" t="s">
        <v>107</v>
      </c>
      <c r="U13" s="88" t="s">
        <v>109</v>
      </c>
      <c r="V13" s="89" t="s">
        <v>111</v>
      </c>
      <c r="W13" s="90" t="s">
        <v>113</v>
      </c>
      <c r="X13" s="91" t="s">
        <v>115</v>
      </c>
    </row>
    <row r="14" spans="1:25" ht="15.75" thickBot="1">
      <c r="A14" s="93">
        <f>IF(INT(I14/100)=1,F14,0)</f>
        <v>0</v>
      </c>
      <c r="B14" s="93">
        <f>IF(INT(I14/100)=3,F14,0)</f>
        <v>0</v>
      </c>
      <c r="C14" s="93">
        <f>IF(INT(I14/100)=4,F14,0)</f>
        <v>0</v>
      </c>
      <c r="D14" s="93">
        <f>IF(INT(I14/100)=5,F14,0)</f>
        <v>10</v>
      </c>
      <c r="E14" s="93">
        <f>IF(INT(I14/100)=6,F14,0)</f>
        <v>0</v>
      </c>
      <c r="F14" s="97">
        <v>10</v>
      </c>
      <c r="H14" s="118">
        <v>1</v>
      </c>
      <c r="I14" s="92">
        <v>556</v>
      </c>
      <c r="J14" s="255" t="str">
        <f>LOOKUP(I14,Name!A$2:B1907)</f>
        <v>Rachel West</v>
      </c>
      <c r="K14" s="92">
        <v>57.4</v>
      </c>
      <c r="L14" s="258"/>
      <c r="M14" s="259" t="s">
        <v>218</v>
      </c>
      <c r="N14" s="100">
        <v>1</v>
      </c>
      <c r="O14" s="92">
        <v>453</v>
      </c>
      <c r="P14" s="255" t="str">
        <f>LOOKUP(O14,Name!A$2:B1907)</f>
        <v>Kimberley Thomas</v>
      </c>
      <c r="Q14" s="497">
        <v>1.96</v>
      </c>
      <c r="R14" s="258"/>
      <c r="S14" s="62"/>
      <c r="T14" s="96">
        <f>IF(INT(O14/100)=1,Y14,0)</f>
        <v>0</v>
      </c>
      <c r="U14" s="96">
        <f>IF(INT(O14/100)=3,Y14,0)</f>
        <v>0</v>
      </c>
      <c r="V14" s="96">
        <f>IF(INT(O14/100)=4,Y14,0)</f>
        <v>10</v>
      </c>
      <c r="W14" s="96">
        <f>IF(INT(O14/100)=5,Y14,0)</f>
        <v>0</v>
      </c>
      <c r="X14" s="96">
        <f>IF(INT(O14/100)=6,Y14,0)</f>
        <v>0</v>
      </c>
      <c r="Y14" s="85">
        <v>10</v>
      </c>
    </row>
    <row r="15" spans="1:25" ht="15.75" thickBot="1">
      <c r="A15" s="93">
        <f>IF(INT(I15/100)=1,F15,0)</f>
        <v>0</v>
      </c>
      <c r="B15" s="93">
        <f>IF(INT(I15/100)=3,F15,0)</f>
        <v>0</v>
      </c>
      <c r="C15" s="93">
        <f>IF(INT(I15/100)=4,F15,0)</f>
        <v>8</v>
      </c>
      <c r="D15" s="93">
        <f>IF(INT(I15/100)=5,F15,0)</f>
        <v>0</v>
      </c>
      <c r="E15" s="93">
        <f>IF(INT(I15/100)=6,F15,0)</f>
        <v>0</v>
      </c>
      <c r="F15" s="97">
        <v>8</v>
      </c>
      <c r="H15" s="118">
        <v>2</v>
      </c>
      <c r="I15" s="92">
        <v>453</v>
      </c>
      <c r="J15" s="255" t="str">
        <f>LOOKUP(I15,Name!A$2:B1908)</f>
        <v>Kimberley Thomas</v>
      </c>
      <c r="K15" s="92">
        <v>58.3</v>
      </c>
      <c r="L15" s="258"/>
      <c r="M15" s="259" t="s">
        <v>218</v>
      </c>
      <c r="N15" s="100">
        <v>2</v>
      </c>
      <c r="O15" s="92">
        <v>657</v>
      </c>
      <c r="P15" s="255" t="str">
        <f>LOOKUP(O15,Name!A$2:B1908)</f>
        <v>Ellen Crockett</v>
      </c>
      <c r="Q15" s="497">
        <v>1.75</v>
      </c>
      <c r="R15" s="258"/>
      <c r="S15" s="62"/>
      <c r="T15" s="96">
        <f>IF(INT(O15/100)=1,Y15,0)</f>
        <v>0</v>
      </c>
      <c r="U15" s="96">
        <f>IF(INT(O15/100)=3,Y15,0)</f>
        <v>0</v>
      </c>
      <c r="V15" s="96">
        <f>IF(INT(O15/100)=4,Y15,0)</f>
        <v>0</v>
      </c>
      <c r="W15" s="96">
        <f>IF(INT(O15/100)=5,Y15,0)</f>
        <v>0</v>
      </c>
      <c r="X15" s="96">
        <f>IF(INT(O15/100)=6,Y15,0)</f>
        <v>8</v>
      </c>
      <c r="Y15" s="85">
        <v>8</v>
      </c>
    </row>
    <row r="16" spans="1:25" ht="15.75" thickBot="1">
      <c r="A16" s="93">
        <f>IF(INT(I16/100)=1,F16,0)</f>
        <v>0</v>
      </c>
      <c r="B16" s="93">
        <f>IF(INT(I16/100)=3,F16,0)</f>
        <v>0</v>
      </c>
      <c r="C16" s="93">
        <f>IF(INT(I16/100)=4,F16,0)</f>
        <v>0</v>
      </c>
      <c r="D16" s="93">
        <f>IF(INT(I16/100)=5,F16,0)</f>
        <v>0</v>
      </c>
      <c r="E16" s="93">
        <f>IF(INT(I16/100)=6,F16,0)</f>
        <v>6</v>
      </c>
      <c r="F16" s="97">
        <v>6</v>
      </c>
      <c r="H16" s="118">
        <v>3</v>
      </c>
      <c r="I16" s="92">
        <v>658</v>
      </c>
      <c r="J16" s="255" t="str">
        <f>LOOKUP(I16,Name!A$2:B1909)</f>
        <v>Mary Takwoingi</v>
      </c>
      <c r="K16" s="92">
        <v>58.8</v>
      </c>
      <c r="L16" s="258"/>
      <c r="M16" s="259" t="s">
        <v>218</v>
      </c>
      <c r="N16" s="100">
        <v>3</v>
      </c>
      <c r="O16" s="92">
        <v>321</v>
      </c>
      <c r="P16" s="255" t="str">
        <f>LOOKUP(O16,Name!A$2:B1909)</f>
        <v>Scarlett Ross</v>
      </c>
      <c r="Q16" s="497">
        <v>1.64</v>
      </c>
      <c r="R16" s="258"/>
      <c r="S16" s="62"/>
      <c r="T16" s="96">
        <f>IF(INT(O16/100)=1,Y16,0)</f>
        <v>0</v>
      </c>
      <c r="U16" s="96">
        <f>IF(INT(O16/100)=3,Y16,0)</f>
        <v>6</v>
      </c>
      <c r="V16" s="96">
        <f>IF(INT(O16/100)=4,Y16,0)</f>
        <v>0</v>
      </c>
      <c r="W16" s="96">
        <f>IF(INT(O16/100)=5,Y16,0)</f>
        <v>0</v>
      </c>
      <c r="X16" s="96">
        <f>IF(INT(O16/100)=6,Y16,0)</f>
        <v>0</v>
      </c>
      <c r="Y16" s="85">
        <v>6</v>
      </c>
    </row>
    <row r="17" spans="1:25" ht="15.75" thickBot="1">
      <c r="A17" s="93">
        <f>IF(INT(I17/100)=1,F17,0)</f>
        <v>0</v>
      </c>
      <c r="B17" s="93">
        <f>IF(INT(I17/100)=3,F17,0)</f>
        <v>4</v>
      </c>
      <c r="C17" s="93">
        <f>IF(INT(I17/100)=4,F17,0)</f>
        <v>0</v>
      </c>
      <c r="D17" s="93">
        <f>IF(INT(I17/100)=5,F17,0)</f>
        <v>0</v>
      </c>
      <c r="E17" s="93">
        <f>IF(INT(I17/100)=6,F17,0)</f>
        <v>0</v>
      </c>
      <c r="F17" s="97">
        <v>4</v>
      </c>
      <c r="H17" s="118">
        <v>4</v>
      </c>
      <c r="I17" s="92">
        <v>385</v>
      </c>
      <c r="J17" s="255" t="str">
        <f>LOOKUP(I17,Name!A$2:B1910)</f>
        <v>Donatella Silva</v>
      </c>
      <c r="K17" s="92">
        <v>60.1</v>
      </c>
      <c r="L17" s="258"/>
      <c r="M17" s="259" t="s">
        <v>218</v>
      </c>
      <c r="N17" s="100">
        <v>4</v>
      </c>
      <c r="O17" s="92">
        <v>134</v>
      </c>
      <c r="P17" s="255" t="str">
        <f>LOOKUP(O17,Name!A$2:B1910)</f>
        <v>Alexandra Burn</v>
      </c>
      <c r="Q17" s="497">
        <v>1.6</v>
      </c>
      <c r="R17" s="258"/>
      <c r="S17" s="62"/>
      <c r="T17" s="96">
        <f>IF(INT(O17/100)=1,Y17,0)</f>
        <v>4</v>
      </c>
      <c r="U17" s="96">
        <f>IF(INT(O17/100)=3,Y17,0)</f>
        <v>0</v>
      </c>
      <c r="V17" s="96">
        <f>IF(INT(O17/100)=4,Y17,0)</f>
        <v>0</v>
      </c>
      <c r="W17" s="96">
        <f>IF(INT(O17/100)=5,Y17,0)</f>
        <v>0</v>
      </c>
      <c r="X17" s="96">
        <f>IF(INT(O17/100)=6,Y17,0)</f>
        <v>0</v>
      </c>
      <c r="Y17" s="85">
        <v>4</v>
      </c>
    </row>
    <row r="18" spans="1:25" ht="15.75" thickBot="1">
      <c r="A18" s="93">
        <f>IF(INT(I18/100)=1,F18,0)</f>
        <v>2</v>
      </c>
      <c r="B18" s="93">
        <f>IF(INT(I18/100)=3,F18,0)</f>
        <v>0</v>
      </c>
      <c r="C18" s="93">
        <f>IF(INT(I18/100)=4,F18,0)</f>
        <v>0</v>
      </c>
      <c r="D18" s="93">
        <f>IF(INT(I18/100)=5,F18,0)</f>
        <v>0</v>
      </c>
      <c r="E18" s="93">
        <f>IF(INT(I18/100)=6,F18,0)</f>
        <v>0</v>
      </c>
      <c r="F18" s="97">
        <v>2</v>
      </c>
      <c r="H18" s="118">
        <v>5</v>
      </c>
      <c r="I18" s="92">
        <v>134</v>
      </c>
      <c r="J18" s="255" t="str">
        <f>LOOKUP(I18,Name!A$2:B1911)</f>
        <v>Alexandra Burn</v>
      </c>
      <c r="K18" s="92">
        <v>61.5</v>
      </c>
      <c r="L18" s="258"/>
      <c r="M18" s="259" t="s">
        <v>218</v>
      </c>
      <c r="N18" s="100">
        <v>5</v>
      </c>
      <c r="O18" s="92">
        <v>558</v>
      </c>
      <c r="P18" s="255" t="str">
        <f>LOOKUP(O18,Name!A$2:B1911)</f>
        <v>Emily Findlater</v>
      </c>
      <c r="Q18" s="497">
        <v>1.55</v>
      </c>
      <c r="R18" s="258"/>
      <c r="S18" s="62"/>
      <c r="T18" s="96">
        <f>IF(INT(O18/100)=1,Y18,0)</f>
        <v>0</v>
      </c>
      <c r="U18" s="96">
        <f>IF(INT(O18/100)=3,Y18,0)</f>
        <v>0</v>
      </c>
      <c r="V18" s="96">
        <f>IF(INT(O18/100)=4,Y18,0)</f>
        <v>0</v>
      </c>
      <c r="W18" s="96">
        <f>IF(INT(O18/100)=5,Y18,0)</f>
        <v>2</v>
      </c>
      <c r="X18" s="96">
        <f>IF(INT(O18/100)=6,Y18,0)</f>
        <v>0</v>
      </c>
      <c r="Y18" s="85">
        <v>2</v>
      </c>
    </row>
    <row r="19" spans="1:25" ht="15.75" thickBot="1">
      <c r="A19" s="94"/>
      <c r="B19" s="94"/>
      <c r="C19" s="94"/>
      <c r="D19" s="94"/>
      <c r="E19" s="94"/>
      <c r="F19" s="95" t="s">
        <v>117</v>
      </c>
      <c r="H19" s="229"/>
      <c r="I19" s="256"/>
      <c r="J19" s="255"/>
      <c r="K19" s="256"/>
      <c r="L19" s="258"/>
      <c r="M19" s="259" t="s">
        <v>218</v>
      </c>
      <c r="N19" s="230"/>
      <c r="O19" s="231"/>
      <c r="P19" s="264"/>
      <c r="Q19" s="501"/>
      <c r="R19" s="261"/>
      <c r="S19" s="62"/>
      <c r="T19" s="110"/>
      <c r="U19" s="94"/>
      <c r="V19" s="94"/>
      <c r="W19" s="94"/>
      <c r="X19" s="94"/>
      <c r="Y19" s="95" t="s">
        <v>117</v>
      </c>
    </row>
    <row r="20" spans="1:24" ht="16.5" thickBot="1">
      <c r="A20" s="87" t="s">
        <v>107</v>
      </c>
      <c r="B20" s="88" t="s">
        <v>109</v>
      </c>
      <c r="C20" s="89" t="s">
        <v>111</v>
      </c>
      <c r="D20" s="90" t="s">
        <v>113</v>
      </c>
      <c r="E20" s="91" t="s">
        <v>115</v>
      </c>
      <c r="H20" s="244" t="s">
        <v>221</v>
      </c>
      <c r="I20" s="107">
        <v>7.4</v>
      </c>
      <c r="J20" s="256" t="s">
        <v>198</v>
      </c>
      <c r="K20" s="256"/>
      <c r="L20" s="258"/>
      <c r="M20" s="259" t="s">
        <v>218</v>
      </c>
      <c r="N20" s="243" t="s">
        <v>233</v>
      </c>
      <c r="O20" s="265"/>
      <c r="P20" s="254" t="s">
        <v>176</v>
      </c>
      <c r="Q20" s="265"/>
      <c r="R20" s="257"/>
      <c r="S20" s="62"/>
      <c r="T20" s="87" t="s">
        <v>107</v>
      </c>
      <c r="U20" s="88" t="s">
        <v>109</v>
      </c>
      <c r="V20" s="89" t="s">
        <v>111</v>
      </c>
      <c r="W20" s="90" t="s">
        <v>113</v>
      </c>
      <c r="X20" s="91" t="s">
        <v>115</v>
      </c>
    </row>
    <row r="21" spans="1:25" ht="15.75" thickBot="1">
      <c r="A21" s="93">
        <f>IF(INT(I21/100)=1,F21,0)</f>
        <v>0</v>
      </c>
      <c r="B21" s="93">
        <f>IF(INT(I21/100)=3,F21,0)</f>
        <v>0</v>
      </c>
      <c r="C21" s="93">
        <f>IF(INT(I21/100)=4,F21,0)</f>
        <v>0</v>
      </c>
      <c r="D21" s="93">
        <f>IF(INT(I21/100)=5,F21,0)</f>
        <v>0</v>
      </c>
      <c r="E21" s="93">
        <f>IF(INT(I21/100)=6,F21,0)</f>
        <v>10</v>
      </c>
      <c r="F21" s="97">
        <v>10</v>
      </c>
      <c r="H21" s="118">
        <v>1</v>
      </c>
      <c r="I21" s="92">
        <v>655</v>
      </c>
      <c r="J21" s="255" t="str">
        <f>LOOKUP(I21,Name!A$2:B1914)</f>
        <v>Alyssa Morrison</v>
      </c>
      <c r="K21" s="92">
        <v>58.6</v>
      </c>
      <c r="L21" s="258"/>
      <c r="M21" s="259" t="s">
        <v>218</v>
      </c>
      <c r="N21" s="100">
        <v>1</v>
      </c>
      <c r="O21" s="92">
        <v>431</v>
      </c>
      <c r="P21" s="255" t="str">
        <f>LOOKUP(O21,Name!A$2:B1914)</f>
        <v>Iris Oliarynk</v>
      </c>
      <c r="Q21" s="497">
        <v>6.8</v>
      </c>
      <c r="R21" s="258"/>
      <c r="S21" s="62"/>
      <c r="T21" s="96">
        <f>IF(INT(O21/100)=1,Y21,0)</f>
        <v>0</v>
      </c>
      <c r="U21" s="96">
        <f>IF(INT(O21/100)=3,Y21,0)</f>
        <v>0</v>
      </c>
      <c r="V21" s="96">
        <f>IF(INT(O21/100)=4,Y21,0)</f>
        <v>10</v>
      </c>
      <c r="W21" s="96">
        <f>IF(INT(O21/100)=5,Y21,0)</f>
        <v>0</v>
      </c>
      <c r="X21" s="96">
        <f>IF(INT(O21/100)=6,Y21,0)</f>
        <v>0</v>
      </c>
      <c r="Y21" s="85">
        <v>10</v>
      </c>
    </row>
    <row r="22" spans="1:25" ht="15.75" thickBot="1">
      <c r="A22" s="93">
        <f>IF(INT(I22/100)=1,F22,0)</f>
        <v>0</v>
      </c>
      <c r="B22" s="93">
        <f>IF(INT(I22/100)=3,F22,0)</f>
        <v>8</v>
      </c>
      <c r="C22" s="93">
        <f>IF(INT(I22/100)=4,F22,0)</f>
        <v>0</v>
      </c>
      <c r="D22" s="93">
        <f>IF(INT(I22/100)=5,F22,0)</f>
        <v>0</v>
      </c>
      <c r="E22" s="93">
        <f>IF(INT(I22/100)=6,F22,0)</f>
        <v>0</v>
      </c>
      <c r="F22" s="97">
        <v>8</v>
      </c>
      <c r="H22" s="118">
        <v>2</v>
      </c>
      <c r="I22" s="92">
        <v>316</v>
      </c>
      <c r="J22" s="255" t="str">
        <f>LOOKUP(I22,Name!A$2:B1915)</f>
        <v>Caitlin McMorrow</v>
      </c>
      <c r="K22" s="7">
        <v>58.8</v>
      </c>
      <c r="L22" s="258"/>
      <c r="M22" s="259" t="s">
        <v>218</v>
      </c>
      <c r="N22" s="100">
        <v>2</v>
      </c>
      <c r="O22" s="92">
        <v>313</v>
      </c>
      <c r="P22" s="255" t="str">
        <f>LOOKUP(O22,Name!A$2:B1915)</f>
        <v>Lemeyah Isaac</v>
      </c>
      <c r="Q22" s="497">
        <v>6.68</v>
      </c>
      <c r="R22" s="258"/>
      <c r="S22" s="62"/>
      <c r="T22" s="96">
        <f>IF(INT(O22/100)=1,Y22,0)</f>
        <v>0</v>
      </c>
      <c r="U22" s="96">
        <f>IF(INT(O22/100)=3,Y22,0)</f>
        <v>8</v>
      </c>
      <c r="V22" s="96">
        <f>IF(INT(O22/100)=4,Y22,0)</f>
        <v>0</v>
      </c>
      <c r="W22" s="96">
        <f>IF(INT(O22/100)=5,Y22,0)</f>
        <v>0</v>
      </c>
      <c r="X22" s="96">
        <f>IF(INT(O22/100)=6,Y22,0)</f>
        <v>0</v>
      </c>
      <c r="Y22" s="85">
        <v>8</v>
      </c>
    </row>
    <row r="23" spans="1:25" ht="15.75" thickBot="1">
      <c r="A23" s="93">
        <f>IF(INT(I23/100)=1,F23,0)</f>
        <v>0</v>
      </c>
      <c r="B23" s="93">
        <f>IF(INT(I23/100)=3,F23,0)</f>
        <v>0</v>
      </c>
      <c r="C23" s="93">
        <f>IF(INT(I23/100)=4,F23,0)</f>
        <v>0</v>
      </c>
      <c r="D23" s="93">
        <f>IF(INT(I23/100)=5,F23,0)</f>
        <v>6</v>
      </c>
      <c r="E23" s="93">
        <f>IF(INT(I23/100)=6,F23,0)</f>
        <v>0</v>
      </c>
      <c r="F23" s="97">
        <v>6</v>
      </c>
      <c r="H23" s="118">
        <v>3</v>
      </c>
      <c r="I23" s="92">
        <v>560</v>
      </c>
      <c r="J23" s="255" t="str">
        <f>LOOKUP(I23,Name!A$2:B1916)</f>
        <v>Erin Bush</v>
      </c>
      <c r="K23" s="92">
        <v>62.5</v>
      </c>
      <c r="L23" s="258"/>
      <c r="M23" s="259" t="s">
        <v>218</v>
      </c>
      <c r="N23" s="100">
        <v>3</v>
      </c>
      <c r="O23" s="92">
        <v>136</v>
      </c>
      <c r="P23" s="255" t="str">
        <f>LOOKUP(O23,Name!A$2:B1916)</f>
        <v>Elley Criddle</v>
      </c>
      <c r="Q23" s="497">
        <v>6.06</v>
      </c>
      <c r="R23" s="258"/>
      <c r="S23" s="62"/>
      <c r="T23" s="96">
        <f>IF(INT(O23/100)=1,Y23,0)</f>
        <v>6</v>
      </c>
      <c r="U23" s="96">
        <f>IF(INT(O23/100)=3,Y23,0)</f>
        <v>0</v>
      </c>
      <c r="V23" s="96">
        <f>IF(INT(O23/100)=4,Y23,0)</f>
        <v>0</v>
      </c>
      <c r="W23" s="96">
        <f>IF(INT(O23/100)=5,Y23,0)</f>
        <v>0</v>
      </c>
      <c r="X23" s="96">
        <f>IF(INT(O23/100)=6,Y23,0)</f>
        <v>0</v>
      </c>
      <c r="Y23" s="85">
        <v>6</v>
      </c>
    </row>
    <row r="24" spans="1:25" ht="15.75" thickBot="1">
      <c r="A24" s="93">
        <f>IF(INT(I24/100)=1,F24,0)</f>
        <v>4</v>
      </c>
      <c r="B24" s="93">
        <f>IF(INT(I24/100)=3,F24,0)</f>
        <v>0</v>
      </c>
      <c r="C24" s="93">
        <f>IF(INT(I24/100)=4,F24,0)</f>
        <v>0</v>
      </c>
      <c r="D24" s="93">
        <f>IF(INT(I24/100)=5,F24,0)</f>
        <v>0</v>
      </c>
      <c r="E24" s="93">
        <f>IF(INT(I24/100)=6,F24,0)</f>
        <v>0</v>
      </c>
      <c r="F24" s="97">
        <v>4</v>
      </c>
      <c r="H24" s="118">
        <v>4</v>
      </c>
      <c r="I24" s="92">
        <v>133</v>
      </c>
      <c r="J24" s="255" t="str">
        <f>LOOKUP(I24,Name!A$2:B1917)</f>
        <v>Beth Darrock</v>
      </c>
      <c r="K24" s="92">
        <v>73.3</v>
      </c>
      <c r="L24" s="258"/>
      <c r="M24" s="259" t="s">
        <v>218</v>
      </c>
      <c r="N24" s="100">
        <v>4</v>
      </c>
      <c r="O24" s="92">
        <v>651</v>
      </c>
      <c r="P24" s="255" t="str">
        <f>LOOKUP(O24,Name!A$2:B1917)</f>
        <v>Katie Lund</v>
      </c>
      <c r="Q24" s="497">
        <v>6</v>
      </c>
      <c r="R24" s="258"/>
      <c r="S24" s="62"/>
      <c r="T24" s="96">
        <f>IF(INT(O24/100)=1,Y24,0)</f>
        <v>0</v>
      </c>
      <c r="U24" s="96">
        <f>IF(INT(O24/100)=3,Y24,0)</f>
        <v>0</v>
      </c>
      <c r="V24" s="96">
        <f>IF(INT(O24/100)=4,Y24,0)</f>
        <v>0</v>
      </c>
      <c r="W24" s="96">
        <f>IF(INT(O24/100)=5,Y24,0)</f>
        <v>0</v>
      </c>
      <c r="X24" s="96">
        <f>IF(INT(O24/100)=6,Y24,0)</f>
        <v>4</v>
      </c>
      <c r="Y24" s="85">
        <v>4</v>
      </c>
    </row>
    <row r="25" spans="1:25" ht="15.75" thickBot="1">
      <c r="A25" s="93">
        <f>IF(INT(I25/100)=1,F25,0)</f>
        <v>0</v>
      </c>
      <c r="B25" s="93">
        <f>IF(INT(I25/100)=3,F25,0)</f>
        <v>0</v>
      </c>
      <c r="C25" s="93">
        <f>IF(INT(I25/100)=4,F25,0)</f>
        <v>0</v>
      </c>
      <c r="D25" s="93">
        <f>IF(INT(I25/100)=5,F25,0)</f>
        <v>0</v>
      </c>
      <c r="E25" s="93">
        <f>IF(INT(I25/100)=6,F25,0)</f>
        <v>0</v>
      </c>
      <c r="F25" s="97">
        <v>2</v>
      </c>
      <c r="H25" s="118">
        <v>5</v>
      </c>
      <c r="I25" s="92"/>
      <c r="J25" s="255" t="e">
        <f>LOOKUP(I25,Name!A$2:B1918)</f>
        <v>#N/A</v>
      </c>
      <c r="K25" s="92"/>
      <c r="L25" s="258"/>
      <c r="M25" s="259" t="s">
        <v>218</v>
      </c>
      <c r="N25" s="100">
        <v>5</v>
      </c>
      <c r="O25" s="92">
        <v>562</v>
      </c>
      <c r="P25" s="255" t="str">
        <f>LOOKUP(O25,Name!A$2:B1918)</f>
        <v>Maisie Coughlan</v>
      </c>
      <c r="Q25" s="497">
        <v>4.54</v>
      </c>
      <c r="R25" s="258"/>
      <c r="S25" s="62"/>
      <c r="T25" s="96">
        <f>IF(INT(O25/100)=1,Y25,0)</f>
        <v>0</v>
      </c>
      <c r="U25" s="96">
        <f>IF(INT(O25/100)=3,Y25,0)</f>
        <v>0</v>
      </c>
      <c r="V25" s="96">
        <f>IF(INT(O25/100)=4,Y25,0)</f>
        <v>0</v>
      </c>
      <c r="W25" s="96">
        <f>IF(INT(O25/100)=5,Y25,0)</f>
        <v>2</v>
      </c>
      <c r="X25" s="96">
        <f>IF(INT(O25/100)=6,Y25,0)</f>
        <v>0</v>
      </c>
      <c r="Y25" s="85">
        <v>2</v>
      </c>
    </row>
    <row r="26" spans="1:25" ht="15.75" thickBot="1">
      <c r="A26" s="94"/>
      <c r="B26" s="94"/>
      <c r="C26" s="94"/>
      <c r="D26" s="94"/>
      <c r="E26" s="94"/>
      <c r="F26" s="95" t="s">
        <v>117</v>
      </c>
      <c r="H26" s="229"/>
      <c r="I26" s="256"/>
      <c r="J26" s="255"/>
      <c r="K26" s="256"/>
      <c r="L26" s="258"/>
      <c r="M26" s="259" t="s">
        <v>218</v>
      </c>
      <c r="N26" s="229"/>
      <c r="O26" s="256"/>
      <c r="P26" s="255"/>
      <c r="Q26" s="500"/>
      <c r="R26" s="258"/>
      <c r="S26" s="62"/>
      <c r="T26" s="110"/>
      <c r="U26" s="94"/>
      <c r="V26" s="94"/>
      <c r="W26" s="94"/>
      <c r="X26" s="94"/>
      <c r="Y26" s="95" t="s">
        <v>117</v>
      </c>
    </row>
    <row r="27" spans="1:24" ht="16.5" thickBot="1">
      <c r="A27" s="87" t="s">
        <v>107</v>
      </c>
      <c r="B27" s="88" t="s">
        <v>109</v>
      </c>
      <c r="C27" s="89" t="s">
        <v>111</v>
      </c>
      <c r="D27" s="90" t="s">
        <v>113</v>
      </c>
      <c r="E27" s="91" t="s">
        <v>115</v>
      </c>
      <c r="H27" s="244" t="s">
        <v>222</v>
      </c>
      <c r="I27" s="107">
        <v>8.2</v>
      </c>
      <c r="J27" s="256" t="s">
        <v>124</v>
      </c>
      <c r="K27" s="256"/>
      <c r="L27" s="258"/>
      <c r="M27" s="259" t="s">
        <v>218</v>
      </c>
      <c r="N27" s="244" t="s">
        <v>234</v>
      </c>
      <c r="O27" s="256"/>
      <c r="P27" s="256" t="s">
        <v>179</v>
      </c>
      <c r="Q27" s="500"/>
      <c r="R27" s="258"/>
      <c r="S27" s="62"/>
      <c r="T27" s="87" t="s">
        <v>107</v>
      </c>
      <c r="U27" s="88" t="s">
        <v>109</v>
      </c>
      <c r="V27" s="89" t="s">
        <v>111</v>
      </c>
      <c r="W27" s="90" t="s">
        <v>113</v>
      </c>
      <c r="X27" s="91" t="s">
        <v>115</v>
      </c>
    </row>
    <row r="28" spans="1:25" ht="15.75" thickBot="1">
      <c r="A28" s="93">
        <f>IF(INT(I28/100)=1,F28,0)</f>
        <v>0</v>
      </c>
      <c r="B28" s="93">
        <f>IF(INT(I28/100)=3,F28,0)</f>
        <v>0</v>
      </c>
      <c r="C28" s="93">
        <f>IF(INT(I28/100)=4,F28,0)</f>
        <v>0</v>
      </c>
      <c r="D28" s="93">
        <f>IF(INT(I28/100)=5,F28,0)</f>
        <v>10</v>
      </c>
      <c r="E28" s="93">
        <f>IF(INT(I28/100)=6,F28,0)</f>
        <v>0</v>
      </c>
      <c r="F28" s="97">
        <v>10</v>
      </c>
      <c r="H28" s="118">
        <v>1</v>
      </c>
      <c r="I28" s="92">
        <v>559</v>
      </c>
      <c r="J28" s="255" t="str">
        <f>LOOKUP(I28,Name!A$2:B1921)</f>
        <v>Charlotte Bush</v>
      </c>
      <c r="K28" s="92" t="s">
        <v>574</v>
      </c>
      <c r="L28" s="258"/>
      <c r="M28" s="259" t="s">
        <v>218</v>
      </c>
      <c r="N28" s="100">
        <v>1</v>
      </c>
      <c r="O28" s="92">
        <v>314</v>
      </c>
      <c r="P28" s="255" t="str">
        <f>LOOKUP(O28,Name!A$2:B1921)</f>
        <v>Chelsey Marsden</v>
      </c>
      <c r="Q28" s="497">
        <v>5.4</v>
      </c>
      <c r="R28" s="258"/>
      <c r="S28" s="62"/>
      <c r="T28" s="96">
        <f>IF(INT(O28/100)=1,Y28,0)</f>
        <v>0</v>
      </c>
      <c r="U28" s="96">
        <f>IF(INT(O28/100)=3,Y28,0)</f>
        <v>10</v>
      </c>
      <c r="V28" s="96">
        <f>IF(INT(O28/100)=4,Y28,0)</f>
        <v>0</v>
      </c>
      <c r="W28" s="96">
        <f>IF(INT(O28/100)=5,Y28,0)</f>
        <v>0</v>
      </c>
      <c r="X28" s="96">
        <f>IF(INT(O28/100)=6,Y28,0)</f>
        <v>0</v>
      </c>
      <c r="Y28" s="85">
        <v>10</v>
      </c>
    </row>
    <row r="29" spans="1:25" ht="15.75" thickBot="1">
      <c r="A29" s="93">
        <f>IF(INT(I29/100)=1,F29,0)</f>
        <v>0</v>
      </c>
      <c r="B29" s="93">
        <f>IF(INT(I29/100)=3,F29,0)</f>
        <v>0</v>
      </c>
      <c r="C29" s="93">
        <f>IF(INT(I29/100)=4,F29,0)</f>
        <v>0</v>
      </c>
      <c r="D29" s="93">
        <f>IF(INT(I29/100)=5,F29,0)</f>
        <v>0</v>
      </c>
      <c r="E29" s="93">
        <f>IF(INT(I29/100)=6,F29,0)</f>
        <v>8</v>
      </c>
      <c r="F29" s="97">
        <v>8</v>
      </c>
      <c r="H29" s="118">
        <v>2</v>
      </c>
      <c r="I29" s="92">
        <v>656</v>
      </c>
      <c r="J29" s="255" t="str">
        <f>LOOKUP(I29,Name!A$2:B1922)</f>
        <v>Grace Dowse</v>
      </c>
      <c r="K29" s="92" t="s">
        <v>575</v>
      </c>
      <c r="L29" s="258"/>
      <c r="M29" s="259" t="s">
        <v>218</v>
      </c>
      <c r="N29" s="100">
        <v>2</v>
      </c>
      <c r="O29" s="92">
        <v>453</v>
      </c>
      <c r="P29" s="255" t="str">
        <f>LOOKUP(O29,Name!A$2:B1922)</f>
        <v>Kimberley Thomas</v>
      </c>
      <c r="Q29" s="497">
        <v>5.4</v>
      </c>
      <c r="R29" s="258"/>
      <c r="S29" s="62"/>
      <c r="T29" s="96">
        <f>IF(INT(O29/100)=1,Y29,0)</f>
        <v>0</v>
      </c>
      <c r="U29" s="96">
        <f>IF(INT(O29/100)=3,Y29,0)</f>
        <v>0</v>
      </c>
      <c r="V29" s="96">
        <f>IF(INT(O29/100)=4,Y29,0)</f>
        <v>8</v>
      </c>
      <c r="W29" s="96">
        <f>IF(INT(O29/100)=5,Y29,0)</f>
        <v>0</v>
      </c>
      <c r="X29" s="96">
        <f>IF(INT(O29/100)=6,Y29,0)</f>
        <v>0</v>
      </c>
      <c r="Y29" s="85">
        <v>8</v>
      </c>
    </row>
    <row r="30" spans="1:25" ht="15.75" thickBot="1">
      <c r="A30" s="93">
        <f>IF(INT(I30/100)=1,F30,0)</f>
        <v>0</v>
      </c>
      <c r="B30" s="93">
        <f>IF(INT(I30/100)=3,F30,0)</f>
        <v>6</v>
      </c>
      <c r="C30" s="93">
        <f>IF(INT(I30/100)=4,F30,0)</f>
        <v>0</v>
      </c>
      <c r="D30" s="93">
        <f>IF(INT(I30/100)=5,F30,0)</f>
        <v>0</v>
      </c>
      <c r="E30" s="93">
        <f>IF(INT(I30/100)=6,F30,0)</f>
        <v>0</v>
      </c>
      <c r="F30" s="97">
        <v>6</v>
      </c>
      <c r="H30" s="118">
        <v>3</v>
      </c>
      <c r="I30" s="92">
        <v>314</v>
      </c>
      <c r="J30" s="255" t="str">
        <f>LOOKUP(I30,Name!A$2:B1923)</f>
        <v>Chelsey Marsden</v>
      </c>
      <c r="K30" s="92" t="s">
        <v>576</v>
      </c>
      <c r="L30" s="258"/>
      <c r="M30" s="259" t="s">
        <v>218</v>
      </c>
      <c r="N30" s="100">
        <v>3</v>
      </c>
      <c r="O30" s="92">
        <v>658</v>
      </c>
      <c r="P30" s="255" t="str">
        <f>LOOKUP(O30,Name!A$2:B1923)</f>
        <v>Mary Takwoingi</v>
      </c>
      <c r="Q30" s="497">
        <v>5.4</v>
      </c>
      <c r="R30" s="258"/>
      <c r="S30" s="62"/>
      <c r="T30" s="96">
        <f>IF(INT(O30/100)=1,Y30,0)</f>
        <v>0</v>
      </c>
      <c r="U30" s="96">
        <f>IF(INT(O30/100)=3,Y30,0)</f>
        <v>0</v>
      </c>
      <c r="V30" s="96">
        <f>IF(INT(O30/100)=4,Y30,0)</f>
        <v>0</v>
      </c>
      <c r="W30" s="96">
        <f>IF(INT(O30/100)=5,Y30,0)</f>
        <v>0</v>
      </c>
      <c r="X30" s="96">
        <f>IF(INT(O30/100)=6,Y30,0)</f>
        <v>6</v>
      </c>
      <c r="Y30" s="85">
        <v>6</v>
      </c>
    </row>
    <row r="31" spans="1:25" ht="15.75" thickBot="1">
      <c r="A31" s="93">
        <f>IF(INT(I31/100)=1,F31,0)</f>
        <v>0</v>
      </c>
      <c r="B31" s="93">
        <f>IF(INT(I31/100)=3,F31,0)</f>
        <v>0</v>
      </c>
      <c r="C31" s="93">
        <f>IF(INT(I31/100)=4,F31,0)</f>
        <v>0</v>
      </c>
      <c r="D31" s="93">
        <f>IF(INT(I31/100)=5,F31,0)</f>
        <v>0</v>
      </c>
      <c r="E31" s="93">
        <f>IF(INT(I31/100)=6,F31,0)</f>
        <v>0</v>
      </c>
      <c r="F31" s="97">
        <v>4</v>
      </c>
      <c r="H31" s="118">
        <v>4</v>
      </c>
      <c r="I31" s="92"/>
      <c r="J31" s="255" t="e">
        <f>LOOKUP(I31,Name!A$2:B1924)</f>
        <v>#N/A</v>
      </c>
      <c r="K31" s="92"/>
      <c r="L31" s="258"/>
      <c r="M31" s="259" t="s">
        <v>218</v>
      </c>
      <c r="N31" s="100">
        <v>4</v>
      </c>
      <c r="O31" s="92">
        <v>134</v>
      </c>
      <c r="P31" s="255" t="str">
        <f>LOOKUP(O31,Name!A$2:B1924)</f>
        <v>Alexandra Burn</v>
      </c>
      <c r="Q31" s="497">
        <v>4.88</v>
      </c>
      <c r="R31" s="258"/>
      <c r="S31" s="62"/>
      <c r="T31" s="96">
        <f>IF(INT(O31/100)=1,Y31,0)</f>
        <v>4</v>
      </c>
      <c r="U31" s="96">
        <f>IF(INT(O31/100)=3,Y31,0)</f>
        <v>0</v>
      </c>
      <c r="V31" s="96">
        <f>IF(INT(O31/100)=4,Y31,0)</f>
        <v>0</v>
      </c>
      <c r="W31" s="96">
        <f>IF(INT(O31/100)=5,Y31,0)</f>
        <v>0</v>
      </c>
      <c r="X31" s="96">
        <f>IF(INT(O31/100)=6,Y31,0)</f>
        <v>0</v>
      </c>
      <c r="Y31" s="85">
        <v>4</v>
      </c>
    </row>
    <row r="32" spans="1:25" ht="15.75" thickBot="1">
      <c r="A32" s="93">
        <f>IF(INT(I32/100)=1,F32,0)</f>
        <v>0</v>
      </c>
      <c r="B32" s="93">
        <f>IF(INT(I32/100)=3,F32,0)</f>
        <v>0</v>
      </c>
      <c r="C32" s="93">
        <f>IF(INT(I32/100)=4,F32,0)</f>
        <v>0</v>
      </c>
      <c r="D32" s="93">
        <f>IF(INT(I32/100)=5,F32,0)</f>
        <v>0</v>
      </c>
      <c r="E32" s="93">
        <f>IF(INT(I32/100)=6,F32,0)</f>
        <v>0</v>
      </c>
      <c r="F32" s="97">
        <v>2</v>
      </c>
      <c r="H32" s="118">
        <v>5</v>
      </c>
      <c r="I32" s="92"/>
      <c r="J32" s="255" t="e">
        <f>LOOKUP(I32,Name!A$2:B1925)</f>
        <v>#N/A</v>
      </c>
      <c r="K32" s="92"/>
      <c r="L32" s="258"/>
      <c r="M32" s="259" t="s">
        <v>218</v>
      </c>
      <c r="N32" s="104">
        <v>5</v>
      </c>
      <c r="O32" s="105">
        <v>552</v>
      </c>
      <c r="P32" s="264" t="str">
        <f>LOOKUP(O32,Name!A$2:B1925)</f>
        <v>Olivia Wooley</v>
      </c>
      <c r="Q32" s="499">
        <v>4.5</v>
      </c>
      <c r="R32" s="261"/>
      <c r="S32" s="62"/>
      <c r="T32" s="96">
        <f>IF(INT(O32/100)=1,Y32,0)</f>
        <v>0</v>
      </c>
      <c r="U32" s="96">
        <f>IF(INT(O32/100)=3,Y32,0)</f>
        <v>0</v>
      </c>
      <c r="V32" s="96">
        <f>IF(INT(O32/100)=4,Y32,0)</f>
        <v>0</v>
      </c>
      <c r="W32" s="96">
        <f>IF(INT(O32/100)=5,Y32,0)</f>
        <v>2</v>
      </c>
      <c r="X32" s="96">
        <f>IF(INT(O32/100)=6,Y32,0)</f>
        <v>0</v>
      </c>
      <c r="Y32" s="85">
        <v>2</v>
      </c>
    </row>
    <row r="33" spans="1:25" ht="15.75" thickBot="1">
      <c r="A33" s="94"/>
      <c r="B33" s="94"/>
      <c r="C33" s="94"/>
      <c r="D33" s="94"/>
      <c r="E33" s="94"/>
      <c r="F33" s="95" t="s">
        <v>117</v>
      </c>
      <c r="H33" s="229"/>
      <c r="I33" s="256"/>
      <c r="J33" s="255"/>
      <c r="K33" s="256"/>
      <c r="L33" s="258"/>
      <c r="M33" s="259" t="s">
        <v>218</v>
      </c>
      <c r="N33" s="263"/>
      <c r="O33" s="263"/>
      <c r="P33" s="262"/>
      <c r="Q33" s="263"/>
      <c r="R33" s="262"/>
      <c r="T33" s="94"/>
      <c r="U33" s="94"/>
      <c r="V33" s="94"/>
      <c r="W33" s="94"/>
      <c r="X33" s="94"/>
      <c r="Y33" s="95" t="s">
        <v>117</v>
      </c>
    </row>
    <row r="34" spans="1:24" ht="16.5" thickBot="1">
      <c r="A34" s="87" t="s">
        <v>107</v>
      </c>
      <c r="B34" s="88" t="s">
        <v>109</v>
      </c>
      <c r="C34" s="89" t="s">
        <v>111</v>
      </c>
      <c r="D34" s="90" t="s">
        <v>113</v>
      </c>
      <c r="E34" s="91" t="s">
        <v>115</v>
      </c>
      <c r="H34" s="244" t="s">
        <v>223</v>
      </c>
      <c r="I34" s="107">
        <v>8.35</v>
      </c>
      <c r="J34" s="256" t="s">
        <v>197</v>
      </c>
      <c r="K34" s="256"/>
      <c r="L34" s="258"/>
      <c r="M34" s="259" t="s">
        <v>218</v>
      </c>
      <c r="N34" s="243" t="s">
        <v>231</v>
      </c>
      <c r="O34" s="265"/>
      <c r="P34" s="254" t="s">
        <v>180</v>
      </c>
      <c r="Q34" s="254"/>
      <c r="R34" s="257"/>
      <c r="S34" s="62"/>
      <c r="T34" s="87" t="s">
        <v>107</v>
      </c>
      <c r="U34" s="88" t="s">
        <v>109</v>
      </c>
      <c r="V34" s="89" t="s">
        <v>111</v>
      </c>
      <c r="W34" s="90" t="s">
        <v>113</v>
      </c>
      <c r="X34" s="91" t="s">
        <v>115</v>
      </c>
    </row>
    <row r="35" spans="1:25" ht="15.75" thickBot="1">
      <c r="A35" s="93">
        <f>IF(INT(I35/100)=1,F35,0)</f>
        <v>0</v>
      </c>
      <c r="B35" s="93">
        <f>IF(INT(I35/100)=3,F35,0)</f>
        <v>10</v>
      </c>
      <c r="C35" s="93">
        <f>IF(INT(I35/100)=4,F35,0)</f>
        <v>0</v>
      </c>
      <c r="D35" s="93">
        <f>IF(INT(I35/100)=5,F35,0)</f>
        <v>0</v>
      </c>
      <c r="E35" s="93">
        <f>IF(INT(I35/100)=6,F35,0)</f>
        <v>0</v>
      </c>
      <c r="F35" s="97">
        <v>10</v>
      </c>
      <c r="H35" s="118">
        <v>1</v>
      </c>
      <c r="I35" s="92">
        <v>398</v>
      </c>
      <c r="J35" s="255" t="str">
        <f>LOOKUP(I35,Name!A$2:B1928)</f>
        <v>Jayda Regis</v>
      </c>
      <c r="K35" s="92">
        <v>26.6</v>
      </c>
      <c r="L35" s="258"/>
      <c r="M35" s="259" t="s">
        <v>218</v>
      </c>
      <c r="N35" s="100">
        <v>1</v>
      </c>
      <c r="O35" s="92">
        <v>655</v>
      </c>
      <c r="P35" s="255" t="str">
        <f>LOOKUP(O35,Name!A$2:B1928)</f>
        <v>Alyssa Morrison</v>
      </c>
      <c r="Q35" s="92">
        <v>51</v>
      </c>
      <c r="R35" s="258"/>
      <c r="S35" s="62"/>
      <c r="T35" s="96">
        <f>IF(INT(O35/100)=1,Y35,0)</f>
        <v>0</v>
      </c>
      <c r="U35" s="96">
        <f>IF(INT(O35/100)=3,Y35,0)</f>
        <v>0</v>
      </c>
      <c r="V35" s="96">
        <f>IF(INT(O35/100)=4,Y35,0)</f>
        <v>0</v>
      </c>
      <c r="W35" s="96">
        <f>IF(INT(O35/100)=5,Y35,0)</f>
        <v>0</v>
      </c>
      <c r="X35" s="96">
        <f>IF(INT(O35/100)=6,Y35,0)</f>
        <v>10</v>
      </c>
      <c r="Y35" s="85">
        <v>10</v>
      </c>
    </row>
    <row r="36" spans="1:25" ht="15.75" thickBot="1">
      <c r="A36" s="93">
        <f>IF(INT(I36/100)=1,F36,0)</f>
        <v>0</v>
      </c>
      <c r="B36" s="93">
        <f>IF(INT(I36/100)=3,F36,0)</f>
        <v>0</v>
      </c>
      <c r="C36" s="93">
        <f>IF(INT(I36/100)=4,F36,0)</f>
        <v>8</v>
      </c>
      <c r="D36" s="93">
        <f>IF(INT(I36/100)=5,F36,0)</f>
        <v>0</v>
      </c>
      <c r="E36" s="93">
        <f>IF(INT(I36/100)=6,F36,0)</f>
        <v>0</v>
      </c>
      <c r="F36" s="97">
        <v>8</v>
      </c>
      <c r="H36" s="118">
        <v>2</v>
      </c>
      <c r="I36" s="92">
        <v>431</v>
      </c>
      <c r="J36" s="255" t="str">
        <f>LOOKUP(I36,Name!A$2:B1929)</f>
        <v>Iris Oliarynk</v>
      </c>
      <c r="K36" s="92">
        <v>27.2</v>
      </c>
      <c r="L36" s="258"/>
      <c r="M36" s="259" t="s">
        <v>218</v>
      </c>
      <c r="N36" s="100">
        <v>2</v>
      </c>
      <c r="O36" s="92">
        <v>557</v>
      </c>
      <c r="P36" s="255" t="str">
        <f>LOOKUP(O36,Name!A$2:B1929)</f>
        <v>Ellie Turner</v>
      </c>
      <c r="Q36" s="92">
        <v>51</v>
      </c>
      <c r="R36" s="258"/>
      <c r="S36" s="62"/>
      <c r="T36" s="96">
        <f>IF(INT(O36/100)=1,Y36,0)</f>
        <v>0</v>
      </c>
      <c r="U36" s="96">
        <f>IF(INT(O36/100)=3,Y36,0)</f>
        <v>0</v>
      </c>
      <c r="V36" s="96">
        <f>IF(INT(O36/100)=4,Y36,0)</f>
        <v>0</v>
      </c>
      <c r="W36" s="96">
        <f>IF(INT(O36/100)=5,Y36,0)</f>
        <v>8</v>
      </c>
      <c r="X36" s="96">
        <f>IF(INT(O36/100)=6,Y36,0)</f>
        <v>0</v>
      </c>
      <c r="Y36" s="85">
        <v>8</v>
      </c>
    </row>
    <row r="37" spans="1:25" ht="15.75" thickBot="1">
      <c r="A37" s="93">
        <f>IF(INT(I37/100)=1,F37,0)</f>
        <v>6</v>
      </c>
      <c r="B37" s="93">
        <f>IF(INT(I37/100)=3,F37,0)</f>
        <v>0</v>
      </c>
      <c r="C37" s="93">
        <f>IF(INT(I37/100)=4,F37,0)</f>
        <v>0</v>
      </c>
      <c r="D37" s="93">
        <f>IF(INT(I37/100)=5,F37,0)</f>
        <v>0</v>
      </c>
      <c r="E37" s="93">
        <f>IF(INT(I37/100)=6,F37,0)</f>
        <v>0</v>
      </c>
      <c r="F37" s="97">
        <v>6</v>
      </c>
      <c r="H37" s="118">
        <v>3</v>
      </c>
      <c r="I37" s="92">
        <v>102</v>
      </c>
      <c r="J37" s="255" t="str">
        <f>LOOKUP(I37,Name!A$2:B1930)</f>
        <v>Patience Clarke</v>
      </c>
      <c r="K37" s="92">
        <v>27.6</v>
      </c>
      <c r="L37" s="258"/>
      <c r="M37" s="259" t="s">
        <v>218</v>
      </c>
      <c r="N37" s="100">
        <v>3</v>
      </c>
      <c r="O37" s="92">
        <v>453</v>
      </c>
      <c r="P37" s="255" t="str">
        <f>LOOKUP(O37,Name!A$2:B1930)</f>
        <v>Kimberley Thomas</v>
      </c>
      <c r="Q37" s="92">
        <v>49</v>
      </c>
      <c r="R37" s="258"/>
      <c r="S37" s="62"/>
      <c r="T37" s="96">
        <f>IF(INT(O37/100)=1,Y37,0)</f>
        <v>0</v>
      </c>
      <c r="U37" s="96">
        <f>IF(INT(O37/100)=3,Y37,0)</f>
        <v>0</v>
      </c>
      <c r="V37" s="96">
        <f>IF(INT(O37/100)=4,Y37,0)</f>
        <v>6</v>
      </c>
      <c r="W37" s="96">
        <f>IF(INT(O37/100)=5,Y37,0)</f>
        <v>0</v>
      </c>
      <c r="X37" s="96">
        <f>IF(INT(O37/100)=6,Y37,0)</f>
        <v>0</v>
      </c>
      <c r="Y37" s="85">
        <v>6</v>
      </c>
    </row>
    <row r="38" spans="1:25" ht="15.75" thickBot="1">
      <c r="A38" s="93">
        <f>IF(INT(I38/100)=1,F38,0)</f>
        <v>0</v>
      </c>
      <c r="B38" s="93">
        <f>IF(INT(I38/100)=3,F38,0)</f>
        <v>0</v>
      </c>
      <c r="C38" s="93">
        <f>IF(INT(I38/100)=4,F38,0)</f>
        <v>0</v>
      </c>
      <c r="D38" s="93">
        <f>IF(INT(I38/100)=5,F38,0)</f>
        <v>0</v>
      </c>
      <c r="E38" s="93">
        <f>IF(INT(I38/100)=6,F38,0)</f>
        <v>4</v>
      </c>
      <c r="F38" s="97">
        <v>4</v>
      </c>
      <c r="H38" s="118">
        <v>4</v>
      </c>
      <c r="I38" s="92">
        <v>652</v>
      </c>
      <c r="J38" s="255" t="str">
        <f>LOOKUP(I38,Name!A$2:B1931)</f>
        <v>Mia Sukkersudha</v>
      </c>
      <c r="K38" s="92">
        <v>27.7</v>
      </c>
      <c r="L38" s="258"/>
      <c r="M38" s="259" t="s">
        <v>218</v>
      </c>
      <c r="N38" s="100">
        <v>4</v>
      </c>
      <c r="O38" s="92">
        <v>385</v>
      </c>
      <c r="P38" s="255" t="str">
        <f>LOOKUP(O38,Name!A$2:B1931)</f>
        <v>Donatella Silva</v>
      </c>
      <c r="Q38" s="92">
        <v>42</v>
      </c>
      <c r="R38" s="258"/>
      <c r="S38" s="62"/>
      <c r="T38" s="96">
        <f>IF(INT(O38/100)=1,Y38,0)</f>
        <v>0</v>
      </c>
      <c r="U38" s="96">
        <f>IF(INT(O38/100)=3,Y38,0)</f>
        <v>4</v>
      </c>
      <c r="V38" s="96">
        <f>IF(INT(O38/100)=4,Y38,0)</f>
        <v>0</v>
      </c>
      <c r="W38" s="96">
        <f>IF(INT(O38/100)=5,Y38,0)</f>
        <v>0</v>
      </c>
      <c r="X38" s="96">
        <f>IF(INT(O38/100)=6,Y38,0)</f>
        <v>0</v>
      </c>
      <c r="Y38" s="85">
        <v>4</v>
      </c>
    </row>
    <row r="39" spans="1:25" ht="15.75" thickBot="1">
      <c r="A39" s="93">
        <f>IF(INT(I39/100)=1,F39,0)</f>
        <v>0</v>
      </c>
      <c r="B39" s="93">
        <f>IF(INT(I39/100)=3,F39,0)</f>
        <v>0</v>
      </c>
      <c r="C39" s="93">
        <f>IF(INT(I39/100)=4,F39,0)</f>
        <v>0</v>
      </c>
      <c r="D39" s="93">
        <f>IF(INT(I39/100)=5,F39,0)</f>
        <v>2</v>
      </c>
      <c r="E39" s="93">
        <f>IF(INT(I39/100)=6,F39,0)</f>
        <v>0</v>
      </c>
      <c r="F39" s="97">
        <v>2</v>
      </c>
      <c r="H39" s="118">
        <v>5</v>
      </c>
      <c r="I39" s="92">
        <v>555</v>
      </c>
      <c r="J39" s="255" t="str">
        <f>LOOKUP(I39,Name!A$2:B1932)</f>
        <v>Lauren Swindell</v>
      </c>
      <c r="K39" s="7">
        <v>29</v>
      </c>
      <c r="L39" s="258"/>
      <c r="M39" s="259" t="s">
        <v>218</v>
      </c>
      <c r="N39" s="100">
        <v>5</v>
      </c>
      <c r="O39" s="92">
        <v>102</v>
      </c>
      <c r="P39" s="255" t="str">
        <f>LOOKUP(O39,Name!A$2:B1932)</f>
        <v>Patience Clarke</v>
      </c>
      <c r="Q39" s="92">
        <v>39</v>
      </c>
      <c r="R39" s="258"/>
      <c r="S39" s="62"/>
      <c r="T39" s="96">
        <f>IF(INT(O39/100)=1,Y39,0)</f>
        <v>2</v>
      </c>
      <c r="U39" s="96">
        <f>IF(INT(O39/100)=3,Y39,0)</f>
        <v>0</v>
      </c>
      <c r="V39" s="96">
        <f>IF(INT(O39/100)=4,Y39,0)</f>
        <v>0</v>
      </c>
      <c r="W39" s="96">
        <f>IF(INT(O39/100)=5,Y39,0)</f>
        <v>0</v>
      </c>
      <c r="X39" s="96">
        <f>IF(INT(O39/100)=6,Y39,0)</f>
        <v>0</v>
      </c>
      <c r="Y39" s="85">
        <v>2</v>
      </c>
    </row>
    <row r="40" spans="1:25" ht="15.75" thickBot="1">
      <c r="A40" s="94"/>
      <c r="B40" s="94"/>
      <c r="C40" s="94"/>
      <c r="D40" s="94"/>
      <c r="E40" s="94"/>
      <c r="F40" s="95" t="s">
        <v>117</v>
      </c>
      <c r="H40" s="260"/>
      <c r="I40" s="255"/>
      <c r="J40" s="255"/>
      <c r="K40" s="256"/>
      <c r="L40" s="258"/>
      <c r="M40" s="259" t="s">
        <v>218</v>
      </c>
      <c r="N40" s="229"/>
      <c r="O40" s="256"/>
      <c r="P40" s="255"/>
      <c r="Q40" s="256"/>
      <c r="R40" s="258"/>
      <c r="S40" s="62"/>
      <c r="T40" s="110"/>
      <c r="U40" s="94"/>
      <c r="V40" s="94"/>
      <c r="W40" s="94"/>
      <c r="X40" s="94"/>
      <c r="Y40" s="95" t="s">
        <v>117</v>
      </c>
    </row>
    <row r="41" spans="1:24" ht="16.5" thickBot="1">
      <c r="A41" s="87" t="s">
        <v>107</v>
      </c>
      <c r="B41" s="88" t="s">
        <v>109</v>
      </c>
      <c r="C41" s="89" t="s">
        <v>111</v>
      </c>
      <c r="D41" s="90" t="s">
        <v>113</v>
      </c>
      <c r="E41" s="91" t="s">
        <v>115</v>
      </c>
      <c r="H41" s="244" t="s">
        <v>224</v>
      </c>
      <c r="I41" s="107">
        <v>8.35</v>
      </c>
      <c r="J41" s="256" t="s">
        <v>200</v>
      </c>
      <c r="K41" s="256"/>
      <c r="L41" s="258"/>
      <c r="M41" s="259" t="s">
        <v>218</v>
      </c>
      <c r="N41" s="244" t="s">
        <v>232</v>
      </c>
      <c r="O41" s="256"/>
      <c r="P41" s="256" t="s">
        <v>183</v>
      </c>
      <c r="Q41" s="256"/>
      <c r="R41" s="258"/>
      <c r="S41" s="62"/>
      <c r="T41" s="87" t="s">
        <v>107</v>
      </c>
      <c r="U41" s="88" t="s">
        <v>109</v>
      </c>
      <c r="V41" s="89" t="s">
        <v>111</v>
      </c>
      <c r="W41" s="90" t="s">
        <v>113</v>
      </c>
      <c r="X41" s="91" t="s">
        <v>115</v>
      </c>
    </row>
    <row r="42" spans="1:25" ht="15.75" thickBot="1">
      <c r="A42" s="93">
        <f>IF(INT(I42/100)=1,F42,0)</f>
        <v>0</v>
      </c>
      <c r="B42" s="93">
        <f>IF(INT(I42/100)=3,F42,0)</f>
        <v>10</v>
      </c>
      <c r="C42" s="93">
        <f>IF(INT(I42/100)=4,F42,0)</f>
        <v>0</v>
      </c>
      <c r="D42" s="93">
        <f>IF(INT(I42/100)=5,F42,0)</f>
        <v>0</v>
      </c>
      <c r="E42" s="93">
        <f>IF(INT(I42/100)=6,F42,0)</f>
        <v>0</v>
      </c>
      <c r="F42" s="97">
        <v>10</v>
      </c>
      <c r="H42" s="118">
        <v>1</v>
      </c>
      <c r="I42" s="92">
        <v>319</v>
      </c>
      <c r="J42" s="255" t="str">
        <f>LOOKUP(I42,Name!A$2:B1935)</f>
        <v>Atiyah Skeete</v>
      </c>
      <c r="K42" s="92">
        <v>26.9</v>
      </c>
      <c r="L42" s="258"/>
      <c r="M42" s="259" t="s">
        <v>218</v>
      </c>
      <c r="N42" s="100">
        <v>1</v>
      </c>
      <c r="O42" s="92">
        <v>653</v>
      </c>
      <c r="P42" s="255" t="str">
        <f>LOOKUP(O42,Name!A$2:B1935)</f>
        <v>Georgia Harding</v>
      </c>
      <c r="Q42" s="92">
        <v>41</v>
      </c>
      <c r="R42" s="258"/>
      <c r="S42" s="62"/>
      <c r="T42" s="96">
        <f>IF(INT(O42/100)=1,Y42,0)</f>
        <v>0</v>
      </c>
      <c r="U42" s="96">
        <f>IF(INT(O42/100)=3,Y42,0)</f>
        <v>0</v>
      </c>
      <c r="V42" s="96">
        <f>IF(INT(O42/100)=4,Y42,0)</f>
        <v>0</v>
      </c>
      <c r="W42" s="96">
        <f>IF(INT(O42/100)=5,Y42,0)</f>
        <v>0</v>
      </c>
      <c r="X42" s="96">
        <f>IF(INT(O42/100)=6,Y42,0)</f>
        <v>10</v>
      </c>
      <c r="Y42" s="85">
        <v>10</v>
      </c>
    </row>
    <row r="43" spans="1:25" ht="15.75" thickBot="1">
      <c r="A43" s="93">
        <f>IF(INT(I43/100)=1,F43,0)</f>
        <v>0</v>
      </c>
      <c r="B43" s="93">
        <f>IF(INT(I43/100)=3,F43,0)</f>
        <v>0</v>
      </c>
      <c r="C43" s="93">
        <f>IF(INT(I43/100)=4,F43,0)</f>
        <v>0</v>
      </c>
      <c r="D43" s="93">
        <f>IF(INT(I43/100)=5,F43,0)</f>
        <v>0</v>
      </c>
      <c r="E43" s="93">
        <f>IF(INT(I43/100)=6,F43,0)</f>
        <v>8</v>
      </c>
      <c r="F43" s="97">
        <v>8</v>
      </c>
      <c r="H43" s="118">
        <v>2</v>
      </c>
      <c r="I43" s="92">
        <v>661</v>
      </c>
      <c r="J43" s="255" t="str">
        <f>LOOKUP(I43,Name!A$2:B1936)</f>
        <v>Bennath Chillingworth</v>
      </c>
      <c r="K43" s="92">
        <v>27.5</v>
      </c>
      <c r="L43" s="258"/>
      <c r="M43" s="259" t="s">
        <v>218</v>
      </c>
      <c r="N43" s="100">
        <v>2</v>
      </c>
      <c r="O43" s="92">
        <v>336</v>
      </c>
      <c r="P43" s="255" t="str">
        <f>LOOKUP(O43,Name!A$2:B1936)</f>
        <v>Amy Taylor</v>
      </c>
      <c r="Q43" s="92">
        <v>38</v>
      </c>
      <c r="R43" s="258"/>
      <c r="S43" s="62"/>
      <c r="T43" s="96">
        <f>IF(INT(O43/100)=1,Y43,0)</f>
        <v>0</v>
      </c>
      <c r="U43" s="96">
        <f>IF(INT(O43/100)=3,Y43,0)</f>
        <v>8</v>
      </c>
      <c r="V43" s="96">
        <f>IF(INT(O43/100)=4,Y43,0)</f>
        <v>0</v>
      </c>
      <c r="W43" s="96">
        <f>IF(INT(O43/100)=5,Y43,0)</f>
        <v>0</v>
      </c>
      <c r="X43" s="96">
        <f>IF(INT(O43/100)=6,Y43,0)</f>
        <v>0</v>
      </c>
      <c r="Y43" s="85">
        <v>8</v>
      </c>
    </row>
    <row r="44" spans="1:25" ht="15.75" thickBot="1">
      <c r="A44" s="93">
        <f>IF(INT(I44/100)=1,F44,0)</f>
        <v>0</v>
      </c>
      <c r="B44" s="93">
        <f>IF(INT(I44/100)=3,F44,0)</f>
        <v>0</v>
      </c>
      <c r="C44" s="93">
        <f>IF(INT(I44/100)=4,F44,0)</f>
        <v>0</v>
      </c>
      <c r="D44" s="93">
        <f>IF(INT(I44/100)=5,F44,0)</f>
        <v>6</v>
      </c>
      <c r="E44" s="93">
        <f>IF(INT(I44/100)=6,F44,0)</f>
        <v>0</v>
      </c>
      <c r="F44" s="97">
        <v>6</v>
      </c>
      <c r="H44" s="118">
        <v>3</v>
      </c>
      <c r="I44" s="92">
        <v>561</v>
      </c>
      <c r="J44" s="255" t="str">
        <f>LOOKUP(I44,Name!A$2:B1937)</f>
        <v>Taryn Hogan</v>
      </c>
      <c r="K44" s="92">
        <v>28.6</v>
      </c>
      <c r="L44" s="258"/>
      <c r="M44" s="259" t="s">
        <v>218</v>
      </c>
      <c r="N44" s="100">
        <v>3</v>
      </c>
      <c r="O44" s="92">
        <v>552</v>
      </c>
      <c r="P44" s="255" t="str">
        <f>LOOKUP(O44,Name!A$2:B1937)</f>
        <v>Olivia Wooley</v>
      </c>
      <c r="Q44" s="92">
        <v>38</v>
      </c>
      <c r="R44" s="258"/>
      <c r="S44" s="62"/>
      <c r="T44" s="96">
        <f>IF(INT(O44/100)=1,Y44,0)</f>
        <v>0</v>
      </c>
      <c r="U44" s="96">
        <f>IF(INT(O44/100)=3,Y44,0)</f>
        <v>0</v>
      </c>
      <c r="V44" s="96">
        <f>IF(INT(O44/100)=4,Y44,0)</f>
        <v>0</v>
      </c>
      <c r="W44" s="96">
        <f>IF(INT(O44/100)=5,Y44,0)</f>
        <v>6</v>
      </c>
      <c r="X44" s="96">
        <f>IF(INT(O44/100)=6,Y44,0)</f>
        <v>0</v>
      </c>
      <c r="Y44" s="85">
        <v>6</v>
      </c>
    </row>
    <row r="45" spans="1:25" ht="15.75" thickBot="1">
      <c r="A45" s="93">
        <f>IF(INT(I45/100)=1,F45,0)</f>
        <v>4</v>
      </c>
      <c r="B45" s="93">
        <f>IF(INT(I45/100)=3,F45,0)</f>
        <v>0</v>
      </c>
      <c r="C45" s="93">
        <f>IF(INT(I45/100)=4,F45,0)</f>
        <v>0</v>
      </c>
      <c r="D45" s="93">
        <f>IF(INT(I45/100)=5,F45,0)</f>
        <v>0</v>
      </c>
      <c r="E45" s="93">
        <f>IF(INT(I45/100)=6,F45,0)</f>
        <v>0</v>
      </c>
      <c r="F45" s="97">
        <v>4</v>
      </c>
      <c r="H45" s="118">
        <v>4</v>
      </c>
      <c r="I45" s="92">
        <v>134</v>
      </c>
      <c r="J45" s="255" t="str">
        <f>LOOKUP(I45,Name!A$2:B1938)</f>
        <v>Alexandra Burn</v>
      </c>
      <c r="K45" s="92">
        <v>29.5</v>
      </c>
      <c r="L45" s="258"/>
      <c r="M45" s="259" t="s">
        <v>218</v>
      </c>
      <c r="N45" s="100">
        <v>4</v>
      </c>
      <c r="O45" s="92">
        <v>133</v>
      </c>
      <c r="P45" s="255" t="str">
        <f>LOOKUP(O45,Name!A$2:B1938)</f>
        <v>Beth Darrock</v>
      </c>
      <c r="Q45" s="92">
        <v>29</v>
      </c>
      <c r="R45" s="258"/>
      <c r="S45" s="62"/>
      <c r="T45" s="96">
        <f>IF(INT(O45/100)=1,Y45,0)</f>
        <v>4</v>
      </c>
      <c r="U45" s="96">
        <f>IF(INT(O45/100)=3,Y45,0)</f>
        <v>0</v>
      </c>
      <c r="V45" s="96">
        <f>IF(INT(O45/100)=4,Y45,0)</f>
        <v>0</v>
      </c>
      <c r="W45" s="96">
        <f>IF(INT(O45/100)=5,Y45,0)</f>
        <v>0</v>
      </c>
      <c r="X45" s="96">
        <f>IF(INT(O45/100)=6,Y45,0)</f>
        <v>0</v>
      </c>
      <c r="Y45" s="85">
        <v>4</v>
      </c>
    </row>
    <row r="46" spans="1:25" ht="15.75" thickBot="1">
      <c r="A46" s="93">
        <f>IF(INT(I46/100)=1,F46,0)</f>
        <v>0</v>
      </c>
      <c r="B46" s="93">
        <f>IF(INT(I46/100)=3,F46,0)</f>
        <v>0</v>
      </c>
      <c r="C46" s="93">
        <f>IF(INT(I46/100)=4,F46,0)</f>
        <v>0</v>
      </c>
      <c r="D46" s="93">
        <f>IF(INT(I46/100)=5,F46,0)</f>
        <v>0</v>
      </c>
      <c r="E46" s="93">
        <f>IF(INT(I46/100)=6,F46,0)</f>
        <v>0</v>
      </c>
      <c r="F46" s="97">
        <v>2</v>
      </c>
      <c r="H46" s="118">
        <v>5</v>
      </c>
      <c r="I46" s="92"/>
      <c r="J46" s="255" t="e">
        <f>LOOKUP(I46,Name!A$2:B1939)</f>
        <v>#N/A</v>
      </c>
      <c r="K46" s="92"/>
      <c r="L46" s="258"/>
      <c r="M46" s="259" t="s">
        <v>218</v>
      </c>
      <c r="N46" s="104">
        <v>5</v>
      </c>
      <c r="O46" s="105"/>
      <c r="P46" s="264" t="e">
        <f>LOOKUP(O46,Name!A$2:B1939)</f>
        <v>#N/A</v>
      </c>
      <c r="Q46" s="105"/>
      <c r="R46" s="261"/>
      <c r="S46" s="62"/>
      <c r="T46" s="96">
        <f>IF(INT(O46/100)=1,Y46,0)</f>
        <v>0</v>
      </c>
      <c r="U46" s="96">
        <f>IF(INT(O46/100)=3,Y46,0)</f>
        <v>0</v>
      </c>
      <c r="V46" s="96">
        <f>IF(INT(O46/100)=4,Y46,0)</f>
        <v>0</v>
      </c>
      <c r="W46" s="96">
        <f>IF(INT(O46/100)=5,Y46,0)</f>
        <v>0</v>
      </c>
      <c r="X46" s="96">
        <f>IF(INT(O46/100)=6,Y46,0)</f>
        <v>0</v>
      </c>
      <c r="Y46" s="85">
        <v>2</v>
      </c>
    </row>
    <row r="47" spans="1:25" ht="15.75" thickBot="1">
      <c r="A47" s="94"/>
      <c r="B47" s="94"/>
      <c r="C47" s="94"/>
      <c r="D47" s="94"/>
      <c r="E47" s="94"/>
      <c r="F47" s="95" t="s">
        <v>117</v>
      </c>
      <c r="H47" s="108"/>
      <c r="I47" s="102"/>
      <c r="J47" s="255"/>
      <c r="K47" s="256"/>
      <c r="L47" s="258"/>
      <c r="M47" s="259" t="s">
        <v>218</v>
      </c>
      <c r="N47" s="263"/>
      <c r="O47" s="263"/>
      <c r="P47" s="262"/>
      <c r="Q47" s="263"/>
      <c r="R47" s="262"/>
      <c r="T47" s="94"/>
      <c r="U47" s="94"/>
      <c r="V47" s="94"/>
      <c r="W47" s="94"/>
      <c r="X47" s="94"/>
      <c r="Y47" s="95" t="s">
        <v>117</v>
      </c>
    </row>
    <row r="48" spans="1:24" ht="16.5" thickBot="1">
      <c r="A48" s="87" t="s">
        <v>107</v>
      </c>
      <c r="B48" s="88" t="s">
        <v>109</v>
      </c>
      <c r="C48" s="89" t="s">
        <v>111</v>
      </c>
      <c r="D48" s="90" t="s">
        <v>113</v>
      </c>
      <c r="E48" s="91" t="s">
        <v>115</v>
      </c>
      <c r="H48" s="244" t="s">
        <v>225</v>
      </c>
      <c r="I48" s="107">
        <v>8.5</v>
      </c>
      <c r="J48" s="256" t="s">
        <v>202</v>
      </c>
      <c r="K48" s="256"/>
      <c r="L48" s="258"/>
      <c r="M48" s="259" t="s">
        <v>218</v>
      </c>
      <c r="N48" s="243" t="s">
        <v>229</v>
      </c>
      <c r="O48" s="265"/>
      <c r="P48" s="254" t="s">
        <v>203</v>
      </c>
      <c r="Q48" s="254"/>
      <c r="R48" s="257"/>
      <c r="S48" s="62"/>
      <c r="T48" s="87" t="s">
        <v>107</v>
      </c>
      <c r="U48" s="88" t="s">
        <v>109</v>
      </c>
      <c r="V48" s="89" t="s">
        <v>111</v>
      </c>
      <c r="W48" s="90" t="s">
        <v>113</v>
      </c>
      <c r="X48" s="91" t="s">
        <v>115</v>
      </c>
    </row>
    <row r="49" spans="1:25" ht="15.75" thickBot="1">
      <c r="A49" s="93">
        <f>IF(I49=1,F49,0)</f>
        <v>0</v>
      </c>
      <c r="B49" s="93">
        <f>IF(I49=3,F49,0)</f>
        <v>0</v>
      </c>
      <c r="C49" s="93">
        <f>IF(I49=4,F49,0)</f>
        <v>0</v>
      </c>
      <c r="D49" s="93">
        <f>IF(I49=5,F49,0)</f>
        <v>10</v>
      </c>
      <c r="E49" s="93">
        <f>IF(I49=6,F49,0)</f>
        <v>0</v>
      </c>
      <c r="F49" s="97">
        <v>10</v>
      </c>
      <c r="H49" s="118">
        <v>1</v>
      </c>
      <c r="I49" s="92">
        <v>5</v>
      </c>
      <c r="J49" s="255" t="str">
        <f>LOOKUP(I49,Name!A$2:B1942)</f>
        <v>Tamworth AC</v>
      </c>
      <c r="K49" s="92" t="s">
        <v>577</v>
      </c>
      <c r="L49" s="258"/>
      <c r="M49" s="259" t="s">
        <v>218</v>
      </c>
      <c r="N49" s="100">
        <v>1</v>
      </c>
      <c r="O49" s="92">
        <v>431</v>
      </c>
      <c r="P49" s="255" t="str">
        <f>LOOKUP(O49,Name!A$2:B1942)</f>
        <v>Iris Oliarynk</v>
      </c>
      <c r="Q49" s="92">
        <v>8.51</v>
      </c>
      <c r="R49" s="258"/>
      <c r="S49" s="62"/>
      <c r="T49" s="96">
        <f>IF(INT(O49/100)=1,Y49,0)</f>
        <v>0</v>
      </c>
      <c r="U49" s="96">
        <f>IF(INT(O49/100)=3,Y49,0)</f>
        <v>0</v>
      </c>
      <c r="V49" s="96">
        <f>IF(INT(O49/100)=4,Y49,0)</f>
        <v>10</v>
      </c>
      <c r="W49" s="96">
        <f>IF(INT(O49/100)=5,Y49,0)</f>
        <v>0</v>
      </c>
      <c r="X49" s="96">
        <f>IF(INT(O49/100)=6,Y49,0)</f>
        <v>0</v>
      </c>
      <c r="Y49" s="85">
        <v>10</v>
      </c>
    </row>
    <row r="50" spans="1:25" ht="15.75" thickBot="1">
      <c r="A50" s="93">
        <f>IF(I50=1,F50,0)</f>
        <v>0</v>
      </c>
      <c r="B50" s="93">
        <f>IF(I50=3,F50,0)</f>
        <v>0</v>
      </c>
      <c r="C50" s="93">
        <f>IF(I50=4,F50,0)</f>
        <v>0</v>
      </c>
      <c r="D50" s="93">
        <f>IF(I50=5,F50,0)</f>
        <v>0</v>
      </c>
      <c r="E50" s="93">
        <f>IF(I50=6,F50,0)</f>
        <v>8</v>
      </c>
      <c r="F50" s="97">
        <v>8</v>
      </c>
      <c r="H50" s="118">
        <v>2</v>
      </c>
      <c r="I50" s="92">
        <v>6</v>
      </c>
      <c r="J50" s="255" t="str">
        <f>LOOKUP(I50,Name!A$2:B1943)</f>
        <v>Solihull &amp; Small Heath</v>
      </c>
      <c r="K50" s="92" t="s">
        <v>578</v>
      </c>
      <c r="L50" s="258"/>
      <c r="M50" s="259" t="s">
        <v>218</v>
      </c>
      <c r="N50" s="100">
        <v>2</v>
      </c>
      <c r="O50" s="92">
        <v>313</v>
      </c>
      <c r="P50" s="255" t="str">
        <f>LOOKUP(O50,Name!A$2:B1943)</f>
        <v>Lemeyah Isaac</v>
      </c>
      <c r="Q50" s="92">
        <v>7.23</v>
      </c>
      <c r="R50" s="258"/>
      <c r="S50" s="62"/>
      <c r="T50" s="96">
        <f>IF(INT(O50/100)=1,Y50,0)</f>
        <v>0</v>
      </c>
      <c r="U50" s="96">
        <f>IF(INT(O50/100)=3,Y50,0)</f>
        <v>8</v>
      </c>
      <c r="V50" s="96">
        <f>IF(INT(O50/100)=4,Y50,0)</f>
        <v>0</v>
      </c>
      <c r="W50" s="96">
        <f>IF(INT(O50/100)=5,Y50,0)</f>
        <v>0</v>
      </c>
      <c r="X50" s="96">
        <f>IF(INT(O50/100)=6,Y50,0)</f>
        <v>0</v>
      </c>
      <c r="Y50" s="85">
        <v>8</v>
      </c>
    </row>
    <row r="51" spans="1:25" ht="15.75" thickBot="1">
      <c r="A51" s="93">
        <f>IF(I51=1,F51,0)</f>
        <v>0</v>
      </c>
      <c r="B51" s="93">
        <f>IF(I51=3,F51,0)</f>
        <v>6</v>
      </c>
      <c r="C51" s="93">
        <f>IF(I51=4,F51,0)</f>
        <v>0</v>
      </c>
      <c r="D51" s="93">
        <f>IF(I51=5,F51,0)</f>
        <v>0</v>
      </c>
      <c r="E51" s="93">
        <f>IF(I51=6,F51,0)</f>
        <v>0</v>
      </c>
      <c r="F51" s="97">
        <v>6</v>
      </c>
      <c r="H51" s="118">
        <v>3</v>
      </c>
      <c r="I51" s="92">
        <v>3</v>
      </c>
      <c r="J51" s="255" t="str">
        <f>LOOKUP(I51,Name!A$2:B1944)</f>
        <v>Birchfield Harriers</v>
      </c>
      <c r="K51" s="92" t="s">
        <v>579</v>
      </c>
      <c r="L51" s="258"/>
      <c r="M51" s="259" t="s">
        <v>218</v>
      </c>
      <c r="N51" s="100">
        <v>3</v>
      </c>
      <c r="O51" s="92">
        <v>102</v>
      </c>
      <c r="P51" s="255" t="str">
        <f>LOOKUP(O51,Name!A$2:B1944)</f>
        <v>Patience Clarke</v>
      </c>
      <c r="Q51" s="92">
        <v>6.03</v>
      </c>
      <c r="R51" s="258"/>
      <c r="S51" s="62"/>
      <c r="T51" s="96">
        <f>IF(INT(O51/100)=1,Y51,0)</f>
        <v>6</v>
      </c>
      <c r="U51" s="96">
        <f>IF(INT(O51/100)=3,Y51,0)</f>
        <v>0</v>
      </c>
      <c r="V51" s="96">
        <f>IF(INT(O51/100)=4,Y51,0)</f>
        <v>0</v>
      </c>
      <c r="W51" s="96">
        <f>IF(INT(O51/100)=5,Y51,0)</f>
        <v>0</v>
      </c>
      <c r="X51" s="96">
        <f>IF(INT(O51/100)=6,Y51,0)</f>
        <v>0</v>
      </c>
      <c r="Y51" s="85">
        <v>6</v>
      </c>
    </row>
    <row r="52" spans="1:25" ht="15.75" thickBot="1">
      <c r="A52" s="93">
        <f>IF(I52=1,F52,0)</f>
        <v>0</v>
      </c>
      <c r="B52" s="93">
        <f>IF(I52=3,F52,0)</f>
        <v>0</v>
      </c>
      <c r="C52" s="93">
        <f>IF(I52=4,F52,0)</f>
        <v>0</v>
      </c>
      <c r="D52" s="93">
        <f>IF(I52=5,F52,0)</f>
        <v>0</v>
      </c>
      <c r="E52" s="93">
        <f>IF(I52=6,F52,0)</f>
        <v>0</v>
      </c>
      <c r="F52" s="97">
        <v>4</v>
      </c>
      <c r="H52" s="118">
        <v>4</v>
      </c>
      <c r="I52" s="92"/>
      <c r="J52" s="255" t="e">
        <f>LOOKUP(I52,Name!A$2:B1945)</f>
        <v>#N/A</v>
      </c>
      <c r="K52" s="92"/>
      <c r="L52" s="258"/>
      <c r="M52" s="259" t="s">
        <v>218</v>
      </c>
      <c r="N52" s="100">
        <v>4</v>
      </c>
      <c r="O52" s="92">
        <v>553</v>
      </c>
      <c r="P52" s="255" t="str">
        <f>LOOKUP(O52,Name!A$2:B1945)</f>
        <v>Lucy Wheeler</v>
      </c>
      <c r="Q52" s="92">
        <v>6.03</v>
      </c>
      <c r="R52" s="258"/>
      <c r="S52" s="62"/>
      <c r="T52" s="96">
        <f>IF(INT(O52/100)=1,Y52,0)</f>
        <v>0</v>
      </c>
      <c r="U52" s="96">
        <f>IF(INT(O52/100)=3,Y52,0)</f>
        <v>0</v>
      </c>
      <c r="V52" s="96">
        <f>IF(INT(O52/100)=4,Y52,0)</f>
        <v>0</v>
      </c>
      <c r="W52" s="96">
        <f>IF(INT(O52/100)=5,Y52,0)</f>
        <v>4</v>
      </c>
      <c r="X52" s="96">
        <f>IF(INT(O52/100)=6,Y52,0)</f>
        <v>0</v>
      </c>
      <c r="Y52" s="85">
        <v>4</v>
      </c>
    </row>
    <row r="53" spans="1:25" ht="15.75" thickBot="1">
      <c r="A53" s="93">
        <f>IF(I53=1,F53,0)</f>
        <v>0</v>
      </c>
      <c r="B53" s="93">
        <f>IF(I53=3,F53,0)</f>
        <v>0</v>
      </c>
      <c r="C53" s="93">
        <f>IF(I53=4,F53,0)</f>
        <v>0</v>
      </c>
      <c r="D53" s="93">
        <f>IF(I53=5,F53,0)</f>
        <v>0</v>
      </c>
      <c r="E53" s="93">
        <f>IF(I53=6,F53,0)</f>
        <v>0</v>
      </c>
      <c r="F53" s="97">
        <v>2</v>
      </c>
      <c r="H53" s="118">
        <v>5</v>
      </c>
      <c r="I53" s="92"/>
      <c r="J53" s="255" t="e">
        <f>LOOKUP(I53,Name!A$2:B1946)</f>
        <v>#N/A</v>
      </c>
      <c r="K53" s="92"/>
      <c r="L53" s="258"/>
      <c r="M53" s="259" t="s">
        <v>218</v>
      </c>
      <c r="N53" s="100">
        <v>5</v>
      </c>
      <c r="O53" s="92">
        <v>655</v>
      </c>
      <c r="P53" s="255" t="str">
        <f>LOOKUP(O53,Name!A$2:B1946)</f>
        <v>Alyssa Morrison</v>
      </c>
      <c r="Q53" s="92">
        <v>5.53</v>
      </c>
      <c r="R53" s="258"/>
      <c r="S53" s="62"/>
      <c r="T53" s="96">
        <f>IF(INT(O53/100)=1,Y53,0)</f>
        <v>0</v>
      </c>
      <c r="U53" s="96">
        <f>IF(INT(O53/100)=3,Y53,0)</f>
        <v>0</v>
      </c>
      <c r="V53" s="96">
        <f>IF(INT(O53/100)=4,Y53,0)</f>
        <v>0</v>
      </c>
      <c r="W53" s="96">
        <f>IF(INT(O53/100)=5,Y53,0)</f>
        <v>0</v>
      </c>
      <c r="X53" s="96">
        <f>IF(INT(O53/100)=6,Y53,0)</f>
        <v>2</v>
      </c>
      <c r="Y53" s="85">
        <v>2</v>
      </c>
    </row>
    <row r="54" spans="1:25" ht="15.75" thickBot="1">
      <c r="A54" s="94"/>
      <c r="B54" s="94"/>
      <c r="C54" s="94"/>
      <c r="D54" s="94"/>
      <c r="E54" s="94"/>
      <c r="F54" s="95" t="s">
        <v>117</v>
      </c>
      <c r="H54" s="229"/>
      <c r="I54" s="256"/>
      <c r="J54" s="255"/>
      <c r="K54" s="256"/>
      <c r="L54" s="258"/>
      <c r="M54" s="259" t="s">
        <v>218</v>
      </c>
      <c r="N54" s="229"/>
      <c r="O54" s="256"/>
      <c r="P54" s="255"/>
      <c r="Q54" s="256"/>
      <c r="R54" s="258"/>
      <c r="S54" s="62"/>
      <c r="T54" s="110"/>
      <c r="U54" s="94"/>
      <c r="V54" s="94"/>
      <c r="W54" s="94"/>
      <c r="X54" s="94"/>
      <c r="Y54" s="95" t="s">
        <v>117</v>
      </c>
    </row>
    <row r="55" spans="1:24" ht="16.5" thickBot="1">
      <c r="A55" s="87" t="s">
        <v>107</v>
      </c>
      <c r="B55" s="88" t="s">
        <v>109</v>
      </c>
      <c r="C55" s="89" t="s">
        <v>111</v>
      </c>
      <c r="D55" s="90" t="s">
        <v>113</v>
      </c>
      <c r="E55" s="91" t="s">
        <v>115</v>
      </c>
      <c r="H55" s="244" t="s">
        <v>226</v>
      </c>
      <c r="I55" s="107">
        <v>9.1</v>
      </c>
      <c r="J55" s="256" t="s">
        <v>600</v>
      </c>
      <c r="K55" s="256"/>
      <c r="L55" s="258"/>
      <c r="M55" s="259" t="s">
        <v>218</v>
      </c>
      <c r="N55" s="244" t="s">
        <v>230</v>
      </c>
      <c r="O55" s="256"/>
      <c r="P55" s="256" t="s">
        <v>204</v>
      </c>
      <c r="Q55" s="256"/>
      <c r="R55" s="258"/>
      <c r="S55" s="62"/>
      <c r="T55" s="87" t="s">
        <v>107</v>
      </c>
      <c r="U55" s="88" t="s">
        <v>109</v>
      </c>
      <c r="V55" s="89" t="s">
        <v>111</v>
      </c>
      <c r="W55" s="90" t="s">
        <v>113</v>
      </c>
      <c r="X55" s="91" t="s">
        <v>115</v>
      </c>
    </row>
    <row r="56" spans="1:25" ht="15.75" thickBot="1">
      <c r="A56" s="93">
        <f>IF(I56=1,F56,0)</f>
        <v>0</v>
      </c>
      <c r="B56" s="93">
        <f>IF(I56=3,F56,0)</f>
        <v>10</v>
      </c>
      <c r="C56" s="93">
        <f>IF(I56=4,F56,0)</f>
        <v>0</v>
      </c>
      <c r="D56" s="93">
        <f>IF(I56=5,F56,0)</f>
        <v>0</v>
      </c>
      <c r="E56" s="93">
        <f>IF(I56=6,F56,0)</f>
        <v>0</v>
      </c>
      <c r="F56" s="97">
        <v>10</v>
      </c>
      <c r="H56" s="118">
        <v>1</v>
      </c>
      <c r="I56" s="92">
        <v>3</v>
      </c>
      <c r="J56" s="255" t="str">
        <f>LOOKUP(I56,Name!A$2:B1949)</f>
        <v>Birchfield Harriers</v>
      </c>
      <c r="K56" s="92" t="s">
        <v>580</v>
      </c>
      <c r="L56" s="258"/>
      <c r="M56" s="259" t="s">
        <v>218</v>
      </c>
      <c r="N56" s="100">
        <v>1</v>
      </c>
      <c r="O56" s="92">
        <v>398</v>
      </c>
      <c r="P56" s="255" t="str">
        <f>LOOKUP(O56,Name!A$2:B1949)</f>
        <v>Jayda Regis</v>
      </c>
      <c r="Q56" s="92">
        <v>6.36</v>
      </c>
      <c r="R56" s="258"/>
      <c r="S56" s="62"/>
      <c r="T56" s="96">
        <f>IF(INT(O56/100)=1,Y56,0)</f>
        <v>0</v>
      </c>
      <c r="U56" s="96">
        <f>IF(INT(O56/100)=3,Y56,0)</f>
        <v>10</v>
      </c>
      <c r="V56" s="96">
        <f>IF(INT(O56/100)=4,Y56,0)</f>
        <v>0</v>
      </c>
      <c r="W56" s="96">
        <f>IF(INT(O56/100)=5,Y56,0)</f>
        <v>0</v>
      </c>
      <c r="X56" s="96">
        <f>IF(INT(O56/100)=6,Y56,0)</f>
        <v>0</v>
      </c>
      <c r="Y56" s="85">
        <v>10</v>
      </c>
    </row>
    <row r="57" spans="1:25" ht="15.75" thickBot="1">
      <c r="A57" s="93">
        <f>IF(I57=1,F57,0)</f>
        <v>0</v>
      </c>
      <c r="B57" s="93">
        <f>IF(I57=3,F57,0)</f>
        <v>0</v>
      </c>
      <c r="C57" s="93">
        <f>IF(I57=4,F57,0)</f>
        <v>0</v>
      </c>
      <c r="D57" s="93">
        <f>IF(I57=5,F57,0)</f>
        <v>0</v>
      </c>
      <c r="E57" s="93">
        <f>IF(I57=6,F57,0)</f>
        <v>8</v>
      </c>
      <c r="F57" s="97">
        <v>8</v>
      </c>
      <c r="H57" s="118">
        <v>2</v>
      </c>
      <c r="I57" s="92">
        <v>6</v>
      </c>
      <c r="J57" s="255" t="str">
        <f>LOOKUP(I57,Name!A$2:B1950)</f>
        <v>Solihull &amp; Small Heath</v>
      </c>
      <c r="K57" s="92" t="s">
        <v>581</v>
      </c>
      <c r="L57" s="258"/>
      <c r="M57" s="259" t="s">
        <v>218</v>
      </c>
      <c r="N57" s="100">
        <v>2</v>
      </c>
      <c r="O57" s="92">
        <v>562</v>
      </c>
      <c r="P57" s="255" t="str">
        <f>LOOKUP(O57,Name!A$2:B1950)</f>
        <v>Maisie Coughlan</v>
      </c>
      <c r="Q57" s="92">
        <v>4.73</v>
      </c>
      <c r="R57" s="258"/>
      <c r="S57" s="62"/>
      <c r="T57" s="96">
        <f>IF(INT(O57/100)=1,Y57,0)</f>
        <v>0</v>
      </c>
      <c r="U57" s="96">
        <f>IF(INT(O57/100)=3,Y57,0)</f>
        <v>0</v>
      </c>
      <c r="V57" s="96">
        <f>IF(INT(O57/100)=4,Y57,0)</f>
        <v>0</v>
      </c>
      <c r="W57" s="96">
        <f>IF(INT(O57/100)=5,Y57,0)</f>
        <v>8</v>
      </c>
      <c r="X57" s="96">
        <f>IF(INT(O57/100)=6,Y57,0)</f>
        <v>0</v>
      </c>
      <c r="Y57" s="85">
        <v>8</v>
      </c>
    </row>
    <row r="58" spans="1:25" ht="15.75" thickBot="1">
      <c r="A58" s="93">
        <f>IF(I58=1,F58,0)</f>
        <v>0</v>
      </c>
      <c r="B58" s="93">
        <f>IF(I58=3,F58,0)</f>
        <v>0</v>
      </c>
      <c r="C58" s="93">
        <f>IF(I58=4,F58,0)</f>
        <v>0</v>
      </c>
      <c r="D58" s="93">
        <f>IF(I58=5,F58,0)</f>
        <v>6</v>
      </c>
      <c r="E58" s="93">
        <f>IF(I58=6,F58,0)</f>
        <v>0</v>
      </c>
      <c r="F58" s="97">
        <v>6</v>
      </c>
      <c r="H58" s="118">
        <v>3</v>
      </c>
      <c r="I58" s="92">
        <v>5</v>
      </c>
      <c r="J58" s="255" t="str">
        <f>LOOKUP(I58,Name!A$2:B1951)</f>
        <v>Tamworth AC</v>
      </c>
      <c r="K58" s="92" t="s">
        <v>582</v>
      </c>
      <c r="L58" s="258"/>
      <c r="M58" s="259" t="s">
        <v>218</v>
      </c>
      <c r="N58" s="100">
        <v>3</v>
      </c>
      <c r="O58" s="92">
        <v>657</v>
      </c>
      <c r="P58" s="255" t="str">
        <f>LOOKUP(O58,Name!A$2:B1951)</f>
        <v>Ellen Crockett</v>
      </c>
      <c r="Q58" s="92">
        <v>4.56</v>
      </c>
      <c r="R58" s="258"/>
      <c r="S58" s="62"/>
      <c r="T58" s="96">
        <f>IF(INT(O58/100)=1,Y58,0)</f>
        <v>0</v>
      </c>
      <c r="U58" s="96">
        <f>IF(INT(O58/100)=3,Y58,0)</f>
        <v>0</v>
      </c>
      <c r="V58" s="96">
        <f>IF(INT(O58/100)=4,Y58,0)</f>
        <v>0</v>
      </c>
      <c r="W58" s="96">
        <f>IF(INT(O58/100)=5,Y58,0)</f>
        <v>0</v>
      </c>
      <c r="X58" s="96">
        <f>IF(INT(O58/100)=6,Y58,0)</f>
        <v>6</v>
      </c>
      <c r="Y58" s="85">
        <v>6</v>
      </c>
    </row>
    <row r="59" spans="1:25" ht="15.75" thickBot="1">
      <c r="A59" s="93">
        <f>IF(I59=1,F59,0)</f>
        <v>4</v>
      </c>
      <c r="B59" s="93">
        <f>IF(I59=3,F59,0)</f>
        <v>0</v>
      </c>
      <c r="C59" s="93">
        <f>IF(I59=4,F59,0)</f>
        <v>0</v>
      </c>
      <c r="D59" s="93">
        <f>IF(I59=5,F59,0)</f>
        <v>0</v>
      </c>
      <c r="E59" s="93">
        <f>IF(I59=6,F59,0)</f>
        <v>0</v>
      </c>
      <c r="F59" s="97">
        <v>4</v>
      </c>
      <c r="H59" s="118">
        <v>4</v>
      </c>
      <c r="I59" s="92">
        <v>1</v>
      </c>
      <c r="J59" s="255" t="str">
        <f>LOOKUP(I59,Name!A$2:B1952)</f>
        <v>Royal Sutton Coldfield</v>
      </c>
      <c r="K59" s="92" t="s">
        <v>583</v>
      </c>
      <c r="L59" s="258"/>
      <c r="M59" s="259" t="s">
        <v>218</v>
      </c>
      <c r="N59" s="100">
        <v>4</v>
      </c>
      <c r="O59" s="92"/>
      <c r="P59" s="255" t="e">
        <f>LOOKUP(O59,Name!A$2:B1952)</f>
        <v>#N/A</v>
      </c>
      <c r="Q59" s="92"/>
      <c r="R59" s="258"/>
      <c r="S59" s="62"/>
      <c r="T59" s="96">
        <f>IF(INT(O59/100)=1,Y59,0)</f>
        <v>0</v>
      </c>
      <c r="U59" s="96">
        <f>IF(INT(O59/100)=3,Y59,0)</f>
        <v>0</v>
      </c>
      <c r="V59" s="96">
        <f>IF(INT(O59/100)=4,Y59,0)</f>
        <v>0</v>
      </c>
      <c r="W59" s="96">
        <f>IF(INT(O59/100)=5,Y59,0)</f>
        <v>0</v>
      </c>
      <c r="X59" s="96">
        <f>IF(INT(O59/100)=6,Y59,0)</f>
        <v>0</v>
      </c>
      <c r="Y59" s="85">
        <v>4</v>
      </c>
    </row>
    <row r="60" spans="1:25" ht="15.75" thickBot="1">
      <c r="A60" s="93">
        <f>IF(I60=1,F60,0)</f>
        <v>0</v>
      </c>
      <c r="B60" s="93">
        <f>IF(I60=3,F60,0)</f>
        <v>0</v>
      </c>
      <c r="C60" s="93">
        <f>IF(I60=4,F60,0)</f>
        <v>0</v>
      </c>
      <c r="D60" s="93">
        <f>IF(I60=5,F60,0)</f>
        <v>0</v>
      </c>
      <c r="E60" s="93">
        <f>IF(I60=6,F60,0)</f>
        <v>0</v>
      </c>
      <c r="F60" s="97">
        <v>2</v>
      </c>
      <c r="H60" s="120">
        <v>5</v>
      </c>
      <c r="I60" s="105"/>
      <c r="J60" s="264" t="e">
        <f>LOOKUP(I60,Name!A$2:B1953)</f>
        <v>#N/A</v>
      </c>
      <c r="K60" s="105"/>
      <c r="L60" s="261"/>
      <c r="M60" s="259" t="s">
        <v>218</v>
      </c>
      <c r="N60" s="104">
        <v>5</v>
      </c>
      <c r="O60" s="105"/>
      <c r="P60" s="264" t="e">
        <f>LOOKUP(O60,Name!A$2:B1953)</f>
        <v>#N/A</v>
      </c>
      <c r="Q60" s="105"/>
      <c r="R60" s="261"/>
      <c r="S60" s="62"/>
      <c r="T60" s="96">
        <f>IF(INT(O60/100)=1,Y60,0)</f>
        <v>0</v>
      </c>
      <c r="U60" s="96">
        <f>IF(INT(O60/100)=3,Y60,0)</f>
        <v>0</v>
      </c>
      <c r="V60" s="96">
        <f>IF(INT(O60/100)=4,Y60,0)</f>
        <v>0</v>
      </c>
      <c r="W60" s="96">
        <f>IF(INT(O60/100)=5,Y60,0)</f>
        <v>0</v>
      </c>
      <c r="X60" s="96">
        <f>IF(INT(O60/100)=6,Y60,0)</f>
        <v>0</v>
      </c>
      <c r="Y60" s="85">
        <v>2</v>
      </c>
    </row>
    <row r="61" spans="1:25" ht="15.75" thickBot="1">
      <c r="A61" s="94"/>
      <c r="B61" s="94"/>
      <c r="C61" s="94"/>
      <c r="D61" s="94"/>
      <c r="E61" s="94"/>
      <c r="F61" s="95" t="s">
        <v>117</v>
      </c>
      <c r="H61" s="263"/>
      <c r="I61" s="263"/>
      <c r="J61" s="262"/>
      <c r="K61" s="263"/>
      <c r="L61" s="262"/>
      <c r="M61" s="259" t="s">
        <v>218</v>
      </c>
      <c r="N61" s="263"/>
      <c r="O61" s="263"/>
      <c r="P61" s="262"/>
      <c r="Q61" s="263"/>
      <c r="R61" s="262"/>
      <c r="T61" s="94"/>
      <c r="U61" s="94"/>
      <c r="V61" s="94"/>
      <c r="W61" s="94"/>
      <c r="X61" s="94"/>
      <c r="Y61" s="95" t="s">
        <v>117</v>
      </c>
    </row>
    <row r="62" spans="1:24" ht="16.5" thickBot="1">
      <c r="A62" s="87" t="s">
        <v>107</v>
      </c>
      <c r="B62" s="88" t="s">
        <v>109</v>
      </c>
      <c r="C62" s="89" t="s">
        <v>111</v>
      </c>
      <c r="D62" s="90" t="s">
        <v>113</v>
      </c>
      <c r="E62" s="91" t="s">
        <v>115</v>
      </c>
      <c r="H62" s="243" t="s">
        <v>227</v>
      </c>
      <c r="I62" s="265"/>
      <c r="J62" s="254" t="s">
        <v>171</v>
      </c>
      <c r="K62" s="254"/>
      <c r="L62" s="257"/>
      <c r="M62" s="259" t="s">
        <v>218</v>
      </c>
      <c r="N62" s="243" t="s">
        <v>228</v>
      </c>
      <c r="O62" s="265"/>
      <c r="P62" s="254" t="s">
        <v>172</v>
      </c>
      <c r="Q62" s="254"/>
      <c r="R62" s="257"/>
      <c r="S62" s="62"/>
      <c r="T62" s="87" t="s">
        <v>107</v>
      </c>
      <c r="U62" s="88" t="s">
        <v>109</v>
      </c>
      <c r="V62" s="89" t="s">
        <v>111</v>
      </c>
      <c r="W62" s="90" t="s">
        <v>113</v>
      </c>
      <c r="X62" s="91" t="s">
        <v>115</v>
      </c>
    </row>
    <row r="63" spans="1:25" ht="15.75" thickBot="1">
      <c r="A63" s="96">
        <f>IF(INT(I63/100)=1,F63,0)</f>
        <v>0</v>
      </c>
      <c r="B63" s="96">
        <f>IF(INT(I63/100)=3,F63,0)</f>
        <v>0</v>
      </c>
      <c r="C63" s="96">
        <f>IF(INT(I63/100)=4,F63,0)</f>
        <v>0</v>
      </c>
      <c r="D63" s="96">
        <f>IF(INT(I63/100)=5,F63,0)</f>
        <v>10</v>
      </c>
      <c r="E63" s="96">
        <f>IF(INT(I63/100)=6,F63,0)</f>
        <v>0</v>
      </c>
      <c r="F63" s="85">
        <v>10</v>
      </c>
      <c r="H63" s="100">
        <v>1</v>
      </c>
      <c r="I63" s="92">
        <v>555</v>
      </c>
      <c r="J63" s="255" t="str">
        <f>LOOKUP(I63,Name!A$2:B1949)</f>
        <v>Lauren Swindell</v>
      </c>
      <c r="K63" s="92">
        <v>82</v>
      </c>
      <c r="L63" s="258"/>
      <c r="M63" s="259" t="s">
        <v>218</v>
      </c>
      <c r="N63" s="100">
        <v>1</v>
      </c>
      <c r="O63" s="92">
        <v>560</v>
      </c>
      <c r="P63" s="255" t="str">
        <f>LOOKUP(O63,Name!A$2:B1956)</f>
        <v>Erin Bush</v>
      </c>
      <c r="Q63" s="92">
        <v>81</v>
      </c>
      <c r="R63" s="258"/>
      <c r="S63" s="62"/>
      <c r="T63" s="96">
        <f>IF(INT(O63/100)=1,Y63,0)</f>
        <v>0</v>
      </c>
      <c r="U63" s="96">
        <f>IF(INT(O63/100)=3,Y63,0)</f>
        <v>0</v>
      </c>
      <c r="V63" s="96">
        <f>IF(INT(O63/100)=4,Y63,0)</f>
        <v>0</v>
      </c>
      <c r="W63" s="96">
        <f>IF(INT(O63/100)=5,Y63,0)</f>
        <v>10</v>
      </c>
      <c r="X63" s="96">
        <f>IF(INT(O63/100)=6,Y63,0)</f>
        <v>0</v>
      </c>
      <c r="Y63" s="85">
        <v>10</v>
      </c>
    </row>
    <row r="64" spans="1:25" ht="15.75" thickBot="1">
      <c r="A64" s="96">
        <f>IF(INT(I64/100)=1,F64,0)</f>
        <v>0</v>
      </c>
      <c r="B64" s="96">
        <f>IF(INT(I64/100)=3,F64,0)</f>
        <v>0</v>
      </c>
      <c r="C64" s="96">
        <f>IF(INT(I64/100)=4,F64,0)</f>
        <v>0</v>
      </c>
      <c r="D64" s="96">
        <f>IF(INT(I64/100)=5,F64,0)</f>
        <v>0</v>
      </c>
      <c r="E64" s="96">
        <f>IF(INT(I64/100)=6,F64,0)</f>
        <v>8</v>
      </c>
      <c r="F64" s="85">
        <v>8</v>
      </c>
      <c r="H64" s="100">
        <v>2</v>
      </c>
      <c r="I64" s="92">
        <v>656</v>
      </c>
      <c r="J64" s="255" t="str">
        <f>LOOKUP(I64,Name!A$2:B1950)</f>
        <v>Grace Dowse</v>
      </c>
      <c r="K64" s="92">
        <v>80</v>
      </c>
      <c r="L64" s="258"/>
      <c r="M64" s="259" t="s">
        <v>218</v>
      </c>
      <c r="N64" s="100">
        <v>2</v>
      </c>
      <c r="O64" s="92">
        <v>657</v>
      </c>
      <c r="P64" s="255" t="str">
        <f>LOOKUP(O64,Name!A$2:B1957)</f>
        <v>Ellen Crockett</v>
      </c>
      <c r="Q64" s="92">
        <v>72</v>
      </c>
      <c r="R64" s="258"/>
      <c r="S64" s="62"/>
      <c r="T64" s="96">
        <f>IF(INT(O64/100)=1,Y64,0)</f>
        <v>0</v>
      </c>
      <c r="U64" s="96">
        <f>IF(INT(O64/100)=3,Y64,0)</f>
        <v>0</v>
      </c>
      <c r="V64" s="96">
        <f>IF(INT(O64/100)=4,Y64,0)</f>
        <v>0</v>
      </c>
      <c r="W64" s="96">
        <f>IF(INT(O64/100)=5,Y64,0)</f>
        <v>0</v>
      </c>
      <c r="X64" s="96">
        <f>IF(INT(O64/100)=6,Y64,0)</f>
        <v>8</v>
      </c>
      <c r="Y64" s="85">
        <v>8</v>
      </c>
    </row>
    <row r="65" spans="1:25" ht="15.75" thickBot="1">
      <c r="A65" s="96">
        <f>IF(INT(I65/100)=1,F65,0)</f>
        <v>0</v>
      </c>
      <c r="B65" s="96">
        <f>IF(INT(I65/100)=3,F65,0)</f>
        <v>6</v>
      </c>
      <c r="C65" s="96">
        <f>IF(INT(I65/100)=4,F65,0)</f>
        <v>0</v>
      </c>
      <c r="D65" s="96">
        <f>IF(INT(I65/100)=5,F65,0)</f>
        <v>0</v>
      </c>
      <c r="E65" s="96">
        <f>IF(INT(I65/100)=6,F65,0)</f>
        <v>0</v>
      </c>
      <c r="F65" s="85">
        <v>6</v>
      </c>
      <c r="H65" s="100">
        <v>3</v>
      </c>
      <c r="I65" s="92">
        <v>341</v>
      </c>
      <c r="J65" s="255" t="str">
        <f>LOOKUP(I65,Name!A$2:B1951)</f>
        <v>Abigail Hazel</v>
      </c>
      <c r="K65" s="92">
        <v>65</v>
      </c>
      <c r="L65" s="258"/>
      <c r="M65" s="259" t="s">
        <v>218</v>
      </c>
      <c r="N65" s="100">
        <v>3</v>
      </c>
      <c r="O65" s="92">
        <v>337</v>
      </c>
      <c r="P65" s="255" t="str">
        <f>LOOKUP(O65,Name!A$2:B1958)</f>
        <v>India Hillback</v>
      </c>
      <c r="Q65" s="92">
        <v>64</v>
      </c>
      <c r="R65" s="258"/>
      <c r="S65" s="62"/>
      <c r="T65" s="96">
        <f>IF(INT(O65/100)=1,Y65,0)</f>
        <v>0</v>
      </c>
      <c r="U65" s="96">
        <f>IF(INT(O65/100)=3,Y65,0)</f>
        <v>6</v>
      </c>
      <c r="V65" s="96">
        <f>IF(INT(O65/100)=4,Y65,0)</f>
        <v>0</v>
      </c>
      <c r="W65" s="96">
        <f>IF(INT(O65/100)=5,Y65,0)</f>
        <v>0</v>
      </c>
      <c r="X65" s="96">
        <f>IF(INT(O65/100)=6,Y65,0)</f>
        <v>0</v>
      </c>
      <c r="Y65" s="85">
        <v>6</v>
      </c>
    </row>
    <row r="66" spans="1:25" ht="15.75" thickBot="1">
      <c r="A66" s="96">
        <f>IF(INT(I66/100)=1,F66,0)</f>
        <v>4</v>
      </c>
      <c r="B66" s="96">
        <f>IF(INT(I66/100)=3,F66,0)</f>
        <v>0</v>
      </c>
      <c r="C66" s="96">
        <f>IF(INT(I66/100)=4,F66,0)</f>
        <v>0</v>
      </c>
      <c r="D66" s="96">
        <f>IF(INT(I66/100)=5,F66,0)</f>
        <v>0</v>
      </c>
      <c r="E66" s="96">
        <f>IF(INT(I66/100)=6,F66,0)</f>
        <v>0</v>
      </c>
      <c r="F66" s="85">
        <v>4</v>
      </c>
      <c r="H66" s="100">
        <v>4</v>
      </c>
      <c r="I66" s="92">
        <v>136</v>
      </c>
      <c r="J66" s="255" t="str">
        <f>LOOKUP(I66,Name!A$2:B1952)</f>
        <v>Elley Criddle</v>
      </c>
      <c r="K66" s="92">
        <v>60</v>
      </c>
      <c r="L66" s="258"/>
      <c r="M66" s="259" t="s">
        <v>218</v>
      </c>
      <c r="N66" s="100">
        <v>4</v>
      </c>
      <c r="O66" s="92">
        <v>133</v>
      </c>
      <c r="P66" s="255" t="str">
        <f>LOOKUP(O66,Name!A$2:B1959)</f>
        <v>Beth Darrock</v>
      </c>
      <c r="Q66" s="92">
        <v>48</v>
      </c>
      <c r="R66" s="258"/>
      <c r="S66" s="62"/>
      <c r="T66" s="96">
        <f>IF(INT(O66/100)=1,Y66,0)</f>
        <v>4</v>
      </c>
      <c r="U66" s="96">
        <f>IF(INT(O66/100)=3,Y66,0)</f>
        <v>0</v>
      </c>
      <c r="V66" s="96">
        <f>IF(INT(O66/100)=4,Y66,0)</f>
        <v>0</v>
      </c>
      <c r="W66" s="96">
        <f>IF(INT(O66/100)=5,Y66,0)</f>
        <v>0</v>
      </c>
      <c r="X66" s="96">
        <f>IF(INT(O66/100)=6,Y66,0)</f>
        <v>0</v>
      </c>
      <c r="Y66" s="85">
        <v>4</v>
      </c>
    </row>
    <row r="67" spans="1:25" ht="15.75" thickBot="1">
      <c r="A67" s="96">
        <f>IF(INT(I67/100)=1,F67,0)</f>
        <v>0</v>
      </c>
      <c r="B67" s="96">
        <f>IF(INT(I67/100)=3,F67,0)</f>
        <v>0</v>
      </c>
      <c r="C67" s="96">
        <f>IF(INT(I67/100)=4,F67,0)</f>
        <v>0</v>
      </c>
      <c r="D67" s="96">
        <f>IF(INT(I67/100)=5,F67,0)</f>
        <v>0</v>
      </c>
      <c r="E67" s="96">
        <f>IF(INT(I67/100)=6,F67,0)</f>
        <v>0</v>
      </c>
      <c r="F67" s="85">
        <v>2</v>
      </c>
      <c r="H67" s="100">
        <v>5</v>
      </c>
      <c r="I67" s="92"/>
      <c r="J67" s="255" t="e">
        <f>LOOKUP(I67,Name!A$2:B1953)</f>
        <v>#N/A</v>
      </c>
      <c r="K67" s="92"/>
      <c r="L67" s="258"/>
      <c r="M67" s="259" t="s">
        <v>218</v>
      </c>
      <c r="N67" s="100">
        <v>5</v>
      </c>
      <c r="O67" s="92"/>
      <c r="P67" s="255" t="e">
        <f>LOOKUP(O67,Name!A$2:B1960)</f>
        <v>#N/A</v>
      </c>
      <c r="Q67" s="92"/>
      <c r="R67" s="258"/>
      <c r="S67" s="62"/>
      <c r="T67" s="96">
        <f>IF(INT(O67/100)=1,Y67,0)</f>
        <v>0</v>
      </c>
      <c r="U67" s="96">
        <f>IF(INT(O67/100)=3,Y67,0)</f>
        <v>0</v>
      </c>
      <c r="V67" s="96">
        <f>IF(INT(O67/100)=4,Y67,0)</f>
        <v>0</v>
      </c>
      <c r="W67" s="96">
        <f>IF(INT(O67/100)=5,Y67,0)</f>
        <v>0</v>
      </c>
      <c r="X67" s="96">
        <f>IF(INT(O67/100)=6,Y67,0)</f>
        <v>0</v>
      </c>
      <c r="Y67" s="85">
        <v>2</v>
      </c>
    </row>
    <row r="68" spans="1:25" ht="15.75" thickBot="1">
      <c r="A68" s="94"/>
      <c r="B68" s="94"/>
      <c r="C68" s="94"/>
      <c r="D68" s="94"/>
      <c r="E68" s="94"/>
      <c r="F68" s="95" t="s">
        <v>117</v>
      </c>
      <c r="H68" s="230"/>
      <c r="I68" s="231"/>
      <c r="J68" s="264"/>
      <c r="K68" s="264"/>
      <c r="L68" s="261"/>
      <c r="M68" s="259" t="s">
        <v>218</v>
      </c>
      <c r="N68" s="230"/>
      <c r="O68" s="231">
        <v>651</v>
      </c>
      <c r="P68" s="264" t="str">
        <f>LOOKUP(O68,Name!A$2:B1961)</f>
        <v>Katie Lund</v>
      </c>
      <c r="Q68" s="231">
        <v>80</v>
      </c>
      <c r="R68" s="261"/>
      <c r="S68" s="62"/>
      <c r="T68" s="94"/>
      <c r="U68" s="94"/>
      <c r="V68" s="94"/>
      <c r="W68" s="94"/>
      <c r="X68" s="94"/>
      <c r="Y68" s="95" t="s">
        <v>117</v>
      </c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2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89" customWidth="1"/>
    <col min="4" max="4" width="6.7109375" style="3" customWidth="1"/>
    <col min="5" max="5" width="6.7109375" style="189" customWidth="1"/>
    <col min="6" max="6" width="6.7109375" style="3" customWidth="1"/>
    <col min="7" max="7" width="6.7109375" style="84" customWidth="1"/>
    <col min="8" max="8" width="6.7109375" style="3" customWidth="1"/>
    <col min="9" max="9" width="6.7109375" style="84" customWidth="1"/>
    <col min="10" max="10" width="6.7109375" style="3" customWidth="1"/>
    <col min="11" max="11" width="6.7109375" style="84" customWidth="1"/>
    <col min="12" max="14" width="6.7109375" style="3" customWidth="1"/>
    <col min="15" max="15" width="4.8515625" style="3" customWidth="1"/>
    <col min="16" max="16" width="4.8515625" style="61" customWidth="1"/>
    <col min="17" max="17" width="9.140625" style="61" customWidth="1"/>
    <col min="18" max="18" width="7.00390625" style="3" customWidth="1"/>
    <col min="19" max="16384" width="9.140625" style="3" customWidth="1"/>
  </cols>
  <sheetData>
    <row r="1" spans="1:17" ht="21" thickBot="1">
      <c r="A1" s="311"/>
      <c r="B1" s="801" t="s">
        <v>157</v>
      </c>
      <c r="C1" s="316" t="s">
        <v>107</v>
      </c>
      <c r="D1" s="317">
        <f>Q11</f>
        <v>0</v>
      </c>
      <c r="E1" s="318" t="s">
        <v>109</v>
      </c>
      <c r="F1" s="319">
        <f>Q19</f>
        <v>186</v>
      </c>
      <c r="G1" s="383" t="s">
        <v>111</v>
      </c>
      <c r="H1" s="321">
        <f>Q27</f>
        <v>110</v>
      </c>
      <c r="I1" s="322" t="s">
        <v>113</v>
      </c>
      <c r="J1" s="323">
        <f>Q35</f>
        <v>318</v>
      </c>
      <c r="K1" s="324" t="s">
        <v>115</v>
      </c>
      <c r="L1" s="325">
        <f>Q43</f>
        <v>536</v>
      </c>
      <c r="M1" s="803" t="s">
        <v>536</v>
      </c>
      <c r="N1" s="804"/>
      <c r="O1" s="804"/>
      <c r="P1" s="804"/>
      <c r="Q1" s="805"/>
    </row>
    <row r="2" spans="1:17" ht="23.25" customHeight="1" thickBot="1">
      <c r="A2" s="312"/>
      <c r="B2" s="802"/>
      <c r="C2" s="806" t="s">
        <v>156</v>
      </c>
      <c r="D2" s="807"/>
      <c r="E2" s="807"/>
      <c r="F2" s="807"/>
      <c r="G2" s="807"/>
      <c r="H2" s="807"/>
      <c r="I2" s="807"/>
      <c r="J2" s="807"/>
      <c r="K2" s="807"/>
      <c r="L2" s="808"/>
      <c r="M2" s="312"/>
      <c r="N2" s="313"/>
      <c r="O2" s="313"/>
      <c r="P2" s="314"/>
      <c r="Q2" s="315"/>
    </row>
    <row r="3" spans="1:18" s="340" customFormat="1" ht="15.75" customHeight="1" thickBot="1">
      <c r="A3" s="341" t="s">
        <v>0</v>
      </c>
      <c r="B3" s="335"/>
      <c r="C3" s="336" t="s">
        <v>373</v>
      </c>
      <c r="D3" s="336" t="s">
        <v>238</v>
      </c>
      <c r="E3" s="336" t="s">
        <v>373</v>
      </c>
      <c r="F3" s="336" t="s">
        <v>238</v>
      </c>
      <c r="G3" s="384" t="s">
        <v>374</v>
      </c>
      <c r="H3" s="336" t="s">
        <v>238</v>
      </c>
      <c r="I3" s="336" t="s">
        <v>374</v>
      </c>
      <c r="J3" s="336" t="s">
        <v>238</v>
      </c>
      <c r="K3" s="336" t="s">
        <v>374</v>
      </c>
      <c r="L3" s="336" t="s">
        <v>238</v>
      </c>
      <c r="M3" s="337" t="s">
        <v>0</v>
      </c>
      <c r="N3" s="337" t="s">
        <v>238</v>
      </c>
      <c r="O3" s="338"/>
      <c r="P3" s="337"/>
      <c r="Q3" s="339"/>
      <c r="R3" s="342" t="s">
        <v>375</v>
      </c>
    </row>
    <row r="4" spans="1:18" ht="15.75">
      <c r="A4" s="135">
        <v>1</v>
      </c>
      <c r="B4" s="136" t="str">
        <f>LOOKUP(A4,Name!A$2:B940)</f>
        <v>Royal Sutton Coldfield</v>
      </c>
      <c r="C4" s="799" t="s">
        <v>143</v>
      </c>
      <c r="D4" s="800"/>
      <c r="E4" s="797" t="s">
        <v>144</v>
      </c>
      <c r="F4" s="798"/>
      <c r="G4" s="799" t="s">
        <v>158</v>
      </c>
      <c r="H4" s="800"/>
      <c r="I4" s="797" t="s">
        <v>145</v>
      </c>
      <c r="J4" s="798"/>
      <c r="K4" s="799" t="s">
        <v>146</v>
      </c>
      <c r="L4" s="800"/>
      <c r="M4" s="797" t="s">
        <v>147</v>
      </c>
      <c r="N4" s="798"/>
      <c r="O4" s="137" t="s">
        <v>149</v>
      </c>
      <c r="P4" s="138" t="s">
        <v>150</v>
      </c>
      <c r="Q4" s="139" t="s">
        <v>107</v>
      </c>
      <c r="R4" s="343"/>
    </row>
    <row r="5" spans="1:18" ht="16.5" thickBot="1">
      <c r="A5" s="140"/>
      <c r="B5" s="101" t="e">
        <f>LOOKUP(A5,Name!A$2:B941)</f>
        <v>#N/A</v>
      </c>
      <c r="C5" s="182"/>
      <c r="D5" s="94"/>
      <c r="E5" s="182"/>
      <c r="F5" s="94"/>
      <c r="G5" s="190"/>
      <c r="H5" s="94"/>
      <c r="I5" s="190"/>
      <c r="J5" s="94"/>
      <c r="K5" s="190"/>
      <c r="L5" s="94"/>
      <c r="M5" s="94"/>
      <c r="N5" s="94"/>
      <c r="O5" s="133">
        <f aca="true" t="shared" si="0" ref="O5:O10">D5+F5+H5+J5+L5+N5</f>
        <v>0</v>
      </c>
      <c r="P5" s="134"/>
      <c r="Q5" s="141" t="s">
        <v>151</v>
      </c>
      <c r="R5" s="344"/>
    </row>
    <row r="6" spans="1:18" ht="15.75">
      <c r="A6" s="140"/>
      <c r="B6" s="101" t="e">
        <f>LOOKUP(A6,Name!A$2:B942)</f>
        <v>#N/A</v>
      </c>
      <c r="C6" s="182"/>
      <c r="D6" s="94"/>
      <c r="E6" s="182"/>
      <c r="F6" s="94"/>
      <c r="G6" s="190"/>
      <c r="H6" s="94"/>
      <c r="I6" s="190"/>
      <c r="J6" s="94"/>
      <c r="K6" s="190"/>
      <c r="L6" s="94"/>
      <c r="M6" s="94"/>
      <c r="N6" s="94"/>
      <c r="O6" s="133">
        <f t="shared" si="0"/>
        <v>0</v>
      </c>
      <c r="P6" s="134"/>
      <c r="Q6" s="142"/>
      <c r="R6" s="3" t="s">
        <v>239</v>
      </c>
    </row>
    <row r="7" spans="1:18" ht="15.75">
      <c r="A7" s="140"/>
      <c r="B7" s="101" t="e">
        <f>LOOKUP(A7,Name!A$2:B943)</f>
        <v>#N/A</v>
      </c>
      <c r="C7" s="182"/>
      <c r="D7" s="94"/>
      <c r="E7" s="182"/>
      <c r="F7" s="94"/>
      <c r="G7" s="190"/>
      <c r="H7" s="94"/>
      <c r="I7" s="190"/>
      <c r="J7" s="94"/>
      <c r="K7" s="190"/>
      <c r="L7" s="94"/>
      <c r="M7" s="94"/>
      <c r="N7" s="94"/>
      <c r="O7" s="133">
        <f t="shared" si="0"/>
        <v>0</v>
      </c>
      <c r="P7" s="134"/>
      <c r="Q7" s="142"/>
      <c r="R7" s="3" t="s">
        <v>238</v>
      </c>
    </row>
    <row r="8" spans="1:17" ht="15.75">
      <c r="A8" s="140"/>
      <c r="B8" s="101" t="e">
        <f>LOOKUP(A8,Name!A$2:B944)</f>
        <v>#N/A</v>
      </c>
      <c r="C8" s="182"/>
      <c r="D8" s="94"/>
      <c r="E8" s="182"/>
      <c r="F8" s="94"/>
      <c r="G8" s="190"/>
      <c r="H8" s="94"/>
      <c r="I8" s="190"/>
      <c r="J8" s="94"/>
      <c r="K8" s="190"/>
      <c r="L8" s="94"/>
      <c r="M8" s="94"/>
      <c r="N8" s="94"/>
      <c r="O8" s="133">
        <f t="shared" si="0"/>
        <v>0</v>
      </c>
      <c r="P8" s="134"/>
      <c r="Q8" s="103" t="s">
        <v>152</v>
      </c>
    </row>
    <row r="9" spans="1:18" ht="15.75">
      <c r="A9" s="140"/>
      <c r="B9" s="101" t="e">
        <f>LOOKUP(A9,Name!A$2:B945)</f>
        <v>#N/A</v>
      </c>
      <c r="C9" s="182"/>
      <c r="D9" s="94"/>
      <c r="E9" s="182"/>
      <c r="F9" s="94"/>
      <c r="G9" s="190"/>
      <c r="H9" s="94"/>
      <c r="I9" s="190"/>
      <c r="J9" s="94"/>
      <c r="K9" s="190"/>
      <c r="L9" s="94"/>
      <c r="M9" s="94"/>
      <c r="N9" s="94"/>
      <c r="O9" s="133">
        <f t="shared" si="0"/>
        <v>0</v>
      </c>
      <c r="P9" s="134"/>
      <c r="Q9" s="142"/>
      <c r="R9" s="3" t="s">
        <v>239</v>
      </c>
    </row>
    <row r="10" spans="1:18" ht="16.5" thickBot="1">
      <c r="A10" s="140"/>
      <c r="B10" s="101" t="e">
        <f>LOOKUP(A10,Name!A$2:B946)</f>
        <v>#N/A</v>
      </c>
      <c r="C10" s="182"/>
      <c r="D10" s="94"/>
      <c r="E10" s="182"/>
      <c r="F10" s="94"/>
      <c r="G10" s="190"/>
      <c r="H10" s="94"/>
      <c r="I10" s="190"/>
      <c r="J10" s="94"/>
      <c r="K10" s="190"/>
      <c r="L10" s="94"/>
      <c r="M10" s="94"/>
      <c r="N10" s="94"/>
      <c r="O10" s="133">
        <f t="shared" si="0"/>
        <v>0</v>
      </c>
      <c r="P10" s="134"/>
      <c r="Q10" s="142"/>
      <c r="R10" s="3" t="s">
        <v>238</v>
      </c>
    </row>
    <row r="11" spans="1:18" ht="16.5" thickBot="1">
      <c r="A11" s="143">
        <v>1</v>
      </c>
      <c r="B11" s="144" t="str">
        <f>LOOKUP(A11,Name!A$2:B947)</f>
        <v>Royal Sutton Coldfield</v>
      </c>
      <c r="C11" s="183"/>
      <c r="D11" s="144">
        <f>SUM(D5:D10)</f>
        <v>0</v>
      </c>
      <c r="E11" s="183"/>
      <c r="F11" s="144">
        <f>SUM(F5:F10)</f>
        <v>0</v>
      </c>
      <c r="G11" s="191"/>
      <c r="H11" s="144">
        <f>SUM(H5:H10)</f>
        <v>0</v>
      </c>
      <c r="I11" s="191"/>
      <c r="J11" s="144">
        <f>SUM(J5:J10)</f>
        <v>0</v>
      </c>
      <c r="K11" s="191"/>
      <c r="L11" s="144">
        <f>SUM(L5:L10)</f>
        <v>0</v>
      </c>
      <c r="M11" s="144"/>
      <c r="N11" s="144">
        <f>SUM(N5:N10)</f>
        <v>0</v>
      </c>
      <c r="O11" s="144">
        <f>Q7</f>
        <v>0</v>
      </c>
      <c r="P11" s="144">
        <f>Q10</f>
        <v>0</v>
      </c>
      <c r="Q11" s="145">
        <f>SUM(D11:P11)-R4-R5</f>
        <v>0</v>
      </c>
      <c r="R11" s="342" t="s">
        <v>375</v>
      </c>
    </row>
    <row r="12" spans="1:18" ht="15.75">
      <c r="A12" s="146">
        <v>3</v>
      </c>
      <c r="B12" s="147" t="str">
        <f>LOOKUP(A12,Name!A$2:B947)</f>
        <v>Birchfield Harriers</v>
      </c>
      <c r="C12" s="799" t="s">
        <v>143</v>
      </c>
      <c r="D12" s="800"/>
      <c r="E12" s="797" t="s">
        <v>144</v>
      </c>
      <c r="F12" s="798"/>
      <c r="G12" s="799" t="s">
        <v>158</v>
      </c>
      <c r="H12" s="800"/>
      <c r="I12" s="797" t="s">
        <v>145</v>
      </c>
      <c r="J12" s="798"/>
      <c r="K12" s="799" t="s">
        <v>146</v>
      </c>
      <c r="L12" s="800"/>
      <c r="M12" s="797" t="s">
        <v>147</v>
      </c>
      <c r="N12" s="798"/>
      <c r="O12" s="137" t="s">
        <v>149</v>
      </c>
      <c r="P12" s="138" t="s">
        <v>150</v>
      </c>
      <c r="Q12" s="148" t="s">
        <v>109</v>
      </c>
      <c r="R12" s="343"/>
    </row>
    <row r="13" spans="1:18" ht="16.5" thickBot="1">
      <c r="A13" s="149">
        <v>367</v>
      </c>
      <c r="B13" s="101" t="str">
        <f>LOOKUP(A13,Name!A$2:B948)</f>
        <v>James Johnson</v>
      </c>
      <c r="C13" s="182">
        <v>24.6</v>
      </c>
      <c r="D13" s="94">
        <v>32</v>
      </c>
      <c r="E13" s="182"/>
      <c r="F13" s="94"/>
      <c r="G13" s="190"/>
      <c r="H13" s="94"/>
      <c r="I13" s="190">
        <v>2.04</v>
      </c>
      <c r="J13" s="94">
        <v>32</v>
      </c>
      <c r="K13" s="190"/>
      <c r="L13" s="94"/>
      <c r="M13" s="94">
        <v>69</v>
      </c>
      <c r="N13" s="94">
        <v>32</v>
      </c>
      <c r="O13" s="133">
        <f aca="true" t="shared" si="1" ref="O13:O18">D13+F13+H13+J13+L13+N13</f>
        <v>96</v>
      </c>
      <c r="P13" s="134"/>
      <c r="Q13" s="141" t="s">
        <v>151</v>
      </c>
      <c r="R13" s="344"/>
    </row>
    <row r="14" spans="1:18" ht="15.75">
      <c r="A14" s="149">
        <v>365</v>
      </c>
      <c r="B14" s="101" t="str">
        <f>LOOKUP(A14,Name!A$2:B949)</f>
        <v>Zak Mansell</v>
      </c>
      <c r="C14" s="182">
        <v>26</v>
      </c>
      <c r="D14" s="94">
        <v>26</v>
      </c>
      <c r="E14" s="182"/>
      <c r="F14" s="94"/>
      <c r="G14" s="190">
        <v>5.64</v>
      </c>
      <c r="H14" s="94">
        <v>30</v>
      </c>
      <c r="I14" s="190"/>
      <c r="J14" s="94"/>
      <c r="K14" s="190"/>
      <c r="L14" s="94"/>
      <c r="M14" s="94">
        <v>78</v>
      </c>
      <c r="N14" s="94">
        <v>34</v>
      </c>
      <c r="O14" s="133">
        <f t="shared" si="1"/>
        <v>90</v>
      </c>
      <c r="P14" s="134"/>
      <c r="Q14" s="142"/>
      <c r="R14" s="3" t="s">
        <v>239</v>
      </c>
    </row>
    <row r="15" spans="1:18" ht="15.75">
      <c r="A15" s="149"/>
      <c r="B15" s="101" t="e">
        <f>LOOKUP(A15,Name!A$2:B950)</f>
        <v>#N/A</v>
      </c>
      <c r="C15" s="182"/>
      <c r="D15" s="94"/>
      <c r="E15" s="182"/>
      <c r="F15" s="94"/>
      <c r="G15" s="190"/>
      <c r="H15" s="94"/>
      <c r="I15" s="190"/>
      <c r="J15" s="94"/>
      <c r="K15" s="190"/>
      <c r="L15" s="94"/>
      <c r="M15" s="94"/>
      <c r="N15" s="94"/>
      <c r="O15" s="133">
        <f t="shared" si="1"/>
        <v>0</v>
      </c>
      <c r="P15" s="134"/>
      <c r="Q15" s="142"/>
      <c r="R15" s="3" t="s">
        <v>238</v>
      </c>
    </row>
    <row r="16" spans="1:17" ht="15.75">
      <c r="A16" s="149"/>
      <c r="B16" s="101" t="e">
        <f>LOOKUP(A16,Name!A$2:B951)</f>
        <v>#N/A</v>
      </c>
      <c r="C16" s="182"/>
      <c r="D16" s="94"/>
      <c r="E16" s="182"/>
      <c r="F16" s="94"/>
      <c r="G16" s="190"/>
      <c r="H16" s="94"/>
      <c r="I16" s="190"/>
      <c r="J16" s="94"/>
      <c r="K16" s="190"/>
      <c r="L16" s="94"/>
      <c r="M16" s="94"/>
      <c r="N16" s="94"/>
      <c r="O16" s="133">
        <f t="shared" si="1"/>
        <v>0</v>
      </c>
      <c r="P16" s="134"/>
      <c r="Q16" s="103" t="s">
        <v>152</v>
      </c>
    </row>
    <row r="17" spans="1:18" ht="15.75">
      <c r="A17" s="149"/>
      <c r="B17" s="101" t="e">
        <f>LOOKUP(A17,Name!A$2:B952)</f>
        <v>#N/A</v>
      </c>
      <c r="C17" s="182"/>
      <c r="D17" s="94"/>
      <c r="E17" s="182"/>
      <c r="F17" s="94"/>
      <c r="G17" s="190"/>
      <c r="H17" s="94"/>
      <c r="I17" s="190"/>
      <c r="J17" s="94"/>
      <c r="K17" s="190"/>
      <c r="L17" s="94"/>
      <c r="M17" s="94"/>
      <c r="N17" s="94"/>
      <c r="O17" s="133">
        <f t="shared" si="1"/>
        <v>0</v>
      </c>
      <c r="P17" s="134"/>
      <c r="Q17" s="142"/>
      <c r="R17" s="3" t="s">
        <v>239</v>
      </c>
    </row>
    <row r="18" spans="1:18" ht="16.5" thickBot="1">
      <c r="A18" s="149"/>
      <c r="B18" s="101" t="e">
        <f>LOOKUP(A18,Name!A$2:B953)</f>
        <v>#N/A</v>
      </c>
      <c r="C18" s="182"/>
      <c r="D18" s="94"/>
      <c r="E18" s="182"/>
      <c r="F18" s="94"/>
      <c r="G18" s="190"/>
      <c r="H18" s="94"/>
      <c r="I18" s="190"/>
      <c r="J18" s="94"/>
      <c r="K18" s="190"/>
      <c r="L18" s="94"/>
      <c r="M18" s="94"/>
      <c r="N18" s="94"/>
      <c r="O18" s="133">
        <f t="shared" si="1"/>
        <v>0</v>
      </c>
      <c r="P18" s="134"/>
      <c r="Q18" s="142"/>
      <c r="R18" s="3" t="s">
        <v>238</v>
      </c>
    </row>
    <row r="19" spans="1:18" ht="16.5" thickBot="1">
      <c r="A19" s="150">
        <v>3</v>
      </c>
      <c r="B19" s="151" t="str">
        <f>LOOKUP(A19,Name!A$2:B954)</f>
        <v>Birchfield Harriers</v>
      </c>
      <c r="C19" s="184"/>
      <c r="D19" s="151">
        <f>SUM(D13:D18)</f>
        <v>58</v>
      </c>
      <c r="E19" s="184"/>
      <c r="F19" s="151">
        <f>SUM(F13:F18)</f>
        <v>0</v>
      </c>
      <c r="G19" s="192"/>
      <c r="H19" s="151">
        <f>SUM(H13:H18)</f>
        <v>30</v>
      </c>
      <c r="I19" s="192"/>
      <c r="J19" s="151">
        <f>SUM(J13:J18)</f>
        <v>32</v>
      </c>
      <c r="K19" s="192"/>
      <c r="L19" s="151">
        <f>SUM(L13:L18)</f>
        <v>0</v>
      </c>
      <c r="M19" s="151"/>
      <c r="N19" s="151">
        <f>SUM(N13:N18)</f>
        <v>66</v>
      </c>
      <c r="O19" s="151">
        <f>Q15</f>
        <v>0</v>
      </c>
      <c r="P19" s="151">
        <f>Q18</f>
        <v>0</v>
      </c>
      <c r="Q19" s="152">
        <f>SUM(D19:P19)-R12-R13</f>
        <v>186</v>
      </c>
      <c r="R19" s="342" t="s">
        <v>375</v>
      </c>
    </row>
    <row r="20" spans="1:18" ht="15.75">
      <c r="A20" s="153">
        <v>4</v>
      </c>
      <c r="B20" s="154" t="str">
        <f>LOOKUP(A20,Name!A$2:B955)</f>
        <v>Halesowen C&amp;AC</v>
      </c>
      <c r="C20" s="799" t="s">
        <v>143</v>
      </c>
      <c r="D20" s="800"/>
      <c r="E20" s="797" t="s">
        <v>144</v>
      </c>
      <c r="F20" s="798"/>
      <c r="G20" s="799" t="s">
        <v>158</v>
      </c>
      <c r="H20" s="800"/>
      <c r="I20" s="797" t="s">
        <v>145</v>
      </c>
      <c r="J20" s="798"/>
      <c r="K20" s="799" t="s">
        <v>146</v>
      </c>
      <c r="L20" s="800"/>
      <c r="M20" s="797" t="s">
        <v>147</v>
      </c>
      <c r="N20" s="798"/>
      <c r="O20" s="137" t="s">
        <v>149</v>
      </c>
      <c r="P20" s="138" t="s">
        <v>150</v>
      </c>
      <c r="Q20" s="159" t="s">
        <v>111</v>
      </c>
      <c r="R20" s="343"/>
    </row>
    <row r="21" spans="1:18" ht="16.5" thickBot="1">
      <c r="A21" s="155">
        <v>486</v>
      </c>
      <c r="B21" s="101" t="str">
        <f>LOOKUP(A21,Name!A$2:B956)</f>
        <v>Lee Wright</v>
      </c>
      <c r="C21" s="182">
        <v>24.5</v>
      </c>
      <c r="D21" s="94">
        <v>34</v>
      </c>
      <c r="E21" s="182"/>
      <c r="F21" s="94"/>
      <c r="G21" s="190"/>
      <c r="H21" s="94"/>
      <c r="I21" s="190">
        <v>2.26</v>
      </c>
      <c r="J21" s="94">
        <v>36</v>
      </c>
      <c r="K21" s="190">
        <v>11.23</v>
      </c>
      <c r="L21" s="94">
        <v>40</v>
      </c>
      <c r="M21" s="94"/>
      <c r="N21" s="94"/>
      <c r="O21" s="133">
        <f aca="true" t="shared" si="2" ref="O21:O26">D21+F21+H21+J21+L21+N21</f>
        <v>110</v>
      </c>
      <c r="P21" s="134"/>
      <c r="Q21" s="141" t="s">
        <v>151</v>
      </c>
      <c r="R21" s="344"/>
    </row>
    <row r="22" spans="1:18" ht="15.75">
      <c r="A22" s="155"/>
      <c r="B22" s="101" t="e">
        <f>LOOKUP(A22,Name!A$2:B957)</f>
        <v>#N/A</v>
      </c>
      <c r="C22" s="182"/>
      <c r="D22" s="94"/>
      <c r="E22" s="182"/>
      <c r="F22" s="94"/>
      <c r="G22" s="190"/>
      <c r="H22" s="94"/>
      <c r="I22" s="190"/>
      <c r="J22" s="94"/>
      <c r="K22" s="190"/>
      <c r="L22" s="94"/>
      <c r="M22" s="94"/>
      <c r="N22" s="94"/>
      <c r="O22" s="133">
        <f t="shared" si="2"/>
        <v>0</v>
      </c>
      <c r="P22" s="134"/>
      <c r="Q22" s="142"/>
      <c r="R22" s="3" t="s">
        <v>239</v>
      </c>
    </row>
    <row r="23" spans="1:18" ht="15.75">
      <c r="A23" s="155"/>
      <c r="B23" s="101" t="e">
        <f>LOOKUP(A23,Name!A$2:B958)</f>
        <v>#N/A</v>
      </c>
      <c r="C23" s="182"/>
      <c r="D23" s="94"/>
      <c r="E23" s="182"/>
      <c r="F23" s="94"/>
      <c r="G23" s="190"/>
      <c r="H23" s="94"/>
      <c r="I23" s="190"/>
      <c r="J23" s="94"/>
      <c r="K23" s="190"/>
      <c r="L23" s="94"/>
      <c r="M23" s="94"/>
      <c r="N23" s="94"/>
      <c r="O23" s="133">
        <f t="shared" si="2"/>
        <v>0</v>
      </c>
      <c r="P23" s="134"/>
      <c r="Q23" s="142"/>
      <c r="R23" s="3" t="s">
        <v>238</v>
      </c>
    </row>
    <row r="24" spans="1:17" ht="15.75">
      <c r="A24" s="155"/>
      <c r="B24" s="101" t="e">
        <f>LOOKUP(A24,Name!A$2:B959)</f>
        <v>#N/A</v>
      </c>
      <c r="C24" s="182"/>
      <c r="D24" s="94"/>
      <c r="E24" s="182"/>
      <c r="F24" s="94"/>
      <c r="G24" s="190"/>
      <c r="H24" s="94"/>
      <c r="I24" s="190"/>
      <c r="J24" s="94"/>
      <c r="K24" s="190"/>
      <c r="L24" s="94"/>
      <c r="M24" s="94"/>
      <c r="N24" s="94"/>
      <c r="O24" s="133">
        <f t="shared" si="2"/>
        <v>0</v>
      </c>
      <c r="P24" s="134"/>
      <c r="Q24" s="103" t="s">
        <v>152</v>
      </c>
    </row>
    <row r="25" spans="1:18" ht="15.75">
      <c r="A25" s="155"/>
      <c r="B25" s="101" t="e">
        <f>LOOKUP(A25,Name!A$2:B960)</f>
        <v>#N/A</v>
      </c>
      <c r="C25" s="182"/>
      <c r="D25" s="94"/>
      <c r="E25" s="182"/>
      <c r="F25" s="94"/>
      <c r="G25" s="190"/>
      <c r="H25" s="94"/>
      <c r="I25" s="190"/>
      <c r="J25" s="94"/>
      <c r="K25" s="190"/>
      <c r="L25" s="94"/>
      <c r="M25" s="94"/>
      <c r="N25" s="94"/>
      <c r="O25" s="133">
        <f t="shared" si="2"/>
        <v>0</v>
      </c>
      <c r="P25" s="134"/>
      <c r="Q25" s="142"/>
      <c r="R25" s="3" t="s">
        <v>239</v>
      </c>
    </row>
    <row r="26" spans="1:18" ht="16.5" thickBot="1">
      <c r="A26" s="155"/>
      <c r="B26" s="101" t="e">
        <f>LOOKUP(A26,Name!A$2:B961)</f>
        <v>#N/A</v>
      </c>
      <c r="C26" s="182"/>
      <c r="D26" s="94"/>
      <c r="E26" s="182"/>
      <c r="F26" s="94"/>
      <c r="G26" s="190"/>
      <c r="H26" s="94"/>
      <c r="I26" s="190"/>
      <c r="J26" s="94"/>
      <c r="K26" s="190"/>
      <c r="L26" s="94"/>
      <c r="M26" s="94"/>
      <c r="N26" s="94"/>
      <c r="O26" s="133">
        <f t="shared" si="2"/>
        <v>0</v>
      </c>
      <c r="P26" s="134"/>
      <c r="Q26" s="142"/>
      <c r="R26" s="3" t="s">
        <v>238</v>
      </c>
    </row>
    <row r="27" spans="1:18" ht="16.5" thickBot="1">
      <c r="A27" s="156">
        <v>4</v>
      </c>
      <c r="B27" s="157" t="str">
        <f>LOOKUP(A27,Name!A$2:B962)</f>
        <v>Halesowen C&amp;AC</v>
      </c>
      <c r="C27" s="185"/>
      <c r="D27" s="157">
        <f>SUM(D21:D26)</f>
        <v>34</v>
      </c>
      <c r="E27" s="185"/>
      <c r="F27" s="157">
        <f>SUM(F21:F26)</f>
        <v>0</v>
      </c>
      <c r="G27" s="193"/>
      <c r="H27" s="157">
        <f>SUM(H21:H26)</f>
        <v>0</v>
      </c>
      <c r="I27" s="193"/>
      <c r="J27" s="157">
        <f>SUM(J21:J26)</f>
        <v>36</v>
      </c>
      <c r="K27" s="193"/>
      <c r="L27" s="157">
        <f>SUM(L21:L26)</f>
        <v>40</v>
      </c>
      <c r="M27" s="157"/>
      <c r="N27" s="157">
        <f>SUM(N21:N26)</f>
        <v>0</v>
      </c>
      <c r="O27" s="157">
        <f>Q23</f>
        <v>0</v>
      </c>
      <c r="P27" s="157">
        <f>Q26</f>
        <v>0</v>
      </c>
      <c r="Q27" s="158">
        <f>SUM(D27:P27)-R20-R21</f>
        <v>110</v>
      </c>
      <c r="R27" s="342" t="s">
        <v>375</v>
      </c>
    </row>
    <row r="28" spans="1:18" ht="15.75">
      <c r="A28" s="160">
        <v>5</v>
      </c>
      <c r="B28" s="161" t="str">
        <f>LOOKUP(A28,Name!A$2:B963)</f>
        <v>Tamworth AC</v>
      </c>
      <c r="C28" s="799" t="s">
        <v>143</v>
      </c>
      <c r="D28" s="800"/>
      <c r="E28" s="797" t="s">
        <v>144</v>
      </c>
      <c r="F28" s="798"/>
      <c r="G28" s="799" t="s">
        <v>158</v>
      </c>
      <c r="H28" s="800"/>
      <c r="I28" s="797" t="s">
        <v>145</v>
      </c>
      <c r="J28" s="798"/>
      <c r="K28" s="799" t="s">
        <v>146</v>
      </c>
      <c r="L28" s="800"/>
      <c r="M28" s="797" t="s">
        <v>147</v>
      </c>
      <c r="N28" s="798"/>
      <c r="O28" s="137" t="s">
        <v>149</v>
      </c>
      <c r="P28" s="138" t="s">
        <v>150</v>
      </c>
      <c r="Q28" s="166" t="s">
        <v>113</v>
      </c>
      <c r="R28" s="343"/>
    </row>
    <row r="29" spans="1:18" ht="16.5" thickBot="1">
      <c r="A29" s="162">
        <v>591</v>
      </c>
      <c r="B29" s="101" t="str">
        <f>LOOKUP(A29,Name!A$2:B964)</f>
        <v>Kai Evans</v>
      </c>
      <c r="C29" s="182"/>
      <c r="D29" s="94"/>
      <c r="E29" s="182">
        <v>56.2</v>
      </c>
      <c r="F29" s="94">
        <v>36</v>
      </c>
      <c r="G29" s="190">
        <v>6.2</v>
      </c>
      <c r="H29" s="94">
        <v>32</v>
      </c>
      <c r="I29" s="190"/>
      <c r="J29" s="94"/>
      <c r="K29" s="190">
        <v>9.98</v>
      </c>
      <c r="L29" s="94">
        <v>38</v>
      </c>
      <c r="M29" s="94"/>
      <c r="N29" s="94"/>
      <c r="O29" s="133">
        <f aca="true" t="shared" si="3" ref="O29:O34">D29+F29+H29+J29+L29+N29</f>
        <v>106</v>
      </c>
      <c r="P29" s="134"/>
      <c r="Q29" s="141" t="s">
        <v>151</v>
      </c>
      <c r="R29" s="344"/>
    </row>
    <row r="30" spans="1:18" ht="15.75">
      <c r="A30" s="162">
        <v>592</v>
      </c>
      <c r="B30" s="101" t="str">
        <f>LOOKUP(A30,Name!A$2:B965)</f>
        <v>Luke James</v>
      </c>
      <c r="C30" s="182">
        <v>24.1</v>
      </c>
      <c r="D30" s="94">
        <v>36</v>
      </c>
      <c r="E30" s="182"/>
      <c r="F30" s="94"/>
      <c r="G30" s="190"/>
      <c r="H30" s="94"/>
      <c r="I30" s="190">
        <v>2.64</v>
      </c>
      <c r="J30" s="94">
        <v>38</v>
      </c>
      <c r="K30" s="190"/>
      <c r="L30" s="94"/>
      <c r="M30" s="94">
        <v>83</v>
      </c>
      <c r="N30" s="94">
        <v>38</v>
      </c>
      <c r="O30" s="133">
        <f t="shared" si="3"/>
        <v>112</v>
      </c>
      <c r="P30" s="134"/>
      <c r="Q30" s="142"/>
      <c r="R30" s="3" t="s">
        <v>239</v>
      </c>
    </row>
    <row r="31" spans="1:18" ht="15.75">
      <c r="A31" s="162">
        <v>593</v>
      </c>
      <c r="B31" s="101" t="str">
        <f>LOOKUP(A31,Name!A$2:B966)</f>
        <v>Daniel James</v>
      </c>
      <c r="C31" s="182"/>
      <c r="D31" s="94"/>
      <c r="E31" s="182"/>
      <c r="F31" s="94"/>
      <c r="G31" s="190"/>
      <c r="H31" s="94"/>
      <c r="I31" s="190"/>
      <c r="J31" s="94"/>
      <c r="K31" s="190"/>
      <c r="L31" s="94"/>
      <c r="M31" s="94"/>
      <c r="N31" s="94"/>
      <c r="O31" s="133">
        <f t="shared" si="3"/>
        <v>0</v>
      </c>
      <c r="P31" s="134"/>
      <c r="Q31" s="142"/>
      <c r="R31" s="3" t="s">
        <v>238</v>
      </c>
    </row>
    <row r="32" spans="1:17" ht="15.75">
      <c r="A32" s="162">
        <v>594</v>
      </c>
      <c r="B32" s="101" t="str">
        <f>LOOKUP(A32,Name!A$2:B967)</f>
        <v>Elliot Rowe</v>
      </c>
      <c r="C32" s="182">
        <v>25.6</v>
      </c>
      <c r="D32" s="94">
        <v>30</v>
      </c>
      <c r="E32" s="182"/>
      <c r="F32" s="94"/>
      <c r="G32" s="190">
        <v>6.56</v>
      </c>
      <c r="H32" s="94">
        <v>38</v>
      </c>
      <c r="I32" s="190"/>
      <c r="J32" s="94"/>
      <c r="K32" s="190">
        <v>8.96</v>
      </c>
      <c r="L32" s="94">
        <v>32</v>
      </c>
      <c r="M32" s="94"/>
      <c r="N32" s="94"/>
      <c r="O32" s="133">
        <f t="shared" si="3"/>
        <v>100</v>
      </c>
      <c r="P32" s="134"/>
      <c r="Q32" s="103" t="s">
        <v>152</v>
      </c>
    </row>
    <row r="33" spans="1:18" ht="15.75">
      <c r="A33" s="162"/>
      <c r="B33" s="101" t="e">
        <f>LOOKUP(A33,Name!A$2:B968)</f>
        <v>#N/A</v>
      </c>
      <c r="C33" s="182"/>
      <c r="D33" s="94"/>
      <c r="E33" s="182"/>
      <c r="F33" s="94"/>
      <c r="G33" s="190"/>
      <c r="H33" s="94"/>
      <c r="I33" s="190"/>
      <c r="J33" s="94"/>
      <c r="K33" s="190"/>
      <c r="L33" s="94"/>
      <c r="M33" s="94"/>
      <c r="N33" s="94"/>
      <c r="O33" s="133">
        <f t="shared" si="3"/>
        <v>0</v>
      </c>
      <c r="P33" s="134"/>
      <c r="Q33" s="142"/>
      <c r="R33" s="3" t="s">
        <v>239</v>
      </c>
    </row>
    <row r="34" spans="1:18" ht="16.5" thickBot="1">
      <c r="A34" s="162"/>
      <c r="B34" s="101" t="e">
        <f>LOOKUP(A34,Name!A$2:B969)</f>
        <v>#N/A</v>
      </c>
      <c r="C34" s="182"/>
      <c r="D34" s="94"/>
      <c r="E34" s="182"/>
      <c r="F34" s="94"/>
      <c r="G34" s="190"/>
      <c r="H34" s="94"/>
      <c r="I34" s="190"/>
      <c r="J34" s="94"/>
      <c r="K34" s="190"/>
      <c r="L34" s="94"/>
      <c r="M34" s="94"/>
      <c r="N34" s="94"/>
      <c r="O34" s="133">
        <f t="shared" si="3"/>
        <v>0</v>
      </c>
      <c r="P34" s="134"/>
      <c r="Q34" s="142"/>
      <c r="R34" s="3" t="s">
        <v>238</v>
      </c>
    </row>
    <row r="35" spans="1:18" ht="16.5" thickBot="1">
      <c r="A35" s="163">
        <v>5</v>
      </c>
      <c r="B35" s="164" t="str">
        <f>LOOKUP(A35,Name!A$2:B970)</f>
        <v>Tamworth AC</v>
      </c>
      <c r="C35" s="186"/>
      <c r="D35" s="164">
        <f>SUM(D29:D34)</f>
        <v>66</v>
      </c>
      <c r="E35" s="186"/>
      <c r="F35" s="164">
        <f>SUM(F29:F34)</f>
        <v>36</v>
      </c>
      <c r="G35" s="194"/>
      <c r="H35" s="164">
        <f>SUM(H29:H34)</f>
        <v>70</v>
      </c>
      <c r="I35" s="194"/>
      <c r="J35" s="164">
        <f>SUM(J29:J34)</f>
        <v>38</v>
      </c>
      <c r="K35" s="194"/>
      <c r="L35" s="164">
        <f>SUM(L29:L34)</f>
        <v>70</v>
      </c>
      <c r="M35" s="164"/>
      <c r="N35" s="164">
        <f>SUM(N29:N34)</f>
        <v>38</v>
      </c>
      <c r="O35" s="164">
        <f>Q31</f>
        <v>0</v>
      </c>
      <c r="P35" s="164">
        <f>Q34</f>
        <v>0</v>
      </c>
      <c r="Q35" s="165">
        <f>SUM(D35:P35)-R28-R29</f>
        <v>318</v>
      </c>
      <c r="R35" s="342" t="s">
        <v>375</v>
      </c>
    </row>
    <row r="36" spans="1:18" ht="15.75">
      <c r="A36" s="169">
        <v>6</v>
      </c>
      <c r="B36" s="170" t="str">
        <f>LOOKUP(A36,Name!A$2:B971)</f>
        <v>Solihull &amp; Small Heath</v>
      </c>
      <c r="C36" s="799" t="s">
        <v>143</v>
      </c>
      <c r="D36" s="800"/>
      <c r="E36" s="797" t="s">
        <v>144</v>
      </c>
      <c r="F36" s="798"/>
      <c r="G36" s="799" t="s">
        <v>158</v>
      </c>
      <c r="H36" s="800"/>
      <c r="I36" s="797" t="s">
        <v>145</v>
      </c>
      <c r="J36" s="798"/>
      <c r="K36" s="799" t="s">
        <v>146</v>
      </c>
      <c r="L36" s="800"/>
      <c r="M36" s="797" t="s">
        <v>147</v>
      </c>
      <c r="N36" s="798"/>
      <c r="O36" s="137" t="s">
        <v>149</v>
      </c>
      <c r="P36" s="138" t="s">
        <v>150</v>
      </c>
      <c r="Q36" s="171" t="s">
        <v>115</v>
      </c>
      <c r="R36" s="385">
        <v>102</v>
      </c>
    </row>
    <row r="37" spans="1:18" ht="16.5" thickBot="1">
      <c r="A37" s="167">
        <v>620</v>
      </c>
      <c r="B37" s="101" t="str">
        <f>LOOKUP(A37,Name!A$2:B972)</f>
        <v>Charlie Hadley</v>
      </c>
      <c r="C37" s="182">
        <v>23.7</v>
      </c>
      <c r="D37" s="94">
        <v>38</v>
      </c>
      <c r="E37" s="182"/>
      <c r="F37" s="94"/>
      <c r="G37" s="190"/>
      <c r="H37" s="94"/>
      <c r="I37" s="190">
        <v>2.72</v>
      </c>
      <c r="J37" s="94">
        <v>40</v>
      </c>
      <c r="K37" s="190">
        <v>9.52</v>
      </c>
      <c r="L37" s="94">
        <v>34</v>
      </c>
      <c r="M37" s="94"/>
      <c r="N37" s="94"/>
      <c r="O37" s="133">
        <f aca="true" t="shared" si="4" ref="O37:O42">D37+F37+H37+J37+L37+N37</f>
        <v>112</v>
      </c>
      <c r="P37" s="134"/>
      <c r="Q37" s="141" t="s">
        <v>151</v>
      </c>
      <c r="R37" s="386">
        <v>100</v>
      </c>
    </row>
    <row r="38" spans="1:18" ht="15.75">
      <c r="A38" s="167">
        <v>621</v>
      </c>
      <c r="B38" s="101" t="str">
        <f>LOOKUP(A38,Name!A$2:B973)</f>
        <v>Martin Williams</v>
      </c>
      <c r="C38" s="182">
        <v>23.6</v>
      </c>
      <c r="D38" s="94">
        <v>40</v>
      </c>
      <c r="E38" s="182"/>
      <c r="F38" s="94"/>
      <c r="G38" s="190">
        <v>7.94</v>
      </c>
      <c r="H38" s="94">
        <v>40</v>
      </c>
      <c r="I38" s="190"/>
      <c r="J38" s="94"/>
      <c r="K38" s="190"/>
      <c r="L38" s="94"/>
      <c r="M38" s="94">
        <v>82</v>
      </c>
      <c r="N38" s="94">
        <v>36</v>
      </c>
      <c r="O38" s="133">
        <f t="shared" si="4"/>
        <v>116</v>
      </c>
      <c r="P38" s="134"/>
      <c r="Q38" s="142" t="s">
        <v>549</v>
      </c>
      <c r="R38" s="3" t="s">
        <v>239</v>
      </c>
    </row>
    <row r="39" spans="1:18" ht="15.75">
      <c r="A39" s="167">
        <v>624</v>
      </c>
      <c r="B39" s="101" t="str">
        <f>LOOKUP(A39,Name!A$2:B974)</f>
        <v>Coel Taylor</v>
      </c>
      <c r="C39" s="182"/>
      <c r="D39" s="94"/>
      <c r="E39" s="182">
        <v>59.4</v>
      </c>
      <c r="F39" s="94">
        <v>34</v>
      </c>
      <c r="G39" s="190">
        <v>6.46</v>
      </c>
      <c r="H39" s="94">
        <v>36</v>
      </c>
      <c r="I39" s="190"/>
      <c r="J39" s="94"/>
      <c r="K39" s="190"/>
      <c r="L39" s="94"/>
      <c r="M39" s="94">
        <v>68</v>
      </c>
      <c r="N39" s="94">
        <v>30</v>
      </c>
      <c r="O39" s="133">
        <f t="shared" si="4"/>
        <v>100</v>
      </c>
      <c r="P39" s="134"/>
      <c r="Q39" s="142">
        <v>50</v>
      </c>
      <c r="R39" s="3" t="s">
        <v>238</v>
      </c>
    </row>
    <row r="40" spans="1:17" ht="15.75">
      <c r="A40" s="167">
        <v>625</v>
      </c>
      <c r="B40" s="101" t="str">
        <f>LOOKUP(A40,Name!A$2:B975)</f>
        <v>Will Tanner</v>
      </c>
      <c r="C40" s="182"/>
      <c r="D40" s="94"/>
      <c r="E40" s="182">
        <v>53.1</v>
      </c>
      <c r="F40" s="94">
        <v>40</v>
      </c>
      <c r="G40" s="190"/>
      <c r="H40" s="94"/>
      <c r="I40" s="190">
        <v>1.87</v>
      </c>
      <c r="J40" s="94">
        <v>30</v>
      </c>
      <c r="K40" s="190">
        <v>9.9</v>
      </c>
      <c r="L40" s="94">
        <v>36</v>
      </c>
      <c r="M40" s="94"/>
      <c r="N40" s="94"/>
      <c r="O40" s="133">
        <f t="shared" si="4"/>
        <v>106</v>
      </c>
      <c r="P40" s="134"/>
      <c r="Q40" s="103" t="s">
        <v>152</v>
      </c>
    </row>
    <row r="41" spans="1:18" ht="15.75">
      <c r="A41" s="167">
        <v>627</v>
      </c>
      <c r="B41" s="101" t="str">
        <f>LOOKUP(A41,Name!A$2:B976)</f>
        <v>Elliot Jones</v>
      </c>
      <c r="C41" s="182"/>
      <c r="D41" s="94"/>
      <c r="E41" s="182">
        <v>53.4</v>
      </c>
      <c r="F41" s="94">
        <v>38</v>
      </c>
      <c r="G41" s="190"/>
      <c r="H41" s="94"/>
      <c r="I41" s="190">
        <v>2.15</v>
      </c>
      <c r="J41" s="94">
        <v>34</v>
      </c>
      <c r="K41" s="190">
        <v>8.79</v>
      </c>
      <c r="L41" s="94">
        <v>30</v>
      </c>
      <c r="M41" s="94"/>
      <c r="N41" s="94"/>
      <c r="O41" s="133">
        <f t="shared" si="4"/>
        <v>102</v>
      </c>
      <c r="P41" s="134"/>
      <c r="Q41" s="142" t="s">
        <v>544</v>
      </c>
      <c r="R41" s="3" t="s">
        <v>239</v>
      </c>
    </row>
    <row r="42" spans="1:18" ht="15.75">
      <c r="A42" s="167">
        <v>622</v>
      </c>
      <c r="B42" s="101" t="str">
        <f>LOOKUP(A42,Name!A$2:B977)</f>
        <v>Will Hitchcock</v>
      </c>
      <c r="C42" s="182">
        <v>25.9</v>
      </c>
      <c r="D42" s="94">
        <v>28</v>
      </c>
      <c r="E42" s="182"/>
      <c r="F42" s="94"/>
      <c r="G42" s="190">
        <v>6.28</v>
      </c>
      <c r="H42" s="94">
        <v>34</v>
      </c>
      <c r="I42" s="190"/>
      <c r="J42" s="94"/>
      <c r="K42" s="190"/>
      <c r="L42" s="94"/>
      <c r="M42" s="94">
        <v>85</v>
      </c>
      <c r="N42" s="94">
        <v>40</v>
      </c>
      <c r="O42" s="133">
        <f t="shared" si="4"/>
        <v>102</v>
      </c>
      <c r="P42" s="134"/>
      <c r="Q42" s="142">
        <v>50</v>
      </c>
      <c r="R42" s="3" t="s">
        <v>238</v>
      </c>
    </row>
    <row r="43" spans="1:17" ht="16.5" thickBot="1">
      <c r="A43" s="168">
        <v>6</v>
      </c>
      <c r="B43" s="179" t="str">
        <f>LOOKUP(A43,Name!A$2:B978)</f>
        <v>Solihull &amp; Small Heath</v>
      </c>
      <c r="C43" s="187"/>
      <c r="D43" s="179">
        <f>SUM(D37:D42)</f>
        <v>106</v>
      </c>
      <c r="E43" s="187"/>
      <c r="F43" s="179">
        <f>SUM(F37:F42)</f>
        <v>112</v>
      </c>
      <c r="G43" s="195"/>
      <c r="H43" s="179">
        <f>SUM(H37:H42)</f>
        <v>110</v>
      </c>
      <c r="I43" s="195"/>
      <c r="J43" s="179">
        <f>SUM(J37:J42)</f>
        <v>104</v>
      </c>
      <c r="K43" s="195"/>
      <c r="L43" s="179">
        <f>SUM(L37:L42)</f>
        <v>100</v>
      </c>
      <c r="M43" s="179"/>
      <c r="N43" s="179">
        <f>SUM(N37:N42)</f>
        <v>106</v>
      </c>
      <c r="O43" s="179">
        <f>Q39</f>
        <v>50</v>
      </c>
      <c r="P43" s="179">
        <f>Q42</f>
        <v>50</v>
      </c>
      <c r="Q43" s="180">
        <f>SUM(D43:P43)-R36-R37</f>
        <v>536</v>
      </c>
    </row>
    <row r="44" spans="1:17" ht="15.75">
      <c r="A44" s="172"/>
      <c r="B44" s="173" t="s">
        <v>153</v>
      </c>
      <c r="C44" s="799" t="s">
        <v>143</v>
      </c>
      <c r="D44" s="800"/>
      <c r="E44" s="797" t="s">
        <v>144</v>
      </c>
      <c r="F44" s="798"/>
      <c r="G44" s="799" t="s">
        <v>158</v>
      </c>
      <c r="H44" s="800"/>
      <c r="I44" s="797" t="s">
        <v>145</v>
      </c>
      <c r="J44" s="798"/>
      <c r="K44" s="799" t="s">
        <v>146</v>
      </c>
      <c r="L44" s="800"/>
      <c r="M44" s="797" t="s">
        <v>147</v>
      </c>
      <c r="N44" s="798"/>
      <c r="O44" s="197"/>
      <c r="P44" s="197"/>
      <c r="Q44" s="178" t="s">
        <v>154</v>
      </c>
    </row>
    <row r="45" spans="1:17" ht="15.75">
      <c r="A45" s="174"/>
      <c r="B45" s="101" t="e">
        <f>LOOKUP(A45,Name!A$2:B980)</f>
        <v>#N/A</v>
      </c>
      <c r="C45" s="182"/>
      <c r="D45" s="94"/>
      <c r="E45" s="182"/>
      <c r="F45" s="94"/>
      <c r="G45" s="190"/>
      <c r="H45" s="94"/>
      <c r="I45" s="190"/>
      <c r="J45" s="94"/>
      <c r="K45" s="190"/>
      <c r="L45" s="94"/>
      <c r="M45" s="94"/>
      <c r="N45" s="94"/>
      <c r="O45" s="133">
        <f aca="true" t="shared" si="5" ref="O45:O51">D45+F45+H45+J45+L45+N45</f>
        <v>0</v>
      </c>
      <c r="P45" s="198"/>
      <c r="Q45" s="141" t="s">
        <v>151</v>
      </c>
    </row>
    <row r="46" spans="1:17" ht="15.75">
      <c r="A46" s="174">
        <v>628</v>
      </c>
      <c r="B46" s="101" t="str">
        <f>LOOKUP(A46,Name!A$2:B981)</f>
        <v>James Price</v>
      </c>
      <c r="C46" s="182"/>
      <c r="D46" s="94"/>
      <c r="E46" s="182"/>
      <c r="F46" s="94"/>
      <c r="G46" s="190"/>
      <c r="H46" s="94"/>
      <c r="I46" s="190"/>
      <c r="J46" s="94"/>
      <c r="K46" s="190"/>
      <c r="L46" s="94"/>
      <c r="M46" s="94"/>
      <c r="N46" s="94"/>
      <c r="O46" s="133">
        <f t="shared" si="5"/>
        <v>0</v>
      </c>
      <c r="P46" s="198"/>
      <c r="Q46" s="142"/>
    </row>
    <row r="47" spans="1:17" ht="15.75">
      <c r="A47" s="174"/>
      <c r="B47" s="101" t="e">
        <f>LOOKUP(A47,Name!A$2:B982)</f>
        <v>#N/A</v>
      </c>
      <c r="C47" s="182"/>
      <c r="D47" s="94"/>
      <c r="E47" s="182"/>
      <c r="F47" s="94"/>
      <c r="G47" s="190"/>
      <c r="H47" s="94"/>
      <c r="I47" s="190"/>
      <c r="J47" s="94"/>
      <c r="K47" s="190"/>
      <c r="L47" s="94"/>
      <c r="M47" s="94"/>
      <c r="N47" s="94"/>
      <c r="O47" s="133">
        <f t="shared" si="5"/>
        <v>0</v>
      </c>
      <c r="P47" s="198"/>
      <c r="Q47" s="142"/>
    </row>
    <row r="48" spans="1:17" ht="15.75">
      <c r="A48" s="174"/>
      <c r="B48" s="101" t="e">
        <f>LOOKUP(A48,Name!A$2:B983)</f>
        <v>#N/A</v>
      </c>
      <c r="C48" s="182"/>
      <c r="D48" s="94"/>
      <c r="E48" s="182"/>
      <c r="F48" s="94"/>
      <c r="G48" s="190"/>
      <c r="H48" s="94"/>
      <c r="I48" s="190"/>
      <c r="J48" s="94"/>
      <c r="K48" s="190"/>
      <c r="L48" s="94"/>
      <c r="M48" s="94"/>
      <c r="N48" s="94"/>
      <c r="O48" s="133">
        <f t="shared" si="5"/>
        <v>0</v>
      </c>
      <c r="P48" s="198"/>
      <c r="Q48" s="181"/>
    </row>
    <row r="49" spans="1:17" ht="15.75">
      <c r="A49" s="174"/>
      <c r="B49" s="101" t="e">
        <f>LOOKUP(A49,Name!A$2:B983)</f>
        <v>#N/A</v>
      </c>
      <c r="C49" s="182"/>
      <c r="D49" s="94"/>
      <c r="E49" s="182"/>
      <c r="F49" s="94"/>
      <c r="G49" s="190"/>
      <c r="H49" s="94"/>
      <c r="I49" s="190"/>
      <c r="J49" s="94"/>
      <c r="K49" s="190"/>
      <c r="L49" s="94"/>
      <c r="M49" s="94"/>
      <c r="N49" s="94"/>
      <c r="O49" s="133">
        <f t="shared" si="5"/>
        <v>0</v>
      </c>
      <c r="P49" s="198"/>
      <c r="Q49" s="103" t="s">
        <v>152</v>
      </c>
    </row>
    <row r="50" spans="1:17" ht="15.75">
      <c r="A50" s="174"/>
      <c r="B50" s="101" t="e">
        <f>LOOKUP(A50,Name!A$2:B984)</f>
        <v>#N/A</v>
      </c>
      <c r="C50" s="182"/>
      <c r="D50" s="94"/>
      <c r="E50" s="182"/>
      <c r="F50" s="94"/>
      <c r="G50" s="190"/>
      <c r="H50" s="94"/>
      <c r="I50" s="190"/>
      <c r="J50" s="94"/>
      <c r="K50" s="190"/>
      <c r="L50" s="94"/>
      <c r="M50" s="94"/>
      <c r="N50" s="94"/>
      <c r="O50" s="133">
        <f t="shared" si="5"/>
        <v>0</v>
      </c>
      <c r="P50" s="198"/>
      <c r="Q50" s="142"/>
    </row>
    <row r="51" spans="1:17" ht="15.75">
      <c r="A51" s="174"/>
      <c r="B51" s="101" t="e">
        <f>LOOKUP(A51,Name!A$2:B985)</f>
        <v>#N/A</v>
      </c>
      <c r="C51" s="182"/>
      <c r="D51" s="94"/>
      <c r="E51" s="182"/>
      <c r="F51" s="94"/>
      <c r="G51" s="190"/>
      <c r="H51" s="94"/>
      <c r="I51" s="190"/>
      <c r="J51" s="94"/>
      <c r="K51" s="190"/>
      <c r="L51" s="94"/>
      <c r="M51" s="94"/>
      <c r="N51" s="94"/>
      <c r="O51" s="133">
        <f t="shared" si="5"/>
        <v>0</v>
      </c>
      <c r="P51" s="198"/>
      <c r="Q51" s="142"/>
    </row>
    <row r="52" spans="1:17" ht="16.5" thickBot="1">
      <c r="A52" s="175"/>
      <c r="B52" s="176" t="s">
        <v>153</v>
      </c>
      <c r="C52" s="188"/>
      <c r="D52" s="176"/>
      <c r="E52" s="188"/>
      <c r="F52" s="176"/>
      <c r="G52" s="196"/>
      <c r="H52" s="176"/>
      <c r="I52" s="196"/>
      <c r="J52" s="176"/>
      <c r="K52" s="196"/>
      <c r="L52" s="176"/>
      <c r="M52" s="176"/>
      <c r="N52" s="176"/>
      <c r="O52" s="176"/>
      <c r="P52" s="176"/>
      <c r="Q52" s="177"/>
    </row>
  </sheetData>
  <sheetProtection/>
  <mergeCells count="39"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  <mergeCell ref="C12:D12"/>
    <mergeCell ref="E12:F12"/>
    <mergeCell ref="G12:H12"/>
    <mergeCell ref="I12:J12"/>
    <mergeCell ref="K12:L12"/>
    <mergeCell ref="M28:N28"/>
    <mergeCell ref="C20:D20"/>
    <mergeCell ref="E20:F20"/>
    <mergeCell ref="G20:H20"/>
    <mergeCell ref="I20:J20"/>
    <mergeCell ref="E44:F44"/>
    <mergeCell ref="G44:H44"/>
    <mergeCell ref="K20:L20"/>
    <mergeCell ref="M20:N20"/>
    <mergeCell ref="C28:D28"/>
    <mergeCell ref="E28:F28"/>
    <mergeCell ref="G28:H28"/>
    <mergeCell ref="I28:J28"/>
    <mergeCell ref="K28:L28"/>
    <mergeCell ref="I44:J44"/>
    <mergeCell ref="K44:L44"/>
    <mergeCell ref="M44:N44"/>
    <mergeCell ref="C36:D36"/>
    <mergeCell ref="E36:F36"/>
    <mergeCell ref="G36:H36"/>
    <mergeCell ref="I36:J36"/>
    <mergeCell ref="K36:L36"/>
    <mergeCell ref="M36:N36"/>
    <mergeCell ref="C44:D44"/>
  </mergeCells>
  <conditionalFormatting sqref="P5:P10">
    <cfRule type="cellIs" priority="10" dxfId="183" operator="equal" stopIfTrue="1">
      <formula>1</formula>
    </cfRule>
  </conditionalFormatting>
  <conditionalFormatting sqref="P13:P18">
    <cfRule type="cellIs" priority="9" dxfId="183" operator="equal" stopIfTrue="1">
      <formula>1</formula>
    </cfRule>
  </conditionalFormatting>
  <conditionalFormatting sqref="P21:P26">
    <cfRule type="cellIs" priority="8" dxfId="183" operator="equal" stopIfTrue="1">
      <formula>1</formula>
    </cfRule>
  </conditionalFormatting>
  <conditionalFormatting sqref="P29:P34">
    <cfRule type="cellIs" priority="7" dxfId="183" operator="equal" stopIfTrue="1">
      <formula>1</formula>
    </cfRule>
  </conditionalFormatting>
  <conditionalFormatting sqref="O37:P42">
    <cfRule type="cellIs" priority="6" dxfId="183" operator="equal" stopIfTrue="1">
      <formula>1</formula>
    </cfRule>
  </conditionalFormatting>
  <conditionalFormatting sqref="O29:O34">
    <cfRule type="cellIs" priority="5" dxfId="183" operator="equal" stopIfTrue="1">
      <formula>1</formula>
    </cfRule>
  </conditionalFormatting>
  <conditionalFormatting sqref="O45:O51">
    <cfRule type="cellIs" priority="4" dxfId="183" operator="equal" stopIfTrue="1">
      <formula>1</formula>
    </cfRule>
  </conditionalFormatting>
  <conditionalFormatting sqref="O21:O26">
    <cfRule type="cellIs" priority="3" dxfId="183" operator="equal" stopIfTrue="1">
      <formula>1</formula>
    </cfRule>
  </conditionalFormatting>
  <conditionalFormatting sqref="O13:O18">
    <cfRule type="cellIs" priority="2" dxfId="183" operator="equal" stopIfTrue="1">
      <formula>1</formula>
    </cfRule>
  </conditionalFormatting>
  <conditionalFormatting sqref="O5:O10">
    <cfRule type="cellIs" priority="1" dxfId="183" operator="equal" stopIfTrue="1">
      <formula>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6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R6" sqref="R6"/>
    </sheetView>
  </sheetViews>
  <sheetFormatPr defaultColWidth="9.140625" defaultRowHeight="12.75"/>
  <cols>
    <col min="1" max="1" width="6.421875" style="3" customWidth="1"/>
    <col min="2" max="2" width="25.8515625" style="3" customWidth="1"/>
    <col min="3" max="3" width="6.7109375" style="189" customWidth="1"/>
    <col min="4" max="4" width="6.7109375" style="3" customWidth="1"/>
    <col min="5" max="5" width="6.7109375" style="189" customWidth="1"/>
    <col min="6" max="6" width="6.7109375" style="3" customWidth="1"/>
    <col min="7" max="7" width="6.7109375" style="206" customWidth="1"/>
    <col min="8" max="8" width="6.7109375" style="3" customWidth="1"/>
    <col min="9" max="9" width="6.7109375" style="84" customWidth="1"/>
    <col min="10" max="10" width="6.7109375" style="3" customWidth="1"/>
    <col min="11" max="11" width="6.7109375" style="84" customWidth="1"/>
    <col min="12" max="14" width="6.7109375" style="3" customWidth="1"/>
    <col min="15" max="15" width="4.8515625" style="3" customWidth="1"/>
    <col min="16" max="16" width="4.8515625" style="61" customWidth="1"/>
    <col min="17" max="17" width="9.140625" style="61" customWidth="1"/>
    <col min="18" max="18" width="6.8515625" style="3" customWidth="1"/>
    <col min="19" max="16384" width="9.140625" style="3" customWidth="1"/>
  </cols>
  <sheetData>
    <row r="1" spans="1:17" s="279" customFormat="1" ht="21" thickBot="1">
      <c r="A1" s="326"/>
      <c r="B1" s="809" t="s">
        <v>155</v>
      </c>
      <c r="C1" s="316" t="s">
        <v>107</v>
      </c>
      <c r="D1" s="317">
        <f>Q11</f>
        <v>322</v>
      </c>
      <c r="E1" s="318" t="s">
        <v>109</v>
      </c>
      <c r="F1" s="319">
        <f>Q19</f>
        <v>393</v>
      </c>
      <c r="G1" s="320" t="s">
        <v>111</v>
      </c>
      <c r="H1" s="321">
        <f>Q27</f>
        <v>404</v>
      </c>
      <c r="I1" s="322" t="s">
        <v>113</v>
      </c>
      <c r="J1" s="323">
        <f>Q35</f>
        <v>366</v>
      </c>
      <c r="K1" s="324" t="s">
        <v>115</v>
      </c>
      <c r="L1" s="328">
        <f>Q43</f>
        <v>487</v>
      </c>
      <c r="M1" s="813" t="str">
        <f>'s15B'!M1</f>
        <v>13th December 2013</v>
      </c>
      <c r="N1" s="814"/>
      <c r="O1" s="814"/>
      <c r="P1" s="814"/>
      <c r="Q1" s="815"/>
    </row>
    <row r="2" spans="1:17" ht="27.75" customHeight="1" thickBot="1">
      <c r="A2" s="327"/>
      <c r="B2" s="802"/>
      <c r="C2" s="810" t="s">
        <v>156</v>
      </c>
      <c r="D2" s="811"/>
      <c r="E2" s="811"/>
      <c r="F2" s="811"/>
      <c r="G2" s="811"/>
      <c r="H2" s="811"/>
      <c r="I2" s="811"/>
      <c r="J2" s="811"/>
      <c r="K2" s="811"/>
      <c r="L2" s="812"/>
      <c r="M2" s="327"/>
      <c r="N2" s="329"/>
      <c r="O2" s="329"/>
      <c r="P2" s="330"/>
      <c r="Q2" s="331"/>
    </row>
    <row r="3" spans="1:18" ht="17.25" customHeight="1" thickBot="1">
      <c r="A3" s="341" t="s">
        <v>0</v>
      </c>
      <c r="B3" s="335"/>
      <c r="C3" s="336" t="s">
        <v>373</v>
      </c>
      <c r="D3" s="336" t="s">
        <v>238</v>
      </c>
      <c r="E3" s="336" t="s">
        <v>373</v>
      </c>
      <c r="F3" s="336" t="s">
        <v>238</v>
      </c>
      <c r="G3" s="336" t="s">
        <v>374</v>
      </c>
      <c r="H3" s="336" t="s">
        <v>238</v>
      </c>
      <c r="I3" s="336" t="s">
        <v>374</v>
      </c>
      <c r="J3" s="336" t="s">
        <v>238</v>
      </c>
      <c r="K3" s="336" t="s">
        <v>374</v>
      </c>
      <c r="L3" s="336" t="s">
        <v>238</v>
      </c>
      <c r="M3" s="337" t="s">
        <v>0</v>
      </c>
      <c r="N3" s="337" t="s">
        <v>238</v>
      </c>
      <c r="O3" s="338"/>
      <c r="P3" s="337"/>
      <c r="Q3" s="339"/>
      <c r="R3" s="342" t="s">
        <v>375</v>
      </c>
    </row>
    <row r="4" spans="1:18" ht="15.75">
      <c r="A4" s="135">
        <v>1</v>
      </c>
      <c r="B4" s="136" t="str">
        <f>LOOKUP(A4,Name!A$2:B940)</f>
        <v>Royal Sutton Coldfield</v>
      </c>
      <c r="C4" s="799" t="s">
        <v>143</v>
      </c>
      <c r="D4" s="800"/>
      <c r="E4" s="797" t="s">
        <v>144</v>
      </c>
      <c r="F4" s="798"/>
      <c r="G4" s="799" t="s">
        <v>148</v>
      </c>
      <c r="H4" s="800"/>
      <c r="I4" s="797" t="s">
        <v>145</v>
      </c>
      <c r="J4" s="798"/>
      <c r="K4" s="799" t="s">
        <v>146</v>
      </c>
      <c r="L4" s="800"/>
      <c r="M4" s="797" t="s">
        <v>147</v>
      </c>
      <c r="N4" s="798"/>
      <c r="O4" s="137" t="s">
        <v>149</v>
      </c>
      <c r="P4" s="138" t="s">
        <v>150</v>
      </c>
      <c r="Q4" s="139" t="s">
        <v>107</v>
      </c>
      <c r="R4" s="343"/>
    </row>
    <row r="5" spans="1:18" ht="16.5" thickBot="1">
      <c r="A5" s="140">
        <v>165</v>
      </c>
      <c r="B5" s="278" t="str">
        <f>LOOKUP(A5,Name!A$2:B941)</f>
        <v>Mollie Darrock</v>
      </c>
      <c r="C5" s="182">
        <v>26.2</v>
      </c>
      <c r="D5" s="92">
        <v>28</v>
      </c>
      <c r="E5" s="182"/>
      <c r="F5" s="94"/>
      <c r="G5" s="199">
        <v>57</v>
      </c>
      <c r="H5" s="94">
        <v>38</v>
      </c>
      <c r="I5" s="190"/>
      <c r="J5" s="94"/>
      <c r="K5" s="190"/>
      <c r="L5" s="94"/>
      <c r="M5" s="94">
        <v>89</v>
      </c>
      <c r="N5" s="94">
        <v>38</v>
      </c>
      <c r="O5" s="133">
        <f aca="true" t="shared" si="0" ref="O5:O10">D5+F5+H5+J5+L5+N5</f>
        <v>104</v>
      </c>
      <c r="P5" s="134"/>
      <c r="Q5" s="141" t="s">
        <v>151</v>
      </c>
      <c r="R5" s="344">
        <v>54</v>
      </c>
    </row>
    <row r="6" spans="1:18" ht="15.75">
      <c r="A6" s="140">
        <v>166</v>
      </c>
      <c r="B6" s="278" t="str">
        <f>LOOKUP(A6,Name!A$2:B942)</f>
        <v>Rachel Iliffe</v>
      </c>
      <c r="C6" s="182"/>
      <c r="D6" s="94"/>
      <c r="E6" s="182">
        <v>59.2</v>
      </c>
      <c r="F6" s="94">
        <v>32</v>
      </c>
      <c r="G6" s="199"/>
      <c r="H6" s="94"/>
      <c r="I6" s="190">
        <v>1.9</v>
      </c>
      <c r="J6" s="94">
        <v>24</v>
      </c>
      <c r="K6" s="190"/>
      <c r="L6" s="94"/>
      <c r="M6" s="94">
        <v>68</v>
      </c>
      <c r="N6" s="94">
        <v>21</v>
      </c>
      <c r="O6" s="133">
        <f t="shared" si="0"/>
        <v>77</v>
      </c>
      <c r="P6" s="134"/>
      <c r="Q6" s="382"/>
      <c r="R6" s="3" t="s">
        <v>239</v>
      </c>
    </row>
    <row r="7" spans="1:18" ht="15.75">
      <c r="A7" s="140">
        <v>167</v>
      </c>
      <c r="B7" s="278" t="str">
        <f>LOOKUP(A7,Name!A$2:B943)</f>
        <v>Georgina Case</v>
      </c>
      <c r="C7" s="182">
        <v>28.6</v>
      </c>
      <c r="D7" s="94">
        <v>12</v>
      </c>
      <c r="E7" s="182"/>
      <c r="F7" s="94"/>
      <c r="G7" s="199"/>
      <c r="H7" s="94"/>
      <c r="I7" s="190">
        <v>1.56</v>
      </c>
      <c r="J7" s="94">
        <v>14</v>
      </c>
      <c r="K7" s="190"/>
      <c r="L7" s="94"/>
      <c r="M7" s="94">
        <v>72</v>
      </c>
      <c r="N7" s="94">
        <v>28</v>
      </c>
      <c r="O7" s="133">
        <f t="shared" si="0"/>
        <v>54</v>
      </c>
      <c r="P7" s="134"/>
      <c r="Q7" s="142"/>
      <c r="R7" s="3" t="s">
        <v>238</v>
      </c>
    </row>
    <row r="8" spans="1:17" ht="15.75">
      <c r="A8" s="140">
        <v>168</v>
      </c>
      <c r="B8" s="278" t="str">
        <f>LOOKUP(A8,Name!A$2:B944)</f>
        <v>Eleanor Williams</v>
      </c>
      <c r="C8" s="182"/>
      <c r="D8" s="94"/>
      <c r="E8" s="182">
        <v>61.7</v>
      </c>
      <c r="F8" s="94">
        <v>26</v>
      </c>
      <c r="G8" s="199"/>
      <c r="H8" s="94"/>
      <c r="I8" s="190">
        <v>1.5</v>
      </c>
      <c r="J8" s="94">
        <v>12</v>
      </c>
      <c r="K8" s="190"/>
      <c r="L8" s="94"/>
      <c r="M8" s="94">
        <v>69</v>
      </c>
      <c r="N8" s="94">
        <v>25</v>
      </c>
      <c r="O8" s="133">
        <f t="shared" si="0"/>
        <v>63</v>
      </c>
      <c r="P8" s="134"/>
      <c r="Q8" s="103" t="s">
        <v>152</v>
      </c>
    </row>
    <row r="9" spans="1:18" ht="15.75">
      <c r="A9" s="140">
        <v>171</v>
      </c>
      <c r="B9" s="278" t="str">
        <f>LOOKUP(A9,Name!A$2:B945)</f>
        <v>Hannah Smith</v>
      </c>
      <c r="C9" s="182"/>
      <c r="D9" s="94"/>
      <c r="E9" s="182">
        <v>66.5</v>
      </c>
      <c r="F9" s="94">
        <v>24</v>
      </c>
      <c r="G9" s="199"/>
      <c r="H9" s="94"/>
      <c r="I9" s="190">
        <v>1.24</v>
      </c>
      <c r="J9" s="94">
        <v>10</v>
      </c>
      <c r="K9" s="190">
        <v>5.89</v>
      </c>
      <c r="L9" s="94">
        <v>24</v>
      </c>
      <c r="M9" s="94"/>
      <c r="N9" s="94"/>
      <c r="O9" s="133">
        <f t="shared" si="0"/>
        <v>58</v>
      </c>
      <c r="P9" s="134"/>
      <c r="Q9" s="142" t="s">
        <v>548</v>
      </c>
      <c r="R9" s="3" t="s">
        <v>239</v>
      </c>
    </row>
    <row r="10" spans="1:18" ht="16.5" thickBot="1">
      <c r="A10" s="140"/>
      <c r="B10" s="278" t="e">
        <f>LOOKUP(A10,Name!A$2:B946)</f>
        <v>#N/A</v>
      </c>
      <c r="C10" s="182"/>
      <c r="D10" s="94"/>
      <c r="E10" s="182"/>
      <c r="F10" s="94"/>
      <c r="G10" s="199"/>
      <c r="H10" s="94"/>
      <c r="I10" s="190"/>
      <c r="J10" s="94"/>
      <c r="K10" s="190"/>
      <c r="L10" s="94"/>
      <c r="M10" s="94"/>
      <c r="N10" s="94"/>
      <c r="O10" s="133">
        <f t="shared" si="0"/>
        <v>0</v>
      </c>
      <c r="P10" s="134"/>
      <c r="Q10" s="142">
        <v>20</v>
      </c>
      <c r="R10" s="3" t="s">
        <v>238</v>
      </c>
    </row>
    <row r="11" spans="1:18" ht="16.5" thickBot="1">
      <c r="A11" s="143">
        <v>1</v>
      </c>
      <c r="B11" s="144" t="str">
        <f>LOOKUP(A11,Name!A$2:B947)</f>
        <v>Royal Sutton Coldfield</v>
      </c>
      <c r="C11" s="183"/>
      <c r="D11" s="144">
        <f>SUM(D5:D10)</f>
        <v>40</v>
      </c>
      <c r="E11" s="183"/>
      <c r="F11" s="144">
        <f>SUM(F5:F10)</f>
        <v>82</v>
      </c>
      <c r="G11" s="200"/>
      <c r="H11" s="144">
        <f>SUM(H5:H10)</f>
        <v>38</v>
      </c>
      <c r="I11" s="191"/>
      <c r="J11" s="144">
        <f>SUM(J5:J10)</f>
        <v>60</v>
      </c>
      <c r="K11" s="191"/>
      <c r="L11" s="144">
        <f>SUM(L5:L10)</f>
        <v>24</v>
      </c>
      <c r="M11" s="144"/>
      <c r="N11" s="144">
        <f>SUM(N5:N10)</f>
        <v>112</v>
      </c>
      <c r="O11" s="144">
        <f>Q7</f>
        <v>0</v>
      </c>
      <c r="P11" s="144">
        <f>Q10</f>
        <v>20</v>
      </c>
      <c r="Q11" s="145">
        <f>SUM(D11:P11)-R4-R5</f>
        <v>322</v>
      </c>
      <c r="R11" s="342" t="s">
        <v>375</v>
      </c>
    </row>
    <row r="12" spans="1:18" ht="15.75">
      <c r="A12" s="146">
        <v>3</v>
      </c>
      <c r="B12" s="147" t="str">
        <f>LOOKUP(A12,Name!A$2:B947)</f>
        <v>Birchfield Harriers</v>
      </c>
      <c r="C12" s="799" t="s">
        <v>143</v>
      </c>
      <c r="D12" s="800"/>
      <c r="E12" s="797" t="s">
        <v>144</v>
      </c>
      <c r="F12" s="798"/>
      <c r="G12" s="799" t="s">
        <v>148</v>
      </c>
      <c r="H12" s="800"/>
      <c r="I12" s="797" t="s">
        <v>145</v>
      </c>
      <c r="J12" s="798"/>
      <c r="K12" s="799" t="s">
        <v>146</v>
      </c>
      <c r="L12" s="800"/>
      <c r="M12" s="797" t="s">
        <v>147</v>
      </c>
      <c r="N12" s="798"/>
      <c r="O12" s="137" t="s">
        <v>149</v>
      </c>
      <c r="P12" s="138" t="s">
        <v>150</v>
      </c>
      <c r="Q12" s="148" t="s">
        <v>109</v>
      </c>
      <c r="R12" s="343"/>
    </row>
    <row r="13" spans="1:18" ht="16.5" thickBot="1">
      <c r="A13" s="149">
        <v>322</v>
      </c>
      <c r="B13" s="278" t="str">
        <f>LOOKUP(A13,Name!A$2:B948)</f>
        <v>Melissa Morris</v>
      </c>
      <c r="C13" s="182">
        <v>26.9</v>
      </c>
      <c r="D13" s="94">
        <v>21</v>
      </c>
      <c r="E13" s="182"/>
      <c r="F13" s="94"/>
      <c r="G13" s="199"/>
      <c r="H13" s="94"/>
      <c r="I13" s="190">
        <v>1.96</v>
      </c>
      <c r="J13" s="94">
        <v>30</v>
      </c>
      <c r="K13" s="190">
        <v>8.13</v>
      </c>
      <c r="L13" s="94">
        <v>36</v>
      </c>
      <c r="M13" s="94"/>
      <c r="N13" s="94"/>
      <c r="O13" s="133">
        <f aca="true" t="shared" si="1" ref="O13:O18">D13+F13+H13+J13+L13+N13</f>
        <v>87</v>
      </c>
      <c r="P13" s="134"/>
      <c r="Q13" s="141" t="s">
        <v>151</v>
      </c>
      <c r="R13" s="344"/>
    </row>
    <row r="14" spans="1:18" ht="15.75">
      <c r="A14" s="149">
        <v>340</v>
      </c>
      <c r="B14" s="278" t="str">
        <f>LOOKUP(A14,Name!A$2:B949)</f>
        <v>Nichole Birmingham</v>
      </c>
      <c r="C14" s="182">
        <v>26.8</v>
      </c>
      <c r="D14" s="94">
        <v>24</v>
      </c>
      <c r="E14" s="182"/>
      <c r="F14" s="94"/>
      <c r="G14" s="199"/>
      <c r="H14" s="94"/>
      <c r="I14" s="190">
        <v>2.38</v>
      </c>
      <c r="J14" s="94">
        <v>38</v>
      </c>
      <c r="K14" s="190">
        <v>9.58</v>
      </c>
      <c r="L14" s="94">
        <v>40</v>
      </c>
      <c r="M14" s="94"/>
      <c r="N14" s="94"/>
      <c r="O14" s="133">
        <f t="shared" si="1"/>
        <v>102</v>
      </c>
      <c r="P14" s="134"/>
      <c r="Q14" s="142"/>
      <c r="R14" s="3" t="s">
        <v>239</v>
      </c>
    </row>
    <row r="15" spans="1:18" ht="15.75">
      <c r="A15" s="149">
        <v>320</v>
      </c>
      <c r="B15" s="278" t="str">
        <f>LOOKUP(A15,Name!A$2:B950)</f>
        <v>Kia Stewart Morrison</v>
      </c>
      <c r="C15" s="182">
        <v>25.9</v>
      </c>
      <c r="D15" s="94">
        <v>33</v>
      </c>
      <c r="E15" s="182"/>
      <c r="F15" s="94"/>
      <c r="G15" s="199"/>
      <c r="H15" s="94"/>
      <c r="I15" s="190">
        <v>2.32</v>
      </c>
      <c r="J15" s="94">
        <v>36</v>
      </c>
      <c r="K15" s="190">
        <v>7.15</v>
      </c>
      <c r="L15" s="94">
        <v>28</v>
      </c>
      <c r="M15" s="94"/>
      <c r="N15" s="94"/>
      <c r="O15" s="133">
        <f t="shared" si="1"/>
        <v>97</v>
      </c>
      <c r="P15" s="134"/>
      <c r="Q15" s="142"/>
      <c r="R15" s="3" t="s">
        <v>238</v>
      </c>
    </row>
    <row r="16" spans="1:17" ht="15.75">
      <c r="A16" s="149">
        <v>330</v>
      </c>
      <c r="B16" s="278" t="str">
        <f>LOOKUP(A16,Name!A$2:B951)</f>
        <v>Olivia Ward</v>
      </c>
      <c r="C16" s="182">
        <v>26.9</v>
      </c>
      <c r="D16" s="94">
        <v>21</v>
      </c>
      <c r="E16" s="182"/>
      <c r="F16" s="94"/>
      <c r="G16" s="199">
        <v>43</v>
      </c>
      <c r="H16" s="94">
        <v>26</v>
      </c>
      <c r="I16" s="190"/>
      <c r="J16" s="94"/>
      <c r="K16" s="190">
        <v>4.87</v>
      </c>
      <c r="L16" s="94">
        <v>20</v>
      </c>
      <c r="M16" s="94"/>
      <c r="N16" s="94"/>
      <c r="O16" s="133">
        <f t="shared" si="1"/>
        <v>67</v>
      </c>
      <c r="P16" s="134"/>
      <c r="Q16" s="103" t="s">
        <v>152</v>
      </c>
    </row>
    <row r="17" spans="1:18" ht="15.75">
      <c r="A17" s="149"/>
      <c r="B17" s="278" t="e">
        <f>LOOKUP(A17,Name!A$2:B952)</f>
        <v>#N/A</v>
      </c>
      <c r="C17" s="182"/>
      <c r="D17" s="94"/>
      <c r="E17" s="182"/>
      <c r="F17" s="94"/>
      <c r="G17" s="199"/>
      <c r="H17" s="94"/>
      <c r="I17" s="190"/>
      <c r="J17" s="94"/>
      <c r="K17" s="190"/>
      <c r="L17" s="94"/>
      <c r="M17" s="94"/>
      <c r="N17" s="94"/>
      <c r="O17" s="133">
        <f t="shared" si="1"/>
        <v>0</v>
      </c>
      <c r="P17" s="134"/>
      <c r="Q17" s="142" t="s">
        <v>546</v>
      </c>
      <c r="R17" s="3" t="s">
        <v>239</v>
      </c>
    </row>
    <row r="18" spans="1:18" ht="16.5" thickBot="1">
      <c r="A18" s="149"/>
      <c r="B18" s="278" t="e">
        <f>LOOKUP(A18,Name!A$2:B953)</f>
        <v>#N/A</v>
      </c>
      <c r="C18" s="182"/>
      <c r="D18" s="94"/>
      <c r="E18" s="182"/>
      <c r="F18" s="94"/>
      <c r="G18" s="199"/>
      <c r="H18" s="94"/>
      <c r="I18" s="190"/>
      <c r="J18" s="94"/>
      <c r="K18" s="190"/>
      <c r="L18" s="94"/>
      <c r="M18" s="94"/>
      <c r="N18" s="94"/>
      <c r="O18" s="133">
        <f t="shared" si="1"/>
        <v>0</v>
      </c>
      <c r="P18" s="134"/>
      <c r="Q18" s="142">
        <v>40</v>
      </c>
      <c r="R18" s="3" t="s">
        <v>238</v>
      </c>
    </row>
    <row r="19" spans="1:18" ht="16.5" thickBot="1">
      <c r="A19" s="150">
        <v>3</v>
      </c>
      <c r="B19" s="151" t="str">
        <f>LOOKUP(A19,Name!A$2:B954)</f>
        <v>Birchfield Harriers</v>
      </c>
      <c r="C19" s="184"/>
      <c r="D19" s="151">
        <f>SUM(D13:D18)</f>
        <v>99</v>
      </c>
      <c r="E19" s="184"/>
      <c r="F19" s="151">
        <f>SUM(F13:F18)</f>
        <v>0</v>
      </c>
      <c r="G19" s="201"/>
      <c r="H19" s="151">
        <f>SUM(H13:H18)</f>
        <v>26</v>
      </c>
      <c r="I19" s="192"/>
      <c r="J19" s="151">
        <f>SUM(J13:J18)</f>
        <v>104</v>
      </c>
      <c r="K19" s="192"/>
      <c r="L19" s="151">
        <f>SUM(L13:L18)</f>
        <v>124</v>
      </c>
      <c r="M19" s="151"/>
      <c r="N19" s="151">
        <f>SUM(N13:N18)</f>
        <v>0</v>
      </c>
      <c r="O19" s="151">
        <f>Q15</f>
        <v>0</v>
      </c>
      <c r="P19" s="151">
        <f>Q18</f>
        <v>40</v>
      </c>
      <c r="Q19" s="152">
        <f>SUM(D19:P19)-R12-R13</f>
        <v>393</v>
      </c>
      <c r="R19" s="342" t="s">
        <v>375</v>
      </c>
    </row>
    <row r="20" spans="1:18" ht="15.75">
      <c r="A20" s="153">
        <v>4</v>
      </c>
      <c r="B20" s="154" t="str">
        <f>LOOKUP(A20,Name!A$2:B955)</f>
        <v>Halesowen C&amp;AC</v>
      </c>
      <c r="C20" s="799" t="s">
        <v>143</v>
      </c>
      <c r="D20" s="800"/>
      <c r="E20" s="797" t="s">
        <v>144</v>
      </c>
      <c r="F20" s="798"/>
      <c r="G20" s="799" t="s">
        <v>148</v>
      </c>
      <c r="H20" s="800"/>
      <c r="I20" s="797" t="s">
        <v>145</v>
      </c>
      <c r="J20" s="798"/>
      <c r="K20" s="799" t="s">
        <v>146</v>
      </c>
      <c r="L20" s="800"/>
      <c r="M20" s="797" t="s">
        <v>147</v>
      </c>
      <c r="N20" s="798"/>
      <c r="O20" s="137" t="s">
        <v>149</v>
      </c>
      <c r="P20" s="138" t="s">
        <v>150</v>
      </c>
      <c r="Q20" s="159" t="s">
        <v>111</v>
      </c>
      <c r="R20" s="343"/>
    </row>
    <row r="21" spans="1:18" ht="16.5" thickBot="1">
      <c r="A21" s="155">
        <v>457</v>
      </c>
      <c r="B21" s="278" t="str">
        <f>LOOKUP(A21,Name!A$2:B956)</f>
        <v>Josie Olyarynk</v>
      </c>
      <c r="C21" s="182">
        <v>25.2</v>
      </c>
      <c r="D21" s="94">
        <v>36</v>
      </c>
      <c r="E21" s="182"/>
      <c r="F21" s="94"/>
      <c r="G21" s="199"/>
      <c r="H21" s="94"/>
      <c r="I21" s="190">
        <v>2.42</v>
      </c>
      <c r="J21" s="94">
        <v>40</v>
      </c>
      <c r="K21" s="190">
        <v>9.24</v>
      </c>
      <c r="L21" s="94">
        <v>38</v>
      </c>
      <c r="M21" s="94"/>
      <c r="N21" s="94"/>
      <c r="O21" s="133">
        <f aca="true" t="shared" si="2" ref="O21:O26">D21+F21+H21+J21+L21+N21</f>
        <v>114</v>
      </c>
      <c r="P21" s="134"/>
      <c r="Q21" s="141" t="s">
        <v>151</v>
      </c>
      <c r="R21" s="344"/>
    </row>
    <row r="22" spans="1:18" ht="15.75">
      <c r="A22" s="155">
        <v>456</v>
      </c>
      <c r="B22" s="278" t="str">
        <f>LOOKUP(A22,Name!A$2:B957)</f>
        <v>Molly Jenks</v>
      </c>
      <c r="C22" s="182">
        <v>25.9</v>
      </c>
      <c r="D22" s="94">
        <v>33</v>
      </c>
      <c r="E22" s="182"/>
      <c r="F22" s="94"/>
      <c r="G22" s="199"/>
      <c r="H22" s="94"/>
      <c r="I22" s="190">
        <v>2.1</v>
      </c>
      <c r="J22" s="94">
        <v>32</v>
      </c>
      <c r="K22" s="190"/>
      <c r="L22" s="94"/>
      <c r="M22" s="94">
        <v>88</v>
      </c>
      <c r="N22" s="94">
        <v>36</v>
      </c>
      <c r="O22" s="133">
        <f t="shared" si="2"/>
        <v>101</v>
      </c>
      <c r="P22" s="134"/>
      <c r="Q22" s="142"/>
      <c r="R22" s="3" t="s">
        <v>239</v>
      </c>
    </row>
    <row r="23" spans="1:18" ht="15.75">
      <c r="A23" s="155">
        <v>460</v>
      </c>
      <c r="B23" s="278" t="str">
        <f>LOOKUP(A23,Name!A$2:B958)</f>
        <v>Chloe Chapman</v>
      </c>
      <c r="C23" s="182"/>
      <c r="D23" s="94"/>
      <c r="E23" s="182">
        <v>57.8</v>
      </c>
      <c r="F23" s="94">
        <v>36</v>
      </c>
      <c r="G23" s="199"/>
      <c r="H23" s="94"/>
      <c r="I23" s="190">
        <v>1.66</v>
      </c>
      <c r="J23" s="94">
        <v>18</v>
      </c>
      <c r="K23" s="190"/>
      <c r="L23" s="94"/>
      <c r="M23" s="94">
        <v>69</v>
      </c>
      <c r="N23" s="94">
        <v>25</v>
      </c>
      <c r="O23" s="133">
        <f t="shared" si="2"/>
        <v>79</v>
      </c>
      <c r="P23" s="134"/>
      <c r="Q23" s="142"/>
      <c r="R23" s="3" t="s">
        <v>238</v>
      </c>
    </row>
    <row r="24" spans="1:17" ht="15.75">
      <c r="A24" s="155">
        <v>459</v>
      </c>
      <c r="B24" s="278" t="str">
        <f>LOOKUP(A24,Name!A$2:B959)</f>
        <v>Lauryn Elliott</v>
      </c>
      <c r="C24" s="182">
        <v>27.3</v>
      </c>
      <c r="D24" s="94">
        <v>18</v>
      </c>
      <c r="E24" s="182"/>
      <c r="F24" s="94"/>
      <c r="G24" s="199"/>
      <c r="H24" s="94"/>
      <c r="I24" s="190">
        <v>1.58</v>
      </c>
      <c r="J24" s="94">
        <v>16</v>
      </c>
      <c r="K24" s="190">
        <v>6.37</v>
      </c>
      <c r="L24" s="94">
        <v>26</v>
      </c>
      <c r="M24" s="94"/>
      <c r="N24" s="94"/>
      <c r="O24" s="133">
        <f t="shared" si="2"/>
        <v>60</v>
      </c>
      <c r="P24" s="134"/>
      <c r="Q24" s="103" t="s">
        <v>152</v>
      </c>
    </row>
    <row r="25" spans="1:18" ht="15.75">
      <c r="A25" s="155"/>
      <c r="B25" s="278" t="e">
        <f>LOOKUP(A25,Name!A$2:B960)</f>
        <v>#N/A</v>
      </c>
      <c r="C25" s="182"/>
      <c r="D25" s="94"/>
      <c r="E25" s="182"/>
      <c r="F25" s="94"/>
      <c r="G25" s="199"/>
      <c r="H25" s="94"/>
      <c r="I25" s="190"/>
      <c r="J25" s="94"/>
      <c r="K25" s="190"/>
      <c r="L25" s="94"/>
      <c r="M25" s="94"/>
      <c r="N25" s="94"/>
      <c r="O25" s="133">
        <f t="shared" si="2"/>
        <v>0</v>
      </c>
      <c r="P25" s="134"/>
      <c r="Q25" s="142" t="s">
        <v>545</v>
      </c>
      <c r="R25" s="3" t="s">
        <v>239</v>
      </c>
    </row>
    <row r="26" spans="1:18" ht="16.5" thickBot="1">
      <c r="A26" s="155"/>
      <c r="B26" s="278" t="e">
        <f>LOOKUP(A26,Name!A$2:B961)</f>
        <v>#N/A</v>
      </c>
      <c r="C26" s="182"/>
      <c r="D26" s="94"/>
      <c r="E26" s="182"/>
      <c r="F26" s="94"/>
      <c r="G26" s="199"/>
      <c r="H26" s="94"/>
      <c r="I26" s="190"/>
      <c r="J26" s="94"/>
      <c r="K26" s="190"/>
      <c r="L26" s="94"/>
      <c r="M26" s="94"/>
      <c r="N26" s="94"/>
      <c r="O26" s="133">
        <f t="shared" si="2"/>
        <v>0</v>
      </c>
      <c r="P26" s="134"/>
      <c r="Q26" s="142">
        <v>50</v>
      </c>
      <c r="R26" s="3" t="s">
        <v>238</v>
      </c>
    </row>
    <row r="27" spans="1:18" ht="16.5" thickBot="1">
      <c r="A27" s="156">
        <v>4</v>
      </c>
      <c r="B27" s="157" t="str">
        <f>LOOKUP(A27,Name!A$2:B962)</f>
        <v>Halesowen C&amp;AC</v>
      </c>
      <c r="C27" s="185"/>
      <c r="D27" s="157">
        <f>SUM(D21:D26)</f>
        <v>87</v>
      </c>
      <c r="E27" s="185"/>
      <c r="F27" s="157">
        <f>SUM(F21:F26)</f>
        <v>36</v>
      </c>
      <c r="G27" s="202"/>
      <c r="H27" s="157">
        <f>SUM(H21:H26)</f>
        <v>0</v>
      </c>
      <c r="I27" s="193"/>
      <c r="J27" s="157">
        <f>SUM(J21:J26)</f>
        <v>106</v>
      </c>
      <c r="K27" s="193"/>
      <c r="L27" s="157">
        <f>SUM(L21:L26)</f>
        <v>64</v>
      </c>
      <c r="M27" s="157"/>
      <c r="N27" s="157">
        <f>SUM(N21:N26)</f>
        <v>61</v>
      </c>
      <c r="O27" s="157">
        <f>Q23</f>
        <v>0</v>
      </c>
      <c r="P27" s="157">
        <f>Q26</f>
        <v>50</v>
      </c>
      <c r="Q27" s="158">
        <f>SUM(D27:P27)-R20-R21</f>
        <v>404</v>
      </c>
      <c r="R27" s="342" t="s">
        <v>375</v>
      </c>
    </row>
    <row r="28" spans="1:18" ht="15.75">
      <c r="A28" s="160">
        <v>5</v>
      </c>
      <c r="B28" s="161" t="str">
        <f>LOOKUP(A28,Name!A$2:B963)</f>
        <v>Tamworth AC</v>
      </c>
      <c r="C28" s="799" t="s">
        <v>143</v>
      </c>
      <c r="D28" s="800"/>
      <c r="E28" s="797" t="s">
        <v>144</v>
      </c>
      <c r="F28" s="798"/>
      <c r="G28" s="799" t="s">
        <v>148</v>
      </c>
      <c r="H28" s="800"/>
      <c r="I28" s="797" t="s">
        <v>145</v>
      </c>
      <c r="J28" s="798"/>
      <c r="K28" s="799" t="s">
        <v>146</v>
      </c>
      <c r="L28" s="800"/>
      <c r="M28" s="797" t="s">
        <v>147</v>
      </c>
      <c r="N28" s="798"/>
      <c r="O28" s="137" t="s">
        <v>149</v>
      </c>
      <c r="P28" s="138" t="s">
        <v>150</v>
      </c>
      <c r="Q28" s="166" t="s">
        <v>113</v>
      </c>
      <c r="R28" s="343"/>
    </row>
    <row r="29" spans="1:18" ht="16.5" thickBot="1">
      <c r="A29" s="162">
        <v>581</v>
      </c>
      <c r="B29" s="278" t="str">
        <f>LOOKUP(A29,Name!A$2:B964)</f>
        <v>Isabelle Neville</v>
      </c>
      <c r="C29" s="182"/>
      <c r="D29" s="94"/>
      <c r="E29" s="182">
        <v>54.3</v>
      </c>
      <c r="F29" s="94">
        <v>40</v>
      </c>
      <c r="G29" s="199">
        <v>50</v>
      </c>
      <c r="H29" s="94">
        <v>36</v>
      </c>
      <c r="I29" s="190"/>
      <c r="J29" s="94"/>
      <c r="K29" s="190"/>
      <c r="L29" s="94"/>
      <c r="M29" s="94">
        <v>95</v>
      </c>
      <c r="N29" s="94">
        <v>40</v>
      </c>
      <c r="O29" s="133">
        <f aca="true" t="shared" si="3" ref="O29:O34">D29+F29+H29+J29+L29+N29</f>
        <v>116</v>
      </c>
      <c r="P29" s="134"/>
      <c r="Q29" s="141" t="s">
        <v>151</v>
      </c>
      <c r="R29" s="344"/>
    </row>
    <row r="30" spans="1:18" ht="15.75">
      <c r="A30" s="162">
        <v>582</v>
      </c>
      <c r="B30" s="278" t="str">
        <f>LOOKUP(A30,Name!A$2:B965)</f>
        <v>Charlotte Barnard</v>
      </c>
      <c r="C30" s="182">
        <v>26.3</v>
      </c>
      <c r="D30" s="94">
        <v>26</v>
      </c>
      <c r="E30" s="182"/>
      <c r="F30" s="94"/>
      <c r="G30" s="199">
        <v>48</v>
      </c>
      <c r="H30" s="94">
        <v>34</v>
      </c>
      <c r="I30" s="190"/>
      <c r="J30" s="94"/>
      <c r="K30" s="190">
        <v>4.71</v>
      </c>
      <c r="L30" s="94">
        <v>18</v>
      </c>
      <c r="M30" s="94"/>
      <c r="N30" s="94"/>
      <c r="O30" s="133">
        <f t="shared" si="3"/>
        <v>78</v>
      </c>
      <c r="P30" s="134"/>
      <c r="Q30" s="142" t="s">
        <v>551</v>
      </c>
      <c r="R30" s="3" t="s">
        <v>239</v>
      </c>
    </row>
    <row r="31" spans="1:18" ht="15.75">
      <c r="A31" s="162">
        <v>583</v>
      </c>
      <c r="B31" s="278" t="str">
        <f>LOOKUP(A31,Name!A$2:B966)</f>
        <v>Alice Mellor</v>
      </c>
      <c r="C31" s="182"/>
      <c r="D31" s="94"/>
      <c r="E31" s="182">
        <v>57.1</v>
      </c>
      <c r="F31" s="94">
        <v>38</v>
      </c>
      <c r="G31" s="199"/>
      <c r="H31" s="94"/>
      <c r="I31" s="190">
        <v>1.76</v>
      </c>
      <c r="J31" s="94">
        <v>22</v>
      </c>
      <c r="K31" s="190">
        <v>4.68</v>
      </c>
      <c r="L31" s="94">
        <v>16</v>
      </c>
      <c r="M31" s="94"/>
      <c r="N31" s="94"/>
      <c r="O31" s="133">
        <f t="shared" si="3"/>
        <v>76</v>
      </c>
      <c r="P31" s="134"/>
      <c r="Q31" s="142">
        <v>40</v>
      </c>
      <c r="R31" s="3" t="s">
        <v>238</v>
      </c>
    </row>
    <row r="32" spans="1:17" ht="15.75">
      <c r="A32" s="162">
        <v>585</v>
      </c>
      <c r="B32" s="278" t="str">
        <f>LOOKUP(A32,Name!A$2:B967)</f>
        <v>Bethany Devonshire</v>
      </c>
      <c r="C32" s="182">
        <v>28.2</v>
      </c>
      <c r="D32" s="94">
        <v>14</v>
      </c>
      <c r="E32" s="182"/>
      <c r="F32" s="94"/>
      <c r="G32" s="199">
        <v>38</v>
      </c>
      <c r="H32" s="94">
        <v>24</v>
      </c>
      <c r="I32" s="190"/>
      <c r="J32" s="94"/>
      <c r="K32" s="190"/>
      <c r="L32" s="94"/>
      <c r="M32" s="94">
        <v>64</v>
      </c>
      <c r="N32" s="94">
        <v>18</v>
      </c>
      <c r="O32" s="133">
        <f t="shared" si="3"/>
        <v>56</v>
      </c>
      <c r="P32" s="134"/>
      <c r="Q32" s="103" t="s">
        <v>152</v>
      </c>
    </row>
    <row r="33" spans="1:18" ht="15.75">
      <c r="A33" s="162"/>
      <c r="B33" s="278" t="e">
        <f>LOOKUP(A33,Name!A$2:B968)</f>
        <v>#N/A</v>
      </c>
      <c r="C33" s="182"/>
      <c r="D33" s="94"/>
      <c r="E33" s="182"/>
      <c r="F33" s="94"/>
      <c r="G33" s="199"/>
      <c r="H33" s="94"/>
      <c r="I33" s="190"/>
      <c r="J33" s="94"/>
      <c r="K33" s="190"/>
      <c r="L33" s="94"/>
      <c r="M33" s="94"/>
      <c r="N33" s="94"/>
      <c r="O33" s="133">
        <f t="shared" si="3"/>
        <v>0</v>
      </c>
      <c r="P33" s="134"/>
      <c r="Q33" s="142"/>
      <c r="R33" s="3" t="s">
        <v>239</v>
      </c>
    </row>
    <row r="34" spans="1:18" ht="16.5" thickBot="1">
      <c r="A34" s="162"/>
      <c r="B34" s="278" t="e">
        <f>LOOKUP(A34,Name!A$2:B969)</f>
        <v>#N/A</v>
      </c>
      <c r="C34" s="182"/>
      <c r="D34" s="94"/>
      <c r="E34" s="182"/>
      <c r="F34" s="94"/>
      <c r="G34" s="199"/>
      <c r="H34" s="94"/>
      <c r="I34" s="190"/>
      <c r="J34" s="94"/>
      <c r="K34" s="190"/>
      <c r="L34" s="94"/>
      <c r="M34" s="94"/>
      <c r="N34" s="94"/>
      <c r="O34" s="133">
        <f t="shared" si="3"/>
        <v>0</v>
      </c>
      <c r="P34" s="134"/>
      <c r="Q34" s="142"/>
      <c r="R34" s="3" t="s">
        <v>238</v>
      </c>
    </row>
    <row r="35" spans="1:18" ht="16.5" thickBot="1">
      <c r="A35" s="163">
        <v>5</v>
      </c>
      <c r="B35" s="164" t="str">
        <f>LOOKUP(A35,Name!A$2:B970)</f>
        <v>Tamworth AC</v>
      </c>
      <c r="C35" s="186"/>
      <c r="D35" s="164">
        <f>SUM(D29:D34)</f>
        <v>40</v>
      </c>
      <c r="E35" s="186"/>
      <c r="F35" s="164">
        <f>SUM(F29:F34)</f>
        <v>78</v>
      </c>
      <c r="G35" s="203"/>
      <c r="H35" s="164">
        <f>SUM(H29:H34)</f>
        <v>94</v>
      </c>
      <c r="I35" s="194"/>
      <c r="J35" s="164">
        <f>SUM(J29:J34)</f>
        <v>22</v>
      </c>
      <c r="K35" s="194"/>
      <c r="L35" s="164">
        <f>SUM(L29:L34)</f>
        <v>34</v>
      </c>
      <c r="M35" s="164"/>
      <c r="N35" s="164">
        <f>SUM(N29:N34)</f>
        <v>58</v>
      </c>
      <c r="O35" s="164">
        <f>Q31</f>
        <v>40</v>
      </c>
      <c r="P35" s="164">
        <f>Q34</f>
        <v>0</v>
      </c>
      <c r="Q35" s="165">
        <f>SUM(D35:P35)-R28-R29</f>
        <v>366</v>
      </c>
      <c r="R35" s="342" t="s">
        <v>375</v>
      </c>
    </row>
    <row r="36" spans="1:18" ht="15.75">
      <c r="A36" s="169">
        <v>6</v>
      </c>
      <c r="B36" s="170" t="str">
        <f>LOOKUP(A36,Name!A$2:B971)</f>
        <v>Solihull &amp; Small Heath</v>
      </c>
      <c r="C36" s="799" t="s">
        <v>143</v>
      </c>
      <c r="D36" s="800"/>
      <c r="E36" s="797" t="s">
        <v>144</v>
      </c>
      <c r="F36" s="798"/>
      <c r="G36" s="799" t="s">
        <v>148</v>
      </c>
      <c r="H36" s="800"/>
      <c r="I36" s="797" t="s">
        <v>145</v>
      </c>
      <c r="J36" s="798"/>
      <c r="K36" s="799" t="s">
        <v>146</v>
      </c>
      <c r="L36" s="800"/>
      <c r="M36" s="797" t="s">
        <v>147</v>
      </c>
      <c r="N36" s="798"/>
      <c r="O36" s="137" t="s">
        <v>149</v>
      </c>
      <c r="P36" s="138" t="s">
        <v>150</v>
      </c>
      <c r="Q36" s="171" t="s">
        <v>115</v>
      </c>
      <c r="R36" s="343">
        <v>89</v>
      </c>
    </row>
    <row r="37" spans="1:18" ht="16.5" thickBot="1">
      <c r="A37" s="167">
        <v>670</v>
      </c>
      <c r="B37" s="278" t="str">
        <f>LOOKUP(A37,Name!A$2:B972)</f>
        <v>Emily Belcher</v>
      </c>
      <c r="C37" s="182">
        <v>25</v>
      </c>
      <c r="D37" s="94">
        <v>40</v>
      </c>
      <c r="E37" s="182"/>
      <c r="F37" s="94"/>
      <c r="G37" s="199">
        <v>48</v>
      </c>
      <c r="H37" s="94">
        <v>32</v>
      </c>
      <c r="I37" s="190"/>
      <c r="J37" s="94"/>
      <c r="K37" s="190"/>
      <c r="L37" s="94"/>
      <c r="M37" s="94">
        <v>81</v>
      </c>
      <c r="N37" s="94">
        <v>30</v>
      </c>
      <c r="O37" s="133">
        <f aca="true" t="shared" si="4" ref="O37:O42">D37+F37+H37+J37+L37+N37</f>
        <v>102</v>
      </c>
      <c r="P37" s="134"/>
      <c r="Q37" s="141" t="s">
        <v>151</v>
      </c>
      <c r="R37" s="344">
        <v>70</v>
      </c>
    </row>
    <row r="38" spans="1:18" ht="15.75">
      <c r="A38" s="167">
        <v>671</v>
      </c>
      <c r="B38" s="278" t="str">
        <f>LOOKUP(A38,Name!A$2:B973)</f>
        <v>Fiona Foulkes</v>
      </c>
      <c r="C38" s="182">
        <v>25.1</v>
      </c>
      <c r="D38" s="94">
        <v>38</v>
      </c>
      <c r="E38" s="182"/>
      <c r="F38" s="94"/>
      <c r="G38" s="199"/>
      <c r="H38" s="94"/>
      <c r="I38" s="190">
        <v>2.18</v>
      </c>
      <c r="J38" s="94">
        <v>34</v>
      </c>
      <c r="K38" s="190">
        <v>8.04</v>
      </c>
      <c r="L38" s="94">
        <v>34</v>
      </c>
      <c r="M38" s="94"/>
      <c r="N38" s="94"/>
      <c r="O38" s="133">
        <f t="shared" si="4"/>
        <v>106</v>
      </c>
      <c r="P38" s="134"/>
      <c r="Q38" s="142" t="s">
        <v>550</v>
      </c>
      <c r="R38" s="3" t="s">
        <v>239</v>
      </c>
    </row>
    <row r="39" spans="1:18" ht="15.75">
      <c r="A39" s="167">
        <v>677</v>
      </c>
      <c r="B39" s="278" t="str">
        <f>LOOKUP(A39,Name!A$2:B974)</f>
        <v>Libby Dale</v>
      </c>
      <c r="C39" s="182"/>
      <c r="D39" s="94"/>
      <c r="E39" s="182">
        <v>60.3</v>
      </c>
      <c r="F39" s="94">
        <v>30</v>
      </c>
      <c r="G39" s="199"/>
      <c r="H39" s="94"/>
      <c r="I39" s="190">
        <v>1.9</v>
      </c>
      <c r="J39" s="94">
        <v>26</v>
      </c>
      <c r="K39" s="190"/>
      <c r="L39" s="94"/>
      <c r="M39" s="94">
        <v>83</v>
      </c>
      <c r="N39" s="94">
        <v>33</v>
      </c>
      <c r="O39" s="133">
        <f t="shared" si="4"/>
        <v>89</v>
      </c>
      <c r="P39" s="134"/>
      <c r="Q39" s="142">
        <v>50</v>
      </c>
      <c r="R39" s="3" t="s">
        <v>238</v>
      </c>
    </row>
    <row r="40" spans="1:17" ht="15.75">
      <c r="A40" s="167">
        <v>673</v>
      </c>
      <c r="B40" s="278" t="str">
        <f>LOOKUP(A40,Name!A$2:B975)</f>
        <v>Anya Bates</v>
      </c>
      <c r="C40" s="182">
        <v>26</v>
      </c>
      <c r="D40" s="94">
        <v>30</v>
      </c>
      <c r="E40" s="182"/>
      <c r="F40" s="94"/>
      <c r="G40" s="199">
        <v>58</v>
      </c>
      <c r="H40" s="94">
        <v>40</v>
      </c>
      <c r="I40" s="190"/>
      <c r="J40" s="94"/>
      <c r="K40" s="190"/>
      <c r="L40" s="94"/>
      <c r="M40" s="94">
        <v>83</v>
      </c>
      <c r="N40" s="94">
        <v>33</v>
      </c>
      <c r="O40" s="133">
        <f t="shared" si="4"/>
        <v>103</v>
      </c>
      <c r="P40" s="134"/>
      <c r="Q40" s="103" t="s">
        <v>152</v>
      </c>
    </row>
    <row r="41" spans="1:18" ht="15.75">
      <c r="A41" s="167">
        <v>679</v>
      </c>
      <c r="B41" s="278" t="str">
        <f>LOOKUP(A41,Name!A$2:B976)</f>
        <v>Tania Jansen van Rensburg</v>
      </c>
      <c r="C41" s="182"/>
      <c r="D41" s="94"/>
      <c r="E41" s="182">
        <v>60.8</v>
      </c>
      <c r="F41" s="94">
        <v>28</v>
      </c>
      <c r="G41" s="199"/>
      <c r="H41" s="94"/>
      <c r="I41" s="190">
        <v>1.72</v>
      </c>
      <c r="J41" s="94">
        <v>20</v>
      </c>
      <c r="K41" s="190">
        <v>5.36</v>
      </c>
      <c r="L41" s="94">
        <v>22</v>
      </c>
      <c r="M41" s="94"/>
      <c r="N41" s="94"/>
      <c r="O41" s="133">
        <f t="shared" si="4"/>
        <v>70</v>
      </c>
      <c r="P41" s="134"/>
      <c r="Q41" s="142" t="s">
        <v>547</v>
      </c>
      <c r="R41" s="3" t="s">
        <v>239</v>
      </c>
    </row>
    <row r="42" spans="1:18" ht="15.75">
      <c r="A42" s="167">
        <v>674</v>
      </c>
      <c r="B42" s="278" t="str">
        <f>LOOKUP(A42,Name!A$2:B977)</f>
        <v>Maisie Franklin</v>
      </c>
      <c r="C42" s="182"/>
      <c r="D42" s="94"/>
      <c r="E42" s="182">
        <v>58.8</v>
      </c>
      <c r="F42" s="94">
        <v>34</v>
      </c>
      <c r="G42" s="199">
        <v>46</v>
      </c>
      <c r="H42" s="94">
        <v>30</v>
      </c>
      <c r="I42" s="190"/>
      <c r="J42" s="94"/>
      <c r="K42" s="190">
        <v>7.46</v>
      </c>
      <c r="L42" s="94">
        <v>32</v>
      </c>
      <c r="M42" s="94"/>
      <c r="N42" s="94"/>
      <c r="O42" s="133">
        <f t="shared" si="4"/>
        <v>96</v>
      </c>
      <c r="P42" s="134"/>
      <c r="Q42" s="142">
        <v>30</v>
      </c>
      <c r="R42" s="3" t="s">
        <v>238</v>
      </c>
    </row>
    <row r="43" spans="1:17" ht="16.5" thickBot="1">
      <c r="A43" s="168">
        <v>6</v>
      </c>
      <c r="B43" s="179" t="str">
        <f>LOOKUP(A43,Name!A$2:B978)</f>
        <v>Solihull &amp; Small Heath</v>
      </c>
      <c r="C43" s="187"/>
      <c r="D43" s="179">
        <f>SUM(D37:D42)</f>
        <v>108</v>
      </c>
      <c r="E43" s="187"/>
      <c r="F43" s="179">
        <f>SUM(F37:F42)</f>
        <v>92</v>
      </c>
      <c r="G43" s="204"/>
      <c r="H43" s="179">
        <f>SUM(H37:H42)</f>
        <v>102</v>
      </c>
      <c r="I43" s="195"/>
      <c r="J43" s="179">
        <f>SUM(J37:J42)</f>
        <v>80</v>
      </c>
      <c r="K43" s="195"/>
      <c r="L43" s="179">
        <f>SUM(L37:L42)</f>
        <v>88</v>
      </c>
      <c r="M43" s="179"/>
      <c r="N43" s="179">
        <f>SUM(N37:N42)</f>
        <v>96</v>
      </c>
      <c r="O43" s="179">
        <f>Q39</f>
        <v>50</v>
      </c>
      <c r="P43" s="179">
        <f>Q42</f>
        <v>30</v>
      </c>
      <c r="Q43" s="180">
        <f>SUM(D43:P43)-R36-R37</f>
        <v>487</v>
      </c>
    </row>
    <row r="44" spans="1:17" ht="15.75">
      <c r="A44" s="172"/>
      <c r="B44" s="173" t="s">
        <v>153</v>
      </c>
      <c r="C44" s="799" t="s">
        <v>143</v>
      </c>
      <c r="D44" s="800"/>
      <c r="E44" s="797" t="s">
        <v>144</v>
      </c>
      <c r="F44" s="798"/>
      <c r="G44" s="799" t="s">
        <v>148</v>
      </c>
      <c r="H44" s="800"/>
      <c r="I44" s="797" t="s">
        <v>145</v>
      </c>
      <c r="J44" s="798"/>
      <c r="K44" s="799" t="s">
        <v>146</v>
      </c>
      <c r="L44" s="800"/>
      <c r="M44" s="797" t="s">
        <v>147</v>
      </c>
      <c r="N44" s="798"/>
      <c r="O44" s="197"/>
      <c r="P44" s="197"/>
      <c r="Q44" s="178" t="s">
        <v>154</v>
      </c>
    </row>
    <row r="45" spans="1:17" ht="15.75">
      <c r="A45" s="174">
        <v>680</v>
      </c>
      <c r="B45" s="278" t="str">
        <f>LOOKUP(A45,Name!A$2:B980)</f>
        <v>Charlotte Lock</v>
      </c>
      <c r="C45" s="182"/>
      <c r="D45" s="94"/>
      <c r="E45" s="182"/>
      <c r="F45" s="94"/>
      <c r="G45" s="199"/>
      <c r="H45" s="94"/>
      <c r="I45" s="190">
        <v>1.94</v>
      </c>
      <c r="J45" s="94">
        <v>28</v>
      </c>
      <c r="K45" s="190">
        <v>7.35</v>
      </c>
      <c r="L45" s="94">
        <v>30</v>
      </c>
      <c r="M45" s="94"/>
      <c r="N45" s="94"/>
      <c r="O45" s="133">
        <f aca="true" t="shared" si="5" ref="O45:O50">D45+F45+H45+J45+L45+N45</f>
        <v>58</v>
      </c>
      <c r="P45" s="198"/>
      <c r="Q45" s="141" t="s">
        <v>151</v>
      </c>
    </row>
    <row r="46" spans="1:17" ht="15.75">
      <c r="A46" s="174">
        <v>681</v>
      </c>
      <c r="B46" s="278" t="str">
        <f>LOOKUP(A46,Name!A$2:B983)</f>
        <v>Lauren Colwell</v>
      </c>
      <c r="C46" s="182">
        <v>27.4</v>
      </c>
      <c r="D46" s="94">
        <v>16</v>
      </c>
      <c r="E46" s="182"/>
      <c r="F46" s="94"/>
      <c r="G46" s="199">
        <v>45</v>
      </c>
      <c r="H46" s="94">
        <v>28</v>
      </c>
      <c r="I46" s="190"/>
      <c r="J46" s="94"/>
      <c r="K46" s="190"/>
      <c r="L46" s="94"/>
      <c r="M46" s="94">
        <v>68</v>
      </c>
      <c r="N46" s="94">
        <v>21</v>
      </c>
      <c r="O46" s="133">
        <f t="shared" si="5"/>
        <v>65</v>
      </c>
      <c r="P46" s="198"/>
      <c r="Q46" s="181"/>
    </row>
    <row r="47" spans="1:17" ht="15.75">
      <c r="A47" s="174"/>
      <c r="B47" s="278" t="e">
        <f>LOOKUP(A47,Name!A$2:B983)</f>
        <v>#N/A</v>
      </c>
      <c r="C47" s="182"/>
      <c r="D47" s="94"/>
      <c r="E47" s="182"/>
      <c r="F47" s="94"/>
      <c r="G47" s="199"/>
      <c r="H47" s="94"/>
      <c r="I47" s="190"/>
      <c r="J47" s="94"/>
      <c r="K47" s="190"/>
      <c r="L47" s="94"/>
      <c r="M47" s="94"/>
      <c r="N47" s="94"/>
      <c r="O47" s="133">
        <f t="shared" si="5"/>
        <v>0</v>
      </c>
      <c r="P47" s="198"/>
      <c r="Q47" s="103" t="s">
        <v>152</v>
      </c>
    </row>
    <row r="48" spans="1:17" ht="15.75">
      <c r="A48" s="174"/>
      <c r="B48" s="278" t="e">
        <f>LOOKUP(A48,Name!A$2:B984)</f>
        <v>#N/A</v>
      </c>
      <c r="C48" s="182"/>
      <c r="D48" s="94"/>
      <c r="E48" s="182"/>
      <c r="F48" s="94"/>
      <c r="G48" s="199"/>
      <c r="H48" s="94"/>
      <c r="I48" s="190"/>
      <c r="J48" s="94"/>
      <c r="K48" s="190"/>
      <c r="L48" s="94"/>
      <c r="M48" s="94"/>
      <c r="N48" s="94"/>
      <c r="O48" s="133">
        <f t="shared" si="5"/>
        <v>0</v>
      </c>
      <c r="P48" s="198"/>
      <c r="Q48" s="142"/>
    </row>
    <row r="49" spans="1:17" ht="15.75">
      <c r="A49" s="174"/>
      <c r="B49" s="278" t="e">
        <f>LOOKUP(A49,Name!A$2:B985)</f>
        <v>#N/A</v>
      </c>
      <c r="C49" s="182"/>
      <c r="D49" s="94"/>
      <c r="E49" s="182"/>
      <c r="F49" s="94"/>
      <c r="G49" s="199"/>
      <c r="H49" s="94"/>
      <c r="I49" s="190"/>
      <c r="J49" s="94"/>
      <c r="K49" s="190"/>
      <c r="L49" s="94"/>
      <c r="M49" s="94"/>
      <c r="N49" s="94"/>
      <c r="O49" s="133">
        <f t="shared" si="5"/>
        <v>0</v>
      </c>
      <c r="P49" s="198"/>
      <c r="Q49" s="142"/>
    </row>
    <row r="50" spans="1:17" ht="15.75">
      <c r="A50" s="174"/>
      <c r="B50" s="278" t="e">
        <f>LOOKUP(A50,Name!A$2:B986)</f>
        <v>#N/A</v>
      </c>
      <c r="C50" s="182"/>
      <c r="D50" s="94"/>
      <c r="E50" s="182"/>
      <c r="F50" s="94"/>
      <c r="G50" s="199"/>
      <c r="H50" s="94"/>
      <c r="I50" s="190"/>
      <c r="J50" s="94"/>
      <c r="K50" s="190"/>
      <c r="L50" s="94"/>
      <c r="M50" s="94"/>
      <c r="N50" s="94"/>
      <c r="O50" s="133">
        <f t="shared" si="5"/>
        <v>0</v>
      </c>
      <c r="P50" s="198"/>
      <c r="Q50" s="142"/>
    </row>
    <row r="51" spans="1:17" ht="16.5" thickBot="1">
      <c r="A51" s="175"/>
      <c r="B51" s="176" t="s">
        <v>153</v>
      </c>
      <c r="C51" s="188"/>
      <c r="D51" s="176"/>
      <c r="E51" s="188"/>
      <c r="F51" s="176"/>
      <c r="G51" s="205"/>
      <c r="H51" s="176"/>
      <c r="I51" s="196"/>
      <c r="J51" s="176"/>
      <c r="K51" s="196"/>
      <c r="L51" s="176"/>
      <c r="M51" s="176"/>
      <c r="N51" s="176"/>
      <c r="O51" s="176"/>
      <c r="P51" s="176"/>
      <c r="Q51" s="177"/>
    </row>
  </sheetData>
  <sheetProtection/>
  <mergeCells count="39"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  <mergeCell ref="M20:N20"/>
    <mergeCell ref="M12:N12"/>
    <mergeCell ref="C4:D4"/>
    <mergeCell ref="E4:F4"/>
    <mergeCell ref="I4:J4"/>
    <mergeCell ref="G12:H12"/>
    <mergeCell ref="I12:J12"/>
    <mergeCell ref="K12:L12"/>
    <mergeCell ref="C28:D28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  <mergeCell ref="I44:J44"/>
    <mergeCell ref="K44:L44"/>
    <mergeCell ref="C20:D20"/>
    <mergeCell ref="E20:F20"/>
    <mergeCell ref="G20:H20"/>
    <mergeCell ref="M4:N4"/>
    <mergeCell ref="G4:H4"/>
    <mergeCell ref="K4:L4"/>
    <mergeCell ref="C12:D12"/>
    <mergeCell ref="E12:F12"/>
  </mergeCells>
  <conditionalFormatting sqref="P5:P10 O45:O50">
    <cfRule type="cellIs" priority="11" dxfId="183" operator="equal" stopIfTrue="1">
      <formula>1</formula>
    </cfRule>
  </conditionalFormatting>
  <conditionalFormatting sqref="P13:P18">
    <cfRule type="cellIs" priority="10" dxfId="183" operator="equal" stopIfTrue="1">
      <formula>1</formula>
    </cfRule>
  </conditionalFormatting>
  <conditionalFormatting sqref="P21:P26">
    <cfRule type="cellIs" priority="9" dxfId="183" operator="equal" stopIfTrue="1">
      <formula>1</formula>
    </cfRule>
  </conditionalFormatting>
  <conditionalFormatting sqref="P29:P34">
    <cfRule type="cellIs" priority="8" dxfId="183" operator="equal" stopIfTrue="1">
      <formula>1</formula>
    </cfRule>
  </conditionalFormatting>
  <conditionalFormatting sqref="P37:P42">
    <cfRule type="cellIs" priority="7" dxfId="183" operator="equal" stopIfTrue="1">
      <formula>1</formula>
    </cfRule>
  </conditionalFormatting>
  <conditionalFormatting sqref="O37:O42">
    <cfRule type="cellIs" priority="5" dxfId="183" operator="equal" stopIfTrue="1">
      <formula>1</formula>
    </cfRule>
  </conditionalFormatting>
  <conditionalFormatting sqref="O29:O34">
    <cfRule type="cellIs" priority="4" dxfId="183" operator="equal" stopIfTrue="1">
      <formula>1</formula>
    </cfRule>
  </conditionalFormatting>
  <conditionalFormatting sqref="O21:O26">
    <cfRule type="cellIs" priority="3" dxfId="183" operator="equal" stopIfTrue="1">
      <formula>1</formula>
    </cfRule>
  </conditionalFormatting>
  <conditionalFormatting sqref="O13:O18">
    <cfRule type="cellIs" priority="2" dxfId="183" operator="equal" stopIfTrue="1">
      <formula>1</formula>
    </cfRule>
  </conditionalFormatting>
  <conditionalFormatting sqref="O5:O10">
    <cfRule type="cellIs" priority="1" dxfId="183" operator="equal" stopIfTrue="1">
      <formula>1</formula>
    </cfRule>
  </conditionalFormatting>
  <printOptions horizontalCentered="1" verticalCentered="1"/>
  <pageMargins left="0.7" right="0.7" top="0.75" bottom="0.75" header="0.3" footer="0.3"/>
  <pageSetup fitToHeight="0" fitToWidth="1" horizontalDpi="600" verticalDpi="600" orientation="landscape" paperSize="9" r:id="rId1"/>
  <headerFooter>
    <oddHeader>&amp;LUnder 15 Girls &amp;RBirmingham Sportshall League 2013 to 2014</oddHeader>
    <oddFooter>&amp;L&amp;F&amp;R&amp;A</oddFooter>
  </headerFooter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</cols>
  <sheetData>
    <row r="1" spans="1:13" ht="15.75">
      <c r="A1" s="54" t="s">
        <v>34</v>
      </c>
      <c r="B1" s="207" t="s">
        <v>89</v>
      </c>
      <c r="C1" s="207" t="s">
        <v>1</v>
      </c>
      <c r="D1" s="207" t="s">
        <v>2</v>
      </c>
      <c r="E1" s="207" t="s">
        <v>3</v>
      </c>
      <c r="F1" s="53" t="s">
        <v>4</v>
      </c>
      <c r="G1" s="53" t="s">
        <v>11</v>
      </c>
      <c r="H1" s="207" t="s">
        <v>89</v>
      </c>
      <c r="I1" s="207" t="s">
        <v>1</v>
      </c>
      <c r="J1" s="207" t="s">
        <v>2</v>
      </c>
      <c r="K1" s="207" t="s">
        <v>3</v>
      </c>
      <c r="L1" s="56" t="s">
        <v>4</v>
      </c>
      <c r="M1" s="57" t="s">
        <v>13</v>
      </c>
    </row>
    <row r="2" spans="1:13" ht="15">
      <c r="A2" s="208" t="s">
        <v>7</v>
      </c>
      <c r="B2" s="502">
        <v>166</v>
      </c>
      <c r="C2" s="502">
        <v>168</v>
      </c>
      <c r="D2" s="502">
        <v>170</v>
      </c>
      <c r="E2" s="8"/>
      <c r="F2" s="8"/>
      <c r="G2" s="64">
        <f>SUM(B2:F2)</f>
        <v>504</v>
      </c>
      <c r="H2" s="8">
        <v>10</v>
      </c>
      <c r="I2" s="8">
        <v>10</v>
      </c>
      <c r="J2" s="8">
        <v>10</v>
      </c>
      <c r="K2" s="8"/>
      <c r="L2" s="8"/>
      <c r="M2" s="213">
        <f>SUM(H2:L2)</f>
        <v>30</v>
      </c>
    </row>
    <row r="3" spans="1:13" ht="15">
      <c r="A3" s="209" t="s">
        <v>112</v>
      </c>
      <c r="B3" s="8">
        <v>104</v>
      </c>
      <c r="C3" s="8">
        <v>106</v>
      </c>
      <c r="D3" s="8">
        <v>58</v>
      </c>
      <c r="E3" s="8"/>
      <c r="F3" s="8"/>
      <c r="G3" s="64">
        <f>SUM(B3:F3)</f>
        <v>268</v>
      </c>
      <c r="H3" s="8">
        <v>8</v>
      </c>
      <c r="I3" s="8">
        <v>8</v>
      </c>
      <c r="J3" s="8">
        <v>6</v>
      </c>
      <c r="K3" s="8"/>
      <c r="L3" s="8"/>
      <c r="M3" s="213">
        <f>SUM(H3:L3)</f>
        <v>22</v>
      </c>
    </row>
    <row r="4" spans="1:13" ht="15">
      <c r="A4" s="208" t="s">
        <v>10</v>
      </c>
      <c r="B4" s="8">
        <v>70</v>
      </c>
      <c r="C4" s="8">
        <v>78</v>
      </c>
      <c r="D4" s="8">
        <v>64</v>
      </c>
      <c r="E4" s="8"/>
      <c r="F4" s="8"/>
      <c r="G4" s="64">
        <f>SUM(B4:F4)</f>
        <v>212</v>
      </c>
      <c r="H4" s="8">
        <v>6</v>
      </c>
      <c r="I4" s="8">
        <v>6</v>
      </c>
      <c r="J4" s="8">
        <v>8</v>
      </c>
      <c r="K4" s="8"/>
      <c r="L4" s="8"/>
      <c r="M4" s="213">
        <f>SUM(H4:L4)</f>
        <v>20</v>
      </c>
    </row>
    <row r="5" spans="1:13" ht="15">
      <c r="A5" s="209" t="s">
        <v>108</v>
      </c>
      <c r="B5" s="8">
        <v>64</v>
      </c>
      <c r="C5" s="8">
        <v>58</v>
      </c>
      <c r="D5" s="8">
        <v>32</v>
      </c>
      <c r="E5" s="19"/>
      <c r="F5" s="19"/>
      <c r="G5" s="64">
        <f>SUM(B5:F5)</f>
        <v>154</v>
      </c>
      <c r="H5" s="8">
        <v>4</v>
      </c>
      <c r="I5" s="8">
        <v>4</v>
      </c>
      <c r="J5" s="8">
        <v>4</v>
      </c>
      <c r="K5" s="8"/>
      <c r="L5" s="8"/>
      <c r="M5" s="213">
        <f>SUM(H5:L5)</f>
        <v>12</v>
      </c>
    </row>
    <row r="6" spans="1:13" ht="15.75" thickBot="1">
      <c r="A6" s="212" t="s">
        <v>110</v>
      </c>
      <c r="B6" s="50">
        <v>24</v>
      </c>
      <c r="C6" s="50">
        <v>22</v>
      </c>
      <c r="D6" s="50">
        <v>30</v>
      </c>
      <c r="E6" s="50"/>
      <c r="F6" s="50"/>
      <c r="G6" s="65">
        <f>SUM(B6:F6)</f>
        <v>76</v>
      </c>
      <c r="H6" s="50">
        <v>2</v>
      </c>
      <c r="I6" s="50">
        <v>2</v>
      </c>
      <c r="J6" s="50">
        <v>2</v>
      </c>
      <c r="K6" s="50"/>
      <c r="L6" s="50"/>
      <c r="M6" s="214">
        <f>SUM(H6:L6)</f>
        <v>6</v>
      </c>
    </row>
    <row r="7" spans="2:7" ht="13.5" thickBot="1">
      <c r="B7" s="2"/>
      <c r="C7" s="2"/>
      <c r="D7" s="2"/>
      <c r="E7" s="2"/>
      <c r="F7" s="2"/>
      <c r="G7" s="2"/>
    </row>
    <row r="8" spans="1:13" ht="15.75">
      <c r="A8" s="54" t="s">
        <v>41</v>
      </c>
      <c r="B8" s="207" t="s">
        <v>89</v>
      </c>
      <c r="C8" s="207" t="s">
        <v>1</v>
      </c>
      <c r="D8" s="207" t="s">
        <v>2</v>
      </c>
      <c r="E8" s="207" t="s">
        <v>3</v>
      </c>
      <c r="F8" s="56" t="s">
        <v>4</v>
      </c>
      <c r="G8" s="56" t="s">
        <v>11</v>
      </c>
      <c r="H8" s="207" t="s">
        <v>89</v>
      </c>
      <c r="I8" s="207" t="s">
        <v>1</v>
      </c>
      <c r="J8" s="207" t="s">
        <v>2</v>
      </c>
      <c r="K8" s="207" t="s">
        <v>3</v>
      </c>
      <c r="L8" s="56" t="s">
        <v>4</v>
      </c>
      <c r="M8" s="57" t="s">
        <v>13</v>
      </c>
    </row>
    <row r="9" spans="1:16" ht="15.75">
      <c r="A9" s="209" t="s">
        <v>7</v>
      </c>
      <c r="B9" s="502">
        <v>140</v>
      </c>
      <c r="C9" s="502">
        <v>166</v>
      </c>
      <c r="D9" s="502">
        <v>170</v>
      </c>
      <c r="E9" s="8"/>
      <c r="F9" s="8"/>
      <c r="G9" s="64">
        <f>SUM(B9:F9)</f>
        <v>476</v>
      </c>
      <c r="H9" s="8">
        <v>10</v>
      </c>
      <c r="I9" s="8">
        <v>10</v>
      </c>
      <c r="J9" s="8">
        <v>10</v>
      </c>
      <c r="K9" s="8"/>
      <c r="L9" s="8"/>
      <c r="M9" s="66">
        <f>SUM(H9:L9)</f>
        <v>30</v>
      </c>
      <c r="O9" s="74">
        <v>180</v>
      </c>
      <c r="P9" s="61" t="s">
        <v>90</v>
      </c>
    </row>
    <row r="10" spans="1:13" ht="15">
      <c r="A10" s="210" t="s">
        <v>108</v>
      </c>
      <c r="B10" s="8">
        <v>126</v>
      </c>
      <c r="C10" s="8">
        <v>124</v>
      </c>
      <c r="D10" s="8">
        <v>120</v>
      </c>
      <c r="E10" s="8"/>
      <c r="F10" s="8"/>
      <c r="G10" s="64">
        <f>SUM(B10:F10)</f>
        <v>370</v>
      </c>
      <c r="H10" s="8">
        <v>7</v>
      </c>
      <c r="I10" s="8">
        <v>8</v>
      </c>
      <c r="J10" s="8">
        <v>8</v>
      </c>
      <c r="K10" s="8"/>
      <c r="L10" s="8"/>
      <c r="M10" s="66">
        <f>SUM(H10:L10)</f>
        <v>23</v>
      </c>
    </row>
    <row r="11" spans="1:13" ht="15">
      <c r="A11" s="210" t="s">
        <v>10</v>
      </c>
      <c r="B11" s="8">
        <v>126</v>
      </c>
      <c r="C11" s="8">
        <v>102</v>
      </c>
      <c r="D11" s="8">
        <v>82</v>
      </c>
      <c r="E11" s="8"/>
      <c r="F11" s="8"/>
      <c r="G11" s="64">
        <f>SUM(B11:F11)</f>
        <v>310</v>
      </c>
      <c r="H11" s="8">
        <v>7</v>
      </c>
      <c r="I11" s="8">
        <v>6</v>
      </c>
      <c r="J11" s="8">
        <v>6</v>
      </c>
      <c r="K11" s="8"/>
      <c r="L11" s="8"/>
      <c r="M11" s="66">
        <f>SUM(H11:L11)</f>
        <v>19</v>
      </c>
    </row>
    <row r="12" spans="1:13" ht="15">
      <c r="A12" s="210" t="s">
        <v>112</v>
      </c>
      <c r="B12" s="8">
        <v>50</v>
      </c>
      <c r="C12" s="8">
        <v>46</v>
      </c>
      <c r="D12" s="8">
        <v>36</v>
      </c>
      <c r="E12" s="8"/>
      <c r="F12" s="8"/>
      <c r="G12" s="64">
        <f>SUM(B12:F12)</f>
        <v>132</v>
      </c>
      <c r="H12" s="8">
        <v>4</v>
      </c>
      <c r="I12" s="8">
        <v>4</v>
      </c>
      <c r="J12" s="8">
        <v>2</v>
      </c>
      <c r="K12" s="8"/>
      <c r="L12" s="8"/>
      <c r="M12" s="66">
        <f>SUM(H12:L12)</f>
        <v>10</v>
      </c>
    </row>
    <row r="13" spans="1:13" ht="15.75" thickBot="1">
      <c r="A13" s="211" t="s">
        <v>110</v>
      </c>
      <c r="B13" s="50">
        <v>30</v>
      </c>
      <c r="C13" s="50">
        <v>26</v>
      </c>
      <c r="D13" s="50">
        <v>60</v>
      </c>
      <c r="E13" s="50"/>
      <c r="F13" s="50"/>
      <c r="G13" s="65">
        <f>SUM(B13:F13)</f>
        <v>116</v>
      </c>
      <c r="H13" s="50">
        <v>2</v>
      </c>
      <c r="I13" s="50">
        <v>2</v>
      </c>
      <c r="J13" s="50">
        <v>4</v>
      </c>
      <c r="K13" s="50"/>
      <c r="L13" s="50"/>
      <c r="M13" s="67">
        <f>SUM(H13:L13)</f>
        <v>8</v>
      </c>
    </row>
    <row r="14" spans="1:8" ht="15.75" thickBot="1">
      <c r="A14" s="3"/>
      <c r="B14" s="3"/>
      <c r="C14" s="61"/>
      <c r="D14" s="61"/>
      <c r="E14" s="61"/>
      <c r="F14" s="61"/>
      <c r="G14" s="61"/>
      <c r="H14" s="3"/>
    </row>
    <row r="15" spans="1:13" ht="15.75">
      <c r="A15" s="43" t="s">
        <v>47</v>
      </c>
      <c r="B15" s="45" t="s">
        <v>89</v>
      </c>
      <c r="C15" s="45" t="s">
        <v>1</v>
      </c>
      <c r="D15" s="45" t="s">
        <v>2</v>
      </c>
      <c r="E15" s="45" t="s">
        <v>3</v>
      </c>
      <c r="F15" s="45" t="s">
        <v>4</v>
      </c>
      <c r="G15" s="45" t="s">
        <v>11</v>
      </c>
      <c r="H15" s="45" t="s">
        <v>89</v>
      </c>
      <c r="I15" s="45" t="s">
        <v>1</v>
      </c>
      <c r="J15" s="45" t="s">
        <v>2</v>
      </c>
      <c r="K15" s="45" t="s">
        <v>3</v>
      </c>
      <c r="L15" s="45" t="s">
        <v>4</v>
      </c>
      <c r="M15" s="46" t="s">
        <v>13</v>
      </c>
    </row>
    <row r="16" spans="1:13" ht="15">
      <c r="A16" s="209" t="s">
        <v>7</v>
      </c>
      <c r="B16" s="502">
        <v>142</v>
      </c>
      <c r="C16" s="502">
        <v>138</v>
      </c>
      <c r="D16" s="502">
        <v>152</v>
      </c>
      <c r="E16" s="8"/>
      <c r="F16" s="8"/>
      <c r="G16" s="64">
        <f>SUM(B16:F16)</f>
        <v>432</v>
      </c>
      <c r="H16" s="8">
        <v>10</v>
      </c>
      <c r="I16" s="8">
        <v>10</v>
      </c>
      <c r="J16" s="8">
        <v>10</v>
      </c>
      <c r="K16" s="8"/>
      <c r="L16" s="8"/>
      <c r="M16" s="387">
        <f>SUM(H16:L16)</f>
        <v>30</v>
      </c>
    </row>
    <row r="17" spans="1:13" ht="15">
      <c r="A17" s="210" t="s">
        <v>10</v>
      </c>
      <c r="B17" s="8">
        <v>138</v>
      </c>
      <c r="C17" s="8">
        <v>120</v>
      </c>
      <c r="D17" s="8">
        <v>107</v>
      </c>
      <c r="E17" s="8"/>
      <c r="F17" s="8"/>
      <c r="G17" s="64">
        <f>SUM(B17:F17)</f>
        <v>365</v>
      </c>
      <c r="H17" s="8">
        <v>8</v>
      </c>
      <c r="I17" s="8">
        <v>8</v>
      </c>
      <c r="J17" s="8">
        <v>8</v>
      </c>
      <c r="K17" s="8"/>
      <c r="L17" s="8"/>
      <c r="M17" s="387">
        <f>SUM(H17:L17)</f>
        <v>24</v>
      </c>
    </row>
    <row r="18" spans="1:13" ht="15">
      <c r="A18" s="210" t="s">
        <v>112</v>
      </c>
      <c r="B18" s="8">
        <v>90</v>
      </c>
      <c r="C18" s="8">
        <v>114</v>
      </c>
      <c r="D18" s="8">
        <v>100</v>
      </c>
      <c r="E18" s="8"/>
      <c r="F18" s="8"/>
      <c r="G18" s="64">
        <f>SUM(B18:F18)</f>
        <v>304</v>
      </c>
      <c r="H18" s="8">
        <v>4</v>
      </c>
      <c r="I18" s="8">
        <v>6</v>
      </c>
      <c r="J18" s="8">
        <v>6</v>
      </c>
      <c r="K18" s="8"/>
      <c r="L18" s="8"/>
      <c r="M18" s="387">
        <f>SUM(H18:L18)</f>
        <v>16</v>
      </c>
    </row>
    <row r="19" spans="1:13" ht="15">
      <c r="A19" s="210" t="s">
        <v>108</v>
      </c>
      <c r="B19" s="8">
        <v>98</v>
      </c>
      <c r="C19" s="8">
        <v>56</v>
      </c>
      <c r="D19" s="8">
        <v>56</v>
      </c>
      <c r="E19" s="8"/>
      <c r="F19" s="8"/>
      <c r="G19" s="64">
        <f>SUM(B19:F19)</f>
        <v>210</v>
      </c>
      <c r="H19" s="8">
        <v>6</v>
      </c>
      <c r="I19" s="8">
        <v>3</v>
      </c>
      <c r="J19" s="8">
        <v>4</v>
      </c>
      <c r="K19" s="8"/>
      <c r="L19" s="8"/>
      <c r="M19" s="387">
        <f>SUM(H19:L19)</f>
        <v>13</v>
      </c>
    </row>
    <row r="20" spans="1:13" ht="15.75" thickBot="1">
      <c r="A20" s="211" t="s">
        <v>110</v>
      </c>
      <c r="B20" s="50">
        <v>0</v>
      </c>
      <c r="C20" s="50">
        <v>56</v>
      </c>
      <c r="D20" s="50">
        <v>53</v>
      </c>
      <c r="E20" s="76"/>
      <c r="F20" s="76"/>
      <c r="G20" s="65">
        <f>SUM(B20:F20)</f>
        <v>109</v>
      </c>
      <c r="H20" s="50">
        <v>2</v>
      </c>
      <c r="I20" s="50">
        <v>3</v>
      </c>
      <c r="J20" s="50">
        <v>2</v>
      </c>
      <c r="K20" s="50"/>
      <c r="L20" s="50"/>
      <c r="M20" s="388">
        <f>SUM(H20:L20)</f>
        <v>7</v>
      </c>
    </row>
    <row r="21" spans="1:9" ht="15.75" thickBot="1">
      <c r="A21" s="61"/>
      <c r="B21" s="3"/>
      <c r="C21" s="61"/>
      <c r="D21" s="61"/>
      <c r="E21" s="61"/>
      <c r="F21" s="61"/>
      <c r="G21" s="61"/>
      <c r="H21" s="61"/>
      <c r="I21" s="3"/>
    </row>
    <row r="22" spans="1:13" ht="15.75">
      <c r="A22" s="43" t="s">
        <v>51</v>
      </c>
      <c r="B22" s="45" t="s">
        <v>89</v>
      </c>
      <c r="C22" s="45" t="s">
        <v>1</v>
      </c>
      <c r="D22" s="45" t="s">
        <v>2</v>
      </c>
      <c r="E22" s="45" t="s">
        <v>3</v>
      </c>
      <c r="F22" s="45" t="s">
        <v>4</v>
      </c>
      <c r="G22" s="45" t="s">
        <v>11</v>
      </c>
      <c r="H22" s="45" t="s">
        <v>89</v>
      </c>
      <c r="I22" s="45" t="s">
        <v>1</v>
      </c>
      <c r="J22" s="45" t="s">
        <v>2</v>
      </c>
      <c r="K22" s="45" t="s">
        <v>3</v>
      </c>
      <c r="L22" s="45" t="s">
        <v>4</v>
      </c>
      <c r="M22" s="46" t="s">
        <v>13</v>
      </c>
    </row>
    <row r="23" spans="1:13" ht="15">
      <c r="A23" s="209" t="s">
        <v>7</v>
      </c>
      <c r="B23" s="502">
        <v>142</v>
      </c>
      <c r="C23" s="502">
        <v>130</v>
      </c>
      <c r="D23" s="8">
        <v>128</v>
      </c>
      <c r="E23" s="8"/>
      <c r="F23" s="8"/>
      <c r="G23" s="64">
        <f>SUM(B23:F23)</f>
        <v>400</v>
      </c>
      <c r="H23" s="8">
        <v>10</v>
      </c>
      <c r="I23" s="8">
        <v>10</v>
      </c>
      <c r="J23" s="8">
        <v>8</v>
      </c>
      <c r="K23" s="8"/>
      <c r="L23" s="8"/>
      <c r="M23" s="66">
        <f>SUM(H23:L23)</f>
        <v>28</v>
      </c>
    </row>
    <row r="24" spans="1:13" ht="15">
      <c r="A24" s="210" t="s">
        <v>112</v>
      </c>
      <c r="B24" s="8">
        <v>138</v>
      </c>
      <c r="C24" s="8">
        <v>112</v>
      </c>
      <c r="D24" s="8">
        <v>112</v>
      </c>
      <c r="E24" s="8"/>
      <c r="F24" s="8"/>
      <c r="G24" s="64">
        <f>SUM(B24:F24)</f>
        <v>362</v>
      </c>
      <c r="H24" s="8">
        <v>8</v>
      </c>
      <c r="I24" s="8">
        <v>8</v>
      </c>
      <c r="J24" s="8">
        <v>6</v>
      </c>
      <c r="K24" s="8"/>
      <c r="L24" s="8"/>
      <c r="M24" s="66">
        <f>SUM(H24:L24)</f>
        <v>22</v>
      </c>
    </row>
    <row r="25" spans="1:13" ht="15">
      <c r="A25" s="210" t="s">
        <v>108</v>
      </c>
      <c r="B25" s="8">
        <v>102</v>
      </c>
      <c r="C25" s="8">
        <v>106</v>
      </c>
      <c r="D25" s="502">
        <v>134</v>
      </c>
      <c r="E25" s="8"/>
      <c r="F25" s="8"/>
      <c r="G25" s="64">
        <f>SUM(B25:F25)</f>
        <v>342</v>
      </c>
      <c r="H25" s="8">
        <v>6</v>
      </c>
      <c r="I25" s="8">
        <v>6</v>
      </c>
      <c r="J25" s="8">
        <v>10</v>
      </c>
      <c r="K25" s="8"/>
      <c r="L25" s="8"/>
      <c r="M25" s="66">
        <f>SUM(H25:L25)</f>
        <v>22</v>
      </c>
    </row>
    <row r="26" spans="1:13" ht="15">
      <c r="A26" s="210" t="s">
        <v>110</v>
      </c>
      <c r="B26" s="8">
        <v>62</v>
      </c>
      <c r="C26" s="8">
        <v>88</v>
      </c>
      <c r="D26" s="8">
        <v>70</v>
      </c>
      <c r="E26" s="8"/>
      <c r="F26" s="8"/>
      <c r="G26" s="64">
        <f>SUM(B26:F26)</f>
        <v>220</v>
      </c>
      <c r="H26" s="8">
        <v>4</v>
      </c>
      <c r="I26" s="8">
        <v>4</v>
      </c>
      <c r="J26" s="8">
        <v>4</v>
      </c>
      <c r="K26" s="8"/>
      <c r="L26" s="8"/>
      <c r="M26" s="66">
        <f>SUM(H26:L26)</f>
        <v>12</v>
      </c>
    </row>
    <row r="27" spans="1:13" ht="15.75" thickBot="1">
      <c r="A27" s="211" t="s">
        <v>10</v>
      </c>
      <c r="B27" s="50">
        <v>56</v>
      </c>
      <c r="C27" s="50">
        <v>78</v>
      </c>
      <c r="D27" s="50">
        <v>64</v>
      </c>
      <c r="E27" s="50"/>
      <c r="F27" s="50"/>
      <c r="G27" s="65">
        <f>SUM(B27:F27)</f>
        <v>198</v>
      </c>
      <c r="H27" s="50">
        <v>2</v>
      </c>
      <c r="I27" s="50">
        <v>2</v>
      </c>
      <c r="J27" s="50">
        <v>2</v>
      </c>
      <c r="K27" s="50"/>
      <c r="L27" s="50"/>
      <c r="M27" s="67">
        <f>SUM(H27:L27)</f>
        <v>6</v>
      </c>
    </row>
    <row r="28" spans="1:9" ht="15.75" thickBot="1">
      <c r="A28" s="61"/>
      <c r="B28" s="3"/>
      <c r="C28" s="61"/>
      <c r="D28" s="61"/>
      <c r="E28" s="61"/>
      <c r="F28" s="61"/>
      <c r="G28" s="61"/>
      <c r="H28" s="61"/>
      <c r="I28" s="3"/>
    </row>
    <row r="29" spans="1:13" ht="15.75">
      <c r="A29" s="289" t="s">
        <v>246</v>
      </c>
      <c r="B29" s="290" t="s">
        <v>89</v>
      </c>
      <c r="C29" s="290" t="s">
        <v>1</v>
      </c>
      <c r="D29" s="290" t="s">
        <v>2</v>
      </c>
      <c r="E29" s="290" t="s">
        <v>3</v>
      </c>
      <c r="F29" s="290" t="s">
        <v>4</v>
      </c>
      <c r="G29" s="290" t="s">
        <v>11</v>
      </c>
      <c r="H29" s="290" t="s">
        <v>89</v>
      </c>
      <c r="I29" s="290" t="s">
        <v>1</v>
      </c>
      <c r="J29" s="290" t="s">
        <v>2</v>
      </c>
      <c r="K29" s="290" t="s">
        <v>3</v>
      </c>
      <c r="L29" s="290" t="s">
        <v>4</v>
      </c>
      <c r="M29" s="290" t="s">
        <v>13</v>
      </c>
    </row>
    <row r="30" spans="1:13" ht="15">
      <c r="A30" s="209" t="s">
        <v>7</v>
      </c>
      <c r="B30" s="502">
        <v>526</v>
      </c>
      <c r="C30" s="502">
        <v>521</v>
      </c>
      <c r="D30" s="502">
        <v>536</v>
      </c>
      <c r="E30" s="8"/>
      <c r="F30" s="8"/>
      <c r="G30" s="287">
        <f>SUM(B30:F30)</f>
        <v>1583</v>
      </c>
      <c r="H30" s="8">
        <v>10</v>
      </c>
      <c r="I30" s="8">
        <v>10</v>
      </c>
      <c r="J30" s="8">
        <v>10</v>
      </c>
      <c r="K30" s="8"/>
      <c r="L30" s="8"/>
      <c r="M30" s="287">
        <f>SUM(H30:L30)</f>
        <v>30</v>
      </c>
    </row>
    <row r="31" spans="1:13" ht="15">
      <c r="A31" s="210" t="s">
        <v>112</v>
      </c>
      <c r="B31" s="8">
        <v>413</v>
      </c>
      <c r="C31" s="8">
        <v>417</v>
      </c>
      <c r="D31" s="8">
        <v>318</v>
      </c>
      <c r="E31" s="8"/>
      <c r="F31" s="8"/>
      <c r="G31" s="287">
        <f>SUM(B31:F31)</f>
        <v>1148</v>
      </c>
      <c r="H31" s="8">
        <v>6</v>
      </c>
      <c r="I31" s="8">
        <v>8</v>
      </c>
      <c r="J31" s="8">
        <v>8</v>
      </c>
      <c r="K31" s="8"/>
      <c r="L31" s="8"/>
      <c r="M31" s="287">
        <f>SUM(H31:L31)</f>
        <v>22</v>
      </c>
    </row>
    <row r="32" spans="1:13" ht="15">
      <c r="A32" s="210" t="s">
        <v>108</v>
      </c>
      <c r="B32" s="8">
        <v>422</v>
      </c>
      <c r="C32" s="8">
        <v>307</v>
      </c>
      <c r="D32" s="8">
        <v>186</v>
      </c>
      <c r="E32" s="8"/>
      <c r="F32" s="8"/>
      <c r="G32" s="287">
        <f>SUM(B32:F32)</f>
        <v>915</v>
      </c>
      <c r="H32" s="8">
        <v>8</v>
      </c>
      <c r="I32" s="8">
        <v>6</v>
      </c>
      <c r="J32" s="8">
        <v>6</v>
      </c>
      <c r="K32" s="8"/>
      <c r="L32" s="8"/>
      <c r="M32" s="287">
        <f>SUM(H32:L32)</f>
        <v>20</v>
      </c>
    </row>
    <row r="33" spans="1:13" ht="15">
      <c r="A33" s="210" t="s">
        <v>10</v>
      </c>
      <c r="B33" s="8">
        <v>142</v>
      </c>
      <c r="C33" s="8">
        <v>252</v>
      </c>
      <c r="D33" s="8">
        <v>0</v>
      </c>
      <c r="E33" s="8"/>
      <c r="F33" s="8"/>
      <c r="G33" s="287">
        <f>SUM(B33:F33)</f>
        <v>394</v>
      </c>
      <c r="H33" s="8">
        <v>4</v>
      </c>
      <c r="I33" s="8">
        <v>4</v>
      </c>
      <c r="J33" s="8">
        <v>0</v>
      </c>
      <c r="K33" s="8"/>
      <c r="L33" s="8"/>
      <c r="M33" s="287">
        <f>SUM(H33:L33)</f>
        <v>8</v>
      </c>
    </row>
    <row r="34" spans="1:13" ht="15.75" thickBot="1">
      <c r="A34" s="211" t="s">
        <v>110</v>
      </c>
      <c r="B34" s="50">
        <v>0</v>
      </c>
      <c r="C34" s="50">
        <v>0</v>
      </c>
      <c r="D34" s="50">
        <v>110</v>
      </c>
      <c r="E34" s="76"/>
      <c r="F34" s="76"/>
      <c r="G34" s="288">
        <f>SUM(B34:F34)</f>
        <v>110</v>
      </c>
      <c r="H34" s="50">
        <v>0</v>
      </c>
      <c r="I34" s="50">
        <v>0</v>
      </c>
      <c r="J34" s="50">
        <v>4</v>
      </c>
      <c r="K34" s="50"/>
      <c r="L34" s="50"/>
      <c r="M34" s="288">
        <f>SUM(H34:L34)</f>
        <v>4</v>
      </c>
    </row>
    <row r="35" spans="1:9" ht="15.75" thickBot="1">
      <c r="A35" s="61"/>
      <c r="B35" s="3" t="s">
        <v>491</v>
      </c>
      <c r="C35" s="61"/>
      <c r="D35" s="61"/>
      <c r="E35" s="61"/>
      <c r="F35" s="61"/>
      <c r="G35" s="61"/>
      <c r="H35" s="61"/>
      <c r="I35" s="3"/>
    </row>
    <row r="36" spans="1:13" ht="15.75">
      <c r="A36" s="280" t="s">
        <v>245</v>
      </c>
      <c r="B36" s="281" t="s">
        <v>89</v>
      </c>
      <c r="C36" s="281" t="s">
        <v>1</v>
      </c>
      <c r="D36" s="281" t="s">
        <v>2</v>
      </c>
      <c r="E36" s="281" t="s">
        <v>3</v>
      </c>
      <c r="F36" s="281" t="s">
        <v>4</v>
      </c>
      <c r="G36" s="281" t="s">
        <v>11</v>
      </c>
      <c r="H36" s="281" t="s">
        <v>89</v>
      </c>
      <c r="I36" s="281" t="s">
        <v>1</v>
      </c>
      <c r="J36" s="281" t="s">
        <v>2</v>
      </c>
      <c r="K36" s="281" t="s">
        <v>3</v>
      </c>
      <c r="L36" s="281" t="s">
        <v>4</v>
      </c>
      <c r="M36" s="282" t="s">
        <v>13</v>
      </c>
    </row>
    <row r="37" spans="1:13" ht="15">
      <c r="A37" s="209" t="s">
        <v>7</v>
      </c>
      <c r="B37" s="502">
        <v>505</v>
      </c>
      <c r="C37" s="502">
        <v>497</v>
      </c>
      <c r="D37" s="502">
        <v>487</v>
      </c>
      <c r="E37" s="8"/>
      <c r="F37" s="8"/>
      <c r="G37" s="283">
        <f>SUM(B37:F37)</f>
        <v>1489</v>
      </c>
      <c r="H37" s="8">
        <v>10</v>
      </c>
      <c r="I37" s="8">
        <v>10</v>
      </c>
      <c r="J37" s="8">
        <v>10</v>
      </c>
      <c r="K37" s="8"/>
      <c r="L37" s="8"/>
      <c r="M37" s="285">
        <f>SUM(H37:L37)</f>
        <v>30</v>
      </c>
    </row>
    <row r="38" spans="1:13" ht="15">
      <c r="A38" s="210" t="s">
        <v>108</v>
      </c>
      <c r="B38" s="8">
        <v>399</v>
      </c>
      <c r="C38" s="8">
        <v>416</v>
      </c>
      <c r="D38" s="8">
        <v>393</v>
      </c>
      <c r="E38" s="8"/>
      <c r="F38" s="8"/>
      <c r="G38" s="283">
        <f>SUM(B38:F38)</f>
        <v>1208</v>
      </c>
      <c r="H38" s="8">
        <v>8</v>
      </c>
      <c r="I38" s="8">
        <v>8</v>
      </c>
      <c r="J38" s="8">
        <v>6</v>
      </c>
      <c r="K38" s="8"/>
      <c r="L38" s="8"/>
      <c r="M38" s="285">
        <f>SUM(H38:L38)</f>
        <v>22</v>
      </c>
    </row>
    <row r="39" spans="1:13" ht="15">
      <c r="A39" s="210" t="s">
        <v>110</v>
      </c>
      <c r="B39" s="8">
        <v>377</v>
      </c>
      <c r="C39" s="8">
        <v>288</v>
      </c>
      <c r="D39" s="8">
        <v>404</v>
      </c>
      <c r="E39" s="8"/>
      <c r="F39" s="8"/>
      <c r="G39" s="283">
        <f>SUM(B39:F39)</f>
        <v>1069</v>
      </c>
      <c r="H39" s="8">
        <v>6</v>
      </c>
      <c r="I39" s="8">
        <v>2</v>
      </c>
      <c r="J39" s="8">
        <v>8</v>
      </c>
      <c r="K39" s="8"/>
      <c r="L39" s="8"/>
      <c r="M39" s="285">
        <f>SUM(H39:L39)</f>
        <v>16</v>
      </c>
    </row>
    <row r="40" spans="1:13" ht="15">
      <c r="A40" s="210" t="s">
        <v>112</v>
      </c>
      <c r="B40" s="8">
        <v>367</v>
      </c>
      <c r="C40" s="8">
        <v>335</v>
      </c>
      <c r="D40" s="8">
        <v>366</v>
      </c>
      <c r="E40" s="8"/>
      <c r="F40" s="8"/>
      <c r="G40" s="283">
        <f>SUM(B40:F40)</f>
        <v>1068</v>
      </c>
      <c r="H40" s="8">
        <v>4</v>
      </c>
      <c r="I40" s="8">
        <v>4</v>
      </c>
      <c r="J40" s="8">
        <v>4</v>
      </c>
      <c r="K40" s="8"/>
      <c r="L40" s="8"/>
      <c r="M40" s="285">
        <f>SUM(H40:L40)</f>
        <v>12</v>
      </c>
    </row>
    <row r="41" spans="1:13" ht="15.75" thickBot="1">
      <c r="A41" s="211" t="s">
        <v>10</v>
      </c>
      <c r="B41" s="50">
        <v>305</v>
      </c>
      <c r="C41" s="50">
        <v>337</v>
      </c>
      <c r="D41" s="50">
        <v>322</v>
      </c>
      <c r="E41" s="50"/>
      <c r="F41" s="50"/>
      <c r="G41" s="284">
        <f>SUM(B41:F41)</f>
        <v>964</v>
      </c>
      <c r="H41" s="50">
        <v>2</v>
      </c>
      <c r="I41" s="50">
        <v>6</v>
      </c>
      <c r="J41" s="50">
        <v>2</v>
      </c>
      <c r="K41" s="50"/>
      <c r="L41" s="50"/>
      <c r="M41" s="286">
        <f>SUM(H41:L41)</f>
        <v>10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Header>&amp;LTeam Scores&amp;CBirmingham Sportshall League&amp;RSeason 2013 to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1" max="1" width="5.140625" style="22" customWidth="1"/>
    <col min="2" max="2" width="8.140625" style="550" customWidth="1"/>
    <col min="3" max="3" width="22.57421875" style="3" customWidth="1"/>
    <col min="4" max="8" width="4.8515625" style="5" customWidth="1"/>
    <col min="9" max="9" width="5.8515625" style="5" customWidth="1"/>
    <col min="10" max="10" width="2.00390625" style="3" customWidth="1"/>
    <col min="11" max="11" width="5.140625" style="3" customWidth="1"/>
    <col min="12" max="12" width="9.28125" style="3" customWidth="1"/>
    <col min="13" max="13" width="20.7109375" style="3" customWidth="1"/>
    <col min="14" max="18" width="5.8515625" style="3" customWidth="1"/>
    <col min="19" max="19" width="7.421875" style="3" customWidth="1"/>
    <col min="20" max="16384" width="9.140625" style="3" customWidth="1"/>
  </cols>
  <sheetData>
    <row r="1" spans="1:19" s="381" customFormat="1" ht="30.75" thickBot="1">
      <c r="A1" s="467" t="s">
        <v>0</v>
      </c>
      <c r="B1" s="481" t="s">
        <v>489</v>
      </c>
      <c r="C1" s="466" t="s">
        <v>35</v>
      </c>
      <c r="D1" s="468" t="s">
        <v>89</v>
      </c>
      <c r="E1" s="468" t="s">
        <v>1</v>
      </c>
      <c r="F1" s="468" t="s">
        <v>2</v>
      </c>
      <c r="G1" s="468" t="s">
        <v>3</v>
      </c>
      <c r="H1" s="468" t="s">
        <v>4</v>
      </c>
      <c r="I1" s="468" t="s">
        <v>526</v>
      </c>
      <c r="K1" s="469" t="s">
        <v>0</v>
      </c>
      <c r="L1" s="470" t="s">
        <v>481</v>
      </c>
      <c r="M1" s="583" t="s">
        <v>482</v>
      </c>
      <c r="N1" s="585" t="s">
        <v>89</v>
      </c>
      <c r="O1" s="585" t="s">
        <v>1</v>
      </c>
      <c r="P1" s="585" t="s">
        <v>2</v>
      </c>
      <c r="Q1" s="585" t="s">
        <v>3</v>
      </c>
      <c r="R1" s="586" t="s">
        <v>4</v>
      </c>
      <c r="S1" s="587" t="s">
        <v>11</v>
      </c>
    </row>
    <row r="2" spans="1:19" ht="15.75" customHeight="1" thickBot="1">
      <c r="A2" s="34">
        <v>639</v>
      </c>
      <c r="B2" s="544" t="s">
        <v>490</v>
      </c>
      <c r="C2" s="8" t="str">
        <f>LOOKUP(A2,Name!A$1:B917)</f>
        <v>Caleb Taylor</v>
      </c>
      <c r="D2" s="551">
        <v>7.25</v>
      </c>
      <c r="E2" s="551">
        <v>8</v>
      </c>
      <c r="F2" s="551">
        <v>7.75</v>
      </c>
      <c r="G2" s="553"/>
      <c r="H2" s="553"/>
      <c r="I2" s="780">
        <f aca="true" t="shared" si="0" ref="I2:I33">MAX(D2:H2)</f>
        <v>8</v>
      </c>
      <c r="K2" s="404">
        <v>350</v>
      </c>
      <c r="L2" s="582" t="s">
        <v>484</v>
      </c>
      <c r="M2" s="490" t="str">
        <f>LOOKUP(K2,Name!A$1:B923)</f>
        <v>Kofi Bennett</v>
      </c>
      <c r="N2" s="598">
        <v>13.5</v>
      </c>
      <c r="O2" s="538"/>
      <c r="P2" s="526">
        <v>13.2</v>
      </c>
      <c r="Q2" s="526"/>
      <c r="R2" s="526"/>
      <c r="S2" s="781">
        <f aca="true" t="shared" si="1" ref="S2:S40">MIN(N2:R2)</f>
        <v>13.2</v>
      </c>
    </row>
    <row r="3" spans="1:19" ht="15.75" customHeight="1">
      <c r="A3" s="34">
        <v>643</v>
      </c>
      <c r="B3" s="544" t="s">
        <v>490</v>
      </c>
      <c r="C3" s="8" t="str">
        <f>LOOKUP(A3,Name!A$1:B919)</f>
        <v>Will Sands</v>
      </c>
      <c r="D3" s="552"/>
      <c r="E3" s="552">
        <v>6</v>
      </c>
      <c r="F3" s="553">
        <v>7</v>
      </c>
      <c r="G3" s="552"/>
      <c r="H3" s="552"/>
      <c r="I3" s="13">
        <f t="shared" si="0"/>
        <v>7</v>
      </c>
      <c r="K3" s="404">
        <v>638</v>
      </c>
      <c r="L3" s="584" t="s">
        <v>484</v>
      </c>
      <c r="M3" s="579" t="str">
        <f>LOOKUP(K3,Name!A$1:B926)</f>
        <v>Jamie Russell</v>
      </c>
      <c r="N3" s="541"/>
      <c r="O3" s="580"/>
      <c r="P3" s="581">
        <v>13.21</v>
      </c>
      <c r="Q3" s="580"/>
      <c r="R3" s="580"/>
      <c r="S3" s="491">
        <f t="shared" si="1"/>
        <v>13.21</v>
      </c>
    </row>
    <row r="4" spans="1:19" ht="15.75" customHeight="1">
      <c r="A4" s="21">
        <v>638</v>
      </c>
      <c r="B4" s="544" t="s">
        <v>490</v>
      </c>
      <c r="C4" s="8" t="str">
        <f>LOOKUP(A4,Name!A$1:B909)</f>
        <v>Jamie Russell</v>
      </c>
      <c r="D4" s="552">
        <v>6.75</v>
      </c>
      <c r="E4" s="552"/>
      <c r="F4" s="552"/>
      <c r="G4" s="552"/>
      <c r="H4" s="552"/>
      <c r="I4" s="13">
        <f t="shared" si="0"/>
        <v>6.75</v>
      </c>
      <c r="K4" s="404">
        <v>646</v>
      </c>
      <c r="L4" s="584" t="s">
        <v>484</v>
      </c>
      <c r="M4" s="492" t="str">
        <f>LOOKUP(K4,Name!A$1:B927)</f>
        <v>Elliot Harris</v>
      </c>
      <c r="N4" s="533"/>
      <c r="O4" s="597">
        <v>13.5</v>
      </c>
      <c r="P4" s="530"/>
      <c r="Q4" s="530"/>
      <c r="R4" s="530"/>
      <c r="S4" s="48">
        <f t="shared" si="1"/>
        <v>13.5</v>
      </c>
    </row>
    <row r="5" spans="1:19" ht="15.75" customHeight="1">
      <c r="A5" s="21">
        <v>531</v>
      </c>
      <c r="B5" s="544" t="s">
        <v>490</v>
      </c>
      <c r="C5" s="8" t="str">
        <f>LOOKUP(A5,Name!A$1:B907)</f>
        <v>Joe Perkins</v>
      </c>
      <c r="D5" s="552">
        <v>6.5</v>
      </c>
      <c r="E5" s="552"/>
      <c r="F5" s="552"/>
      <c r="G5" s="552"/>
      <c r="H5" s="552"/>
      <c r="I5" s="13">
        <f t="shared" si="0"/>
        <v>6.5</v>
      </c>
      <c r="K5" s="404">
        <v>499</v>
      </c>
      <c r="L5" s="584" t="s">
        <v>484</v>
      </c>
      <c r="M5" s="492" t="str">
        <f>LOOKUP(K5,Name!A$1:B930)</f>
        <v>Alex Johnson</v>
      </c>
      <c r="N5" s="531"/>
      <c r="O5" s="529">
        <v>14</v>
      </c>
      <c r="P5" s="529">
        <v>13.9</v>
      </c>
      <c r="Q5" s="529"/>
      <c r="R5" s="529"/>
      <c r="S5" s="48">
        <f t="shared" si="1"/>
        <v>13.9</v>
      </c>
    </row>
    <row r="6" spans="1:19" ht="15.75" customHeight="1">
      <c r="A6" s="34">
        <v>537</v>
      </c>
      <c r="B6" s="544" t="s">
        <v>490</v>
      </c>
      <c r="C6" s="8" t="str">
        <f>LOOKUP(A6,Name!A$1:B910)</f>
        <v>Timothy Li</v>
      </c>
      <c r="D6" s="552"/>
      <c r="E6" s="552">
        <v>6.5</v>
      </c>
      <c r="F6" s="552"/>
      <c r="G6" s="552"/>
      <c r="H6" s="552"/>
      <c r="I6" s="13">
        <f t="shared" si="0"/>
        <v>6.5</v>
      </c>
      <c r="K6" s="404">
        <v>641</v>
      </c>
      <c r="L6" s="584" t="s">
        <v>484</v>
      </c>
      <c r="M6" s="492" t="str">
        <f>LOOKUP(K6,Name!A$1:B924)</f>
        <v>Darshan Gill</v>
      </c>
      <c r="N6" s="530">
        <v>14.1</v>
      </c>
      <c r="O6" s="529"/>
      <c r="P6" s="532"/>
      <c r="Q6" s="532"/>
      <c r="R6" s="530"/>
      <c r="S6" s="48">
        <f t="shared" si="1"/>
        <v>14.1</v>
      </c>
    </row>
    <row r="7" spans="1:19" ht="15.75" customHeight="1">
      <c r="A7" s="34">
        <v>352</v>
      </c>
      <c r="B7" s="544" t="s">
        <v>490</v>
      </c>
      <c r="C7" s="8" t="str">
        <f>LOOKUP(A7,Name!A$1:B911)</f>
        <v>Noah Lloyd</v>
      </c>
      <c r="D7" s="552"/>
      <c r="E7" s="552">
        <v>6</v>
      </c>
      <c r="F7" s="552"/>
      <c r="G7" s="552"/>
      <c r="H7" s="552"/>
      <c r="I7" s="13">
        <f t="shared" si="0"/>
        <v>6</v>
      </c>
      <c r="K7" s="162">
        <v>534</v>
      </c>
      <c r="L7" s="584" t="s">
        <v>484</v>
      </c>
      <c r="M7" s="492" t="str">
        <f>LOOKUP(K7,Name!A$1:B925)</f>
        <v>James McKenzie</v>
      </c>
      <c r="N7" s="533">
        <v>14.1</v>
      </c>
      <c r="O7" s="529"/>
      <c r="P7" s="530"/>
      <c r="Q7" s="530"/>
      <c r="R7" s="530"/>
      <c r="S7" s="48">
        <f t="shared" si="1"/>
        <v>14.1</v>
      </c>
    </row>
    <row r="8" spans="1:19" ht="15.75" customHeight="1">
      <c r="A8" s="21">
        <v>117</v>
      </c>
      <c r="B8" s="544" t="s">
        <v>490</v>
      </c>
      <c r="C8" s="8" t="str">
        <f>LOOKUP(A8,Name!A$1:B908)</f>
        <v>David Iliffe</v>
      </c>
      <c r="D8" s="552">
        <v>5.75</v>
      </c>
      <c r="E8" s="552"/>
      <c r="F8" s="552">
        <v>5.5</v>
      </c>
      <c r="G8" s="552"/>
      <c r="H8" s="552"/>
      <c r="I8" s="13">
        <f t="shared" si="0"/>
        <v>5.75</v>
      </c>
      <c r="K8" s="404">
        <v>117</v>
      </c>
      <c r="L8" s="584" t="s">
        <v>484</v>
      </c>
      <c r="M8" s="492" t="str">
        <f>LOOKUP(K8,Name!A$1:B924)</f>
        <v>David Iliffe</v>
      </c>
      <c r="N8" s="529"/>
      <c r="O8" s="529"/>
      <c r="P8" s="530">
        <v>14.6</v>
      </c>
      <c r="Q8" s="530"/>
      <c r="R8" s="530"/>
      <c r="S8" s="48">
        <f t="shared" si="1"/>
        <v>14.6</v>
      </c>
    </row>
    <row r="9" spans="1:19" ht="15.75" customHeight="1">
      <c r="A9" s="34">
        <v>351</v>
      </c>
      <c r="B9" s="544" t="s">
        <v>490</v>
      </c>
      <c r="C9" s="73" t="str">
        <f>LOOKUP(A9,Name!A$1:B912)</f>
        <v>Jayden Pedley-Morgan</v>
      </c>
      <c r="D9" s="552"/>
      <c r="E9" s="552">
        <v>5.5</v>
      </c>
      <c r="F9" s="552"/>
      <c r="G9" s="552"/>
      <c r="H9" s="552"/>
      <c r="I9" s="13">
        <f t="shared" si="0"/>
        <v>5.5</v>
      </c>
      <c r="K9" s="404">
        <v>121</v>
      </c>
      <c r="L9" s="584" t="s">
        <v>484</v>
      </c>
      <c r="M9" s="596" t="str">
        <f>LOOKUP(K9,Name!A$1:B928)</f>
        <v>Rion Solomon-Nwolisa</v>
      </c>
      <c r="N9" s="533">
        <v>14.7</v>
      </c>
      <c r="O9" s="529"/>
      <c r="P9" s="530"/>
      <c r="Q9" s="530"/>
      <c r="R9" s="530"/>
      <c r="S9" s="48">
        <f t="shared" si="1"/>
        <v>14.7</v>
      </c>
    </row>
    <row r="10" spans="1:19" ht="15.75" customHeight="1" thickBot="1">
      <c r="A10" s="21">
        <v>498</v>
      </c>
      <c r="B10" s="544" t="s">
        <v>490</v>
      </c>
      <c r="C10" s="8" t="str">
        <f>LOOKUP(A10,Name!A$1:B918)</f>
        <v>Aran Palmer</v>
      </c>
      <c r="D10" s="552">
        <v>5</v>
      </c>
      <c r="E10" s="552"/>
      <c r="F10" s="552">
        <v>5</v>
      </c>
      <c r="G10" s="552"/>
      <c r="H10" s="552"/>
      <c r="I10" s="13">
        <f t="shared" si="0"/>
        <v>5</v>
      </c>
      <c r="K10" s="163">
        <v>533</v>
      </c>
      <c r="L10" s="584" t="s">
        <v>484</v>
      </c>
      <c r="M10" s="493" t="str">
        <f>LOOKUP(K10,Name!A$1:B926)</f>
        <v>Ryan Pennington</v>
      </c>
      <c r="N10" s="534"/>
      <c r="O10" s="535">
        <v>15.2</v>
      </c>
      <c r="P10" s="536"/>
      <c r="Q10" s="536"/>
      <c r="R10" s="536"/>
      <c r="S10" s="52">
        <f t="shared" si="1"/>
        <v>15.2</v>
      </c>
    </row>
    <row r="11" spans="1:19" ht="15.75" customHeight="1">
      <c r="A11" s="21">
        <v>499</v>
      </c>
      <c r="B11" s="544" t="s">
        <v>490</v>
      </c>
      <c r="C11" s="8" t="str">
        <f>LOOKUP(A11,Name!A$1:B919)</f>
        <v>Alex Johnson</v>
      </c>
      <c r="D11" s="552"/>
      <c r="E11" s="552">
        <v>4.75</v>
      </c>
      <c r="F11" s="552"/>
      <c r="G11" s="552"/>
      <c r="H11" s="552"/>
      <c r="I11" s="13">
        <f t="shared" si="0"/>
        <v>4.75</v>
      </c>
      <c r="K11" s="402">
        <v>4</v>
      </c>
      <c r="L11" s="506" t="s">
        <v>483</v>
      </c>
      <c r="M11" s="568" t="s">
        <v>9</v>
      </c>
      <c r="N11" s="537"/>
      <c r="O11" s="538"/>
      <c r="P11" s="525"/>
      <c r="Q11" s="525"/>
      <c r="R11" s="525"/>
      <c r="S11" s="487">
        <f t="shared" si="1"/>
        <v>0</v>
      </c>
    </row>
    <row r="12" spans="1:19" ht="15.75" customHeight="1">
      <c r="A12" s="34">
        <v>535</v>
      </c>
      <c r="B12" s="544" t="s">
        <v>490</v>
      </c>
      <c r="C12" s="8" t="str">
        <f>LOOKUP(A12,Name!A$1:B917)</f>
        <v>Seb Stowe</v>
      </c>
      <c r="D12" s="552"/>
      <c r="E12" s="552">
        <v>4.75</v>
      </c>
      <c r="F12" s="552"/>
      <c r="G12" s="552"/>
      <c r="H12" s="552"/>
      <c r="I12" s="13">
        <f t="shared" si="0"/>
        <v>4.75</v>
      </c>
      <c r="K12" s="399">
        <v>6</v>
      </c>
      <c r="L12" s="507" t="s">
        <v>483</v>
      </c>
      <c r="M12" s="569" t="s">
        <v>7</v>
      </c>
      <c r="N12" s="528">
        <v>27.3</v>
      </c>
      <c r="O12" s="528">
        <v>28</v>
      </c>
      <c r="P12" s="528">
        <v>27.5</v>
      </c>
      <c r="Q12" s="533"/>
      <c r="R12" s="533"/>
      <c r="S12" s="782">
        <f t="shared" si="1"/>
        <v>27.3</v>
      </c>
    </row>
    <row r="13" spans="1:19" ht="15.75" customHeight="1">
      <c r="A13" s="21">
        <v>126</v>
      </c>
      <c r="B13" s="544" t="s">
        <v>490</v>
      </c>
      <c r="C13" s="8" t="str">
        <f>LOOKUP(A13,Name!A$1:B909)</f>
        <v>Liam Bisseu</v>
      </c>
      <c r="D13" s="552"/>
      <c r="E13" s="552">
        <v>4.5</v>
      </c>
      <c r="F13" s="552"/>
      <c r="G13" s="552"/>
      <c r="H13" s="552"/>
      <c r="I13" s="13">
        <f t="shared" si="0"/>
        <v>4.5</v>
      </c>
      <c r="K13" s="504">
        <v>5</v>
      </c>
      <c r="L13" s="507" t="s">
        <v>483</v>
      </c>
      <c r="M13" s="569" t="s">
        <v>8</v>
      </c>
      <c r="N13" s="73">
        <v>29.5</v>
      </c>
      <c r="O13" s="529">
        <v>28.4</v>
      </c>
      <c r="P13" s="533">
        <v>29</v>
      </c>
      <c r="Q13" s="533"/>
      <c r="R13" s="533"/>
      <c r="S13" s="488">
        <f t="shared" si="1"/>
        <v>28.4</v>
      </c>
    </row>
    <row r="14" spans="1:19" ht="15.75" customHeight="1">
      <c r="A14" s="21">
        <v>497</v>
      </c>
      <c r="B14" s="544" t="s">
        <v>490</v>
      </c>
      <c r="C14" s="8" t="str">
        <f>LOOKUP(A14,Name!A$1:B920)</f>
        <v>Callum Stubbs</v>
      </c>
      <c r="D14" s="552">
        <v>4.25</v>
      </c>
      <c r="E14" s="552"/>
      <c r="F14" s="552"/>
      <c r="G14" s="552"/>
      <c r="H14" s="552"/>
      <c r="I14" s="13">
        <f t="shared" si="0"/>
        <v>4.25</v>
      </c>
      <c r="K14" s="398">
        <v>3</v>
      </c>
      <c r="L14" s="507" t="s">
        <v>483</v>
      </c>
      <c r="M14" s="569" t="s">
        <v>6</v>
      </c>
      <c r="N14" s="533">
        <v>30.1</v>
      </c>
      <c r="O14" s="529"/>
      <c r="P14" s="533"/>
      <c r="Q14" s="533"/>
      <c r="R14" s="533"/>
      <c r="S14" s="488">
        <f t="shared" si="1"/>
        <v>30.1</v>
      </c>
    </row>
    <row r="15" spans="1:19" ht="15.75" customHeight="1" thickBot="1">
      <c r="A15" s="21">
        <v>127</v>
      </c>
      <c r="B15" s="544" t="s">
        <v>490</v>
      </c>
      <c r="C15" s="366" t="str">
        <f>LOOKUP(A15,Name!A$1:B910)</f>
        <v>Jacob Thomas</v>
      </c>
      <c r="D15" s="553"/>
      <c r="E15" s="553">
        <v>4</v>
      </c>
      <c r="F15" s="553"/>
      <c r="G15" s="553"/>
      <c r="H15" s="553"/>
      <c r="I15" s="13">
        <f t="shared" si="0"/>
        <v>4</v>
      </c>
      <c r="K15" s="403">
        <v>1</v>
      </c>
      <c r="L15" s="508" t="s">
        <v>483</v>
      </c>
      <c r="M15" s="570" t="s">
        <v>10</v>
      </c>
      <c r="N15" s="539">
        <v>35.2</v>
      </c>
      <c r="O15" s="534"/>
      <c r="P15" s="534"/>
      <c r="Q15" s="534"/>
      <c r="R15" s="534"/>
      <c r="S15" s="489">
        <f t="shared" si="1"/>
        <v>35.2</v>
      </c>
    </row>
    <row r="16" spans="1:19" ht="15.75" customHeight="1">
      <c r="A16" s="34">
        <v>532</v>
      </c>
      <c r="B16" s="544" t="s">
        <v>490</v>
      </c>
      <c r="C16" s="366" t="str">
        <f>LOOKUP(A16,Name!A$1:B916)</f>
        <v>Oran Au</v>
      </c>
      <c r="D16" s="553">
        <v>4</v>
      </c>
      <c r="E16" s="553"/>
      <c r="F16" s="553"/>
      <c r="G16" s="553"/>
      <c r="H16" s="553"/>
      <c r="I16" s="13">
        <f t="shared" si="0"/>
        <v>4</v>
      </c>
      <c r="K16" s="395" t="s">
        <v>21</v>
      </c>
      <c r="L16" s="509" t="s">
        <v>487</v>
      </c>
      <c r="M16" s="571" t="s">
        <v>31</v>
      </c>
      <c r="N16" s="525"/>
      <c r="O16" s="525"/>
      <c r="P16" s="525"/>
      <c r="Q16" s="525"/>
      <c r="R16" s="525"/>
      <c r="S16" s="494">
        <f t="shared" si="1"/>
        <v>0</v>
      </c>
    </row>
    <row r="17" spans="1:19" ht="15.75" customHeight="1">
      <c r="A17" s="21">
        <v>639</v>
      </c>
      <c r="B17" s="545" t="s">
        <v>145</v>
      </c>
      <c r="C17" s="8" t="str">
        <f>LOOKUP(A17,Name!A$1:B1312)</f>
        <v>Caleb Taylor</v>
      </c>
      <c r="D17" s="554">
        <v>2</v>
      </c>
      <c r="E17" s="554">
        <v>1.94</v>
      </c>
      <c r="F17" s="553"/>
      <c r="G17" s="553"/>
      <c r="H17" s="553"/>
      <c r="I17" s="780">
        <f t="shared" si="0"/>
        <v>2</v>
      </c>
      <c r="K17" s="396" t="s">
        <v>22</v>
      </c>
      <c r="L17" s="510" t="s">
        <v>487</v>
      </c>
      <c r="M17" s="572" t="s">
        <v>32</v>
      </c>
      <c r="N17" s="531"/>
      <c r="O17" s="533"/>
      <c r="P17" s="533"/>
      <c r="Q17" s="533"/>
      <c r="R17" s="533"/>
      <c r="S17" s="495">
        <f t="shared" si="1"/>
        <v>0</v>
      </c>
    </row>
    <row r="18" spans="1:19" ht="15.75" customHeight="1">
      <c r="A18" s="21">
        <v>646</v>
      </c>
      <c r="B18" s="545" t="s">
        <v>145</v>
      </c>
      <c r="C18" s="8" t="str">
        <f>LOOKUP(A18,Name!A$1:B1311)</f>
        <v>Elliot Harris</v>
      </c>
      <c r="D18" s="553"/>
      <c r="E18" s="552"/>
      <c r="F18" s="551">
        <v>1.96</v>
      </c>
      <c r="G18" s="552"/>
      <c r="H18" s="552"/>
      <c r="I18" s="370">
        <f t="shared" si="0"/>
        <v>1.96</v>
      </c>
      <c r="K18" s="397" t="s">
        <v>14</v>
      </c>
      <c r="L18" s="510" t="s">
        <v>487</v>
      </c>
      <c r="M18" s="572" t="s">
        <v>24</v>
      </c>
      <c r="N18" s="540">
        <v>55.3</v>
      </c>
      <c r="O18" s="540">
        <v>56.4</v>
      </c>
      <c r="P18" s="540">
        <v>57.3</v>
      </c>
      <c r="Q18" s="533"/>
      <c r="R18" s="533"/>
      <c r="S18" s="782">
        <f t="shared" si="1"/>
        <v>55.3</v>
      </c>
    </row>
    <row r="19" spans="1:19" ht="15.75" customHeight="1">
      <c r="A19" s="21">
        <v>350</v>
      </c>
      <c r="B19" s="545" t="s">
        <v>145</v>
      </c>
      <c r="C19" s="8" t="str">
        <f>LOOKUP(A19,Name!A$1:B1315)</f>
        <v>Kofi Bennett</v>
      </c>
      <c r="D19" s="553"/>
      <c r="E19" s="552"/>
      <c r="F19" s="552">
        <v>1.94</v>
      </c>
      <c r="G19" s="552"/>
      <c r="H19" s="552"/>
      <c r="I19" s="370">
        <f t="shared" si="0"/>
        <v>1.94</v>
      </c>
      <c r="K19" s="398" t="s">
        <v>16</v>
      </c>
      <c r="L19" s="510" t="s">
        <v>487</v>
      </c>
      <c r="M19" s="572" t="s">
        <v>26</v>
      </c>
      <c r="N19" s="533">
        <v>56</v>
      </c>
      <c r="O19" s="533">
        <v>59.2</v>
      </c>
      <c r="P19" s="533"/>
      <c r="Q19" s="533"/>
      <c r="R19" s="533"/>
      <c r="S19" s="495">
        <f t="shared" si="1"/>
        <v>56</v>
      </c>
    </row>
    <row r="20" spans="1:19" ht="15.75" customHeight="1">
      <c r="A20" s="21">
        <v>645</v>
      </c>
      <c r="B20" s="545" t="s">
        <v>145</v>
      </c>
      <c r="C20" s="8" t="str">
        <f>LOOKUP(A20,Name!A$1:B1308)</f>
        <v>Fraser McCabe</v>
      </c>
      <c r="D20" s="553">
        <v>1.92</v>
      </c>
      <c r="E20" s="552">
        <v>1.76</v>
      </c>
      <c r="F20" s="552">
        <v>1.85</v>
      </c>
      <c r="G20" s="552"/>
      <c r="H20" s="552"/>
      <c r="I20" s="370">
        <f t="shared" si="0"/>
        <v>1.92</v>
      </c>
      <c r="K20" s="399" t="s">
        <v>19</v>
      </c>
      <c r="L20" s="510" t="s">
        <v>487</v>
      </c>
      <c r="M20" s="572" t="s">
        <v>29</v>
      </c>
      <c r="N20" s="533">
        <v>58.6</v>
      </c>
      <c r="O20" s="533">
        <v>58.3</v>
      </c>
      <c r="P20" s="533">
        <v>58</v>
      </c>
      <c r="Q20" s="533"/>
      <c r="R20" s="533"/>
      <c r="S20" s="495">
        <f t="shared" si="1"/>
        <v>58</v>
      </c>
    </row>
    <row r="21" spans="1:19" ht="15.75" customHeight="1">
      <c r="A21" s="21">
        <v>530</v>
      </c>
      <c r="B21" s="545" t="s">
        <v>145</v>
      </c>
      <c r="C21" s="8" t="str">
        <f>LOOKUP(A21,Name!A$1:B1307)</f>
        <v>Joel Bickley</v>
      </c>
      <c r="D21" s="553">
        <v>1.79</v>
      </c>
      <c r="E21" s="552">
        <v>1.86</v>
      </c>
      <c r="F21" s="552"/>
      <c r="G21" s="552"/>
      <c r="H21" s="552"/>
      <c r="I21" s="370">
        <f t="shared" si="0"/>
        <v>1.86</v>
      </c>
      <c r="K21" s="504" t="s">
        <v>15</v>
      </c>
      <c r="L21" s="510" t="s">
        <v>487</v>
      </c>
      <c r="M21" s="572" t="s">
        <v>25</v>
      </c>
      <c r="N21" s="533">
        <v>58.6</v>
      </c>
      <c r="O21" s="533">
        <v>61.8</v>
      </c>
      <c r="P21" s="533">
        <v>59.5</v>
      </c>
      <c r="Q21" s="533"/>
      <c r="R21" s="533"/>
      <c r="S21" s="495">
        <f t="shared" si="1"/>
        <v>58.6</v>
      </c>
    </row>
    <row r="22" spans="1:19" ht="15.75" customHeight="1">
      <c r="A22" s="21">
        <v>117</v>
      </c>
      <c r="B22" s="545" t="s">
        <v>145</v>
      </c>
      <c r="C22" s="8" t="str">
        <f>LOOKUP(A22,Name!A$1:B1306)</f>
        <v>David Iliffe</v>
      </c>
      <c r="D22" s="553"/>
      <c r="E22" s="552">
        <v>1.8</v>
      </c>
      <c r="F22" s="552">
        <v>1.73</v>
      </c>
      <c r="G22" s="552"/>
      <c r="H22" s="552"/>
      <c r="I22" s="370">
        <f t="shared" si="0"/>
        <v>1.8</v>
      </c>
      <c r="K22" s="400" t="s">
        <v>18</v>
      </c>
      <c r="L22" s="510" t="s">
        <v>487</v>
      </c>
      <c r="M22" s="572" t="s">
        <v>28</v>
      </c>
      <c r="N22" s="533">
        <v>58.6</v>
      </c>
      <c r="O22" s="533">
        <v>65.4</v>
      </c>
      <c r="P22" s="533">
        <v>60</v>
      </c>
      <c r="Q22" s="533"/>
      <c r="R22" s="533"/>
      <c r="S22" s="495">
        <f t="shared" si="1"/>
        <v>58.6</v>
      </c>
    </row>
    <row r="23" spans="1:19" ht="15.75" customHeight="1">
      <c r="A23" s="21">
        <v>535</v>
      </c>
      <c r="B23" s="545" t="s">
        <v>145</v>
      </c>
      <c r="C23" s="8" t="str">
        <f>LOOKUP(A23,Name!A$1:B1310)</f>
        <v>Seb Stowe</v>
      </c>
      <c r="D23" s="553">
        <v>1.75</v>
      </c>
      <c r="E23" s="552">
        <v>1.79</v>
      </c>
      <c r="F23" s="552"/>
      <c r="G23" s="552"/>
      <c r="H23" s="552"/>
      <c r="I23" s="370">
        <f t="shared" si="0"/>
        <v>1.79</v>
      </c>
      <c r="K23" s="504" t="s">
        <v>485</v>
      </c>
      <c r="L23" s="510" t="s">
        <v>487</v>
      </c>
      <c r="M23" s="572" t="s">
        <v>30</v>
      </c>
      <c r="N23" s="531"/>
      <c r="O23" s="533">
        <v>59.3</v>
      </c>
      <c r="P23" s="533"/>
      <c r="Q23" s="533"/>
      <c r="R23" s="533"/>
      <c r="S23" s="495">
        <f t="shared" si="1"/>
        <v>59.3</v>
      </c>
    </row>
    <row r="24" spans="1:19" ht="15.75">
      <c r="A24" s="21">
        <v>355</v>
      </c>
      <c r="B24" s="545" t="s">
        <v>145</v>
      </c>
      <c r="C24" s="8" t="str">
        <f>LOOKUP(A24,Name!A$1:B1316)</f>
        <v>Sam Green</v>
      </c>
      <c r="D24" s="552"/>
      <c r="E24" s="552">
        <v>1.68</v>
      </c>
      <c r="F24" s="552"/>
      <c r="G24" s="552"/>
      <c r="H24" s="552"/>
      <c r="I24" s="370">
        <f t="shared" si="0"/>
        <v>1.68</v>
      </c>
      <c r="K24" s="400" t="s">
        <v>23</v>
      </c>
      <c r="L24" s="510" t="s">
        <v>487</v>
      </c>
      <c r="M24" s="572" t="s">
        <v>33</v>
      </c>
      <c r="N24" s="533">
        <v>59.9</v>
      </c>
      <c r="O24" s="533">
        <v>68.8</v>
      </c>
      <c r="P24" s="533"/>
      <c r="Q24" s="533"/>
      <c r="R24" s="533"/>
      <c r="S24" s="495">
        <f t="shared" si="1"/>
        <v>59.9</v>
      </c>
    </row>
    <row r="25" spans="1:19" ht="15.75" customHeight="1" thickBot="1">
      <c r="A25" s="21">
        <v>534</v>
      </c>
      <c r="B25" s="545" t="s">
        <v>145</v>
      </c>
      <c r="C25" s="8" t="str">
        <f>LOOKUP(A25,Name!A$1:B1308)</f>
        <v>James McKenzie</v>
      </c>
      <c r="D25" s="552"/>
      <c r="E25" s="552"/>
      <c r="F25" s="552">
        <v>1.68</v>
      </c>
      <c r="G25" s="552"/>
      <c r="H25" s="552"/>
      <c r="I25" s="370">
        <f t="shared" si="0"/>
        <v>1.68</v>
      </c>
      <c r="K25" s="401" t="s">
        <v>17</v>
      </c>
      <c r="L25" s="511" t="s">
        <v>487</v>
      </c>
      <c r="M25" s="573" t="s">
        <v>27</v>
      </c>
      <c r="N25" s="534">
        <v>66.3</v>
      </c>
      <c r="O25" s="534"/>
      <c r="P25" s="534"/>
      <c r="Q25" s="534"/>
      <c r="R25" s="534"/>
      <c r="S25" s="496">
        <f t="shared" si="1"/>
        <v>66.3</v>
      </c>
    </row>
    <row r="26" spans="1:19" ht="15.75">
      <c r="A26" s="21">
        <v>532</v>
      </c>
      <c r="B26" s="545" t="s">
        <v>145</v>
      </c>
      <c r="C26" s="8" t="str">
        <f>LOOKUP(A26,Name!A$1:B1308)</f>
        <v>Oran Au</v>
      </c>
      <c r="D26" s="552"/>
      <c r="E26" s="552"/>
      <c r="F26" s="552">
        <v>1.66</v>
      </c>
      <c r="G26" s="552"/>
      <c r="H26" s="552"/>
      <c r="I26" s="370">
        <f t="shared" si="0"/>
        <v>1.66</v>
      </c>
      <c r="K26" s="390">
        <v>4</v>
      </c>
      <c r="L26" s="512" t="s">
        <v>488</v>
      </c>
      <c r="M26" s="590" t="s">
        <v>9</v>
      </c>
      <c r="N26" s="525"/>
      <c r="O26" s="525"/>
      <c r="P26" s="525"/>
      <c r="Q26" s="525"/>
      <c r="R26" s="525"/>
      <c r="S26" s="591">
        <f t="shared" si="1"/>
        <v>0</v>
      </c>
    </row>
    <row r="27" spans="1:19" ht="15.75">
      <c r="A27" s="21">
        <v>499</v>
      </c>
      <c r="B27" s="545" t="s">
        <v>145</v>
      </c>
      <c r="C27" s="8" t="str">
        <f>LOOKUP(A27,Name!A$1:B1316)</f>
        <v>Alex Johnson</v>
      </c>
      <c r="D27" s="552"/>
      <c r="E27" s="552">
        <v>1.64</v>
      </c>
      <c r="F27" s="552">
        <v>1.58</v>
      </c>
      <c r="G27" s="552"/>
      <c r="H27" s="552"/>
      <c r="I27" s="370">
        <f t="shared" si="0"/>
        <v>1.64</v>
      </c>
      <c r="K27" s="394">
        <v>6</v>
      </c>
      <c r="L27" s="513" t="s">
        <v>488</v>
      </c>
      <c r="M27" s="592" t="s">
        <v>7</v>
      </c>
      <c r="N27" s="540">
        <v>55.5</v>
      </c>
      <c r="O27" s="540">
        <v>55.6</v>
      </c>
      <c r="P27" s="540">
        <v>54.6</v>
      </c>
      <c r="Q27" s="533"/>
      <c r="R27" s="533"/>
      <c r="S27" s="777">
        <f t="shared" si="1"/>
        <v>54.6</v>
      </c>
    </row>
    <row r="28" spans="1:19" ht="15.75">
      <c r="A28" s="361">
        <v>121</v>
      </c>
      <c r="B28" s="545" t="s">
        <v>145</v>
      </c>
      <c r="C28" s="73" t="str">
        <f>LOOKUP(A28,Name!A$1:B1314)</f>
        <v>Rion Solomon-Nwolisa</v>
      </c>
      <c r="D28" s="552">
        <v>1.6</v>
      </c>
      <c r="E28" s="552"/>
      <c r="F28" s="552"/>
      <c r="G28" s="552"/>
      <c r="H28" s="552"/>
      <c r="I28" s="370">
        <f t="shared" si="0"/>
        <v>1.6</v>
      </c>
      <c r="K28" s="162">
        <v>5</v>
      </c>
      <c r="L28" s="513" t="s">
        <v>488</v>
      </c>
      <c r="M28" s="592" t="s">
        <v>8</v>
      </c>
      <c r="N28" s="533"/>
      <c r="O28" s="533">
        <v>59.4</v>
      </c>
      <c r="P28" s="533"/>
      <c r="Q28" s="533"/>
      <c r="R28" s="533"/>
      <c r="S28" s="593">
        <f t="shared" si="1"/>
        <v>59.4</v>
      </c>
    </row>
    <row r="29" spans="1:19" ht="15.75">
      <c r="A29" s="21">
        <v>352</v>
      </c>
      <c r="B29" s="545" t="s">
        <v>145</v>
      </c>
      <c r="C29" s="8" t="str">
        <f>LOOKUP(A29,Name!A$1:B1309)</f>
        <v>Noah Lloyd</v>
      </c>
      <c r="D29" s="552">
        <v>1.57</v>
      </c>
      <c r="E29" s="552"/>
      <c r="F29" s="552"/>
      <c r="G29" s="552"/>
      <c r="H29" s="552"/>
      <c r="I29" s="370">
        <f t="shared" si="0"/>
        <v>1.57</v>
      </c>
      <c r="K29" s="149">
        <v>3</v>
      </c>
      <c r="L29" s="513" t="s">
        <v>488</v>
      </c>
      <c r="M29" s="592" t="s">
        <v>6</v>
      </c>
      <c r="N29" s="533"/>
      <c r="O29" s="533">
        <v>59.8</v>
      </c>
      <c r="P29" s="533"/>
      <c r="Q29" s="533"/>
      <c r="R29" s="533"/>
      <c r="S29" s="593">
        <f t="shared" si="1"/>
        <v>59.8</v>
      </c>
    </row>
    <row r="30" spans="1:19" ht="16.5" thickBot="1">
      <c r="A30" s="361">
        <v>123</v>
      </c>
      <c r="B30" s="545" t="s">
        <v>145</v>
      </c>
      <c r="C30" s="435" t="str">
        <f>LOOKUP(A30,Name!A$1:B1315)</f>
        <v>Aaron Oshenye</v>
      </c>
      <c r="D30" s="552"/>
      <c r="E30" s="552">
        <v>1.53</v>
      </c>
      <c r="F30" s="552"/>
      <c r="G30" s="552"/>
      <c r="H30" s="552"/>
      <c r="I30" s="370">
        <f t="shared" si="0"/>
        <v>1.53</v>
      </c>
      <c r="K30" s="392">
        <v>1</v>
      </c>
      <c r="L30" s="514" t="s">
        <v>488</v>
      </c>
      <c r="M30" s="594" t="s">
        <v>10</v>
      </c>
      <c r="N30" s="534">
        <v>62</v>
      </c>
      <c r="O30" s="534">
        <v>63.2</v>
      </c>
      <c r="P30" s="534"/>
      <c r="Q30" s="534" t="s">
        <v>12</v>
      </c>
      <c r="R30" s="534"/>
      <c r="S30" s="595">
        <f t="shared" si="1"/>
        <v>62</v>
      </c>
    </row>
    <row r="31" spans="1:19" ht="15.75">
      <c r="A31" s="21">
        <v>118</v>
      </c>
      <c r="B31" s="545" t="s">
        <v>145</v>
      </c>
      <c r="C31" s="8" t="str">
        <f>LOOKUP(A31,Name!A$1:B1307)</f>
        <v>Evan Pritchard</v>
      </c>
      <c r="D31" s="552"/>
      <c r="E31" s="552"/>
      <c r="F31" s="552">
        <v>1.48</v>
      </c>
      <c r="G31" s="552"/>
      <c r="H31" s="552"/>
      <c r="I31" s="370">
        <f t="shared" si="0"/>
        <v>1.48</v>
      </c>
      <c r="K31" s="146">
        <v>3</v>
      </c>
      <c r="L31" s="515" t="s">
        <v>486</v>
      </c>
      <c r="M31" s="588" t="s">
        <v>6</v>
      </c>
      <c r="N31" s="541"/>
      <c r="O31" s="541"/>
      <c r="P31" s="541"/>
      <c r="Q31" s="541"/>
      <c r="R31" s="541"/>
      <c r="S31" s="589">
        <f t="shared" si="1"/>
        <v>0</v>
      </c>
    </row>
    <row r="32" spans="1:19" ht="15.75">
      <c r="A32" s="21">
        <v>371</v>
      </c>
      <c r="B32" s="545" t="s">
        <v>145</v>
      </c>
      <c r="C32" s="8" t="str">
        <f>LOOKUP(A32,Name!A$1:B1310)</f>
        <v>Ethan Bishop</v>
      </c>
      <c r="D32" s="552"/>
      <c r="E32" s="552">
        <v>1.4</v>
      </c>
      <c r="F32" s="553"/>
      <c r="G32" s="552"/>
      <c r="H32" s="552"/>
      <c r="I32" s="370">
        <f t="shared" si="0"/>
        <v>1.4</v>
      </c>
      <c r="K32" s="149">
        <v>6</v>
      </c>
      <c r="L32" s="516" t="s">
        <v>486</v>
      </c>
      <c r="M32" s="574" t="s">
        <v>7</v>
      </c>
      <c r="N32" s="528">
        <v>87.7</v>
      </c>
      <c r="O32" s="528">
        <v>86.6</v>
      </c>
      <c r="P32" s="528">
        <v>88</v>
      </c>
      <c r="Q32" s="533"/>
      <c r="R32" s="533"/>
      <c r="S32" s="783">
        <f t="shared" si="1"/>
        <v>86.6</v>
      </c>
    </row>
    <row r="33" spans="1:19" ht="15.75">
      <c r="A33" s="361">
        <v>119</v>
      </c>
      <c r="B33" s="545" t="s">
        <v>145</v>
      </c>
      <c r="C33" s="8" t="str">
        <f>LOOKUP(A33,Name!A$1:B1305)</f>
        <v>Harry Darrock</v>
      </c>
      <c r="D33" s="552">
        <v>1.38</v>
      </c>
      <c r="E33" s="552"/>
      <c r="F33" s="552"/>
      <c r="G33" s="552"/>
      <c r="H33" s="552"/>
      <c r="I33" s="370">
        <f t="shared" si="0"/>
        <v>1.38</v>
      </c>
      <c r="K33" s="162">
        <v>5</v>
      </c>
      <c r="L33" s="516" t="s">
        <v>486</v>
      </c>
      <c r="M33" s="574" t="s">
        <v>8</v>
      </c>
      <c r="N33" s="533">
        <v>91</v>
      </c>
      <c r="O33" s="533"/>
      <c r="P33" s="533">
        <v>92.5</v>
      </c>
      <c r="Q33" s="533"/>
      <c r="R33" s="533"/>
      <c r="S33" s="377">
        <f t="shared" si="1"/>
        <v>91</v>
      </c>
    </row>
    <row r="34" spans="1:19" ht="15.75">
      <c r="A34" s="21">
        <v>498</v>
      </c>
      <c r="B34" s="545" t="s">
        <v>145</v>
      </c>
      <c r="C34" s="8" t="str">
        <f>LOOKUP(A34,Name!A$1:B1315)</f>
        <v>Aran Palmer</v>
      </c>
      <c r="D34" s="552">
        <v>1.34</v>
      </c>
      <c r="E34" s="552"/>
      <c r="F34" s="552"/>
      <c r="G34" s="552"/>
      <c r="H34" s="552"/>
      <c r="I34" s="370">
        <f aca="true" t="shared" si="2" ref="I34:I65">MAX(D34:H34)</f>
        <v>1.34</v>
      </c>
      <c r="K34" s="393">
        <v>4</v>
      </c>
      <c r="L34" s="516" t="s">
        <v>486</v>
      </c>
      <c r="M34" s="574" t="s">
        <v>9</v>
      </c>
      <c r="N34" s="73"/>
      <c r="O34" s="533"/>
      <c r="P34" s="533">
        <v>91.6</v>
      </c>
      <c r="Q34" s="533"/>
      <c r="R34" s="533"/>
      <c r="S34" s="377">
        <f t="shared" si="1"/>
        <v>91.6</v>
      </c>
    </row>
    <row r="35" spans="1:19" ht="16.5" thickBot="1">
      <c r="A35" s="21">
        <v>497</v>
      </c>
      <c r="B35" s="545" t="s">
        <v>145</v>
      </c>
      <c r="C35" s="8" t="str">
        <f>LOOKUP(A35,Name!A$1:B1316)</f>
        <v>Callum Stubbs</v>
      </c>
      <c r="D35" s="552">
        <v>1.23</v>
      </c>
      <c r="E35" s="552"/>
      <c r="F35" s="552"/>
      <c r="G35" s="552"/>
      <c r="H35" s="552"/>
      <c r="I35" s="370">
        <f t="shared" si="2"/>
        <v>1.23</v>
      </c>
      <c r="K35" s="392">
        <v>1</v>
      </c>
      <c r="L35" s="517" t="s">
        <v>486</v>
      </c>
      <c r="M35" s="574" t="s">
        <v>10</v>
      </c>
      <c r="N35" s="73">
        <v>100.6</v>
      </c>
      <c r="O35" s="533">
        <v>96.8</v>
      </c>
      <c r="P35" s="533">
        <v>94.7</v>
      </c>
      <c r="Q35" s="533"/>
      <c r="R35" s="533"/>
      <c r="S35" s="377">
        <f t="shared" si="1"/>
        <v>94.7</v>
      </c>
    </row>
    <row r="36" spans="1:19" ht="15.75">
      <c r="A36" s="21">
        <v>640</v>
      </c>
      <c r="B36" s="546" t="s">
        <v>147</v>
      </c>
      <c r="C36" s="366" t="str">
        <f>LOOKUP(A36,Name!A$1:B937)</f>
        <v>Elliot Tanner</v>
      </c>
      <c r="D36" s="555">
        <v>55</v>
      </c>
      <c r="E36" s="555">
        <v>55</v>
      </c>
      <c r="F36" s="555">
        <v>58</v>
      </c>
      <c r="G36" s="556"/>
      <c r="H36" s="556"/>
      <c r="I36" s="372">
        <f t="shared" si="2"/>
        <v>58</v>
      </c>
      <c r="K36" s="390">
        <v>4</v>
      </c>
      <c r="L36" s="518" t="s">
        <v>480</v>
      </c>
      <c r="M36" s="575" t="s">
        <v>9</v>
      </c>
      <c r="N36" s="533"/>
      <c r="O36" s="533"/>
      <c r="P36" s="533"/>
      <c r="Q36" s="533"/>
      <c r="R36" s="533"/>
      <c r="S36" s="378">
        <f t="shared" si="1"/>
        <v>0</v>
      </c>
    </row>
    <row r="37" spans="1:19" ht="15.75">
      <c r="A37" s="21">
        <v>642</v>
      </c>
      <c r="B37" s="546" t="s">
        <v>147</v>
      </c>
      <c r="C37" s="8" t="str">
        <f>LOOKUP(A37,Name!A$1:B936)</f>
        <v>Lewis Edwards</v>
      </c>
      <c r="D37" s="557">
        <v>50</v>
      </c>
      <c r="E37" s="558">
        <v>51</v>
      </c>
      <c r="F37" s="558">
        <v>53</v>
      </c>
      <c r="G37" s="558"/>
      <c r="H37" s="558"/>
      <c r="I37" s="503">
        <f t="shared" si="2"/>
        <v>53</v>
      </c>
      <c r="K37" s="391">
        <v>6</v>
      </c>
      <c r="L37" s="519" t="s">
        <v>480</v>
      </c>
      <c r="M37" s="575" t="s">
        <v>7</v>
      </c>
      <c r="N37" s="528">
        <v>86.6</v>
      </c>
      <c r="O37" s="528">
        <v>87.1</v>
      </c>
      <c r="P37" s="528">
        <v>84.9</v>
      </c>
      <c r="Q37" s="533"/>
      <c r="R37" s="533"/>
      <c r="S37" s="783">
        <f t="shared" si="1"/>
        <v>84.9</v>
      </c>
    </row>
    <row r="38" spans="1:19" s="461" customFormat="1" ht="15.75">
      <c r="A38" s="21">
        <v>350</v>
      </c>
      <c r="B38" s="546" t="s">
        <v>147</v>
      </c>
      <c r="C38" s="8" t="str">
        <f>LOOKUP(A38,Name!A$1:B933)</f>
        <v>Kofi Bennett</v>
      </c>
      <c r="D38" s="558">
        <v>47</v>
      </c>
      <c r="E38" s="557"/>
      <c r="F38" s="557">
        <v>49</v>
      </c>
      <c r="G38" s="557"/>
      <c r="H38" s="557"/>
      <c r="I38" s="503">
        <f t="shared" si="2"/>
        <v>49</v>
      </c>
      <c r="K38" s="149">
        <v>3</v>
      </c>
      <c r="L38" s="519" t="s">
        <v>480</v>
      </c>
      <c r="M38" s="575" t="s">
        <v>6</v>
      </c>
      <c r="N38" s="533">
        <v>94.6</v>
      </c>
      <c r="O38" s="533">
        <v>98.1</v>
      </c>
      <c r="P38" s="533">
        <v>94.4</v>
      </c>
      <c r="Q38" s="533"/>
      <c r="R38" s="533"/>
      <c r="S38" s="378">
        <f t="shared" si="1"/>
        <v>94.4</v>
      </c>
    </row>
    <row r="39" spans="1:19" ht="15.75">
      <c r="A39" s="21">
        <v>118</v>
      </c>
      <c r="B39" s="546" t="s">
        <v>147</v>
      </c>
      <c r="C39" s="8" t="str">
        <f>LOOKUP(A39,Name!A$1:B931)</f>
        <v>Evan Pritchard</v>
      </c>
      <c r="D39" s="558">
        <v>45</v>
      </c>
      <c r="E39" s="558"/>
      <c r="F39" s="558">
        <v>47</v>
      </c>
      <c r="G39" s="558"/>
      <c r="H39" s="558"/>
      <c r="I39" s="503">
        <f t="shared" si="2"/>
        <v>47</v>
      </c>
      <c r="K39" s="162">
        <v>5</v>
      </c>
      <c r="L39" s="519" t="s">
        <v>480</v>
      </c>
      <c r="M39" s="575" t="s">
        <v>8</v>
      </c>
      <c r="N39" s="533">
        <v>95.4</v>
      </c>
      <c r="O39" s="533"/>
      <c r="P39" s="533"/>
      <c r="Q39" s="533"/>
      <c r="R39" s="533"/>
      <c r="S39" s="378">
        <f t="shared" si="1"/>
        <v>95.4</v>
      </c>
    </row>
    <row r="40" spans="1:19" ht="16.5" thickBot="1">
      <c r="A40" s="21">
        <v>533</v>
      </c>
      <c r="B40" s="546" t="s">
        <v>147</v>
      </c>
      <c r="C40" s="8" t="str">
        <f>LOOKUP(A40,Name!A$1:B942)</f>
        <v>Ryan Pennington</v>
      </c>
      <c r="D40" s="558">
        <v>46</v>
      </c>
      <c r="E40" s="557">
        <v>47</v>
      </c>
      <c r="F40" s="557"/>
      <c r="G40" s="557"/>
      <c r="H40" s="557"/>
      <c r="I40" s="503">
        <f t="shared" si="2"/>
        <v>47</v>
      </c>
      <c r="K40" s="405">
        <v>1</v>
      </c>
      <c r="L40" s="520" t="s">
        <v>480</v>
      </c>
      <c r="M40" s="576" t="s">
        <v>10</v>
      </c>
      <c r="N40" s="542">
        <v>101.9</v>
      </c>
      <c r="O40" s="542">
        <v>107.1</v>
      </c>
      <c r="P40" s="542"/>
      <c r="Q40" s="542"/>
      <c r="R40" s="542"/>
      <c r="S40" s="406">
        <f t="shared" si="1"/>
        <v>101.9</v>
      </c>
    </row>
    <row r="41" spans="1:19" ht="16.5" thickBot="1">
      <c r="A41" s="34">
        <v>534</v>
      </c>
      <c r="B41" s="546" t="s">
        <v>147</v>
      </c>
      <c r="C41" s="8" t="str">
        <f>LOOKUP(A41,Name!A$1:B934)</f>
        <v>James McKenzie</v>
      </c>
      <c r="D41" s="557">
        <v>46</v>
      </c>
      <c r="E41" s="558"/>
      <c r="F41" s="558"/>
      <c r="G41" s="558"/>
      <c r="H41" s="558"/>
      <c r="I41" s="503">
        <f t="shared" si="2"/>
        <v>46</v>
      </c>
      <c r="K41" s="407" t="s">
        <v>0</v>
      </c>
      <c r="L41" s="408" t="s">
        <v>479</v>
      </c>
      <c r="M41" s="409" t="s">
        <v>482</v>
      </c>
      <c r="N41" s="410" t="s">
        <v>89</v>
      </c>
      <c r="O41" s="410" t="s">
        <v>1</v>
      </c>
      <c r="P41" s="410" t="s">
        <v>2</v>
      </c>
      <c r="Q41" s="410" t="s">
        <v>3</v>
      </c>
      <c r="R41" s="411" t="s">
        <v>4</v>
      </c>
      <c r="S41" s="412" t="s">
        <v>11</v>
      </c>
    </row>
    <row r="42" spans="1:9" ht="15.75">
      <c r="A42" s="34">
        <v>537</v>
      </c>
      <c r="B42" s="546" t="s">
        <v>147</v>
      </c>
      <c r="C42" s="8" t="str">
        <f>LOOKUP(A42,Name!A$1:B935)</f>
        <v>Timothy Li</v>
      </c>
      <c r="D42" s="557"/>
      <c r="E42" s="558">
        <v>46</v>
      </c>
      <c r="F42" s="558"/>
      <c r="G42" s="558"/>
      <c r="H42" s="558"/>
      <c r="I42" s="503">
        <f t="shared" si="2"/>
        <v>46</v>
      </c>
    </row>
    <row r="43" spans="1:19" ht="15.75">
      <c r="A43" s="34">
        <v>532</v>
      </c>
      <c r="B43" s="546" t="s">
        <v>147</v>
      </c>
      <c r="C43" s="8" t="str">
        <f>LOOKUP(A43,Name!A$1:B939)</f>
        <v>Oran Au</v>
      </c>
      <c r="D43" s="558"/>
      <c r="E43" s="558"/>
      <c r="F43" s="558">
        <v>46</v>
      </c>
      <c r="G43" s="552"/>
      <c r="H43" s="552"/>
      <c r="I43" s="503">
        <f t="shared" si="2"/>
        <v>46</v>
      </c>
      <c r="K43" s="21">
        <v>646</v>
      </c>
      <c r="L43" s="549" t="s">
        <v>148</v>
      </c>
      <c r="M43" s="562" t="str">
        <f>LOOKUP(K43,Name!A$1:B1298)</f>
        <v>Elliot Harris</v>
      </c>
      <c r="N43" s="610"/>
      <c r="O43" s="784">
        <v>56</v>
      </c>
      <c r="P43" s="784">
        <v>52</v>
      </c>
      <c r="Q43" s="610"/>
      <c r="R43" s="610"/>
      <c r="S43" s="778">
        <f aca="true" t="shared" si="3" ref="S43:S57">MAX(N43:R43)</f>
        <v>56</v>
      </c>
    </row>
    <row r="44" spans="1:19" ht="15.75">
      <c r="A44" s="21">
        <v>120</v>
      </c>
      <c r="B44" s="546" t="s">
        <v>147</v>
      </c>
      <c r="C44" s="8" t="str">
        <f>LOOKUP(A44,Name!A$1:B930)</f>
        <v>Connor Race</v>
      </c>
      <c r="D44" s="558">
        <v>40</v>
      </c>
      <c r="E44" s="558"/>
      <c r="F44" s="558"/>
      <c r="G44" s="558"/>
      <c r="H44" s="558"/>
      <c r="I44" s="503">
        <f t="shared" si="2"/>
        <v>40</v>
      </c>
      <c r="K44" s="21">
        <v>353</v>
      </c>
      <c r="L44" s="549" t="s">
        <v>148</v>
      </c>
      <c r="M44" s="562" t="str">
        <f>LOOKUP(K44,Name!A$1:B1292)</f>
        <v>Nathaniel Clarke</v>
      </c>
      <c r="N44" s="561">
        <v>50</v>
      </c>
      <c r="O44" s="558"/>
      <c r="P44" s="558"/>
      <c r="Q44" s="558"/>
      <c r="R44" s="558"/>
      <c r="S44" s="14">
        <f t="shared" si="3"/>
        <v>50</v>
      </c>
    </row>
    <row r="45" spans="1:19" ht="15.75">
      <c r="A45" s="21">
        <v>352</v>
      </c>
      <c r="B45" s="546" t="s">
        <v>147</v>
      </c>
      <c r="C45" s="8" t="str">
        <f>LOOKUP(A45,Name!A$1:B941)</f>
        <v>Noah Lloyd</v>
      </c>
      <c r="D45" s="558"/>
      <c r="E45" s="558">
        <v>38</v>
      </c>
      <c r="F45" s="558"/>
      <c r="G45" s="558"/>
      <c r="H45" s="558"/>
      <c r="I45" s="503">
        <f t="shared" si="2"/>
        <v>38</v>
      </c>
      <c r="K45" s="21">
        <v>644</v>
      </c>
      <c r="L45" s="549" t="s">
        <v>148</v>
      </c>
      <c r="M45" s="562" t="str">
        <f>LOOKUP(K45,Name!A$1:B1292)</f>
        <v>DeAndre Williams</v>
      </c>
      <c r="N45" s="558">
        <v>46</v>
      </c>
      <c r="O45" s="558"/>
      <c r="P45" s="558">
        <v>46</v>
      </c>
      <c r="Q45" s="558"/>
      <c r="R45" s="558"/>
      <c r="S45" s="14">
        <f t="shared" si="3"/>
        <v>46</v>
      </c>
    </row>
    <row r="46" spans="1:19" ht="15.75">
      <c r="A46" s="21">
        <v>125</v>
      </c>
      <c r="B46" s="546" t="s">
        <v>147</v>
      </c>
      <c r="C46" s="8" t="str">
        <f>LOOKUP(A46,Name!A$1:B939)</f>
        <v>Cameron Bisseu</v>
      </c>
      <c r="D46" s="558"/>
      <c r="E46" s="558">
        <v>37</v>
      </c>
      <c r="F46" s="552"/>
      <c r="G46" s="552"/>
      <c r="H46" s="552"/>
      <c r="I46" s="503">
        <f t="shared" si="2"/>
        <v>37</v>
      </c>
      <c r="K46" s="21">
        <v>641</v>
      </c>
      <c r="L46" s="549" t="s">
        <v>148</v>
      </c>
      <c r="M46" s="562" t="str">
        <f>LOOKUP(K46,Name!A$1:B1299)</f>
        <v>Darshan Gill</v>
      </c>
      <c r="N46" s="558">
        <v>46</v>
      </c>
      <c r="O46" s="558">
        <v>44</v>
      </c>
      <c r="P46" s="558"/>
      <c r="Q46" s="558"/>
      <c r="R46" s="558"/>
      <c r="S46" s="14">
        <f t="shared" si="3"/>
        <v>46</v>
      </c>
    </row>
    <row r="47" spans="1:19" ht="15.75">
      <c r="A47" s="21">
        <v>354</v>
      </c>
      <c r="B47" s="546" t="s">
        <v>147</v>
      </c>
      <c r="C47" s="366" t="str">
        <f>LOOKUP(A47,Name!A$1:B932)</f>
        <v>Reece Canhigh</v>
      </c>
      <c r="D47" s="556">
        <v>34</v>
      </c>
      <c r="E47" s="556"/>
      <c r="F47" s="556"/>
      <c r="G47" s="556"/>
      <c r="H47" s="556"/>
      <c r="I47" s="503">
        <f t="shared" si="2"/>
        <v>34</v>
      </c>
      <c r="K47" s="361">
        <v>117</v>
      </c>
      <c r="L47" s="549" t="s">
        <v>148</v>
      </c>
      <c r="M47" s="562" t="str">
        <f>LOOKUP(K47,Name!A$1:B1299)</f>
        <v>David Iliffe</v>
      </c>
      <c r="N47" s="558">
        <v>40</v>
      </c>
      <c r="O47" s="558"/>
      <c r="P47" s="558">
        <v>37</v>
      </c>
      <c r="Q47" s="558"/>
      <c r="R47" s="558"/>
      <c r="S47" s="14">
        <f t="shared" si="3"/>
        <v>40</v>
      </c>
    </row>
    <row r="48" spans="1:19" ht="15.75">
      <c r="A48" s="21">
        <v>498</v>
      </c>
      <c r="B48" s="546" t="s">
        <v>147</v>
      </c>
      <c r="C48" s="8" t="str">
        <f>LOOKUP(A48,Name!A$1:B940)</f>
        <v>Aran Palmer</v>
      </c>
      <c r="D48" s="556">
        <v>34</v>
      </c>
      <c r="E48" s="556"/>
      <c r="F48" s="556"/>
      <c r="G48" s="558"/>
      <c r="H48" s="556"/>
      <c r="I48" s="503">
        <f t="shared" si="2"/>
        <v>34</v>
      </c>
      <c r="K48" s="21">
        <v>120</v>
      </c>
      <c r="L48" s="549" t="s">
        <v>148</v>
      </c>
      <c r="M48" s="562" t="str">
        <f>LOOKUP(K48,Name!A$1:B1285)</f>
        <v>Connor Race</v>
      </c>
      <c r="N48" s="558"/>
      <c r="O48" s="558"/>
      <c r="P48" s="558">
        <v>40</v>
      </c>
      <c r="Q48" s="558"/>
      <c r="R48" s="558"/>
      <c r="S48" s="14">
        <f t="shared" si="3"/>
        <v>40</v>
      </c>
    </row>
    <row r="49" spans="1:19" ht="15.75">
      <c r="A49" s="21">
        <v>497</v>
      </c>
      <c r="B49" s="546" t="s">
        <v>147</v>
      </c>
      <c r="C49" s="8" t="str">
        <f>LOOKUP(A49,Name!A$1:B935)</f>
        <v>Callum Stubbs</v>
      </c>
      <c r="D49" s="558">
        <v>29</v>
      </c>
      <c r="E49" s="558"/>
      <c r="F49" s="558"/>
      <c r="G49" s="558"/>
      <c r="H49" s="558"/>
      <c r="I49" s="503">
        <f t="shared" si="2"/>
        <v>29</v>
      </c>
      <c r="K49" s="21">
        <v>499</v>
      </c>
      <c r="L49" s="549" t="s">
        <v>148</v>
      </c>
      <c r="M49" s="562" t="str">
        <f>LOOKUP(K49,Name!A$1:B1297)</f>
        <v>Alex Johnson</v>
      </c>
      <c r="N49" s="558"/>
      <c r="O49" s="558">
        <v>39</v>
      </c>
      <c r="P49" s="558"/>
      <c r="Q49" s="558"/>
      <c r="R49" s="558"/>
      <c r="S49" s="14">
        <f t="shared" si="3"/>
        <v>39</v>
      </c>
    </row>
    <row r="50" spans="1:19" ht="15.75">
      <c r="A50" s="21">
        <v>122</v>
      </c>
      <c r="B50" s="546" t="s">
        <v>147</v>
      </c>
      <c r="C50" s="8" t="str">
        <f>LOOKUP(A50,Name!A$1:B938)</f>
        <v>Lewis Douglas</v>
      </c>
      <c r="D50" s="558">
        <v>27</v>
      </c>
      <c r="E50" s="558"/>
      <c r="F50" s="552"/>
      <c r="G50" s="552"/>
      <c r="H50" s="552"/>
      <c r="I50" s="503">
        <f t="shared" si="2"/>
        <v>27</v>
      </c>
      <c r="K50" s="21">
        <v>532</v>
      </c>
      <c r="L50" s="549" t="s">
        <v>148</v>
      </c>
      <c r="M50" s="562" t="str">
        <f>LOOKUP(K50,Name!A$1:B1296)</f>
        <v>Oran Au</v>
      </c>
      <c r="N50" s="558"/>
      <c r="O50" s="558">
        <v>38</v>
      </c>
      <c r="P50" s="558"/>
      <c r="Q50" s="558"/>
      <c r="R50" s="558"/>
      <c r="S50" s="14">
        <f t="shared" si="3"/>
        <v>38</v>
      </c>
    </row>
    <row r="51" spans="1:19" ht="15.75">
      <c r="A51" s="21">
        <v>119</v>
      </c>
      <c r="B51" s="546" t="s">
        <v>147</v>
      </c>
      <c r="C51" s="8" t="str">
        <f>LOOKUP(A51,Name!A$1:B932)</f>
        <v>Harry Darrock</v>
      </c>
      <c r="D51" s="558"/>
      <c r="E51" s="558">
        <v>25</v>
      </c>
      <c r="F51" s="558"/>
      <c r="G51" s="558"/>
      <c r="H51" s="558"/>
      <c r="I51" s="503">
        <f t="shared" si="2"/>
        <v>25</v>
      </c>
      <c r="K51" s="21">
        <v>534</v>
      </c>
      <c r="L51" s="549" t="s">
        <v>148</v>
      </c>
      <c r="M51" s="562" t="str">
        <f>LOOKUP(K51,Name!A$1:B1294)</f>
        <v>James McKenzie</v>
      </c>
      <c r="N51" s="558"/>
      <c r="O51" s="558"/>
      <c r="P51" s="558">
        <v>37</v>
      </c>
      <c r="Q51" s="558"/>
      <c r="R51" s="558"/>
      <c r="S51" s="14">
        <f t="shared" si="3"/>
        <v>37</v>
      </c>
    </row>
    <row r="52" spans="1:19" ht="15.75">
      <c r="A52" s="458">
        <v>639</v>
      </c>
      <c r="B52" s="547" t="s">
        <v>158</v>
      </c>
      <c r="C52" s="563" t="str">
        <f>LOOKUP(A52,Name!A$1:B1325)</f>
        <v>Caleb Taylor</v>
      </c>
      <c r="D52" s="559">
        <v>6</v>
      </c>
      <c r="E52" s="559">
        <v>6.26</v>
      </c>
      <c r="F52" s="559">
        <v>6.1</v>
      </c>
      <c r="G52" s="560"/>
      <c r="H52" s="560"/>
      <c r="I52" s="779">
        <f t="shared" si="2"/>
        <v>6.26</v>
      </c>
      <c r="K52" s="21">
        <v>531</v>
      </c>
      <c r="L52" s="549" t="s">
        <v>148</v>
      </c>
      <c r="M52" s="562" t="str">
        <f>LOOKUP(K52,Name!A$1:B1295)</f>
        <v>Joe Perkins</v>
      </c>
      <c r="N52" s="558">
        <v>36</v>
      </c>
      <c r="O52" s="558"/>
      <c r="P52" s="558"/>
      <c r="Q52" s="558"/>
      <c r="R52" s="558"/>
      <c r="S52" s="14">
        <f t="shared" si="3"/>
        <v>36</v>
      </c>
    </row>
    <row r="53" spans="1:19" ht="15.75">
      <c r="A53" s="21">
        <v>643</v>
      </c>
      <c r="B53" s="548" t="s">
        <v>158</v>
      </c>
      <c r="C53" s="564" t="str">
        <f>LOOKUP(A53,Name!A$1:B1322)</f>
        <v>Will Sands</v>
      </c>
      <c r="D53" s="552">
        <v>5.4</v>
      </c>
      <c r="E53" s="552">
        <v>5.44</v>
      </c>
      <c r="F53" s="552"/>
      <c r="G53" s="552"/>
      <c r="H53" s="552"/>
      <c r="I53" s="371">
        <f t="shared" si="2"/>
        <v>5.44</v>
      </c>
      <c r="K53" s="21">
        <v>354</v>
      </c>
      <c r="L53" s="549" t="s">
        <v>148</v>
      </c>
      <c r="M53" s="562" t="str">
        <f>LOOKUP(K53,Name!A$1:B1293)</f>
        <v>Reece Canhigh</v>
      </c>
      <c r="N53" s="558"/>
      <c r="O53" s="558">
        <v>35</v>
      </c>
      <c r="P53" s="558"/>
      <c r="Q53" s="558"/>
      <c r="R53" s="558"/>
      <c r="S53" s="14">
        <f t="shared" si="3"/>
        <v>35</v>
      </c>
    </row>
    <row r="54" spans="1:19" ht="15.75">
      <c r="A54" s="21">
        <v>352</v>
      </c>
      <c r="B54" s="548" t="s">
        <v>158</v>
      </c>
      <c r="C54" s="564" t="str">
        <f>LOOKUP(A54,Name!A$1:B1319)</f>
        <v>Noah Lloyd</v>
      </c>
      <c r="D54" s="552">
        <v>5.3</v>
      </c>
      <c r="E54" s="552"/>
      <c r="F54" s="552"/>
      <c r="G54" s="552"/>
      <c r="H54" s="552"/>
      <c r="I54" s="371">
        <f t="shared" si="2"/>
        <v>5.3</v>
      </c>
      <c r="K54" s="21">
        <v>123</v>
      </c>
      <c r="L54" s="549" t="s">
        <v>148</v>
      </c>
      <c r="M54" s="562" t="str">
        <f>LOOKUP(K54,Name!A$1:B1286)</f>
        <v>Aaron Oshenye</v>
      </c>
      <c r="N54" s="558"/>
      <c r="O54" s="558">
        <v>33</v>
      </c>
      <c r="P54" s="558"/>
      <c r="Q54" s="558"/>
      <c r="R54" s="558"/>
      <c r="S54" s="14">
        <f t="shared" si="3"/>
        <v>33</v>
      </c>
    </row>
    <row r="55" spans="1:19" ht="15.75">
      <c r="A55" s="21">
        <v>537</v>
      </c>
      <c r="B55" s="548" t="s">
        <v>158</v>
      </c>
      <c r="C55" s="564" t="str">
        <f>LOOKUP(A55,Name!A$1:B1329)</f>
        <v>Timothy Li</v>
      </c>
      <c r="D55" s="552"/>
      <c r="E55" s="552">
        <v>5.16</v>
      </c>
      <c r="F55" s="552"/>
      <c r="G55" s="552"/>
      <c r="H55" s="552"/>
      <c r="I55" s="371">
        <f t="shared" si="2"/>
        <v>5.16</v>
      </c>
      <c r="K55" s="21">
        <v>498</v>
      </c>
      <c r="L55" s="549" t="s">
        <v>148</v>
      </c>
      <c r="M55" s="562" t="str">
        <f>LOOKUP(K55,Name!A$1:B1296)</f>
        <v>Aran Palmer</v>
      </c>
      <c r="N55" s="558"/>
      <c r="O55" s="558"/>
      <c r="P55" s="558">
        <v>31</v>
      </c>
      <c r="Q55" s="558"/>
      <c r="R55" s="558"/>
      <c r="S55" s="14">
        <f t="shared" si="3"/>
        <v>31</v>
      </c>
    </row>
    <row r="56" spans="1:19" ht="15.75">
      <c r="A56" s="21">
        <v>638</v>
      </c>
      <c r="B56" s="548" t="s">
        <v>158</v>
      </c>
      <c r="C56" s="564" t="str">
        <f>LOOKUP(A56,Name!A$1:B1321)</f>
        <v>Jamie Russell</v>
      </c>
      <c r="D56" s="552"/>
      <c r="E56" s="552"/>
      <c r="F56" s="552">
        <v>5.08</v>
      </c>
      <c r="G56" s="552"/>
      <c r="H56" s="552"/>
      <c r="I56" s="371">
        <f t="shared" si="2"/>
        <v>5.08</v>
      </c>
      <c r="K56" s="21">
        <v>533</v>
      </c>
      <c r="L56" s="549" t="s">
        <v>148</v>
      </c>
      <c r="M56" s="562" t="str">
        <f>LOOKUP(K56,Name!A$1:B1297)</f>
        <v>Ryan Pennington</v>
      </c>
      <c r="N56" s="558">
        <v>30</v>
      </c>
      <c r="O56" s="558"/>
      <c r="P56" s="558"/>
      <c r="Q56" s="558"/>
      <c r="R56" s="558"/>
      <c r="S56" s="14">
        <f t="shared" si="3"/>
        <v>30</v>
      </c>
    </row>
    <row r="57" spans="1:19" ht="15.75">
      <c r="A57" s="21">
        <v>120</v>
      </c>
      <c r="B57" s="548" t="s">
        <v>158</v>
      </c>
      <c r="C57" s="564" t="str">
        <f>LOOKUP(A57,Name!A$1:B1333)</f>
        <v>Connor Race</v>
      </c>
      <c r="D57" s="552"/>
      <c r="E57" s="552">
        <v>4.22</v>
      </c>
      <c r="F57" s="552">
        <v>5.04</v>
      </c>
      <c r="G57" s="552"/>
      <c r="H57" s="552"/>
      <c r="I57" s="371">
        <f t="shared" si="2"/>
        <v>5.04</v>
      </c>
      <c r="K57" s="21">
        <v>119</v>
      </c>
      <c r="L57" s="549" t="s">
        <v>148</v>
      </c>
      <c r="M57" s="562" t="str">
        <f>LOOKUP(K57,Name!A$1:B1284)</f>
        <v>Harry Darrock</v>
      </c>
      <c r="N57" s="558"/>
      <c r="O57" s="558">
        <v>25</v>
      </c>
      <c r="P57" s="558"/>
      <c r="Q57" s="558"/>
      <c r="R57" s="558"/>
      <c r="S57" s="14">
        <f t="shared" si="3"/>
        <v>25</v>
      </c>
    </row>
    <row r="58" spans="1:19" ht="15.75">
      <c r="A58" s="21">
        <v>535</v>
      </c>
      <c r="B58" s="548" t="s">
        <v>158</v>
      </c>
      <c r="C58" s="564" t="str">
        <f>LOOKUP(A58,Name!A$1:B1328)</f>
        <v>Seb Stowe</v>
      </c>
      <c r="D58" s="552">
        <v>4.94</v>
      </c>
      <c r="E58" s="552"/>
      <c r="F58" s="552">
        <v>4.92</v>
      </c>
      <c r="G58" s="552"/>
      <c r="H58" s="552"/>
      <c r="I58" s="371">
        <f t="shared" si="2"/>
        <v>4.94</v>
      </c>
      <c r="K58" s="41" t="s">
        <v>0</v>
      </c>
      <c r="L58" s="481" t="s">
        <v>479</v>
      </c>
      <c r="M58" s="42" t="s">
        <v>35</v>
      </c>
      <c r="N58" s="566" t="s">
        <v>89</v>
      </c>
      <c r="O58" s="566" t="s">
        <v>1</v>
      </c>
      <c r="P58" s="566" t="s">
        <v>2</v>
      </c>
      <c r="Q58" s="566" t="s">
        <v>3</v>
      </c>
      <c r="R58" s="567" t="s">
        <v>4</v>
      </c>
      <c r="S58" s="577" t="s">
        <v>526</v>
      </c>
    </row>
    <row r="59" spans="1:9" ht="15.75">
      <c r="A59" s="21">
        <v>532</v>
      </c>
      <c r="B59" s="548" t="s">
        <v>158</v>
      </c>
      <c r="C59" s="564" t="str">
        <f>LOOKUP(A59,Name!A$1:B1327)</f>
        <v>Oran Au</v>
      </c>
      <c r="D59" s="552">
        <v>4.42</v>
      </c>
      <c r="E59" s="552">
        <v>4.66</v>
      </c>
      <c r="F59" s="552">
        <v>4.5</v>
      </c>
      <c r="G59" s="552"/>
      <c r="H59" s="552"/>
      <c r="I59" s="371">
        <f t="shared" si="2"/>
        <v>4.66</v>
      </c>
    </row>
    <row r="60" spans="1:9" ht="15.75">
      <c r="A60" s="21">
        <v>499</v>
      </c>
      <c r="B60" s="548" t="s">
        <v>158</v>
      </c>
      <c r="C60" s="564" t="str">
        <f>LOOKUP(A60,Name!A$1:B1329)</f>
        <v>Alex Johnson</v>
      </c>
      <c r="D60" s="552"/>
      <c r="E60" s="552"/>
      <c r="F60" s="552">
        <v>4.5</v>
      </c>
      <c r="G60" s="552"/>
      <c r="H60" s="552"/>
      <c r="I60" s="371">
        <f t="shared" si="2"/>
        <v>4.5</v>
      </c>
    </row>
    <row r="61" spans="1:9" ht="15.75">
      <c r="A61" s="21">
        <v>118</v>
      </c>
      <c r="B61" s="548" t="s">
        <v>158</v>
      </c>
      <c r="C61" s="565" t="str">
        <f>LOOKUP(A61,Name!A$1:B1334)</f>
        <v>Evan Pritchard</v>
      </c>
      <c r="D61" s="553"/>
      <c r="E61" s="553">
        <v>4.46</v>
      </c>
      <c r="F61" s="553"/>
      <c r="G61" s="553"/>
      <c r="H61" s="553"/>
      <c r="I61" s="371">
        <f t="shared" si="2"/>
        <v>4.46</v>
      </c>
    </row>
    <row r="62" spans="1:9" ht="15.75">
      <c r="A62" s="21">
        <v>351</v>
      </c>
      <c r="B62" s="548" t="s">
        <v>158</v>
      </c>
      <c r="C62" s="578" t="str">
        <f>LOOKUP(A62,Name!A$1:B1320)</f>
        <v>Jayden Pedley-Morgan</v>
      </c>
      <c r="D62" s="552"/>
      <c r="E62" s="552">
        <v>4.24</v>
      </c>
      <c r="F62" s="552"/>
      <c r="G62" s="552"/>
      <c r="H62" s="552"/>
      <c r="I62" s="371">
        <f t="shared" si="2"/>
        <v>4.24</v>
      </c>
    </row>
  </sheetData>
  <sheetProtection/>
  <conditionalFormatting sqref="A79:B65535 A1:B1 A2:A35 A47:A60">
    <cfRule type="cellIs" priority="37" dxfId="132" operator="between" stopIfTrue="1">
      <formula>500</formula>
      <formula>599</formula>
    </cfRule>
    <cfRule type="cellIs" priority="38" dxfId="131" operator="between" stopIfTrue="1">
      <formula>600</formula>
      <formula>699</formula>
    </cfRule>
    <cfRule type="cellIs" priority="39" dxfId="130" operator="between" stopIfTrue="1">
      <formula>300</formula>
      <formula>399</formula>
    </cfRule>
  </conditionalFormatting>
  <conditionalFormatting sqref="B17:B35 A44:A46 A36:B43 L57 K57:K58 A61:A62 B44:B62 K43:L56">
    <cfRule type="cellIs" priority="40" dxfId="4" operator="between" stopIfTrue="1">
      <formula>300</formula>
      <formula>399</formula>
    </cfRule>
    <cfRule type="cellIs" priority="41" dxfId="3" operator="between" stopIfTrue="1">
      <formula>600</formula>
      <formula>699</formula>
    </cfRule>
    <cfRule type="cellIs" priority="42" dxfId="2" operator="between" stopIfTrue="1">
      <formula>500</formula>
      <formula>599</formula>
    </cfRule>
  </conditionalFormatting>
  <conditionalFormatting sqref="A1:B1 A2:A35 B51 A36:B50 A51:A62 K43:K58">
    <cfRule type="cellIs" priority="36" dxfId="99" operator="between">
      <formula>100</formula>
      <formula>199</formula>
    </cfRule>
  </conditionalFormatting>
  <conditionalFormatting sqref="A1:B1 A79:B65536 A2:A35 B51 A36:B50 A51:A62 K43:K58">
    <cfRule type="cellIs" priority="35" dxfId="167" operator="between">
      <formula>400</formula>
      <formula>499</formula>
    </cfRule>
  </conditionalFormatting>
  <conditionalFormatting sqref="B2:B16">
    <cfRule type="cellIs" priority="26" dxfId="112" operator="between" stopIfTrue="1">
      <formula>300</formula>
      <formula>399</formula>
    </cfRule>
    <cfRule type="cellIs" priority="27" dxfId="111" operator="between" stopIfTrue="1">
      <formula>600</formula>
      <formula>699</formula>
    </cfRule>
    <cfRule type="cellIs" priority="28" dxfId="2" operator="between" stopIfTrue="1">
      <formula>500</formula>
      <formula>599</formula>
    </cfRule>
  </conditionalFormatting>
  <conditionalFormatting sqref="L58">
    <cfRule type="cellIs" priority="14" dxfId="132" operator="between" stopIfTrue="1">
      <formula>500</formula>
      <formula>599</formula>
    </cfRule>
    <cfRule type="cellIs" priority="15" dxfId="131" operator="between" stopIfTrue="1">
      <formula>600</formula>
      <formula>699</formula>
    </cfRule>
    <cfRule type="cellIs" priority="16" dxfId="130" operator="between" stopIfTrue="1">
      <formula>300</formula>
      <formula>399</formula>
    </cfRule>
  </conditionalFormatting>
  <conditionalFormatting sqref="L58">
    <cfRule type="cellIs" priority="13" dxfId="99" operator="between">
      <formula>100</formula>
      <formula>199</formula>
    </cfRule>
  </conditionalFormatting>
  <conditionalFormatting sqref="L58">
    <cfRule type="cellIs" priority="12" dxfId="167" operator="between">
      <formula>400</formula>
      <formula>499</formula>
    </cfRule>
  </conditionalFormatting>
  <conditionalFormatting sqref="K28:L35">
    <cfRule type="cellIs" priority="9" dxfId="132" operator="between" stopIfTrue="1">
      <formula>500</formula>
      <formula>599</formula>
    </cfRule>
    <cfRule type="cellIs" priority="10" dxfId="131" operator="between" stopIfTrue="1">
      <formula>600</formula>
      <formula>699</formula>
    </cfRule>
    <cfRule type="cellIs" priority="11" dxfId="130" operator="between" stopIfTrue="1">
      <formula>300</formula>
      <formula>399</formula>
    </cfRule>
  </conditionalFormatting>
  <conditionalFormatting sqref="K1:K41">
    <cfRule type="cellIs" priority="5" dxfId="101" operator="between">
      <formula>600</formula>
      <formula>700</formula>
    </cfRule>
    <cfRule type="cellIs" priority="6" dxfId="100" operator="between">
      <formula>299</formula>
      <formula>399</formula>
    </cfRule>
    <cfRule type="cellIs" priority="7" dxfId="99" operator="between">
      <formula>99</formula>
      <formula>200</formula>
    </cfRule>
    <cfRule type="cellIs" priority="8" dxfId="98" operator="between">
      <formula>400</formula>
      <formula>499</formula>
    </cfRule>
  </conditionalFormatting>
  <conditionalFormatting sqref="K9">
    <cfRule type="cellIs" priority="4" dxfId="159" operator="between">
      <formula>500</formula>
      <formula>599</formula>
    </cfRule>
  </conditionalFormatting>
  <conditionalFormatting sqref="A49:A50">
    <cfRule type="cellIs" priority="1" dxfId="4" operator="between" stopIfTrue="1">
      <formula>300</formula>
      <formula>399</formula>
    </cfRule>
    <cfRule type="cellIs" priority="2" dxfId="3" operator="between" stopIfTrue="1">
      <formula>600</formula>
      <formula>699</formula>
    </cfRule>
    <cfRule type="cellIs" priority="3" dxfId="2" operator="between" stopIfTrue="1">
      <formula>500</formula>
      <formula>599</formula>
    </cfRule>
  </conditionalFormatting>
  <printOptions horizontalCentered="1" vertic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63" r:id="rId1"/>
  <headerFooter alignWithMargins="0">
    <oddHeader>&amp;L&amp;14Sportshall Athletics League&amp;C&amp;14Birmingham Division&amp;R&amp;14Season 2013 to 2014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Stuart paul</cp:lastModifiedBy>
  <cp:lastPrinted>2013-12-29T16:41:56Z</cp:lastPrinted>
  <dcterms:created xsi:type="dcterms:W3CDTF">2004-10-09T19:34:07Z</dcterms:created>
  <dcterms:modified xsi:type="dcterms:W3CDTF">2013-12-31T16:31:11Z</dcterms:modified>
  <cp:category/>
  <cp:version/>
  <cp:contentType/>
  <cp:contentStatus/>
</cp:coreProperties>
</file>