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210" windowWidth="6420" windowHeight="7410" tabRatio="766" firstSheet="2" activeTab="7"/>
  </bookViews>
  <sheets>
    <sheet name="Names" sheetId="11" r:id="rId1"/>
    <sheet name="ts11B" sheetId="19" r:id="rId2"/>
    <sheet name="ts11G" sheetId="23" r:id="rId3"/>
    <sheet name="ts13B" sheetId="25" r:id="rId4"/>
    <sheet name="ts13G" sheetId="24" r:id="rId5"/>
    <sheet name="ts15B" sheetId="22" r:id="rId6"/>
    <sheet name="ts15G" sheetId="20" r:id="rId7"/>
    <sheet name="Pts" sheetId="21" r:id="rId8"/>
    <sheet name="11BF" sheetId="10" r:id="rId9"/>
    <sheet name="11BT" sheetId="7" r:id="rId10"/>
    <sheet name="13BF" sheetId="6" r:id="rId11"/>
    <sheet name="13BT" sheetId="12" r:id="rId12"/>
    <sheet name="11GF" sheetId="18" r:id="rId13"/>
    <sheet name="11GT" sheetId="17" r:id="rId14"/>
    <sheet name="13GF" sheetId="16" r:id="rId15"/>
    <sheet name="13GT" sheetId="15" r:id="rId16"/>
    <sheet name="15G" sheetId="26" r:id="rId17"/>
    <sheet name="15B" sheetId="27" r:id="rId18"/>
  </sheets>
  <definedNames>
    <definedName name="_xlnm.Print_Area" localSheetId="13">'11GT'!$A$1:$H$49</definedName>
    <definedName name="_xlnm.Print_Area" localSheetId="10">'13BF'!$A$1:$I$55</definedName>
    <definedName name="_xlnm.Print_Area" localSheetId="7">Pts!$A$1:$M$41</definedName>
    <definedName name="_xlnm.Print_Area" localSheetId="1">ts11B!$H$1:$R$64</definedName>
    <definedName name="_xlnm.Print_Area" localSheetId="2">ts11G!$H$1:$R$64</definedName>
    <definedName name="_xlnm.Print_Area" localSheetId="3">ts13B!$H$1:$R$68</definedName>
    <definedName name="_xlnm.Print_Area" localSheetId="6">ts15G!$A$1:$Q$51</definedName>
  </definedNames>
  <calcPr calcId="145621"/>
</workbook>
</file>

<file path=xl/calcChain.xml><?xml version="1.0" encoding="utf-8"?>
<calcChain xmlns="http://schemas.openxmlformats.org/spreadsheetml/2006/main">
  <c r="M1" i="20" l="1"/>
  <c r="O6" i="22" l="1"/>
  <c r="O7" i="22"/>
  <c r="O8" i="22"/>
  <c r="O9" i="22"/>
  <c r="O10" i="22"/>
  <c r="O5" i="22"/>
  <c r="E32" i="19" l="1"/>
  <c r="E33" i="19"/>
  <c r="E34" i="19"/>
  <c r="E35" i="19"/>
  <c r="E31" i="19"/>
  <c r="D32" i="19"/>
  <c r="D33" i="19"/>
  <c r="D34" i="19"/>
  <c r="D35" i="19"/>
  <c r="D31" i="19"/>
  <c r="C32" i="19"/>
  <c r="C33" i="19"/>
  <c r="C34" i="19"/>
  <c r="C35" i="19"/>
  <c r="C31" i="19"/>
  <c r="B32" i="19"/>
  <c r="B33" i="19"/>
  <c r="B34" i="19"/>
  <c r="B35" i="19"/>
  <c r="B31" i="19"/>
  <c r="E25" i="19"/>
  <c r="E26" i="19"/>
  <c r="E27" i="19"/>
  <c r="E28" i="19"/>
  <c r="E24" i="19"/>
  <c r="D25" i="19"/>
  <c r="D26" i="19"/>
  <c r="D27" i="19"/>
  <c r="D28" i="19"/>
  <c r="D24" i="19"/>
  <c r="C25" i="19"/>
  <c r="C26" i="19"/>
  <c r="C27" i="19"/>
  <c r="C28" i="19"/>
  <c r="C24" i="19"/>
  <c r="B25" i="19"/>
  <c r="B26" i="19"/>
  <c r="B27" i="19"/>
  <c r="B28" i="19"/>
  <c r="B24" i="19"/>
  <c r="A32" i="19"/>
  <c r="A33" i="19"/>
  <c r="A34" i="19"/>
  <c r="A35" i="19"/>
  <c r="A31" i="19"/>
  <c r="A25" i="19"/>
  <c r="A26" i="19"/>
  <c r="A27" i="19"/>
  <c r="A28" i="19"/>
  <c r="A24" i="19"/>
  <c r="E31" i="23" l="1"/>
  <c r="E32" i="23" l="1"/>
  <c r="E33" i="23"/>
  <c r="E34" i="23"/>
  <c r="E35" i="23"/>
  <c r="D32" i="23"/>
  <c r="D33" i="23"/>
  <c r="D34" i="23"/>
  <c r="D35" i="23"/>
  <c r="D31" i="23"/>
  <c r="C32" i="23"/>
  <c r="C33" i="23"/>
  <c r="C34" i="23"/>
  <c r="C35" i="23"/>
  <c r="C31" i="23"/>
  <c r="B32" i="23"/>
  <c r="B33" i="23"/>
  <c r="B34" i="23"/>
  <c r="B35" i="23"/>
  <c r="B31" i="23"/>
  <c r="A32" i="23"/>
  <c r="A33" i="23"/>
  <c r="A34" i="23"/>
  <c r="A35" i="23"/>
  <c r="A31" i="23"/>
  <c r="E25" i="23"/>
  <c r="E26" i="23"/>
  <c r="E27" i="23"/>
  <c r="E28" i="23"/>
  <c r="E24" i="23"/>
  <c r="D25" i="23"/>
  <c r="D26" i="23"/>
  <c r="D27" i="23"/>
  <c r="D28" i="23"/>
  <c r="D24" i="23"/>
  <c r="C25" i="23"/>
  <c r="C26" i="23"/>
  <c r="C27" i="23"/>
  <c r="C28" i="23"/>
  <c r="C24" i="23"/>
  <c r="B25" i="23"/>
  <c r="B26" i="23"/>
  <c r="B27" i="23"/>
  <c r="B28" i="23"/>
  <c r="B24" i="23"/>
  <c r="A25" i="23"/>
  <c r="A26" i="23"/>
  <c r="A27" i="23"/>
  <c r="A28" i="23"/>
  <c r="A24" i="23"/>
  <c r="I37" i="10" l="1"/>
  <c r="I35" i="10"/>
  <c r="C43" i="6"/>
  <c r="I43" i="6"/>
  <c r="I44" i="6"/>
  <c r="C44" i="6"/>
  <c r="O6" i="20" l="1"/>
  <c r="O7" i="20"/>
  <c r="O8" i="20"/>
  <c r="O9" i="20"/>
  <c r="O10" i="20"/>
  <c r="O5" i="20"/>
  <c r="O14" i="20"/>
  <c r="O15" i="20"/>
  <c r="O16" i="20"/>
  <c r="O17" i="20"/>
  <c r="O18" i="20"/>
  <c r="O13" i="20"/>
  <c r="O22" i="20"/>
  <c r="O23" i="20"/>
  <c r="O24" i="20"/>
  <c r="O25" i="20"/>
  <c r="O26" i="20"/>
  <c r="O21" i="20"/>
  <c r="O34" i="20"/>
  <c r="O33" i="20"/>
  <c r="O32" i="20"/>
  <c r="O31" i="20"/>
  <c r="O30" i="20"/>
  <c r="O29" i="20"/>
  <c r="O42" i="20"/>
  <c r="O41" i="20"/>
  <c r="O40" i="20"/>
  <c r="O39" i="20"/>
  <c r="O38" i="20"/>
  <c r="O37" i="20"/>
  <c r="O46" i="20"/>
  <c r="O47" i="20"/>
  <c r="O48" i="20"/>
  <c r="O49" i="20"/>
  <c r="O50" i="20"/>
  <c r="O45" i="20"/>
  <c r="O14" i="22"/>
  <c r="O15" i="22"/>
  <c r="O16" i="22"/>
  <c r="O17" i="22"/>
  <c r="O18" i="22"/>
  <c r="O13" i="22"/>
  <c r="O26" i="22"/>
  <c r="O25" i="22"/>
  <c r="O24" i="22"/>
  <c r="O23" i="22"/>
  <c r="O22" i="22"/>
  <c r="O21" i="22"/>
  <c r="O51" i="22"/>
  <c r="O50" i="22"/>
  <c r="O49" i="22"/>
  <c r="O48" i="22"/>
  <c r="O47" i="22"/>
  <c r="O46" i="22"/>
  <c r="O45" i="22"/>
  <c r="O30" i="22"/>
  <c r="O31" i="22"/>
  <c r="O32" i="22"/>
  <c r="O33" i="22"/>
  <c r="O34" i="22"/>
  <c r="O29" i="22"/>
  <c r="O38" i="22"/>
  <c r="O39" i="22"/>
  <c r="O40" i="22"/>
  <c r="O41" i="22"/>
  <c r="O42" i="22"/>
  <c r="O37" i="22"/>
  <c r="Q17" i="26" l="1"/>
  <c r="K17" i="26"/>
  <c r="H17" i="26"/>
  <c r="B17" i="26"/>
  <c r="Q18" i="26"/>
  <c r="K18" i="26"/>
  <c r="H18" i="26"/>
  <c r="B18" i="26"/>
  <c r="B2" i="27"/>
  <c r="B72" i="16"/>
  <c r="B71" i="16"/>
  <c r="B70" i="16"/>
  <c r="B69" i="16"/>
  <c r="B68" i="16"/>
  <c r="Q39" i="26"/>
  <c r="K39" i="26"/>
  <c r="H39" i="26"/>
  <c r="Q38" i="26"/>
  <c r="K38" i="26"/>
  <c r="H38" i="26"/>
  <c r="Q36" i="26"/>
  <c r="K36" i="26"/>
  <c r="H36" i="26"/>
  <c r="Q40" i="26"/>
  <c r="K40" i="26"/>
  <c r="H40" i="26"/>
  <c r="B40" i="26"/>
  <c r="Q37" i="26"/>
  <c r="K37" i="26"/>
  <c r="H37" i="26"/>
  <c r="Q12" i="26"/>
  <c r="K12" i="26"/>
  <c r="H12" i="26"/>
  <c r="C21" i="12"/>
  <c r="Q35" i="26"/>
  <c r="H35" i="26"/>
  <c r="B35" i="26"/>
  <c r="Q59" i="26"/>
  <c r="K59" i="26"/>
  <c r="H59" i="26"/>
  <c r="Q58" i="26"/>
  <c r="K58" i="26"/>
  <c r="H58" i="26"/>
  <c r="Q62" i="26"/>
  <c r="K62" i="26"/>
  <c r="H62" i="26"/>
  <c r="Q60" i="26"/>
  <c r="K60" i="26"/>
  <c r="H60" i="26"/>
  <c r="Q61" i="26"/>
  <c r="K61" i="26"/>
  <c r="H61" i="26"/>
  <c r="B63" i="26"/>
  <c r="Q57" i="26"/>
  <c r="K57" i="26"/>
  <c r="H57" i="26"/>
  <c r="B57" i="26"/>
  <c r="B50" i="26"/>
  <c r="K4" i="26"/>
  <c r="K5" i="26"/>
  <c r="K6" i="26"/>
  <c r="K7" i="26"/>
  <c r="K10" i="26"/>
  <c r="K11" i="26"/>
  <c r="K14" i="26"/>
  <c r="K15" i="26"/>
  <c r="K16" i="26"/>
  <c r="K19" i="26"/>
  <c r="K22" i="26"/>
  <c r="K23" i="26"/>
  <c r="K24" i="26"/>
  <c r="K25" i="26"/>
  <c r="K28" i="26"/>
  <c r="K29" i="26"/>
  <c r="K30" i="26"/>
  <c r="K31" i="26"/>
  <c r="K41" i="26"/>
  <c r="K63" i="26"/>
  <c r="K56" i="26"/>
  <c r="K52" i="26"/>
  <c r="K44" i="26"/>
  <c r="K45" i="26"/>
  <c r="K46" i="26"/>
  <c r="K47" i="26"/>
  <c r="K48" i="26"/>
  <c r="K49" i="26"/>
  <c r="K7" i="27"/>
  <c r="K6" i="27"/>
  <c r="K5" i="27"/>
  <c r="K4" i="27"/>
  <c r="K3" i="27"/>
  <c r="K2" i="27"/>
  <c r="K8" i="27"/>
  <c r="K9" i="27"/>
  <c r="K10" i="27"/>
  <c r="K11" i="27"/>
  <c r="K12" i="27"/>
  <c r="K13" i="27"/>
  <c r="K14" i="27"/>
  <c r="K15" i="27"/>
  <c r="K16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B35" i="27"/>
  <c r="A458" i="11" l="1"/>
  <c r="A459" i="11" s="1"/>
  <c r="A460" i="11" s="1"/>
  <c r="A461" i="11" s="1"/>
  <c r="A462" i="11" s="1"/>
  <c r="A463" i="11" s="1"/>
  <c r="A464" i="11" s="1"/>
  <c r="A465" i="11" s="1"/>
  <c r="A467" i="11" s="1"/>
  <c r="A468" i="11" s="1"/>
  <c r="A375" i="1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209" i="1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1" i="11" s="1"/>
  <c r="A272" i="11" s="1"/>
  <c r="A208" i="11"/>
  <c r="A110" i="1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9" i="11"/>
  <c r="A8" i="11"/>
  <c r="A273" i="11" l="1"/>
  <c r="A274" i="11" s="1"/>
  <c r="A275" i="11" s="1"/>
  <c r="K3" i="26"/>
  <c r="A469" i="11"/>
  <c r="A470" i="11" s="1"/>
  <c r="Q55" i="27"/>
  <c r="H55" i="27"/>
  <c r="Q54" i="27"/>
  <c r="H54" i="27"/>
  <c r="Q53" i="27"/>
  <c r="H53" i="27"/>
  <c r="Q52" i="27"/>
  <c r="H52" i="27"/>
  <c r="Q51" i="27"/>
  <c r="H51" i="27"/>
  <c r="Q48" i="27"/>
  <c r="H48" i="27"/>
  <c r="B48" i="27"/>
  <c r="Q47" i="27"/>
  <c r="H47" i="27"/>
  <c r="B47" i="27"/>
  <c r="Q46" i="27"/>
  <c r="H46" i="27"/>
  <c r="B46" i="27"/>
  <c r="Q45" i="27"/>
  <c r="H45" i="27"/>
  <c r="B45" i="27"/>
  <c r="Q44" i="27"/>
  <c r="H44" i="27"/>
  <c r="B44" i="27"/>
  <c r="Q43" i="27"/>
  <c r="H43" i="27"/>
  <c r="B43" i="27"/>
  <c r="Q42" i="27"/>
  <c r="H42" i="27"/>
  <c r="B42" i="27"/>
  <c r="Q41" i="27"/>
  <c r="H41" i="27"/>
  <c r="B41" i="27"/>
  <c r="Q40" i="27"/>
  <c r="H40" i="27"/>
  <c r="B40" i="27"/>
  <c r="Q39" i="27"/>
  <c r="H39" i="27"/>
  <c r="B39" i="27"/>
  <c r="Q38" i="27"/>
  <c r="H38" i="27"/>
  <c r="B38" i="27"/>
  <c r="Q37" i="27"/>
  <c r="H37" i="27"/>
  <c r="B37" i="27"/>
  <c r="Q36" i="27"/>
  <c r="H36" i="27"/>
  <c r="B36" i="27"/>
  <c r="Q35" i="27"/>
  <c r="H35" i="27"/>
  <c r="Q32" i="27"/>
  <c r="H32" i="27"/>
  <c r="B32" i="27"/>
  <c r="Q31" i="27"/>
  <c r="H31" i="27"/>
  <c r="B31" i="27"/>
  <c r="Q30" i="27"/>
  <c r="H30" i="27"/>
  <c r="B30" i="27"/>
  <c r="Q29" i="27"/>
  <c r="H29" i="27"/>
  <c r="B29" i="27"/>
  <c r="Q28" i="27"/>
  <c r="H28" i="27"/>
  <c r="B28" i="27"/>
  <c r="Q27" i="27"/>
  <c r="H27" i="27"/>
  <c r="B27" i="27"/>
  <c r="Q26" i="27"/>
  <c r="H26" i="27"/>
  <c r="B26" i="27"/>
  <c r="Q25" i="27"/>
  <c r="H25" i="27"/>
  <c r="B25" i="27"/>
  <c r="Q24" i="27"/>
  <c r="H24" i="27"/>
  <c r="B24" i="27"/>
  <c r="Q23" i="27"/>
  <c r="H23" i="27"/>
  <c r="B23" i="27"/>
  <c r="Q22" i="27"/>
  <c r="H22" i="27"/>
  <c r="B22" i="27"/>
  <c r="Q21" i="27"/>
  <c r="H21" i="27"/>
  <c r="B21" i="27"/>
  <c r="Q20" i="27"/>
  <c r="H20" i="27"/>
  <c r="B20" i="27"/>
  <c r="Q19" i="27"/>
  <c r="H19" i="27"/>
  <c r="B19" i="27"/>
  <c r="Q16" i="27"/>
  <c r="H16" i="27"/>
  <c r="B16" i="27"/>
  <c r="Q15" i="27"/>
  <c r="H15" i="27"/>
  <c r="B15" i="27"/>
  <c r="Q14" i="27"/>
  <c r="H14" i="27"/>
  <c r="B14" i="27"/>
  <c r="Q13" i="27"/>
  <c r="H13" i="27"/>
  <c r="B13" i="27"/>
  <c r="Q12" i="27"/>
  <c r="H12" i="27"/>
  <c r="B12" i="27"/>
  <c r="Q11" i="27"/>
  <c r="H11" i="27"/>
  <c r="B11" i="27"/>
  <c r="Q10" i="27"/>
  <c r="H10" i="27"/>
  <c r="B10" i="27"/>
  <c r="Q9" i="27"/>
  <c r="H9" i="27"/>
  <c r="B9" i="27"/>
  <c r="Q8" i="27"/>
  <c r="H8" i="27"/>
  <c r="B8" i="27"/>
  <c r="Q7" i="27"/>
  <c r="H7" i="27"/>
  <c r="B7" i="27"/>
  <c r="Q6" i="27"/>
  <c r="H6" i="27"/>
  <c r="B6" i="27"/>
  <c r="Q5" i="27"/>
  <c r="H5" i="27"/>
  <c r="B5" i="27"/>
  <c r="Q4" i="27"/>
  <c r="H4" i="27"/>
  <c r="B4" i="27"/>
  <c r="Q3" i="27"/>
  <c r="H3" i="27"/>
  <c r="B3" i="27"/>
  <c r="Q2" i="27"/>
  <c r="H2" i="27"/>
  <c r="H69" i="26"/>
  <c r="H70" i="26"/>
  <c r="Q63" i="26"/>
  <c r="H63" i="26"/>
  <c r="Q56" i="26"/>
  <c r="H56" i="26"/>
  <c r="B56" i="26"/>
  <c r="Q55" i="26"/>
  <c r="H55" i="26"/>
  <c r="B55" i="26"/>
  <c r="Q54" i="26"/>
  <c r="H54" i="26"/>
  <c r="B54" i="26"/>
  <c r="Q53" i="26"/>
  <c r="H53" i="26"/>
  <c r="B53" i="26"/>
  <c r="Q52" i="26"/>
  <c r="H52" i="26"/>
  <c r="Q51" i="26"/>
  <c r="H51" i="26"/>
  <c r="Q50" i="26"/>
  <c r="H50" i="26"/>
  <c r="Q49" i="26"/>
  <c r="H49" i="26"/>
  <c r="B49" i="26"/>
  <c r="Q48" i="26"/>
  <c r="H48" i="26"/>
  <c r="B48" i="26"/>
  <c r="Q47" i="26"/>
  <c r="H47" i="26"/>
  <c r="B47" i="26"/>
  <c r="Q46" i="26"/>
  <c r="H46" i="26"/>
  <c r="B46" i="26"/>
  <c r="Q45" i="26"/>
  <c r="H45" i="26"/>
  <c r="B45" i="26"/>
  <c r="Q44" i="26"/>
  <c r="H44" i="26"/>
  <c r="B44" i="26"/>
  <c r="Q41" i="26"/>
  <c r="Q34" i="26"/>
  <c r="Q33" i="26"/>
  <c r="Q32" i="26"/>
  <c r="Q31" i="26"/>
  <c r="Q30" i="26"/>
  <c r="Q29" i="26"/>
  <c r="Q28" i="26"/>
  <c r="Q27" i="26"/>
  <c r="Q26" i="26"/>
  <c r="Q25" i="26"/>
  <c r="Q24" i="26"/>
  <c r="Q23" i="26"/>
  <c r="Q22" i="26"/>
  <c r="B11" i="26"/>
  <c r="H11" i="26"/>
  <c r="B13" i="26"/>
  <c r="H13" i="26"/>
  <c r="H14" i="26"/>
  <c r="B15" i="26"/>
  <c r="H15" i="26"/>
  <c r="H16" i="26"/>
  <c r="B19" i="26"/>
  <c r="H19" i="26"/>
  <c r="M41" i="21"/>
  <c r="G40" i="21"/>
  <c r="M39" i="21"/>
  <c r="G38" i="21"/>
  <c r="M40" i="21"/>
  <c r="G39" i="21"/>
  <c r="M38" i="21"/>
  <c r="G41" i="21"/>
  <c r="M37" i="21"/>
  <c r="G37" i="21"/>
  <c r="M34" i="21"/>
  <c r="G34" i="21"/>
  <c r="M33" i="21"/>
  <c r="G32" i="21"/>
  <c r="M31" i="21"/>
  <c r="G31" i="21"/>
  <c r="M32" i="21"/>
  <c r="G33" i="21"/>
  <c r="M30" i="21"/>
  <c r="G30" i="21"/>
  <c r="Q70" i="26"/>
  <c r="Q69" i="26"/>
  <c r="Q68" i="26"/>
  <c r="Q67" i="26"/>
  <c r="Q66" i="26"/>
  <c r="H68" i="26"/>
  <c r="H67" i="26"/>
  <c r="H66" i="26"/>
  <c r="H41" i="26"/>
  <c r="B41" i="26"/>
  <c r="H34" i="26"/>
  <c r="B34" i="26"/>
  <c r="H33" i="26"/>
  <c r="H32" i="26"/>
  <c r="H31" i="26"/>
  <c r="B31" i="26"/>
  <c r="H30" i="26"/>
  <c r="B30" i="26"/>
  <c r="H29" i="26"/>
  <c r="B29" i="26"/>
  <c r="H28" i="26"/>
  <c r="B28" i="26"/>
  <c r="H27" i="26"/>
  <c r="B27" i="26"/>
  <c r="H26" i="26"/>
  <c r="B26" i="26"/>
  <c r="H25" i="26"/>
  <c r="B25" i="26"/>
  <c r="H24" i="26"/>
  <c r="B24" i="26"/>
  <c r="H23" i="26"/>
  <c r="B23" i="26"/>
  <c r="H22" i="26"/>
  <c r="B22" i="26"/>
  <c r="Q19" i="26"/>
  <c r="Q16" i="26"/>
  <c r="Q15" i="26"/>
  <c r="Q14" i="26"/>
  <c r="Q13" i="26"/>
  <c r="Q11" i="26"/>
  <c r="Q10" i="26"/>
  <c r="Q9" i="26"/>
  <c r="Q8" i="26"/>
  <c r="Q7" i="26"/>
  <c r="Q6" i="26"/>
  <c r="Q5" i="26"/>
  <c r="Q4" i="26"/>
  <c r="Q3" i="26"/>
  <c r="Q2" i="26"/>
  <c r="H10" i="26"/>
  <c r="B10" i="26"/>
  <c r="H9" i="26"/>
  <c r="B9" i="26"/>
  <c r="H8" i="26"/>
  <c r="H7" i="26"/>
  <c r="H6" i="26"/>
  <c r="B6" i="26"/>
  <c r="H5" i="26"/>
  <c r="B5" i="26"/>
  <c r="H4" i="26"/>
  <c r="B4" i="26"/>
  <c r="H3" i="26"/>
  <c r="H2" i="26"/>
  <c r="A276" i="11" l="1"/>
  <c r="K26" i="26"/>
  <c r="A471" i="11"/>
  <c r="A472" i="11" s="1"/>
  <c r="A473" i="11" s="1"/>
  <c r="A474" i="11" s="1"/>
  <c r="A475" i="11" s="1"/>
  <c r="A476" i="11" s="1"/>
  <c r="C35" i="10"/>
  <c r="B16" i="26"/>
  <c r="X67" i="24"/>
  <c r="W67" i="24"/>
  <c r="V67" i="24"/>
  <c r="U67" i="24"/>
  <c r="T67" i="24"/>
  <c r="E67" i="24"/>
  <c r="D67" i="24"/>
  <c r="C67" i="24"/>
  <c r="B67" i="24"/>
  <c r="A67" i="24"/>
  <c r="X66" i="24"/>
  <c r="W66" i="24"/>
  <c r="V66" i="24"/>
  <c r="U66" i="24"/>
  <c r="T66" i="24"/>
  <c r="E66" i="24"/>
  <c r="D66" i="24"/>
  <c r="C66" i="24"/>
  <c r="B66" i="24"/>
  <c r="A66" i="24"/>
  <c r="X65" i="24"/>
  <c r="W65" i="24"/>
  <c r="V65" i="24"/>
  <c r="U65" i="24"/>
  <c r="T65" i="24"/>
  <c r="E65" i="24"/>
  <c r="D65" i="24"/>
  <c r="C65" i="24"/>
  <c r="B65" i="24"/>
  <c r="A65" i="24"/>
  <c r="X64" i="24"/>
  <c r="W64" i="24"/>
  <c r="V64" i="24"/>
  <c r="U64" i="24"/>
  <c r="T64" i="24"/>
  <c r="E64" i="24"/>
  <c r="D64" i="24"/>
  <c r="C64" i="24"/>
  <c r="B64" i="24"/>
  <c r="A64" i="24"/>
  <c r="X63" i="24"/>
  <c r="W63" i="24"/>
  <c r="V63" i="24"/>
  <c r="U63" i="24"/>
  <c r="T63" i="24"/>
  <c r="E63" i="24"/>
  <c r="D63" i="24"/>
  <c r="C63" i="24"/>
  <c r="B63" i="24"/>
  <c r="A63" i="24"/>
  <c r="X60" i="24"/>
  <c r="W60" i="24"/>
  <c r="V60" i="24"/>
  <c r="U60" i="24"/>
  <c r="T60" i="24"/>
  <c r="E60" i="24"/>
  <c r="D60" i="24"/>
  <c r="C60" i="24"/>
  <c r="B60" i="24"/>
  <c r="A60" i="24"/>
  <c r="X59" i="24"/>
  <c r="W59" i="24"/>
  <c r="V59" i="24"/>
  <c r="U59" i="24"/>
  <c r="T59" i="24"/>
  <c r="E59" i="24"/>
  <c r="D59" i="24"/>
  <c r="C59" i="24"/>
  <c r="B59" i="24"/>
  <c r="A59" i="24"/>
  <c r="X58" i="24"/>
  <c r="W58" i="24"/>
  <c r="V58" i="24"/>
  <c r="U58" i="24"/>
  <c r="T58" i="24"/>
  <c r="E58" i="24"/>
  <c r="D58" i="24"/>
  <c r="C58" i="24"/>
  <c r="B58" i="24"/>
  <c r="A58" i="24"/>
  <c r="X57" i="24"/>
  <c r="W57" i="24"/>
  <c r="V57" i="24"/>
  <c r="U57" i="24"/>
  <c r="T57" i="24"/>
  <c r="E57" i="24"/>
  <c r="D57" i="24"/>
  <c r="C57" i="24"/>
  <c r="B57" i="24"/>
  <c r="A57" i="24"/>
  <c r="X56" i="24"/>
  <c r="W56" i="24"/>
  <c r="V56" i="24"/>
  <c r="U56" i="24"/>
  <c r="T56" i="24"/>
  <c r="E56" i="24"/>
  <c r="D56" i="24"/>
  <c r="C56" i="24"/>
  <c r="B56" i="24"/>
  <c r="A56" i="24"/>
  <c r="X53" i="24"/>
  <c r="W53" i="24"/>
  <c r="V53" i="24"/>
  <c r="U53" i="24"/>
  <c r="T53" i="24"/>
  <c r="E53" i="24"/>
  <c r="D53" i="24"/>
  <c r="C53" i="24"/>
  <c r="B53" i="24"/>
  <c r="A53" i="24"/>
  <c r="X52" i="24"/>
  <c r="W52" i="24"/>
  <c r="V52" i="24"/>
  <c r="U52" i="24"/>
  <c r="T52" i="24"/>
  <c r="E52" i="24"/>
  <c r="D52" i="24"/>
  <c r="C52" i="24"/>
  <c r="B52" i="24"/>
  <c r="A52" i="24"/>
  <c r="X51" i="24"/>
  <c r="W51" i="24"/>
  <c r="V51" i="24"/>
  <c r="U51" i="24"/>
  <c r="T51" i="24"/>
  <c r="E51" i="24"/>
  <c r="D51" i="24"/>
  <c r="C51" i="24"/>
  <c r="B51" i="24"/>
  <c r="A51" i="24"/>
  <c r="X50" i="24"/>
  <c r="W50" i="24"/>
  <c r="V50" i="24"/>
  <c r="U50" i="24"/>
  <c r="T50" i="24"/>
  <c r="E50" i="24"/>
  <c r="D50" i="24"/>
  <c r="C50" i="24"/>
  <c r="B50" i="24"/>
  <c r="A50" i="24"/>
  <c r="X49" i="24"/>
  <c r="W49" i="24"/>
  <c r="V49" i="24"/>
  <c r="U49" i="24"/>
  <c r="T49" i="24"/>
  <c r="E49" i="24"/>
  <c r="D49" i="24"/>
  <c r="C49" i="24"/>
  <c r="B49" i="24"/>
  <c r="A49" i="24"/>
  <c r="X46" i="24"/>
  <c r="W46" i="24"/>
  <c r="V46" i="24"/>
  <c r="U46" i="24"/>
  <c r="T46" i="24"/>
  <c r="E46" i="24"/>
  <c r="D46" i="24"/>
  <c r="C46" i="24"/>
  <c r="B46" i="24"/>
  <c r="A46" i="24"/>
  <c r="X45" i="24"/>
  <c r="W45" i="24"/>
  <c r="V45" i="24"/>
  <c r="U45" i="24"/>
  <c r="T45" i="24"/>
  <c r="E45" i="24"/>
  <c r="D45" i="24"/>
  <c r="C45" i="24"/>
  <c r="B45" i="24"/>
  <c r="A45" i="24"/>
  <c r="X44" i="24"/>
  <c r="W44" i="24"/>
  <c r="V44" i="24"/>
  <c r="U44" i="24"/>
  <c r="T44" i="24"/>
  <c r="E44" i="24"/>
  <c r="D44" i="24"/>
  <c r="C44" i="24"/>
  <c r="B44" i="24"/>
  <c r="A44" i="24"/>
  <c r="X43" i="24"/>
  <c r="W43" i="24"/>
  <c r="V43" i="24"/>
  <c r="U43" i="24"/>
  <c r="T43" i="24"/>
  <c r="E43" i="24"/>
  <c r="D43" i="24"/>
  <c r="C43" i="24"/>
  <c r="B43" i="24"/>
  <c r="A43" i="24"/>
  <c r="X42" i="24"/>
  <c r="W42" i="24"/>
  <c r="V42" i="24"/>
  <c r="U42" i="24"/>
  <c r="T42" i="24"/>
  <c r="E42" i="24"/>
  <c r="D42" i="24"/>
  <c r="C42" i="24"/>
  <c r="B42" i="24"/>
  <c r="A42" i="24"/>
  <c r="X39" i="24"/>
  <c r="W39" i="24"/>
  <c r="V39" i="24"/>
  <c r="U39" i="24"/>
  <c r="T39" i="24"/>
  <c r="E39" i="24"/>
  <c r="D39" i="24"/>
  <c r="C39" i="24"/>
  <c r="B39" i="24"/>
  <c r="A39" i="24"/>
  <c r="X38" i="24"/>
  <c r="W38" i="24"/>
  <c r="V38" i="24"/>
  <c r="U38" i="24"/>
  <c r="T38" i="24"/>
  <c r="E38" i="24"/>
  <c r="D38" i="24"/>
  <c r="C38" i="24"/>
  <c r="B38" i="24"/>
  <c r="A38" i="24"/>
  <c r="X37" i="24"/>
  <c r="W37" i="24"/>
  <c r="V37" i="24"/>
  <c r="U37" i="24"/>
  <c r="T37" i="24"/>
  <c r="E37" i="24"/>
  <c r="D37" i="24"/>
  <c r="C37" i="24"/>
  <c r="B37" i="24"/>
  <c r="A37" i="24"/>
  <c r="X36" i="24"/>
  <c r="W36" i="24"/>
  <c r="V36" i="24"/>
  <c r="U36" i="24"/>
  <c r="T36" i="24"/>
  <c r="E36" i="24"/>
  <c r="D36" i="24"/>
  <c r="C36" i="24"/>
  <c r="B36" i="24"/>
  <c r="A36" i="24"/>
  <c r="X35" i="24"/>
  <c r="W35" i="24"/>
  <c r="V35" i="24"/>
  <c r="U35" i="24"/>
  <c r="T35" i="24"/>
  <c r="E35" i="24"/>
  <c r="D35" i="24"/>
  <c r="C35" i="24"/>
  <c r="B35" i="24"/>
  <c r="A35" i="24"/>
  <c r="X32" i="24"/>
  <c r="W32" i="24"/>
  <c r="V32" i="24"/>
  <c r="U32" i="24"/>
  <c r="T32" i="24"/>
  <c r="E32" i="24"/>
  <c r="D32" i="24"/>
  <c r="C32" i="24"/>
  <c r="B32" i="24"/>
  <c r="A32" i="24"/>
  <c r="X31" i="24"/>
  <c r="W31" i="24"/>
  <c r="V31" i="24"/>
  <c r="U31" i="24"/>
  <c r="T31" i="24"/>
  <c r="E31" i="24"/>
  <c r="D31" i="24"/>
  <c r="C31" i="24"/>
  <c r="B31" i="24"/>
  <c r="A31" i="24"/>
  <c r="X30" i="24"/>
  <c r="W30" i="24"/>
  <c r="V30" i="24"/>
  <c r="U30" i="24"/>
  <c r="T30" i="24"/>
  <c r="E30" i="24"/>
  <c r="D30" i="24"/>
  <c r="C30" i="24"/>
  <c r="B30" i="24"/>
  <c r="A30" i="24"/>
  <c r="X29" i="24"/>
  <c r="W29" i="24"/>
  <c r="V29" i="24"/>
  <c r="U29" i="24"/>
  <c r="T29" i="24"/>
  <c r="E29" i="24"/>
  <c r="D29" i="24"/>
  <c r="C29" i="24"/>
  <c r="B29" i="24"/>
  <c r="A29" i="24"/>
  <c r="X28" i="24"/>
  <c r="W28" i="24"/>
  <c r="V28" i="24"/>
  <c r="U28" i="24"/>
  <c r="T28" i="24"/>
  <c r="E28" i="24"/>
  <c r="D28" i="24"/>
  <c r="C28" i="24"/>
  <c r="B28" i="24"/>
  <c r="A28" i="24"/>
  <c r="X25" i="24"/>
  <c r="W25" i="24"/>
  <c r="V25" i="24"/>
  <c r="U25" i="24"/>
  <c r="T25" i="24"/>
  <c r="E25" i="24"/>
  <c r="D25" i="24"/>
  <c r="C25" i="24"/>
  <c r="B25" i="24"/>
  <c r="A25" i="24"/>
  <c r="X24" i="24"/>
  <c r="W24" i="24"/>
  <c r="V24" i="24"/>
  <c r="U24" i="24"/>
  <c r="T24" i="24"/>
  <c r="E24" i="24"/>
  <c r="D24" i="24"/>
  <c r="C24" i="24"/>
  <c r="B24" i="24"/>
  <c r="A24" i="24"/>
  <c r="X23" i="24"/>
  <c r="W23" i="24"/>
  <c r="V23" i="24"/>
  <c r="U23" i="24"/>
  <c r="T23" i="24"/>
  <c r="E23" i="24"/>
  <c r="D23" i="24"/>
  <c r="C23" i="24"/>
  <c r="B23" i="24"/>
  <c r="A23" i="24"/>
  <c r="X22" i="24"/>
  <c r="W22" i="24"/>
  <c r="V22" i="24"/>
  <c r="U22" i="24"/>
  <c r="T22" i="24"/>
  <c r="E22" i="24"/>
  <c r="D22" i="24"/>
  <c r="C22" i="24"/>
  <c r="B22" i="24"/>
  <c r="A22" i="24"/>
  <c r="X21" i="24"/>
  <c r="W21" i="24"/>
  <c r="V21" i="24"/>
  <c r="U21" i="24"/>
  <c r="T21" i="24"/>
  <c r="E21" i="24"/>
  <c r="D21" i="24"/>
  <c r="C21" i="24"/>
  <c r="B21" i="24"/>
  <c r="A21" i="24"/>
  <c r="X18" i="24"/>
  <c r="W18" i="24"/>
  <c r="V18" i="24"/>
  <c r="U18" i="24"/>
  <c r="T18" i="24"/>
  <c r="E18" i="24"/>
  <c r="D18" i="24"/>
  <c r="C18" i="24"/>
  <c r="B18" i="24"/>
  <c r="A18" i="24"/>
  <c r="X17" i="24"/>
  <c r="W17" i="24"/>
  <c r="V17" i="24"/>
  <c r="U17" i="24"/>
  <c r="T17" i="24"/>
  <c r="E17" i="24"/>
  <c r="D17" i="24"/>
  <c r="C17" i="24"/>
  <c r="B17" i="24"/>
  <c r="A17" i="24"/>
  <c r="X16" i="24"/>
  <c r="W16" i="24"/>
  <c r="V16" i="24"/>
  <c r="U16" i="24"/>
  <c r="T16" i="24"/>
  <c r="E16" i="24"/>
  <c r="D16" i="24"/>
  <c r="C16" i="24"/>
  <c r="B16" i="24"/>
  <c r="A16" i="24"/>
  <c r="X15" i="24"/>
  <c r="W15" i="24"/>
  <c r="V15" i="24"/>
  <c r="U15" i="24"/>
  <c r="T15" i="24"/>
  <c r="E15" i="24"/>
  <c r="D15" i="24"/>
  <c r="C15" i="24"/>
  <c r="B15" i="24"/>
  <c r="A15" i="24"/>
  <c r="X14" i="24"/>
  <c r="W14" i="24"/>
  <c r="V14" i="24"/>
  <c r="U14" i="24"/>
  <c r="T14" i="24"/>
  <c r="E14" i="24"/>
  <c r="D14" i="24"/>
  <c r="C14" i="24"/>
  <c r="B14" i="24"/>
  <c r="A14" i="24"/>
  <c r="X11" i="24"/>
  <c r="W11" i="24"/>
  <c r="V11" i="24"/>
  <c r="U11" i="24"/>
  <c r="T11" i="24"/>
  <c r="E11" i="24"/>
  <c r="D11" i="24"/>
  <c r="C11" i="24"/>
  <c r="B11" i="24"/>
  <c r="A11" i="24"/>
  <c r="X10" i="24"/>
  <c r="W10" i="24"/>
  <c r="V10" i="24"/>
  <c r="U10" i="24"/>
  <c r="T10" i="24"/>
  <c r="P10" i="24"/>
  <c r="E10" i="24"/>
  <c r="D10" i="24"/>
  <c r="C10" i="24"/>
  <c r="B10" i="24"/>
  <c r="A10" i="24"/>
  <c r="X9" i="24"/>
  <c r="W9" i="24"/>
  <c r="V9" i="24"/>
  <c r="U9" i="24"/>
  <c r="T9" i="24"/>
  <c r="P9" i="24"/>
  <c r="J9" i="24"/>
  <c r="E9" i="24"/>
  <c r="D9" i="24"/>
  <c r="C9" i="24"/>
  <c r="B9" i="24"/>
  <c r="A9" i="24"/>
  <c r="X8" i="24"/>
  <c r="W8" i="24"/>
  <c r="V8" i="24"/>
  <c r="U8" i="24"/>
  <c r="T8" i="24"/>
  <c r="P8" i="24"/>
  <c r="J8" i="24"/>
  <c r="E8" i="24"/>
  <c r="D8" i="24"/>
  <c r="C8" i="24"/>
  <c r="B8" i="24"/>
  <c r="A8" i="24"/>
  <c r="X7" i="24"/>
  <c r="W7" i="24"/>
  <c r="V7" i="24"/>
  <c r="U7" i="24"/>
  <c r="T7" i="24"/>
  <c r="P7" i="24"/>
  <c r="J7" i="24"/>
  <c r="E7" i="24"/>
  <c r="D7" i="24"/>
  <c r="C7" i="24"/>
  <c r="B7" i="24"/>
  <c r="A7" i="24"/>
  <c r="P1" i="24"/>
  <c r="P2" i="24"/>
  <c r="P4" i="24"/>
  <c r="P3" i="24"/>
  <c r="P5" i="24"/>
  <c r="E46" i="25"/>
  <c r="D46" i="25"/>
  <c r="C46" i="25"/>
  <c r="B46" i="25"/>
  <c r="A46" i="25"/>
  <c r="E45" i="25"/>
  <c r="D45" i="25"/>
  <c r="C45" i="25"/>
  <c r="B45" i="25"/>
  <c r="A45" i="25"/>
  <c r="E44" i="25"/>
  <c r="D44" i="25"/>
  <c r="C44" i="25"/>
  <c r="B44" i="25"/>
  <c r="A44" i="25"/>
  <c r="E43" i="25"/>
  <c r="D43" i="25"/>
  <c r="C43" i="25"/>
  <c r="B43" i="25"/>
  <c r="A43" i="25"/>
  <c r="E42" i="25"/>
  <c r="D42" i="25"/>
  <c r="C42" i="25"/>
  <c r="B42" i="25"/>
  <c r="A42" i="25"/>
  <c r="E39" i="25"/>
  <c r="D39" i="25"/>
  <c r="C39" i="25"/>
  <c r="B39" i="25"/>
  <c r="A39" i="25"/>
  <c r="E38" i="25"/>
  <c r="D38" i="25"/>
  <c r="C38" i="25"/>
  <c r="B38" i="25"/>
  <c r="A38" i="25"/>
  <c r="E37" i="25"/>
  <c r="D37" i="25"/>
  <c r="C37" i="25"/>
  <c r="B37" i="25"/>
  <c r="A37" i="25"/>
  <c r="E36" i="25"/>
  <c r="D36" i="25"/>
  <c r="C36" i="25"/>
  <c r="B36" i="25"/>
  <c r="A36" i="25"/>
  <c r="E35" i="25"/>
  <c r="D35" i="25"/>
  <c r="C35" i="25"/>
  <c r="B35" i="25"/>
  <c r="A35" i="25"/>
  <c r="E60" i="25"/>
  <c r="D60" i="25"/>
  <c r="C60" i="25"/>
  <c r="B60" i="25"/>
  <c r="A60" i="25"/>
  <c r="E59" i="25"/>
  <c r="D59" i="25"/>
  <c r="C59" i="25"/>
  <c r="B59" i="25"/>
  <c r="A59" i="25"/>
  <c r="E58" i="25"/>
  <c r="D58" i="25"/>
  <c r="C58" i="25"/>
  <c r="B58" i="25"/>
  <c r="A58" i="25"/>
  <c r="E57" i="25"/>
  <c r="D57" i="25"/>
  <c r="C57" i="25"/>
  <c r="B57" i="25"/>
  <c r="A57" i="25"/>
  <c r="E56" i="25"/>
  <c r="D56" i="25"/>
  <c r="C56" i="25"/>
  <c r="B56" i="25"/>
  <c r="A56" i="25"/>
  <c r="X67" i="25"/>
  <c r="W67" i="25"/>
  <c r="V67" i="25"/>
  <c r="U67" i="25"/>
  <c r="T67" i="25"/>
  <c r="E67" i="25"/>
  <c r="D67" i="25"/>
  <c r="C67" i="25"/>
  <c r="B67" i="25"/>
  <c r="A67" i="25"/>
  <c r="X66" i="25"/>
  <c r="W66" i="25"/>
  <c r="V66" i="25"/>
  <c r="U66" i="25"/>
  <c r="T66" i="25"/>
  <c r="E66" i="25"/>
  <c r="D66" i="25"/>
  <c r="C66" i="25"/>
  <c r="B66" i="25"/>
  <c r="A66" i="25"/>
  <c r="X65" i="25"/>
  <c r="W65" i="25"/>
  <c r="V65" i="25"/>
  <c r="U65" i="25"/>
  <c r="T65" i="25"/>
  <c r="E65" i="25"/>
  <c r="D65" i="25"/>
  <c r="C65" i="25"/>
  <c r="B65" i="25"/>
  <c r="A65" i="25"/>
  <c r="X64" i="25"/>
  <c r="W64" i="25"/>
  <c r="V64" i="25"/>
  <c r="U64" i="25"/>
  <c r="T64" i="25"/>
  <c r="E64" i="25"/>
  <c r="D64" i="25"/>
  <c r="C64" i="25"/>
  <c r="B64" i="25"/>
  <c r="A64" i="25"/>
  <c r="X63" i="25"/>
  <c r="W63" i="25"/>
  <c r="V63" i="25"/>
  <c r="U63" i="25"/>
  <c r="T63" i="25"/>
  <c r="E63" i="25"/>
  <c r="D63" i="25"/>
  <c r="C63" i="25"/>
  <c r="B63" i="25"/>
  <c r="A63" i="25"/>
  <c r="X60" i="25"/>
  <c r="W60" i="25"/>
  <c r="V60" i="25"/>
  <c r="U60" i="25"/>
  <c r="T60" i="25"/>
  <c r="E53" i="25"/>
  <c r="D53" i="25"/>
  <c r="C53" i="25"/>
  <c r="B53" i="25"/>
  <c r="A53" i="25"/>
  <c r="X59" i="25"/>
  <c r="W59" i="25"/>
  <c r="V59" i="25"/>
  <c r="U59" i="25"/>
  <c r="T59" i="25"/>
  <c r="E52" i="25"/>
  <c r="D52" i="25"/>
  <c r="C52" i="25"/>
  <c r="B52" i="25"/>
  <c r="A52" i="25"/>
  <c r="X58" i="25"/>
  <c r="W58" i="25"/>
  <c r="V58" i="25"/>
  <c r="U58" i="25"/>
  <c r="T58" i="25"/>
  <c r="E51" i="25"/>
  <c r="D51" i="25"/>
  <c r="C51" i="25"/>
  <c r="B51" i="25"/>
  <c r="A51" i="25"/>
  <c r="X57" i="25"/>
  <c r="W57" i="25"/>
  <c r="V57" i="25"/>
  <c r="U57" i="25"/>
  <c r="T57" i="25"/>
  <c r="E50" i="25"/>
  <c r="D50" i="25"/>
  <c r="C50" i="25"/>
  <c r="B50" i="25"/>
  <c r="A50" i="25"/>
  <c r="X56" i="25"/>
  <c r="W56" i="25"/>
  <c r="V56" i="25"/>
  <c r="U56" i="25"/>
  <c r="T56" i="25"/>
  <c r="E49" i="25"/>
  <c r="D49" i="25"/>
  <c r="C49" i="25"/>
  <c r="B49" i="25"/>
  <c r="A49" i="25"/>
  <c r="X53" i="25"/>
  <c r="W53" i="25"/>
  <c r="V53" i="25"/>
  <c r="U53" i="25"/>
  <c r="T53" i="25"/>
  <c r="X52" i="25"/>
  <c r="W52" i="25"/>
  <c r="V52" i="25"/>
  <c r="U52" i="25"/>
  <c r="T52" i="25"/>
  <c r="X51" i="25"/>
  <c r="W51" i="25"/>
  <c r="V51" i="25"/>
  <c r="U51" i="25"/>
  <c r="T51" i="25"/>
  <c r="X50" i="25"/>
  <c r="W50" i="25"/>
  <c r="V50" i="25"/>
  <c r="U50" i="25"/>
  <c r="T50" i="25"/>
  <c r="X49" i="25"/>
  <c r="W49" i="25"/>
  <c r="V49" i="25"/>
  <c r="U49" i="25"/>
  <c r="T49" i="25"/>
  <c r="X46" i="25"/>
  <c r="W46" i="25"/>
  <c r="V46" i="25"/>
  <c r="U46" i="25"/>
  <c r="T46" i="25"/>
  <c r="X45" i="25"/>
  <c r="W45" i="25"/>
  <c r="V45" i="25"/>
  <c r="U45" i="25"/>
  <c r="T45" i="25"/>
  <c r="X44" i="25"/>
  <c r="W44" i="25"/>
  <c r="V44" i="25"/>
  <c r="U44" i="25"/>
  <c r="T44" i="25"/>
  <c r="X43" i="25"/>
  <c r="W43" i="25"/>
  <c r="V43" i="25"/>
  <c r="U43" i="25"/>
  <c r="T43" i="25"/>
  <c r="X42" i="25"/>
  <c r="W42" i="25"/>
  <c r="V42" i="25"/>
  <c r="U42" i="25"/>
  <c r="T42" i="25"/>
  <c r="X39" i="25"/>
  <c r="W39" i="25"/>
  <c r="V39" i="25"/>
  <c r="U39" i="25"/>
  <c r="T39" i="25"/>
  <c r="E32" i="25"/>
  <c r="D32" i="25"/>
  <c r="C32" i="25"/>
  <c r="B32" i="25"/>
  <c r="A32" i="25"/>
  <c r="X38" i="25"/>
  <c r="W38" i="25"/>
  <c r="V38" i="25"/>
  <c r="U38" i="25"/>
  <c r="T38" i="25"/>
  <c r="E31" i="25"/>
  <c r="D31" i="25"/>
  <c r="C31" i="25"/>
  <c r="B31" i="25"/>
  <c r="A31" i="25"/>
  <c r="X37" i="25"/>
  <c r="W37" i="25"/>
  <c r="V37" i="25"/>
  <c r="U37" i="25"/>
  <c r="T37" i="25"/>
  <c r="E30" i="25"/>
  <c r="D30" i="25"/>
  <c r="C30" i="25"/>
  <c r="B30" i="25"/>
  <c r="A30" i="25"/>
  <c r="X36" i="25"/>
  <c r="W36" i="25"/>
  <c r="V36" i="25"/>
  <c r="U36" i="25"/>
  <c r="T36" i="25"/>
  <c r="E29" i="25"/>
  <c r="D29" i="25"/>
  <c r="C29" i="25"/>
  <c r="B29" i="25"/>
  <c r="A29" i="25"/>
  <c r="X35" i="25"/>
  <c r="W35" i="25"/>
  <c r="V35" i="25"/>
  <c r="U35" i="25"/>
  <c r="T35" i="25"/>
  <c r="E28" i="25"/>
  <c r="D28" i="25"/>
  <c r="C28" i="25"/>
  <c r="B28" i="25"/>
  <c r="A28" i="25"/>
  <c r="X32" i="25"/>
  <c r="W32" i="25"/>
  <c r="V32" i="25"/>
  <c r="U32" i="25"/>
  <c r="T32" i="25"/>
  <c r="E25" i="25"/>
  <c r="D25" i="25"/>
  <c r="C25" i="25"/>
  <c r="B25" i="25"/>
  <c r="A25" i="25"/>
  <c r="X31" i="25"/>
  <c r="W31" i="25"/>
  <c r="V31" i="25"/>
  <c r="U31" i="25"/>
  <c r="T31" i="25"/>
  <c r="E24" i="25"/>
  <c r="D24" i="25"/>
  <c r="C24" i="25"/>
  <c r="B24" i="25"/>
  <c r="A24" i="25"/>
  <c r="X30" i="25"/>
  <c r="W30" i="25"/>
  <c r="V30" i="25"/>
  <c r="U30" i="25"/>
  <c r="T30" i="25"/>
  <c r="E23" i="25"/>
  <c r="D23" i="25"/>
  <c r="C23" i="25"/>
  <c r="B23" i="25"/>
  <c r="A23" i="25"/>
  <c r="X29" i="25"/>
  <c r="W29" i="25"/>
  <c r="V29" i="25"/>
  <c r="U29" i="25"/>
  <c r="T29" i="25"/>
  <c r="E22" i="25"/>
  <c r="D22" i="25"/>
  <c r="C22" i="25"/>
  <c r="B22" i="25"/>
  <c r="A22" i="25"/>
  <c r="X28" i="25"/>
  <c r="W28" i="25"/>
  <c r="V28" i="25"/>
  <c r="U28" i="25"/>
  <c r="T28" i="25"/>
  <c r="E21" i="25"/>
  <c r="D21" i="25"/>
  <c r="C21" i="25"/>
  <c r="B21" i="25"/>
  <c r="A21" i="25"/>
  <c r="X25" i="25"/>
  <c r="W25" i="25"/>
  <c r="V25" i="25"/>
  <c r="U25" i="25"/>
  <c r="T25" i="25"/>
  <c r="E18" i="25"/>
  <c r="D18" i="25"/>
  <c r="C18" i="25"/>
  <c r="B18" i="25"/>
  <c r="A18" i="25"/>
  <c r="X24" i="25"/>
  <c r="W24" i="25"/>
  <c r="V24" i="25"/>
  <c r="U24" i="25"/>
  <c r="T24" i="25"/>
  <c r="E17" i="25"/>
  <c r="D17" i="25"/>
  <c r="C17" i="25"/>
  <c r="B17" i="25"/>
  <c r="A17" i="25"/>
  <c r="X23" i="25"/>
  <c r="W23" i="25"/>
  <c r="V23" i="25"/>
  <c r="U23" i="25"/>
  <c r="T23" i="25"/>
  <c r="E16" i="25"/>
  <c r="D16" i="25"/>
  <c r="C16" i="25"/>
  <c r="B16" i="25"/>
  <c r="A16" i="25"/>
  <c r="X22" i="25"/>
  <c r="W22" i="25"/>
  <c r="V22" i="25"/>
  <c r="U22" i="25"/>
  <c r="T22" i="25"/>
  <c r="E15" i="25"/>
  <c r="D15" i="25"/>
  <c r="C15" i="25"/>
  <c r="B15" i="25"/>
  <c r="A15" i="25"/>
  <c r="X21" i="25"/>
  <c r="W21" i="25"/>
  <c r="V21" i="25"/>
  <c r="U21" i="25"/>
  <c r="T21" i="25"/>
  <c r="E14" i="25"/>
  <c r="D14" i="25"/>
  <c r="C14" i="25"/>
  <c r="B14" i="25"/>
  <c r="A14" i="25"/>
  <c r="X18" i="25"/>
  <c r="W18" i="25"/>
  <c r="V18" i="25"/>
  <c r="U18" i="25"/>
  <c r="T18" i="25"/>
  <c r="E11" i="25"/>
  <c r="D11" i="25"/>
  <c r="C11" i="25"/>
  <c r="B11" i="25"/>
  <c r="A11" i="25"/>
  <c r="X17" i="25"/>
  <c r="W17" i="25"/>
  <c r="V17" i="25"/>
  <c r="U17" i="25"/>
  <c r="T17" i="25"/>
  <c r="E10" i="25"/>
  <c r="D10" i="25"/>
  <c r="C10" i="25"/>
  <c r="B10" i="25"/>
  <c r="A10" i="25"/>
  <c r="X16" i="25"/>
  <c r="W16" i="25"/>
  <c r="V16" i="25"/>
  <c r="U16" i="25"/>
  <c r="T16" i="25"/>
  <c r="J9" i="25"/>
  <c r="E9" i="25"/>
  <c r="D9" i="25"/>
  <c r="C9" i="25"/>
  <c r="B9" i="25"/>
  <c r="A9" i="25"/>
  <c r="X15" i="25"/>
  <c r="W15" i="25"/>
  <c r="V15" i="25"/>
  <c r="U15" i="25"/>
  <c r="T15" i="25"/>
  <c r="J8" i="25"/>
  <c r="E8" i="25"/>
  <c r="D8" i="25"/>
  <c r="C8" i="25"/>
  <c r="B8" i="25"/>
  <c r="A8" i="25"/>
  <c r="X14" i="25"/>
  <c r="W14" i="25"/>
  <c r="V14" i="25"/>
  <c r="U14" i="25"/>
  <c r="T14" i="25"/>
  <c r="J7" i="25"/>
  <c r="E7" i="25"/>
  <c r="D7" i="25"/>
  <c r="C7" i="25"/>
  <c r="B7" i="25"/>
  <c r="A7" i="25"/>
  <c r="X11" i="25"/>
  <c r="W11" i="25"/>
  <c r="V11" i="25"/>
  <c r="U11" i="25"/>
  <c r="T11" i="25"/>
  <c r="P1" i="25"/>
  <c r="X10" i="25"/>
  <c r="W10" i="25"/>
  <c r="V10" i="25"/>
  <c r="U10" i="25"/>
  <c r="T10" i="25"/>
  <c r="P10" i="25"/>
  <c r="P4" i="25"/>
  <c r="X9" i="25"/>
  <c r="W9" i="25"/>
  <c r="V9" i="25"/>
  <c r="U9" i="25"/>
  <c r="T9" i="25"/>
  <c r="P9" i="25"/>
  <c r="P5" i="25"/>
  <c r="X8" i="25"/>
  <c r="W8" i="25"/>
  <c r="V8" i="25"/>
  <c r="U8" i="25"/>
  <c r="T8" i="25"/>
  <c r="P8" i="25"/>
  <c r="P2" i="25"/>
  <c r="X7" i="25"/>
  <c r="W7" i="25"/>
  <c r="V7" i="25"/>
  <c r="U7" i="25"/>
  <c r="T7" i="25"/>
  <c r="P7" i="25"/>
  <c r="P3" i="25"/>
  <c r="X63" i="23"/>
  <c r="W63" i="23"/>
  <c r="V63" i="23"/>
  <c r="U63" i="23"/>
  <c r="T63" i="23"/>
  <c r="E63" i="23"/>
  <c r="D63" i="23"/>
  <c r="C63" i="23"/>
  <c r="B63" i="23"/>
  <c r="A63" i="23"/>
  <c r="X62" i="23"/>
  <c r="W62" i="23"/>
  <c r="V62" i="23"/>
  <c r="U62" i="23"/>
  <c r="T62" i="23"/>
  <c r="E62" i="23"/>
  <c r="D62" i="23"/>
  <c r="C62" i="23"/>
  <c r="B62" i="23"/>
  <c r="A62" i="23"/>
  <c r="X61" i="23"/>
  <c r="W61" i="23"/>
  <c r="V61" i="23"/>
  <c r="U61" i="23"/>
  <c r="T61" i="23"/>
  <c r="E61" i="23"/>
  <c r="D61" i="23"/>
  <c r="C61" i="23"/>
  <c r="B61" i="23"/>
  <c r="A61" i="23"/>
  <c r="X60" i="23"/>
  <c r="W60" i="23"/>
  <c r="V60" i="23"/>
  <c r="U60" i="23"/>
  <c r="T60" i="23"/>
  <c r="E60" i="23"/>
  <c r="D60" i="23"/>
  <c r="C60" i="23"/>
  <c r="B60" i="23"/>
  <c r="A60" i="23"/>
  <c r="X59" i="23"/>
  <c r="W59" i="23"/>
  <c r="V59" i="23"/>
  <c r="U59" i="23"/>
  <c r="T59" i="23"/>
  <c r="E59" i="23"/>
  <c r="D59" i="23"/>
  <c r="C59" i="23"/>
  <c r="B59" i="23"/>
  <c r="A59" i="23"/>
  <c r="X56" i="23"/>
  <c r="W56" i="23"/>
  <c r="V56" i="23"/>
  <c r="U56" i="23"/>
  <c r="T56" i="23"/>
  <c r="E56" i="23"/>
  <c r="D56" i="23"/>
  <c r="C56" i="23"/>
  <c r="B56" i="23"/>
  <c r="A56" i="23"/>
  <c r="X55" i="23"/>
  <c r="W55" i="23"/>
  <c r="V55" i="23"/>
  <c r="U55" i="23"/>
  <c r="T55" i="23"/>
  <c r="E55" i="23"/>
  <c r="D55" i="23"/>
  <c r="C55" i="23"/>
  <c r="B55" i="23"/>
  <c r="A55" i="23"/>
  <c r="X54" i="23"/>
  <c r="W54" i="23"/>
  <c r="V54" i="23"/>
  <c r="U54" i="23"/>
  <c r="T54" i="23"/>
  <c r="E54" i="23"/>
  <c r="D54" i="23"/>
  <c r="C54" i="23"/>
  <c r="B54" i="23"/>
  <c r="A54" i="23"/>
  <c r="X53" i="23"/>
  <c r="W53" i="23"/>
  <c r="V53" i="23"/>
  <c r="U53" i="23"/>
  <c r="T53" i="23"/>
  <c r="E53" i="23"/>
  <c r="D53" i="23"/>
  <c r="C53" i="23"/>
  <c r="B53" i="23"/>
  <c r="A53" i="23"/>
  <c r="X52" i="23"/>
  <c r="W52" i="23"/>
  <c r="V52" i="23"/>
  <c r="U52" i="23"/>
  <c r="T52" i="23"/>
  <c r="E52" i="23"/>
  <c r="D52" i="23"/>
  <c r="C52" i="23"/>
  <c r="B52" i="23"/>
  <c r="A52" i="23"/>
  <c r="X49" i="23"/>
  <c r="W49" i="23"/>
  <c r="V49" i="23"/>
  <c r="U49" i="23"/>
  <c r="T49" i="23"/>
  <c r="E49" i="23"/>
  <c r="D49" i="23"/>
  <c r="C49" i="23"/>
  <c r="B49" i="23"/>
  <c r="A49" i="23"/>
  <c r="X48" i="23"/>
  <c r="W48" i="23"/>
  <c r="V48" i="23"/>
  <c r="U48" i="23"/>
  <c r="T48" i="23"/>
  <c r="E48" i="23"/>
  <c r="D48" i="23"/>
  <c r="C48" i="23"/>
  <c r="B48" i="23"/>
  <c r="A48" i="23"/>
  <c r="X47" i="23"/>
  <c r="W47" i="23"/>
  <c r="V47" i="23"/>
  <c r="U47" i="23"/>
  <c r="T47" i="23"/>
  <c r="E47" i="23"/>
  <c r="D47" i="23"/>
  <c r="C47" i="23"/>
  <c r="B47" i="23"/>
  <c r="A47" i="23"/>
  <c r="X46" i="23"/>
  <c r="W46" i="23"/>
  <c r="V46" i="23"/>
  <c r="U46" i="23"/>
  <c r="T46" i="23"/>
  <c r="E46" i="23"/>
  <c r="D46" i="23"/>
  <c r="C46" i="23"/>
  <c r="B46" i="23"/>
  <c r="A46" i="23"/>
  <c r="X45" i="23"/>
  <c r="W45" i="23"/>
  <c r="V45" i="23"/>
  <c r="U45" i="23"/>
  <c r="T45" i="23"/>
  <c r="E45" i="23"/>
  <c r="D45" i="23"/>
  <c r="C45" i="23"/>
  <c r="B45" i="23"/>
  <c r="A45" i="23"/>
  <c r="X42" i="23"/>
  <c r="W42" i="23"/>
  <c r="V42" i="23"/>
  <c r="U42" i="23"/>
  <c r="T42" i="23"/>
  <c r="E42" i="23"/>
  <c r="D42" i="23"/>
  <c r="C42" i="23"/>
  <c r="B42" i="23"/>
  <c r="A42" i="23"/>
  <c r="X41" i="23"/>
  <c r="W41" i="23"/>
  <c r="V41" i="23"/>
  <c r="U41" i="23"/>
  <c r="T41" i="23"/>
  <c r="E41" i="23"/>
  <c r="D41" i="23"/>
  <c r="C41" i="23"/>
  <c r="B41" i="23"/>
  <c r="A41" i="23"/>
  <c r="X40" i="23"/>
  <c r="W40" i="23"/>
  <c r="V40" i="23"/>
  <c r="U40" i="23"/>
  <c r="T40" i="23"/>
  <c r="E40" i="23"/>
  <c r="D40" i="23"/>
  <c r="C40" i="23"/>
  <c r="B40" i="23"/>
  <c r="A40" i="23"/>
  <c r="X39" i="23"/>
  <c r="W39" i="23"/>
  <c r="V39" i="23"/>
  <c r="U39" i="23"/>
  <c r="T39" i="23"/>
  <c r="E39" i="23"/>
  <c r="D39" i="23"/>
  <c r="C39" i="23"/>
  <c r="B39" i="23"/>
  <c r="A39" i="23"/>
  <c r="X38" i="23"/>
  <c r="W38" i="23"/>
  <c r="V38" i="23"/>
  <c r="U38" i="23"/>
  <c r="T38" i="23"/>
  <c r="E38" i="23"/>
  <c r="D38" i="23"/>
  <c r="C38" i="23"/>
  <c r="B38" i="23"/>
  <c r="A38" i="23"/>
  <c r="X35" i="23"/>
  <c r="W35" i="23"/>
  <c r="V35" i="23"/>
  <c r="U35" i="23"/>
  <c r="T35" i="23"/>
  <c r="X34" i="23"/>
  <c r="W34" i="23"/>
  <c r="V34" i="23"/>
  <c r="U34" i="23"/>
  <c r="T34" i="23"/>
  <c r="X33" i="23"/>
  <c r="W33" i="23"/>
  <c r="V33" i="23"/>
  <c r="U33" i="23"/>
  <c r="T33" i="23"/>
  <c r="X32" i="23"/>
  <c r="W32" i="23"/>
  <c r="V32" i="23"/>
  <c r="U32" i="23"/>
  <c r="T32" i="23"/>
  <c r="X31" i="23"/>
  <c r="W31" i="23"/>
  <c r="V31" i="23"/>
  <c r="U31" i="23"/>
  <c r="T31" i="23"/>
  <c r="X28" i="23"/>
  <c r="W28" i="23"/>
  <c r="V28" i="23"/>
  <c r="U28" i="23"/>
  <c r="T28" i="23"/>
  <c r="X27" i="23"/>
  <c r="W27" i="23"/>
  <c r="V27" i="23"/>
  <c r="U27" i="23"/>
  <c r="T27" i="23"/>
  <c r="X26" i="23"/>
  <c r="W26" i="23"/>
  <c r="V26" i="23"/>
  <c r="U26" i="23"/>
  <c r="T26" i="23"/>
  <c r="X25" i="23"/>
  <c r="W25" i="23"/>
  <c r="V25" i="23"/>
  <c r="U25" i="23"/>
  <c r="T25" i="23"/>
  <c r="X24" i="23"/>
  <c r="W24" i="23"/>
  <c r="V24" i="23"/>
  <c r="U24" i="23"/>
  <c r="T24" i="23"/>
  <c r="X21" i="23"/>
  <c r="W21" i="23"/>
  <c r="V21" i="23"/>
  <c r="U21" i="23"/>
  <c r="T21" i="23"/>
  <c r="E21" i="23"/>
  <c r="D21" i="23"/>
  <c r="C21" i="23"/>
  <c r="B21" i="23"/>
  <c r="A21" i="23"/>
  <c r="X20" i="23"/>
  <c r="W20" i="23"/>
  <c r="V20" i="23"/>
  <c r="U20" i="23"/>
  <c r="T20" i="23"/>
  <c r="E20" i="23"/>
  <c r="D20" i="23"/>
  <c r="C20" i="23"/>
  <c r="B20" i="23"/>
  <c r="A20" i="23"/>
  <c r="X19" i="23"/>
  <c r="W19" i="23"/>
  <c r="V19" i="23"/>
  <c r="U19" i="23"/>
  <c r="T19" i="23"/>
  <c r="E19" i="23"/>
  <c r="D19" i="23"/>
  <c r="C19" i="23"/>
  <c r="B19" i="23"/>
  <c r="A19" i="23"/>
  <c r="X18" i="23"/>
  <c r="W18" i="23"/>
  <c r="V18" i="23"/>
  <c r="U18" i="23"/>
  <c r="T18" i="23"/>
  <c r="E18" i="23"/>
  <c r="D18" i="23"/>
  <c r="C18" i="23"/>
  <c r="B18" i="23"/>
  <c r="A18" i="23"/>
  <c r="X17" i="23"/>
  <c r="W17" i="23"/>
  <c r="V17" i="23"/>
  <c r="U17" i="23"/>
  <c r="T17" i="23"/>
  <c r="E17" i="23"/>
  <c r="D17" i="23"/>
  <c r="C17" i="23"/>
  <c r="B17" i="23"/>
  <c r="A17" i="23"/>
  <c r="X14" i="23"/>
  <c r="W14" i="23"/>
  <c r="V14" i="23"/>
  <c r="U14" i="23"/>
  <c r="T14" i="23"/>
  <c r="E14" i="23"/>
  <c r="D14" i="23"/>
  <c r="C14" i="23"/>
  <c r="B14" i="23"/>
  <c r="A14" i="23"/>
  <c r="X13" i="23"/>
  <c r="W13" i="23"/>
  <c r="V13" i="23"/>
  <c r="U13" i="23"/>
  <c r="T13" i="23"/>
  <c r="E13" i="23"/>
  <c r="D13" i="23"/>
  <c r="C13" i="23"/>
  <c r="B13" i="23"/>
  <c r="A13" i="23"/>
  <c r="X12" i="23"/>
  <c r="W12" i="23"/>
  <c r="V12" i="23"/>
  <c r="U12" i="23"/>
  <c r="T12" i="23"/>
  <c r="J12" i="23"/>
  <c r="E12" i="23"/>
  <c r="D12" i="23"/>
  <c r="C12" i="23"/>
  <c r="B12" i="23"/>
  <c r="A12" i="23"/>
  <c r="X11" i="23"/>
  <c r="W11" i="23"/>
  <c r="V11" i="23"/>
  <c r="U11" i="23"/>
  <c r="T11" i="23"/>
  <c r="J11" i="23"/>
  <c r="E11" i="23"/>
  <c r="D11" i="23"/>
  <c r="C11" i="23"/>
  <c r="B11" i="23"/>
  <c r="A11" i="23"/>
  <c r="X10" i="23"/>
  <c r="W10" i="23"/>
  <c r="V10" i="23"/>
  <c r="U10" i="23"/>
  <c r="T10" i="23"/>
  <c r="J10" i="23"/>
  <c r="E10" i="23"/>
  <c r="D10" i="23"/>
  <c r="C10" i="23"/>
  <c r="B10" i="23"/>
  <c r="A10" i="23"/>
  <c r="X7" i="23"/>
  <c r="W7" i="23"/>
  <c r="V7" i="23"/>
  <c r="U7" i="23"/>
  <c r="T7" i="23"/>
  <c r="J3" i="23"/>
  <c r="X6" i="23"/>
  <c r="W6" i="23"/>
  <c r="V6" i="23"/>
  <c r="U6" i="23"/>
  <c r="T6" i="23"/>
  <c r="P6" i="23"/>
  <c r="J5" i="23"/>
  <c r="X5" i="23"/>
  <c r="W5" i="23"/>
  <c r="V5" i="23"/>
  <c r="U5" i="23"/>
  <c r="T5" i="23"/>
  <c r="P5" i="23"/>
  <c r="J7" i="23"/>
  <c r="X4" i="23"/>
  <c r="W4" i="23"/>
  <c r="V4" i="23"/>
  <c r="U4" i="23"/>
  <c r="T4" i="23"/>
  <c r="J6" i="23"/>
  <c r="X3" i="23"/>
  <c r="W3" i="23"/>
  <c r="V3" i="23"/>
  <c r="U3" i="23"/>
  <c r="T3" i="23"/>
  <c r="P3" i="23"/>
  <c r="J4" i="23"/>
  <c r="P43" i="22"/>
  <c r="O43" i="22"/>
  <c r="N43" i="22"/>
  <c r="L43" i="22"/>
  <c r="J43" i="22"/>
  <c r="H43" i="22"/>
  <c r="F43" i="22"/>
  <c r="D43" i="22"/>
  <c r="P35" i="22"/>
  <c r="O35" i="22"/>
  <c r="N35" i="22"/>
  <c r="L35" i="22"/>
  <c r="J35" i="22"/>
  <c r="H35" i="22"/>
  <c r="F35" i="22"/>
  <c r="D35" i="22"/>
  <c r="P27" i="22"/>
  <c r="O27" i="22"/>
  <c r="N27" i="22"/>
  <c r="L27" i="22"/>
  <c r="J27" i="22"/>
  <c r="Q27" i="22" s="1"/>
  <c r="H27" i="22"/>
  <c r="F27" i="22"/>
  <c r="D27" i="22"/>
  <c r="P19" i="22"/>
  <c r="O19" i="22"/>
  <c r="N19" i="22"/>
  <c r="L19" i="22"/>
  <c r="J19" i="22"/>
  <c r="H19" i="22"/>
  <c r="F19" i="22"/>
  <c r="D19" i="22"/>
  <c r="B16" i="22"/>
  <c r="B15" i="22"/>
  <c r="B14" i="22"/>
  <c r="B13" i="22"/>
  <c r="B12" i="22"/>
  <c r="P11" i="22"/>
  <c r="O11" i="22"/>
  <c r="N11" i="22"/>
  <c r="L11" i="22"/>
  <c r="J11" i="22"/>
  <c r="H11" i="22"/>
  <c r="F11" i="22"/>
  <c r="D11" i="22"/>
  <c r="B11" i="22"/>
  <c r="B10" i="22"/>
  <c r="B9" i="22"/>
  <c r="B8" i="22"/>
  <c r="B7" i="22"/>
  <c r="B6" i="22"/>
  <c r="B5" i="22"/>
  <c r="B4" i="22"/>
  <c r="G23" i="21"/>
  <c r="G27" i="21"/>
  <c r="G24" i="21"/>
  <c r="G25" i="21"/>
  <c r="G26" i="21"/>
  <c r="M23" i="21"/>
  <c r="M24" i="21"/>
  <c r="M25" i="21"/>
  <c r="M26" i="21"/>
  <c r="M27" i="21"/>
  <c r="M20" i="21"/>
  <c r="M18" i="21"/>
  <c r="M19" i="21"/>
  <c r="M17" i="21"/>
  <c r="M16" i="21"/>
  <c r="G20" i="21"/>
  <c r="G19" i="21"/>
  <c r="G18" i="21"/>
  <c r="G17" i="21"/>
  <c r="G16" i="21"/>
  <c r="H43" i="15"/>
  <c r="H44" i="15"/>
  <c r="H45" i="15"/>
  <c r="H46" i="15"/>
  <c r="H47" i="15"/>
  <c r="H50" i="15"/>
  <c r="H51" i="15"/>
  <c r="H52" i="15"/>
  <c r="H53" i="15"/>
  <c r="H54" i="15"/>
  <c r="H57" i="15"/>
  <c r="H58" i="15"/>
  <c r="H59" i="15"/>
  <c r="H60" i="15"/>
  <c r="H61" i="15"/>
  <c r="I26" i="12"/>
  <c r="I27" i="12"/>
  <c r="I28" i="12"/>
  <c r="I29" i="12"/>
  <c r="I30" i="12"/>
  <c r="I33" i="12"/>
  <c r="I34" i="12"/>
  <c r="I35" i="12"/>
  <c r="I36" i="12"/>
  <c r="I37" i="12"/>
  <c r="I40" i="12"/>
  <c r="I41" i="12"/>
  <c r="I42" i="12"/>
  <c r="I43" i="12"/>
  <c r="I44" i="12"/>
  <c r="M13" i="21"/>
  <c r="M10" i="21"/>
  <c r="M12" i="21"/>
  <c r="M11" i="21"/>
  <c r="M9" i="21"/>
  <c r="G13" i="21"/>
  <c r="G10" i="21"/>
  <c r="G12" i="21"/>
  <c r="G11" i="21"/>
  <c r="G9" i="21"/>
  <c r="M5" i="21"/>
  <c r="M4" i="21"/>
  <c r="M6" i="21"/>
  <c r="M3" i="21"/>
  <c r="M2" i="21"/>
  <c r="G3" i="21"/>
  <c r="G4" i="21"/>
  <c r="G6" i="21"/>
  <c r="G5" i="21"/>
  <c r="G2" i="21"/>
  <c r="H1" i="22" l="1"/>
  <c r="A4" i="23"/>
  <c r="E4" i="23"/>
  <c r="A277" i="11"/>
  <c r="K27" i="26"/>
  <c r="B33" i="26"/>
  <c r="B32" i="26"/>
  <c r="D3" i="24"/>
  <c r="B2" i="24"/>
  <c r="D2" i="24"/>
  <c r="D4" i="24" s="1"/>
  <c r="Q2" i="24" s="1"/>
  <c r="C2" i="24"/>
  <c r="C3" i="23"/>
  <c r="B3" i="23"/>
  <c r="A2" i="24"/>
  <c r="E2" i="24"/>
  <c r="A477" i="11"/>
  <c r="B15" i="20"/>
  <c r="D3" i="23"/>
  <c r="B4" i="23"/>
  <c r="D4" i="23"/>
  <c r="Q35" i="22"/>
  <c r="J1" i="22" s="1"/>
  <c r="Q19" i="22"/>
  <c r="F1" i="22" s="1"/>
  <c r="Q11" i="22"/>
  <c r="D1" i="22" s="1"/>
  <c r="Q43" i="22"/>
  <c r="L1" i="22" s="1"/>
  <c r="B3" i="24"/>
  <c r="A3" i="24"/>
  <c r="C3" i="24"/>
  <c r="E3" i="24"/>
  <c r="C2" i="25"/>
  <c r="C4" i="23"/>
  <c r="C5" i="23" s="1"/>
  <c r="K7" i="23" s="1"/>
  <c r="A3" i="23"/>
  <c r="E3" i="23"/>
  <c r="C3" i="25"/>
  <c r="A3" i="25"/>
  <c r="E3" i="25"/>
  <c r="B2" i="25"/>
  <c r="A2" i="25"/>
  <c r="E2" i="25"/>
  <c r="D2" i="25"/>
  <c r="B3" i="25"/>
  <c r="D3" i="25"/>
  <c r="P43" i="20"/>
  <c r="O43" i="20"/>
  <c r="N43" i="20"/>
  <c r="L43" i="20"/>
  <c r="J43" i="20"/>
  <c r="H43" i="20"/>
  <c r="F43" i="20"/>
  <c r="D43" i="20"/>
  <c r="P35" i="20"/>
  <c r="O35" i="20"/>
  <c r="N35" i="20"/>
  <c r="L35" i="20"/>
  <c r="J35" i="20"/>
  <c r="H35" i="20"/>
  <c r="F35" i="20"/>
  <c r="D35" i="20"/>
  <c r="P27" i="20"/>
  <c r="O27" i="20"/>
  <c r="N27" i="20"/>
  <c r="L27" i="20"/>
  <c r="J27" i="20"/>
  <c r="H27" i="20"/>
  <c r="F27" i="20"/>
  <c r="D27" i="20"/>
  <c r="P19" i="20"/>
  <c r="O19" i="20"/>
  <c r="N19" i="20"/>
  <c r="L19" i="20"/>
  <c r="J19" i="20"/>
  <c r="H19" i="20"/>
  <c r="F19" i="20"/>
  <c r="D19" i="20"/>
  <c r="B12" i="20"/>
  <c r="B4" i="20"/>
  <c r="P11" i="20"/>
  <c r="O11" i="20"/>
  <c r="N11" i="20"/>
  <c r="L11" i="20"/>
  <c r="J11" i="20"/>
  <c r="H11" i="20"/>
  <c r="F11" i="20"/>
  <c r="D11" i="20"/>
  <c r="B6" i="20"/>
  <c r="B7" i="20"/>
  <c r="B8" i="20"/>
  <c r="B9" i="20"/>
  <c r="B10" i="20"/>
  <c r="B11" i="20"/>
  <c r="B13" i="20"/>
  <c r="B14" i="20"/>
  <c r="B16" i="20"/>
  <c r="B18" i="20"/>
  <c r="B5" i="20"/>
  <c r="X7" i="19"/>
  <c r="W7" i="19"/>
  <c r="V7" i="19"/>
  <c r="U7" i="19"/>
  <c r="T7" i="19"/>
  <c r="X6" i="19"/>
  <c r="W6" i="19"/>
  <c r="V6" i="19"/>
  <c r="U6" i="19"/>
  <c r="T6" i="19"/>
  <c r="X5" i="19"/>
  <c r="W5" i="19"/>
  <c r="V5" i="19"/>
  <c r="U5" i="19"/>
  <c r="T5" i="19"/>
  <c r="X4" i="19"/>
  <c r="W4" i="19"/>
  <c r="V4" i="19"/>
  <c r="U4" i="19"/>
  <c r="T4" i="19"/>
  <c r="X3" i="19"/>
  <c r="W3" i="19"/>
  <c r="V3" i="19"/>
  <c r="U3" i="19"/>
  <c r="T3" i="19"/>
  <c r="J3" i="19"/>
  <c r="J4" i="19"/>
  <c r="J7" i="19"/>
  <c r="J6" i="19"/>
  <c r="J5" i="19"/>
  <c r="E11" i="19"/>
  <c r="E12" i="19"/>
  <c r="E13" i="19"/>
  <c r="E14" i="19"/>
  <c r="E10" i="19"/>
  <c r="D11" i="19"/>
  <c r="D12" i="19"/>
  <c r="D13" i="19"/>
  <c r="D14" i="19"/>
  <c r="D10" i="19"/>
  <c r="C11" i="19"/>
  <c r="C12" i="19"/>
  <c r="C13" i="19"/>
  <c r="C14" i="19"/>
  <c r="C10" i="19"/>
  <c r="B11" i="19"/>
  <c r="B12" i="19"/>
  <c r="B13" i="19"/>
  <c r="B14" i="19"/>
  <c r="B10" i="19"/>
  <c r="A11" i="19"/>
  <c r="A12" i="19"/>
  <c r="A13" i="19"/>
  <c r="A14" i="19"/>
  <c r="A10" i="19"/>
  <c r="J11" i="19"/>
  <c r="J12" i="19"/>
  <c r="J13" i="19"/>
  <c r="J14" i="19"/>
  <c r="J10" i="19"/>
  <c r="X63" i="19"/>
  <c r="W63" i="19"/>
  <c r="V63" i="19"/>
  <c r="U63" i="19"/>
  <c r="T63" i="19"/>
  <c r="X62" i="19"/>
  <c r="W62" i="19"/>
  <c r="V62" i="19"/>
  <c r="U62" i="19"/>
  <c r="T62" i="19"/>
  <c r="X61" i="19"/>
  <c r="W61" i="19"/>
  <c r="V61" i="19"/>
  <c r="U61" i="19"/>
  <c r="T61" i="19"/>
  <c r="X60" i="19"/>
  <c r="W60" i="19"/>
  <c r="V60" i="19"/>
  <c r="U60" i="19"/>
  <c r="T60" i="19"/>
  <c r="X59" i="19"/>
  <c r="W59" i="19"/>
  <c r="V59" i="19"/>
  <c r="U59" i="19"/>
  <c r="T59" i="19"/>
  <c r="E63" i="19"/>
  <c r="D63" i="19"/>
  <c r="C63" i="19"/>
  <c r="B63" i="19"/>
  <c r="A63" i="19"/>
  <c r="E62" i="19"/>
  <c r="D62" i="19"/>
  <c r="C62" i="19"/>
  <c r="B62" i="19"/>
  <c r="A62" i="19"/>
  <c r="E61" i="19"/>
  <c r="D61" i="19"/>
  <c r="C61" i="19"/>
  <c r="B61" i="19"/>
  <c r="A61" i="19"/>
  <c r="E60" i="19"/>
  <c r="D60" i="19"/>
  <c r="C60" i="19"/>
  <c r="B60" i="19"/>
  <c r="A60" i="19"/>
  <c r="E59" i="19"/>
  <c r="D59" i="19"/>
  <c r="C59" i="19"/>
  <c r="B59" i="19"/>
  <c r="A59" i="19"/>
  <c r="X56" i="19"/>
  <c r="W56" i="19"/>
  <c r="V56" i="19"/>
  <c r="U56" i="19"/>
  <c r="T56" i="19"/>
  <c r="X55" i="19"/>
  <c r="W55" i="19"/>
  <c r="V55" i="19"/>
  <c r="U55" i="19"/>
  <c r="T55" i="19"/>
  <c r="X54" i="19"/>
  <c r="W54" i="19"/>
  <c r="V54" i="19"/>
  <c r="U54" i="19"/>
  <c r="T54" i="19"/>
  <c r="X53" i="19"/>
  <c r="W53" i="19"/>
  <c r="V53" i="19"/>
  <c r="U53" i="19"/>
  <c r="T53" i="19"/>
  <c r="X52" i="19"/>
  <c r="W52" i="19"/>
  <c r="V52" i="19"/>
  <c r="U52" i="19"/>
  <c r="T52" i="19"/>
  <c r="X49" i="19"/>
  <c r="W49" i="19"/>
  <c r="V49" i="19"/>
  <c r="U49" i="19"/>
  <c r="T49" i="19"/>
  <c r="X48" i="19"/>
  <c r="W48" i="19"/>
  <c r="V48" i="19"/>
  <c r="U48" i="19"/>
  <c r="T48" i="19"/>
  <c r="X47" i="19"/>
  <c r="W47" i="19"/>
  <c r="V47" i="19"/>
  <c r="U47" i="19"/>
  <c r="T47" i="19"/>
  <c r="X46" i="19"/>
  <c r="W46" i="19"/>
  <c r="V46" i="19"/>
  <c r="U46" i="19"/>
  <c r="T46" i="19"/>
  <c r="X45" i="19"/>
  <c r="W45" i="19"/>
  <c r="V45" i="19"/>
  <c r="U45" i="19"/>
  <c r="T45" i="19"/>
  <c r="X42" i="19"/>
  <c r="W42" i="19"/>
  <c r="V42" i="19"/>
  <c r="U42" i="19"/>
  <c r="T42" i="19"/>
  <c r="X41" i="19"/>
  <c r="W41" i="19"/>
  <c r="V41" i="19"/>
  <c r="U41" i="19"/>
  <c r="T41" i="19"/>
  <c r="X40" i="19"/>
  <c r="W40" i="19"/>
  <c r="V40" i="19"/>
  <c r="U40" i="19"/>
  <c r="T40" i="19"/>
  <c r="X39" i="19"/>
  <c r="W39" i="19"/>
  <c r="V39" i="19"/>
  <c r="U39" i="19"/>
  <c r="T39" i="19"/>
  <c r="X38" i="19"/>
  <c r="W38" i="19"/>
  <c r="V38" i="19"/>
  <c r="U38" i="19"/>
  <c r="T38" i="19"/>
  <c r="X35" i="19"/>
  <c r="W35" i="19"/>
  <c r="V35" i="19"/>
  <c r="U35" i="19"/>
  <c r="T35" i="19"/>
  <c r="X34" i="19"/>
  <c r="W34" i="19"/>
  <c r="V34" i="19"/>
  <c r="U34" i="19"/>
  <c r="T34" i="19"/>
  <c r="X33" i="19"/>
  <c r="W33" i="19"/>
  <c r="V33" i="19"/>
  <c r="U33" i="19"/>
  <c r="T33" i="19"/>
  <c r="X32" i="19"/>
  <c r="W32" i="19"/>
  <c r="V32" i="19"/>
  <c r="U32" i="19"/>
  <c r="T32" i="19"/>
  <c r="X31" i="19"/>
  <c r="W31" i="19"/>
  <c r="V31" i="19"/>
  <c r="U31" i="19"/>
  <c r="T31" i="19"/>
  <c r="P10" i="19"/>
  <c r="P4" i="19"/>
  <c r="P5" i="19"/>
  <c r="P6" i="19"/>
  <c r="P7" i="19"/>
  <c r="P3" i="19"/>
  <c r="X28" i="19"/>
  <c r="W28" i="19"/>
  <c r="V28" i="19"/>
  <c r="U28" i="19"/>
  <c r="T28" i="19"/>
  <c r="X27" i="19"/>
  <c r="W27" i="19"/>
  <c r="V27" i="19"/>
  <c r="U27" i="19"/>
  <c r="T27" i="19"/>
  <c r="X26" i="19"/>
  <c r="W26" i="19"/>
  <c r="V26" i="19"/>
  <c r="U26" i="19"/>
  <c r="T26" i="19"/>
  <c r="X25" i="19"/>
  <c r="W25" i="19"/>
  <c r="V25" i="19"/>
  <c r="U25" i="19"/>
  <c r="T25" i="19"/>
  <c r="X24" i="19"/>
  <c r="W24" i="19"/>
  <c r="V24" i="19"/>
  <c r="U24" i="19"/>
  <c r="T24" i="19"/>
  <c r="X21" i="19"/>
  <c r="W21" i="19"/>
  <c r="V21" i="19"/>
  <c r="U21" i="19"/>
  <c r="T21" i="19"/>
  <c r="X20" i="19"/>
  <c r="W20" i="19"/>
  <c r="V20" i="19"/>
  <c r="U20" i="19"/>
  <c r="T20" i="19"/>
  <c r="X19" i="19"/>
  <c r="W19" i="19"/>
  <c r="V19" i="19"/>
  <c r="U19" i="19"/>
  <c r="T19" i="19"/>
  <c r="X18" i="19"/>
  <c r="W18" i="19"/>
  <c r="V18" i="19"/>
  <c r="U18" i="19"/>
  <c r="T18" i="19"/>
  <c r="X17" i="19"/>
  <c r="W17" i="19"/>
  <c r="V17" i="19"/>
  <c r="U17" i="19"/>
  <c r="T17" i="19"/>
  <c r="X14" i="19"/>
  <c r="W14" i="19"/>
  <c r="V14" i="19"/>
  <c r="U14" i="19"/>
  <c r="T14" i="19"/>
  <c r="X13" i="19"/>
  <c r="W13" i="19"/>
  <c r="V13" i="19"/>
  <c r="U13" i="19"/>
  <c r="T13" i="19"/>
  <c r="X12" i="19"/>
  <c r="W12" i="19"/>
  <c r="V12" i="19"/>
  <c r="U12" i="19"/>
  <c r="T12" i="19"/>
  <c r="X11" i="19"/>
  <c r="W11" i="19"/>
  <c r="V11" i="19"/>
  <c r="U11" i="19"/>
  <c r="T11" i="19"/>
  <c r="X10" i="19"/>
  <c r="W10" i="19"/>
  <c r="V10" i="19"/>
  <c r="U10" i="19"/>
  <c r="T10" i="19"/>
  <c r="E56" i="19"/>
  <c r="D56" i="19"/>
  <c r="C56" i="19"/>
  <c r="B56" i="19"/>
  <c r="A56" i="19"/>
  <c r="E55" i="19"/>
  <c r="D55" i="19"/>
  <c r="C55" i="19"/>
  <c r="B55" i="19"/>
  <c r="A55" i="19"/>
  <c r="E54" i="19"/>
  <c r="D54" i="19"/>
  <c r="C54" i="19"/>
  <c r="B54" i="19"/>
  <c r="A54" i="19"/>
  <c r="E53" i="19"/>
  <c r="D53" i="19"/>
  <c r="C53" i="19"/>
  <c r="B53" i="19"/>
  <c r="A53" i="19"/>
  <c r="E52" i="19"/>
  <c r="D52" i="19"/>
  <c r="C52" i="19"/>
  <c r="B52" i="19"/>
  <c r="A52" i="19"/>
  <c r="E49" i="19"/>
  <c r="D49" i="19"/>
  <c r="C49" i="19"/>
  <c r="B49" i="19"/>
  <c r="A49" i="19"/>
  <c r="E48" i="19"/>
  <c r="D48" i="19"/>
  <c r="C48" i="19"/>
  <c r="B48" i="19"/>
  <c r="A48" i="19"/>
  <c r="E47" i="19"/>
  <c r="D47" i="19"/>
  <c r="C47" i="19"/>
  <c r="B47" i="19"/>
  <c r="A47" i="19"/>
  <c r="E46" i="19"/>
  <c r="D46" i="19"/>
  <c r="C46" i="19"/>
  <c r="B46" i="19"/>
  <c r="A46" i="19"/>
  <c r="E45" i="19"/>
  <c r="D45" i="19"/>
  <c r="C45" i="19"/>
  <c r="B45" i="19"/>
  <c r="A45" i="19"/>
  <c r="E42" i="19"/>
  <c r="D42" i="19"/>
  <c r="C42" i="19"/>
  <c r="B42" i="19"/>
  <c r="A42" i="19"/>
  <c r="E41" i="19"/>
  <c r="D41" i="19"/>
  <c r="C41" i="19"/>
  <c r="B41" i="19"/>
  <c r="A41" i="19"/>
  <c r="E40" i="19"/>
  <c r="D40" i="19"/>
  <c r="C40" i="19"/>
  <c r="B40" i="19"/>
  <c r="A40" i="19"/>
  <c r="E39" i="19"/>
  <c r="D39" i="19"/>
  <c r="C39" i="19"/>
  <c r="B39" i="19"/>
  <c r="A39" i="19"/>
  <c r="E38" i="19"/>
  <c r="D38" i="19"/>
  <c r="C38" i="19"/>
  <c r="B38" i="19"/>
  <c r="A38" i="19"/>
  <c r="E18" i="19"/>
  <c r="E19" i="19"/>
  <c r="E20" i="19"/>
  <c r="E21" i="19"/>
  <c r="E17" i="19"/>
  <c r="D18" i="19"/>
  <c r="D19" i="19"/>
  <c r="D20" i="19"/>
  <c r="D21" i="19"/>
  <c r="D17" i="19"/>
  <c r="C18" i="19"/>
  <c r="C19" i="19"/>
  <c r="C20" i="19"/>
  <c r="C21" i="19"/>
  <c r="C17" i="19"/>
  <c r="B18" i="19"/>
  <c r="B19" i="19"/>
  <c r="B20" i="19"/>
  <c r="B21" i="19"/>
  <c r="B17" i="19"/>
  <c r="A18" i="19"/>
  <c r="A19" i="19"/>
  <c r="A20" i="19"/>
  <c r="A21" i="19"/>
  <c r="A17" i="19"/>
  <c r="J17" i="19"/>
  <c r="A5" i="23" l="1"/>
  <c r="K4" i="23" s="1"/>
  <c r="E5" i="23"/>
  <c r="K3" i="23" s="1"/>
  <c r="A278" i="11"/>
  <c r="B3" i="26"/>
  <c r="B4" i="24"/>
  <c r="Q3" i="24" s="1"/>
  <c r="C4" i="24"/>
  <c r="Q4" i="24" s="1"/>
  <c r="D5" i="23"/>
  <c r="K5" i="23" s="1"/>
  <c r="B5" i="23"/>
  <c r="K6" i="23" s="1"/>
  <c r="E4" i="24"/>
  <c r="Q1" i="24" s="1"/>
  <c r="A4" i="24"/>
  <c r="Q5" i="24" s="1"/>
  <c r="A478" i="11"/>
  <c r="B17" i="20"/>
  <c r="P14" i="24"/>
  <c r="P11" i="24"/>
  <c r="P14" i="25"/>
  <c r="P11" i="25"/>
  <c r="B18" i="22"/>
  <c r="B17" i="22"/>
  <c r="J14" i="25"/>
  <c r="J17" i="23"/>
  <c r="J14" i="23"/>
  <c r="J13" i="23"/>
  <c r="J10" i="25"/>
  <c r="J11" i="24"/>
  <c r="J10" i="24"/>
  <c r="J14" i="24"/>
  <c r="J11" i="25"/>
  <c r="P7" i="23"/>
  <c r="Q19" i="20"/>
  <c r="F1" i="20" s="1"/>
  <c r="Q35" i="20"/>
  <c r="J1" i="20" s="1"/>
  <c r="Q43" i="20"/>
  <c r="L1" i="20" s="1"/>
  <c r="Q27" i="20"/>
  <c r="H1" i="20" s="1"/>
  <c r="Q11" i="20"/>
  <c r="D1" i="20" s="1"/>
  <c r="C4" i="25"/>
  <c r="Q5" i="25" s="1"/>
  <c r="D4" i="25"/>
  <c r="Q4" i="25" s="1"/>
  <c r="B4" i="25"/>
  <c r="Q2" i="25" s="1"/>
  <c r="A4" i="25"/>
  <c r="Q3" i="25" s="1"/>
  <c r="E4" i="25"/>
  <c r="Q1" i="25" s="1"/>
  <c r="A4" i="19"/>
  <c r="B4" i="19"/>
  <c r="E4" i="19"/>
  <c r="D4" i="19"/>
  <c r="C4" i="19"/>
  <c r="C3" i="19"/>
  <c r="E3" i="19"/>
  <c r="D3" i="19"/>
  <c r="B3" i="19"/>
  <c r="A3" i="19"/>
  <c r="H38" i="15"/>
  <c r="B38" i="15"/>
  <c r="H31" i="15"/>
  <c r="B31" i="15"/>
  <c r="H18" i="18"/>
  <c r="B18" i="18"/>
  <c r="H61" i="16"/>
  <c r="B61" i="16"/>
  <c r="H58" i="16"/>
  <c r="B58" i="16"/>
  <c r="H50" i="16"/>
  <c r="B50" i="16"/>
  <c r="H62" i="16"/>
  <c r="B62" i="16"/>
  <c r="H46" i="16"/>
  <c r="B46" i="16"/>
  <c r="H34" i="16"/>
  <c r="B34" i="16"/>
  <c r="H35" i="16"/>
  <c r="B35" i="16"/>
  <c r="H14" i="18"/>
  <c r="B14" i="18"/>
  <c r="H7" i="18"/>
  <c r="H71" i="16"/>
  <c r="H79" i="16"/>
  <c r="B79" i="16"/>
  <c r="H78" i="16"/>
  <c r="B78" i="16"/>
  <c r="I48" i="10"/>
  <c r="H80" i="18"/>
  <c r="B80" i="18"/>
  <c r="H82" i="18"/>
  <c r="B82" i="18"/>
  <c r="H81" i="18"/>
  <c r="B81" i="18"/>
  <c r="C9" i="10"/>
  <c r="C2" i="10"/>
  <c r="H60" i="18"/>
  <c r="H63" i="18"/>
  <c r="B63" i="18"/>
  <c r="B56" i="18"/>
  <c r="B65" i="18"/>
  <c r="B54" i="18"/>
  <c r="B53" i="18"/>
  <c r="B55" i="18"/>
  <c r="B61" i="18"/>
  <c r="B62" i="18"/>
  <c r="B64" i="18"/>
  <c r="B66" i="18"/>
  <c r="B67" i="18"/>
  <c r="B68" i="18"/>
  <c r="H4" i="16"/>
  <c r="H5" i="16"/>
  <c r="H14" i="16"/>
  <c r="B25" i="18"/>
  <c r="I53" i="6"/>
  <c r="I54" i="6"/>
  <c r="C3" i="12"/>
  <c r="C4" i="12"/>
  <c r="C2" i="12"/>
  <c r="B6" i="15"/>
  <c r="B7" i="15"/>
  <c r="B8" i="15"/>
  <c r="B4" i="15"/>
  <c r="B5" i="15"/>
  <c r="B9" i="15"/>
  <c r="B10" i="15"/>
  <c r="B35" i="17"/>
  <c r="B39" i="17"/>
  <c r="B40" i="17"/>
  <c r="B41" i="17"/>
  <c r="B42" i="17"/>
  <c r="B36" i="17"/>
  <c r="B77" i="18"/>
  <c r="B78" i="18"/>
  <c r="B71" i="18"/>
  <c r="B84" i="18"/>
  <c r="B72" i="18"/>
  <c r="B79" i="18"/>
  <c r="B70" i="18"/>
  <c r="B83" i="18"/>
  <c r="C7" i="7"/>
  <c r="C2" i="7"/>
  <c r="C3" i="7"/>
  <c r="C9" i="7"/>
  <c r="C4" i="7"/>
  <c r="C5" i="7"/>
  <c r="C6" i="7"/>
  <c r="C17" i="6"/>
  <c r="C20" i="6"/>
  <c r="C18" i="6"/>
  <c r="C15" i="6"/>
  <c r="C19" i="6"/>
  <c r="C21" i="6"/>
  <c r="C22" i="6"/>
  <c r="C14" i="6"/>
  <c r="C16" i="6"/>
  <c r="C23" i="6"/>
  <c r="C33" i="6"/>
  <c r="C24" i="6"/>
  <c r="C27" i="6"/>
  <c r="C25" i="6"/>
  <c r="C29" i="6"/>
  <c r="C30" i="6"/>
  <c r="C28" i="6"/>
  <c r="C31" i="6"/>
  <c r="C32" i="6"/>
  <c r="C26" i="6"/>
  <c r="C37" i="6"/>
  <c r="C35" i="6"/>
  <c r="C41" i="6"/>
  <c r="C42" i="6"/>
  <c r="C39" i="6"/>
  <c r="C45" i="6"/>
  <c r="C5" i="10"/>
  <c r="C3" i="10"/>
  <c r="C10" i="10"/>
  <c r="C11" i="10"/>
  <c r="C29" i="10"/>
  <c r="C31" i="10"/>
  <c r="C26" i="10"/>
  <c r="C25" i="10"/>
  <c r="C24" i="10"/>
  <c r="C34" i="10"/>
  <c r="C36" i="10"/>
  <c r="C37" i="10"/>
  <c r="C30" i="10"/>
  <c r="B37" i="16"/>
  <c r="B38" i="16"/>
  <c r="B45" i="16"/>
  <c r="B40" i="16"/>
  <c r="B39" i="16"/>
  <c r="B36" i="16"/>
  <c r="B33" i="16"/>
  <c r="B43" i="16"/>
  <c r="B51" i="16"/>
  <c r="B55" i="16"/>
  <c r="B57" i="16"/>
  <c r="B48" i="16"/>
  <c r="B49" i="16"/>
  <c r="B54" i="16"/>
  <c r="B59" i="16"/>
  <c r="B60" i="16"/>
  <c r="B56" i="16"/>
  <c r="B65" i="16"/>
  <c r="B66" i="16"/>
  <c r="B75" i="16"/>
  <c r="B67" i="16"/>
  <c r="B76" i="16"/>
  <c r="B77" i="16"/>
  <c r="B80" i="16"/>
  <c r="B28" i="15"/>
  <c r="B33" i="15"/>
  <c r="B37" i="15"/>
  <c r="B30" i="15"/>
  <c r="B32" i="15"/>
  <c r="B39" i="15"/>
  <c r="B35" i="15"/>
  <c r="B36" i="15"/>
  <c r="B40" i="15"/>
  <c r="B15" i="15"/>
  <c r="B21" i="15"/>
  <c r="B22" i="15"/>
  <c r="B18" i="15"/>
  <c r="B16" i="15"/>
  <c r="B20" i="15"/>
  <c r="B25" i="15"/>
  <c r="B13" i="15"/>
  <c r="B19" i="15"/>
  <c r="B23" i="15"/>
  <c r="B24" i="15"/>
  <c r="B26" i="15"/>
  <c r="B12" i="15"/>
  <c r="B2" i="15"/>
  <c r="H40" i="15"/>
  <c r="H36" i="15"/>
  <c r="H35" i="15"/>
  <c r="H39" i="15"/>
  <c r="H32" i="15"/>
  <c r="H30" i="15"/>
  <c r="H37" i="15"/>
  <c r="H34" i="15"/>
  <c r="H33" i="15"/>
  <c r="H28" i="15"/>
  <c r="H29" i="15"/>
  <c r="H26" i="15"/>
  <c r="H24" i="15"/>
  <c r="H23" i="15"/>
  <c r="H19" i="15"/>
  <c r="H13" i="15"/>
  <c r="H25" i="15"/>
  <c r="H20" i="15"/>
  <c r="H16" i="15"/>
  <c r="H18" i="15"/>
  <c r="H17" i="15"/>
  <c r="H22" i="15"/>
  <c r="H21" i="15"/>
  <c r="H15" i="15"/>
  <c r="H14" i="15"/>
  <c r="H12" i="15"/>
  <c r="H10" i="15"/>
  <c r="H9" i="15"/>
  <c r="H5" i="15"/>
  <c r="H4" i="15"/>
  <c r="H8" i="15"/>
  <c r="H7" i="15"/>
  <c r="H6" i="15"/>
  <c r="H3" i="15"/>
  <c r="H2" i="15"/>
  <c r="H80" i="16"/>
  <c r="H77" i="16"/>
  <c r="H68" i="16"/>
  <c r="H69" i="16"/>
  <c r="H70" i="16"/>
  <c r="H76" i="16"/>
  <c r="H73" i="16"/>
  <c r="H67" i="16"/>
  <c r="H75" i="16"/>
  <c r="H66" i="16"/>
  <c r="H65" i="16"/>
  <c r="H72" i="16"/>
  <c r="H74" i="16"/>
  <c r="H56" i="16"/>
  <c r="H60" i="16"/>
  <c r="H59" i="16"/>
  <c r="H54" i="16"/>
  <c r="H49" i="16"/>
  <c r="H48" i="16"/>
  <c r="H57" i="16"/>
  <c r="H53" i="16"/>
  <c r="H55" i="16"/>
  <c r="H51" i="16"/>
  <c r="H63" i="16"/>
  <c r="H52" i="16"/>
  <c r="H41" i="16"/>
  <c r="H43" i="16"/>
  <c r="H33" i="16"/>
  <c r="H36" i="16"/>
  <c r="H39" i="16"/>
  <c r="H40" i="16"/>
  <c r="H45" i="16"/>
  <c r="H38" i="16"/>
  <c r="H37" i="16"/>
  <c r="H42" i="16"/>
  <c r="H44" i="16"/>
  <c r="H31" i="16"/>
  <c r="H30" i="16"/>
  <c r="H18" i="16"/>
  <c r="H27" i="16"/>
  <c r="H26" i="16"/>
  <c r="H20" i="16"/>
  <c r="H23" i="16"/>
  <c r="H28" i="16"/>
  <c r="H25" i="16"/>
  <c r="H17" i="16"/>
  <c r="H19" i="16"/>
  <c r="H22" i="16"/>
  <c r="H24" i="16"/>
  <c r="H29" i="16"/>
  <c r="H21" i="16"/>
  <c r="H12" i="16"/>
  <c r="H10" i="16"/>
  <c r="H9" i="16"/>
  <c r="H2" i="16"/>
  <c r="H13" i="16"/>
  <c r="H7" i="16"/>
  <c r="H15" i="16"/>
  <c r="H11" i="16"/>
  <c r="H3" i="16"/>
  <c r="H6" i="16"/>
  <c r="H8" i="16"/>
  <c r="H49" i="17"/>
  <c r="H48" i="17"/>
  <c r="H47" i="17"/>
  <c r="H45" i="17"/>
  <c r="H46" i="17"/>
  <c r="H42" i="17"/>
  <c r="H41" i="17"/>
  <c r="H40" i="17"/>
  <c r="H39" i="17"/>
  <c r="H38" i="17"/>
  <c r="H37" i="17"/>
  <c r="H35" i="17"/>
  <c r="H36" i="17"/>
  <c r="H25" i="17"/>
  <c r="H30" i="17"/>
  <c r="H29" i="17"/>
  <c r="H32" i="17"/>
  <c r="H28" i="17"/>
  <c r="H31" i="17"/>
  <c r="H23" i="17"/>
  <c r="H27" i="17"/>
  <c r="H26" i="17"/>
  <c r="H24" i="17"/>
  <c r="H18" i="17"/>
  <c r="H19" i="17"/>
  <c r="H17" i="17"/>
  <c r="H20" i="17"/>
  <c r="H16" i="17"/>
  <c r="H11" i="17"/>
  <c r="H13" i="17"/>
  <c r="H10" i="17"/>
  <c r="H12" i="17"/>
  <c r="H9" i="17"/>
  <c r="H3" i="17"/>
  <c r="H5" i="17"/>
  <c r="H6" i="17"/>
  <c r="H2" i="17"/>
  <c r="H4" i="17"/>
  <c r="H70" i="18"/>
  <c r="H83" i="18"/>
  <c r="H73" i="18"/>
  <c r="H74" i="18"/>
  <c r="H79" i="18"/>
  <c r="H72" i="18"/>
  <c r="H84" i="18"/>
  <c r="H71" i="18"/>
  <c r="H76" i="18"/>
  <c r="H75" i="18"/>
  <c r="H78" i="18"/>
  <c r="H77" i="18"/>
  <c r="H56" i="18"/>
  <c r="H65" i="18"/>
  <c r="H54" i="18"/>
  <c r="H58" i="18"/>
  <c r="H68" i="18"/>
  <c r="H57" i="18"/>
  <c r="H55" i="18"/>
  <c r="H64" i="18"/>
  <c r="H53" i="18"/>
  <c r="H62" i="18"/>
  <c r="H61" i="18"/>
  <c r="H59" i="18"/>
  <c r="H67" i="18"/>
  <c r="H66" i="18"/>
  <c r="H51" i="18"/>
  <c r="B51" i="18"/>
  <c r="H50" i="18"/>
  <c r="B50" i="18"/>
  <c r="H44" i="18"/>
  <c r="H41" i="18"/>
  <c r="H37" i="18"/>
  <c r="B37" i="18"/>
  <c r="H49" i="18"/>
  <c r="B49" i="18"/>
  <c r="H39" i="18"/>
  <c r="B39" i="18"/>
  <c r="H40" i="18"/>
  <c r="B40" i="18"/>
  <c r="H38" i="18"/>
  <c r="B38" i="18"/>
  <c r="H43" i="18"/>
  <c r="H46" i="18"/>
  <c r="B46" i="18"/>
  <c r="H45" i="18"/>
  <c r="B45" i="18"/>
  <c r="H48" i="18"/>
  <c r="B48" i="18"/>
  <c r="H42" i="18"/>
  <c r="H47" i="18"/>
  <c r="B47" i="18"/>
  <c r="H35" i="18"/>
  <c r="B35" i="18"/>
  <c r="H34" i="18"/>
  <c r="B34" i="18"/>
  <c r="H29" i="18"/>
  <c r="B29" i="18"/>
  <c r="H21" i="18"/>
  <c r="H31" i="18"/>
  <c r="B31" i="18"/>
  <c r="H30" i="18"/>
  <c r="B30" i="18"/>
  <c r="H26" i="18"/>
  <c r="H28" i="18"/>
  <c r="B28" i="18"/>
  <c r="H22" i="18"/>
  <c r="H27" i="18"/>
  <c r="H23" i="18"/>
  <c r="B23" i="18"/>
  <c r="H24" i="18"/>
  <c r="B24" i="18"/>
  <c r="H25" i="18"/>
  <c r="H32" i="18"/>
  <c r="B32" i="18"/>
  <c r="H20" i="18"/>
  <c r="B20" i="18"/>
  <c r="H33" i="18"/>
  <c r="B33" i="18"/>
  <c r="H13" i="18"/>
  <c r="B13" i="18"/>
  <c r="H8" i="18"/>
  <c r="H16" i="18"/>
  <c r="B16" i="18"/>
  <c r="H12" i="18"/>
  <c r="B12" i="18"/>
  <c r="H10" i="18"/>
  <c r="B10" i="18"/>
  <c r="H9" i="18"/>
  <c r="H6" i="18"/>
  <c r="H4" i="18"/>
  <c r="B4" i="18"/>
  <c r="H3" i="18"/>
  <c r="B3" i="18"/>
  <c r="H11" i="18"/>
  <c r="B11" i="18"/>
  <c r="H15" i="18"/>
  <c r="B15" i="18"/>
  <c r="H5" i="18"/>
  <c r="B5" i="18"/>
  <c r="H2" i="18"/>
  <c r="B2" i="18"/>
  <c r="H17" i="18"/>
  <c r="B17" i="18"/>
  <c r="I23" i="6"/>
  <c r="I17" i="6"/>
  <c r="I20" i="6"/>
  <c r="I18" i="6"/>
  <c r="I15" i="6"/>
  <c r="I19" i="6"/>
  <c r="I21" i="6"/>
  <c r="I22" i="6"/>
  <c r="I14" i="6"/>
  <c r="I16" i="6"/>
  <c r="I6" i="7"/>
  <c r="I7" i="7"/>
  <c r="I8" i="7"/>
  <c r="I2" i="7"/>
  <c r="I3" i="7"/>
  <c r="I9" i="7"/>
  <c r="I4" i="7"/>
  <c r="I5" i="7"/>
  <c r="C46" i="10"/>
  <c r="C54" i="10"/>
  <c r="I28" i="10"/>
  <c r="I34" i="10"/>
  <c r="I31" i="10"/>
  <c r="I33" i="10"/>
  <c r="I25" i="10"/>
  <c r="I30" i="10"/>
  <c r="I24" i="10"/>
  <c r="I29" i="10"/>
  <c r="I26" i="10"/>
  <c r="I36" i="10"/>
  <c r="I32" i="10"/>
  <c r="I27" i="10"/>
  <c r="C17" i="10"/>
  <c r="C21" i="10"/>
  <c r="C16" i="10"/>
  <c r="C22" i="10"/>
  <c r="I10" i="10"/>
  <c r="I11" i="10"/>
  <c r="I5" i="10"/>
  <c r="I3" i="10"/>
  <c r="I4" i="10"/>
  <c r="I8" i="10"/>
  <c r="I2" i="10"/>
  <c r="I6" i="10"/>
  <c r="I9" i="10"/>
  <c r="I7" i="10"/>
  <c r="C18" i="12"/>
  <c r="I45" i="6"/>
  <c r="I24" i="6"/>
  <c r="I43" i="10"/>
  <c r="C43" i="10"/>
  <c r="C20" i="12"/>
  <c r="C23" i="12"/>
  <c r="C16" i="12"/>
  <c r="C10" i="12"/>
  <c r="C5" i="12"/>
  <c r="C11" i="12"/>
  <c r="C6" i="12"/>
  <c r="C53" i="10"/>
  <c r="C45" i="10"/>
  <c r="C40" i="10"/>
  <c r="C18" i="10"/>
  <c r="C23" i="10"/>
  <c r="C44" i="10"/>
  <c r="C52" i="10"/>
  <c r="C49" i="10"/>
  <c r="C7" i="12"/>
  <c r="C12" i="12"/>
  <c r="C13" i="12"/>
  <c r="I18" i="12"/>
  <c r="I15" i="12"/>
  <c r="I22" i="12"/>
  <c r="I21" i="12"/>
  <c r="I16" i="12"/>
  <c r="I23" i="12"/>
  <c r="I19" i="12"/>
  <c r="I20" i="12"/>
  <c r="I17" i="12"/>
  <c r="I14" i="12"/>
  <c r="I13" i="12"/>
  <c r="I12" i="12"/>
  <c r="I7" i="12"/>
  <c r="I8" i="12"/>
  <c r="I9" i="12"/>
  <c r="I11" i="12"/>
  <c r="I5" i="12"/>
  <c r="I10" i="12"/>
  <c r="I6" i="12"/>
  <c r="I4" i="12"/>
  <c r="I3" i="12"/>
  <c r="I2" i="12"/>
  <c r="I29" i="6"/>
  <c r="I26" i="6"/>
  <c r="I30" i="6"/>
  <c r="I33" i="6"/>
  <c r="I31" i="6"/>
  <c r="I32" i="6"/>
  <c r="I28" i="6"/>
  <c r="I25" i="6"/>
  <c r="I27" i="6"/>
  <c r="I42" i="6"/>
  <c r="I41" i="6"/>
  <c r="I38" i="6"/>
  <c r="I37" i="6"/>
  <c r="I34" i="6"/>
  <c r="I35" i="6"/>
  <c r="I40" i="6"/>
  <c r="I36" i="6"/>
  <c r="I39" i="6"/>
  <c r="I4" i="6"/>
  <c r="I7" i="6"/>
  <c r="I11" i="6"/>
  <c r="I10" i="6"/>
  <c r="I13" i="6"/>
  <c r="I9" i="6"/>
  <c r="I2" i="6"/>
  <c r="I8" i="6"/>
  <c r="I12" i="6"/>
  <c r="I3" i="6"/>
  <c r="I5" i="6"/>
  <c r="I6" i="6"/>
  <c r="I51" i="6"/>
  <c r="I47" i="6"/>
  <c r="I46" i="6"/>
  <c r="I50" i="6"/>
  <c r="I48" i="6"/>
  <c r="I52" i="6"/>
  <c r="I49" i="6"/>
  <c r="I40" i="10"/>
  <c r="I45" i="10"/>
  <c r="I39" i="10"/>
  <c r="I38" i="10"/>
  <c r="I42" i="10"/>
  <c r="I41" i="10"/>
  <c r="I44" i="10"/>
  <c r="I37" i="7"/>
  <c r="I38" i="7"/>
  <c r="I39" i="7"/>
  <c r="I35" i="7"/>
  <c r="I36" i="7"/>
  <c r="I27" i="7"/>
  <c r="I33" i="7"/>
  <c r="I30" i="7"/>
  <c r="I31" i="7"/>
  <c r="I34" i="7"/>
  <c r="I32" i="7"/>
  <c r="I24" i="7"/>
  <c r="I20" i="7"/>
  <c r="I16" i="7"/>
  <c r="I19" i="7"/>
  <c r="I18" i="7"/>
  <c r="I17" i="7"/>
  <c r="I10" i="7"/>
  <c r="I14" i="7"/>
  <c r="I12" i="7"/>
  <c r="I13" i="7"/>
  <c r="I11" i="7"/>
  <c r="I26" i="7"/>
  <c r="I28" i="7"/>
  <c r="I29" i="7"/>
  <c r="I25" i="7"/>
  <c r="I15" i="7"/>
  <c r="I23" i="7"/>
  <c r="I22" i="7"/>
  <c r="I21" i="7"/>
  <c r="I21" i="10"/>
  <c r="I52" i="10"/>
  <c r="I50" i="10"/>
  <c r="I47" i="10"/>
  <c r="I51" i="10"/>
  <c r="I49" i="10"/>
  <c r="I46" i="10"/>
  <c r="I53" i="10"/>
  <c r="I54" i="10"/>
  <c r="I20" i="10"/>
  <c r="I18" i="10"/>
  <c r="I17" i="10"/>
  <c r="I23" i="10"/>
  <c r="I13" i="10"/>
  <c r="I22" i="10"/>
  <c r="I16" i="10"/>
  <c r="I12" i="10"/>
  <c r="I15" i="10"/>
  <c r="I14" i="10"/>
  <c r="I19" i="10"/>
  <c r="A279" i="11" l="1"/>
  <c r="K50" i="26"/>
  <c r="K51" i="26"/>
  <c r="A479" i="11"/>
  <c r="P18" i="24"/>
  <c r="P17" i="24"/>
  <c r="P16" i="24"/>
  <c r="P15" i="24"/>
  <c r="P18" i="25"/>
  <c r="P17" i="25"/>
  <c r="P16" i="25"/>
  <c r="P15" i="25"/>
  <c r="J16" i="24"/>
  <c r="J18" i="25"/>
  <c r="J21" i="23"/>
  <c r="J19" i="23"/>
  <c r="J18" i="23"/>
  <c r="B19" i="22"/>
  <c r="J18" i="24"/>
  <c r="J16" i="25"/>
  <c r="J17" i="25"/>
  <c r="P13" i="23"/>
  <c r="P11" i="23"/>
  <c r="J17" i="24"/>
  <c r="J15" i="25"/>
  <c r="J15" i="24"/>
  <c r="P14" i="23"/>
  <c r="P12" i="23"/>
  <c r="B20" i="22"/>
  <c r="P13" i="19"/>
  <c r="J19" i="19"/>
  <c r="J18" i="19"/>
  <c r="P11" i="19"/>
  <c r="P12" i="19"/>
  <c r="B20" i="20"/>
  <c r="P14" i="19"/>
  <c r="B19" i="20"/>
  <c r="J21" i="19"/>
  <c r="J20" i="19"/>
  <c r="E5" i="19"/>
  <c r="K3" i="19" s="1"/>
  <c r="A5" i="19"/>
  <c r="K5" i="19" s="1"/>
  <c r="C5" i="19"/>
  <c r="K7" i="19" s="1"/>
  <c r="D5" i="19"/>
  <c r="K4" i="19" s="1"/>
  <c r="B5" i="19"/>
  <c r="K6" i="19" s="1"/>
  <c r="A280" i="11" l="1"/>
  <c r="B51" i="26"/>
  <c r="B8" i="26"/>
  <c r="A480" i="11"/>
  <c r="P22" i="24"/>
  <c r="P21" i="24"/>
  <c r="P22" i="25"/>
  <c r="P21" i="25"/>
  <c r="J24" i="23"/>
  <c r="B22" i="22"/>
  <c r="J25" i="23"/>
  <c r="B21" i="22"/>
  <c r="J22" i="24"/>
  <c r="J21" i="24"/>
  <c r="P17" i="23"/>
  <c r="J21" i="25"/>
  <c r="J22" i="25"/>
  <c r="P18" i="23"/>
  <c r="P18" i="19"/>
  <c r="J25" i="19"/>
  <c r="J24" i="19"/>
  <c r="P17" i="19"/>
  <c r="A281" i="11" l="1"/>
  <c r="B52" i="26"/>
  <c r="A481" i="11"/>
  <c r="P25" i="24"/>
  <c r="P24" i="24"/>
  <c r="P23" i="24"/>
  <c r="P25" i="25"/>
  <c r="P24" i="25"/>
  <c r="P23" i="25"/>
  <c r="J28" i="23"/>
  <c r="J24" i="25"/>
  <c r="J27" i="23"/>
  <c r="J26" i="23"/>
  <c r="B23" i="22"/>
  <c r="P20" i="23"/>
  <c r="J23" i="24"/>
  <c r="J25" i="25"/>
  <c r="B24" i="22"/>
  <c r="J24" i="24"/>
  <c r="J25" i="24"/>
  <c r="J23" i="25"/>
  <c r="P21" i="23"/>
  <c r="J27" i="19"/>
  <c r="P21" i="19"/>
  <c r="J28" i="19"/>
  <c r="P20" i="19"/>
  <c r="P19" i="19"/>
  <c r="J26" i="19"/>
  <c r="C14" i="12"/>
  <c r="B41" i="16"/>
  <c r="A282" i="11" l="1"/>
  <c r="B14" i="26"/>
  <c r="A482" i="11"/>
  <c r="P30" i="24"/>
  <c r="P29" i="24"/>
  <c r="P28" i="24"/>
  <c r="P30" i="25"/>
  <c r="P29" i="25"/>
  <c r="P28" i="25"/>
  <c r="J31" i="23"/>
  <c r="B25" i="22"/>
  <c r="B26" i="22"/>
  <c r="P26" i="23"/>
  <c r="J28" i="24"/>
  <c r="J30" i="25"/>
  <c r="J33" i="23"/>
  <c r="J30" i="24"/>
  <c r="J28" i="25"/>
  <c r="J29" i="25"/>
  <c r="J29" i="24"/>
  <c r="P24" i="23"/>
  <c r="J32" i="23"/>
  <c r="P24" i="19"/>
  <c r="J31" i="19"/>
  <c r="P26" i="19"/>
  <c r="P25" i="19"/>
  <c r="J32" i="19"/>
  <c r="J33" i="19"/>
  <c r="B26" i="20"/>
  <c r="A283" i="11" l="1"/>
  <c r="A483" i="11"/>
  <c r="P32" i="24"/>
  <c r="P31" i="24"/>
  <c r="P32" i="25"/>
  <c r="P31" i="25"/>
  <c r="J34" i="23"/>
  <c r="J35" i="23"/>
  <c r="J32" i="24"/>
  <c r="B27" i="22"/>
  <c r="J31" i="24"/>
  <c r="B28" i="22"/>
  <c r="J31" i="25"/>
  <c r="P28" i="23"/>
  <c r="J32" i="25"/>
  <c r="P27" i="23"/>
  <c r="P28" i="19"/>
  <c r="J35" i="19"/>
  <c r="J34" i="19"/>
  <c r="B27" i="20"/>
  <c r="B28" i="20"/>
  <c r="P27" i="19"/>
  <c r="C19" i="12"/>
  <c r="A284" i="11" l="1"/>
  <c r="C4" i="10"/>
  <c r="A484" i="11"/>
  <c r="P38" i="24"/>
  <c r="P37" i="24"/>
  <c r="P36" i="24"/>
  <c r="P35" i="24"/>
  <c r="J37" i="25"/>
  <c r="P38" i="25"/>
  <c r="P37" i="25"/>
  <c r="P36" i="25"/>
  <c r="P35" i="25"/>
  <c r="J40" i="23"/>
  <c r="J38" i="23"/>
  <c r="J36" i="25"/>
  <c r="B30" i="22"/>
  <c r="J41" i="23"/>
  <c r="J39" i="23"/>
  <c r="P32" i="23"/>
  <c r="B29" i="22"/>
  <c r="J38" i="24"/>
  <c r="J35" i="25"/>
  <c r="J38" i="25"/>
  <c r="P33" i="23"/>
  <c r="J35" i="24"/>
  <c r="P34" i="23"/>
  <c r="J36" i="24"/>
  <c r="J37" i="24"/>
  <c r="B29" i="20"/>
  <c r="J40" i="19"/>
  <c r="J38" i="19"/>
  <c r="J39" i="19"/>
  <c r="B30" i="20"/>
  <c r="P33" i="19"/>
  <c r="P34" i="19"/>
  <c r="P32" i="19"/>
  <c r="J41" i="19"/>
  <c r="P31" i="19"/>
  <c r="A285" i="11" l="1"/>
  <c r="B53" i="16"/>
  <c r="A485" i="11"/>
  <c r="P42" i="24"/>
  <c r="P39" i="24"/>
  <c r="P39" i="25"/>
  <c r="J45" i="23"/>
  <c r="J42" i="25"/>
  <c r="P35" i="23"/>
  <c r="J42" i="23"/>
  <c r="J39" i="25"/>
  <c r="J42" i="24"/>
  <c r="J39" i="24"/>
  <c r="B32" i="22"/>
  <c r="B31" i="22"/>
  <c r="P42" i="25"/>
  <c r="J42" i="19"/>
  <c r="J45" i="19"/>
  <c r="P35" i="19"/>
  <c r="B32" i="20"/>
  <c r="P38" i="19"/>
  <c r="B31" i="20"/>
  <c r="C47" i="10"/>
  <c r="B8" i="16"/>
  <c r="A286" i="11" l="1"/>
  <c r="C8" i="12"/>
  <c r="A486" i="11"/>
  <c r="B2" i="26"/>
  <c r="P46" i="24"/>
  <c r="P45" i="24"/>
  <c r="P44" i="24"/>
  <c r="P43" i="24"/>
  <c r="J43" i="25"/>
  <c r="P45" i="25"/>
  <c r="J49" i="23"/>
  <c r="J47" i="23"/>
  <c r="J46" i="25"/>
  <c r="P44" i="25"/>
  <c r="P42" i="23"/>
  <c r="P41" i="23"/>
  <c r="P40" i="23"/>
  <c r="P39" i="23"/>
  <c r="B34" i="22"/>
  <c r="J48" i="23"/>
  <c r="J46" i="23"/>
  <c r="B33" i="22"/>
  <c r="J44" i="24"/>
  <c r="J45" i="25"/>
  <c r="J43" i="24"/>
  <c r="P46" i="25"/>
  <c r="J45" i="24"/>
  <c r="P43" i="25"/>
  <c r="J46" i="24"/>
  <c r="J44" i="25"/>
  <c r="B33" i="20"/>
  <c r="J48" i="19"/>
  <c r="J46" i="19"/>
  <c r="J49" i="19"/>
  <c r="P41" i="19"/>
  <c r="P42" i="19"/>
  <c r="P40" i="19"/>
  <c r="J47" i="19"/>
  <c r="B34" i="20"/>
  <c r="P39" i="19"/>
  <c r="B3" i="16"/>
  <c r="B3" i="15"/>
  <c r="A287" i="11" l="1"/>
  <c r="C8" i="10"/>
  <c r="A487" i="11"/>
  <c r="P50" i="24"/>
  <c r="P49" i="24"/>
  <c r="J53" i="23"/>
  <c r="J50" i="25"/>
  <c r="J49" i="25"/>
  <c r="P50" i="25"/>
  <c r="P46" i="23"/>
  <c r="P45" i="23"/>
  <c r="J52" i="23"/>
  <c r="J50" i="24"/>
  <c r="B35" i="22"/>
  <c r="P49" i="25"/>
  <c r="J49" i="24"/>
  <c r="B36" i="22"/>
  <c r="J52" i="19"/>
  <c r="B35" i="20"/>
  <c r="J53" i="19"/>
  <c r="B36" i="20"/>
  <c r="P46" i="19"/>
  <c r="P45" i="19"/>
  <c r="B11" i="16"/>
  <c r="C50" i="10"/>
  <c r="B15" i="16"/>
  <c r="C51" i="10"/>
  <c r="A288" i="11" l="1"/>
  <c r="B26" i="18"/>
  <c r="A488" i="11"/>
  <c r="B74" i="16"/>
  <c r="B73" i="16"/>
  <c r="B7" i="26"/>
  <c r="P53" i="24"/>
  <c r="P52" i="24"/>
  <c r="P51" i="24"/>
  <c r="P51" i="25"/>
  <c r="J55" i="23"/>
  <c r="B37" i="22"/>
  <c r="J53" i="25"/>
  <c r="J52" i="25"/>
  <c r="J51" i="25"/>
  <c r="P49" i="23"/>
  <c r="P47" i="23"/>
  <c r="B38" i="22"/>
  <c r="J56" i="23"/>
  <c r="J54" i="23"/>
  <c r="J52" i="24"/>
  <c r="J53" i="24"/>
  <c r="P52" i="25"/>
  <c r="J51" i="24"/>
  <c r="P53" i="25"/>
  <c r="B37" i="20"/>
  <c r="J56" i="19"/>
  <c r="J54" i="19"/>
  <c r="B38" i="20"/>
  <c r="P49" i="19"/>
  <c r="P48" i="19"/>
  <c r="J55" i="19"/>
  <c r="P47" i="19"/>
  <c r="B13" i="16"/>
  <c r="C48" i="10"/>
  <c r="A289" i="11" l="1"/>
  <c r="A489" i="11"/>
  <c r="P58" i="24"/>
  <c r="P57" i="24"/>
  <c r="P56" i="24"/>
  <c r="J56" i="25"/>
  <c r="J60" i="23"/>
  <c r="J65" i="24"/>
  <c r="J57" i="25"/>
  <c r="J65" i="25"/>
  <c r="J64" i="25"/>
  <c r="J63" i="25"/>
  <c r="P53" i="23"/>
  <c r="P52" i="23"/>
  <c r="J61" i="23"/>
  <c r="J56" i="24"/>
  <c r="P58" i="25"/>
  <c r="J64" i="24"/>
  <c r="P56" i="25"/>
  <c r="B39" i="22"/>
  <c r="J63" i="24"/>
  <c r="J57" i="24"/>
  <c r="J58" i="25"/>
  <c r="B40" i="22"/>
  <c r="J58" i="24"/>
  <c r="P57" i="25"/>
  <c r="J61" i="19"/>
  <c r="P53" i="19"/>
  <c r="B40" i="20"/>
  <c r="J60" i="19"/>
  <c r="J59" i="19"/>
  <c r="P54" i="19"/>
  <c r="P52" i="19"/>
  <c r="B39" i="20"/>
  <c r="C51" i="6"/>
  <c r="C46" i="6"/>
  <c r="B2" i="16"/>
  <c r="A290" i="11" l="1"/>
  <c r="C8" i="7"/>
  <c r="A490" i="11"/>
  <c r="P60" i="24"/>
  <c r="P59" i="24"/>
  <c r="J60" i="25"/>
  <c r="J63" i="23"/>
  <c r="J62" i="23"/>
  <c r="J67" i="24"/>
  <c r="J66" i="24"/>
  <c r="J67" i="25"/>
  <c r="J66" i="25"/>
  <c r="P56" i="23"/>
  <c r="P55" i="23"/>
  <c r="B42" i="22"/>
  <c r="B41" i="22"/>
  <c r="J60" i="24"/>
  <c r="J59" i="25"/>
  <c r="P59" i="25"/>
  <c r="P60" i="25"/>
  <c r="J59" i="24"/>
  <c r="B41" i="20"/>
  <c r="J63" i="19"/>
  <c r="J62" i="19"/>
  <c r="P56" i="19"/>
  <c r="B42" i="20"/>
  <c r="P55" i="19"/>
  <c r="B4" i="16"/>
  <c r="B14" i="16"/>
  <c r="B12" i="16"/>
  <c r="C47" i="6"/>
  <c r="B5" i="16"/>
  <c r="C48" i="6"/>
  <c r="B10" i="16"/>
  <c r="A291" i="11" l="1"/>
  <c r="C15" i="12"/>
  <c r="A491" i="11"/>
  <c r="K2" i="26"/>
  <c r="P66" i="24"/>
  <c r="P65" i="24"/>
  <c r="P64" i="24"/>
  <c r="P63" i="24"/>
  <c r="P62" i="23"/>
  <c r="P61" i="23"/>
  <c r="P60" i="23"/>
  <c r="P64" i="25"/>
  <c r="B43" i="22"/>
  <c r="P65" i="25"/>
  <c r="P66" i="25"/>
  <c r="P63" i="25"/>
  <c r="P62" i="19"/>
  <c r="B43" i="20"/>
  <c r="P60" i="19"/>
  <c r="P59" i="19"/>
  <c r="P61" i="19"/>
  <c r="C13" i="10"/>
  <c r="C52" i="6"/>
  <c r="C14" i="10"/>
  <c r="A292" i="11" l="1"/>
  <c r="C22" i="12"/>
  <c r="C28" i="10"/>
  <c r="B42" i="18"/>
  <c r="A492" i="11"/>
  <c r="B12" i="26"/>
  <c r="P67" i="24"/>
  <c r="P63" i="23"/>
  <c r="B46" i="22"/>
  <c r="P67" i="25"/>
  <c r="B45" i="22"/>
  <c r="B45" i="20"/>
  <c r="P63" i="19"/>
  <c r="C15" i="10"/>
  <c r="B14" i="15"/>
  <c r="A293" i="11" l="1"/>
  <c r="B57" i="18"/>
  <c r="A493" i="11"/>
  <c r="K8" i="26"/>
  <c r="K9" i="26"/>
  <c r="B47" i="22"/>
  <c r="B49" i="22"/>
  <c r="B48" i="22"/>
  <c r="B47" i="20"/>
  <c r="B46" i="20"/>
  <c r="C50" i="6"/>
  <c r="C12" i="10"/>
  <c r="B17" i="15"/>
  <c r="A294" i="11" l="1"/>
  <c r="A494" i="11"/>
  <c r="B49" i="20"/>
  <c r="K13" i="26"/>
  <c r="B51" i="22"/>
  <c r="B50" i="22"/>
  <c r="B48" i="20"/>
  <c r="C54" i="6"/>
  <c r="C53" i="6"/>
  <c r="A295" i="11" l="1"/>
  <c r="B58" i="18"/>
  <c r="C27" i="10"/>
  <c r="A495" i="11"/>
  <c r="B50" i="20"/>
  <c r="A296" i="11" l="1"/>
  <c r="A297" i="11" s="1"/>
  <c r="A496" i="11"/>
  <c r="B76" i="18"/>
  <c r="C39" i="10"/>
  <c r="A298" i="11" l="1"/>
  <c r="A299" i="11" s="1"/>
  <c r="A497" i="11"/>
  <c r="C6" i="6"/>
  <c r="C8" i="6"/>
  <c r="B21" i="16"/>
  <c r="B29" i="15"/>
  <c r="B29" i="16"/>
  <c r="A300" i="11" l="1"/>
  <c r="B21" i="20"/>
  <c r="B22" i="20"/>
  <c r="C49" i="6"/>
  <c r="A498" i="11"/>
  <c r="C3" i="6"/>
  <c r="B24" i="16"/>
  <c r="C38" i="10"/>
  <c r="B17" i="16"/>
  <c r="B22" i="16"/>
  <c r="B19" i="16"/>
  <c r="B34" i="15"/>
  <c r="A301" i="11" l="1"/>
  <c r="B23" i="20"/>
  <c r="B24" i="20"/>
  <c r="C17" i="12"/>
  <c r="A499" i="11"/>
  <c r="K32" i="26"/>
  <c r="B39" i="26"/>
  <c r="B38" i="26"/>
  <c r="B36" i="26"/>
  <c r="K33" i="26"/>
  <c r="K35" i="26"/>
  <c r="K34" i="26"/>
  <c r="B25" i="16"/>
  <c r="C41" i="10"/>
  <c r="C2" i="6"/>
  <c r="B28" i="16"/>
  <c r="B44" i="18"/>
  <c r="C7" i="6"/>
  <c r="B23" i="16"/>
  <c r="B20" i="16"/>
  <c r="C42" i="10"/>
  <c r="P31" i="23"/>
  <c r="A302" i="11" l="1"/>
  <c r="B25" i="20"/>
  <c r="C38" i="6"/>
  <c r="C9" i="12"/>
  <c r="A500" i="11"/>
  <c r="B37" i="26"/>
  <c r="B26" i="16"/>
  <c r="B18" i="16"/>
  <c r="C12" i="6"/>
  <c r="B30" i="16"/>
  <c r="B27" i="16"/>
  <c r="J20" i="23"/>
  <c r="A303" i="11" l="1"/>
  <c r="B7" i="18"/>
  <c r="B6" i="16"/>
  <c r="C5" i="6"/>
  <c r="A501" i="11"/>
  <c r="C13" i="6"/>
  <c r="B31" i="16"/>
  <c r="B43" i="18"/>
  <c r="A304" i="11" l="1"/>
  <c r="B6" i="18"/>
  <c r="A502" i="11"/>
  <c r="B59" i="18"/>
  <c r="P19" i="23"/>
  <c r="A305" i="11" l="1"/>
  <c r="B7" i="16"/>
  <c r="C7" i="10"/>
  <c r="A503" i="11"/>
  <c r="K53" i="26"/>
  <c r="K54" i="26"/>
  <c r="C11" i="6"/>
  <c r="C10" i="6"/>
  <c r="B9" i="18"/>
  <c r="P48" i="23"/>
  <c r="B22" i="18"/>
  <c r="B75" i="18"/>
  <c r="A306" i="11" l="1"/>
  <c r="B9" i="16"/>
  <c r="B41" i="18"/>
  <c r="C19" i="10"/>
  <c r="C20" i="10"/>
  <c r="C6" i="10"/>
  <c r="C32" i="10"/>
  <c r="A504" i="11"/>
  <c r="B59" i="26"/>
  <c r="B58" i="26"/>
  <c r="B60" i="26"/>
  <c r="K55" i="26"/>
  <c r="C4" i="6"/>
  <c r="C9" i="6"/>
  <c r="P54" i="23"/>
  <c r="J59" i="23"/>
  <c r="B21" i="18"/>
  <c r="P25" i="23"/>
  <c r="B27" i="18" l="1"/>
  <c r="B74" i="18"/>
  <c r="B73" i="18"/>
  <c r="C33" i="10"/>
  <c r="B37" i="17"/>
  <c r="A505" i="11"/>
  <c r="B62" i="26"/>
  <c r="B61" i="26"/>
  <c r="A506" i="11" l="1"/>
  <c r="P4" i="23"/>
  <c r="B60" i="18"/>
  <c r="C34" i="6"/>
  <c r="P59" i="23"/>
  <c r="B44" i="16" l="1"/>
  <c r="B52" i="16"/>
  <c r="P10" i="23"/>
  <c r="C40" i="6"/>
  <c r="B63" i="16"/>
  <c r="C36" i="6"/>
  <c r="B42" i="16"/>
  <c r="B8" i="18"/>
  <c r="B38" i="17"/>
  <c r="P38" i="23"/>
</calcChain>
</file>

<file path=xl/sharedStrings.xml><?xml version="1.0" encoding="utf-8"?>
<sst xmlns="http://schemas.openxmlformats.org/spreadsheetml/2006/main" count="2493" uniqueCount="587">
  <si>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</si>
  <si>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</si>
  <si>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</si>
  <si>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</si>
  <si>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</si>
  <si>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</si>
  <si>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</si>
  <si>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</si>
  <si>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</si>
  <si>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</si>
  <si>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</si>
  <si>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</si>
  <si>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</si>
  <si>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</si>
  <si>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</si>
  <si>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</si>
  <si>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</si>
  <si>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</si>
  <si>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</si>
  <si>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</si>
  <si>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</si>
  <si>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</si>
  <si>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</si>
  <si>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</si>
  <si>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</si>
  <si>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</si>
  <si>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</si>
  <si>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</si>
  <si>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</si>
  <si>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</si>
  <si>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</si>
  <si>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</si>
  <si>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</si>
  <si>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</si>
  <si>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</si>
  <si>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</si>
  <si>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</si>
  <si>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</si>
  <si>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U13B Circuit Relay</t>
  </si>
  <si>
    <t>BP</t>
  </si>
  <si>
    <t>U13B 8 lap Paar</t>
  </si>
  <si>
    <t>U13B 4x2 Relay</t>
  </si>
  <si>
    <t>U13B Total</t>
  </si>
  <si>
    <t>U11G Vertical Jump</t>
  </si>
  <si>
    <t>U11G Long Jump</t>
  </si>
  <si>
    <t>U11G Triple Jump</t>
  </si>
  <si>
    <t>U11G Chest Push</t>
  </si>
  <si>
    <t>U11G Speed Bounce</t>
  </si>
  <si>
    <t>U11G Circuit Relay</t>
  </si>
  <si>
    <t>U11G 2x1 Relay</t>
  </si>
  <si>
    <t>U11G 6lap Paar</t>
  </si>
  <si>
    <t>U11G 2x2 Relay</t>
  </si>
  <si>
    <t>U11G 1 Lap</t>
  </si>
  <si>
    <t>U11G 4x1 Relay</t>
  </si>
  <si>
    <t>U11G Total</t>
  </si>
  <si>
    <t>U13G Vertical Jump</t>
  </si>
  <si>
    <t>U13G Long Jump</t>
  </si>
  <si>
    <t>U13G Triple Jump</t>
  </si>
  <si>
    <t>U13G Speed Bounce</t>
  </si>
  <si>
    <t>U13G Shot</t>
  </si>
  <si>
    <t>U13G 6 Lap</t>
  </si>
  <si>
    <t>U13G 2 Lap</t>
  </si>
  <si>
    <t>U13G 4 Lap</t>
  </si>
  <si>
    <t>U13G Circuit Relay</t>
  </si>
  <si>
    <t>U13G 8 lap Paar</t>
  </si>
  <si>
    <t>U13G 4x2 Relay</t>
  </si>
  <si>
    <t>U13G Total</t>
  </si>
  <si>
    <t>Emily Belcher</t>
  </si>
  <si>
    <t>Fiona Foulkes</t>
  </si>
  <si>
    <t>Maisie Franklin</t>
  </si>
  <si>
    <t>Louisa Webber</t>
  </si>
  <si>
    <t>Charlie Hadley</t>
  </si>
  <si>
    <t>Martin Williams</t>
  </si>
  <si>
    <t>Oliver Russell</t>
  </si>
  <si>
    <t>Mary Takwoingi</t>
  </si>
  <si>
    <t>Alyssa Morrison</t>
  </si>
  <si>
    <t>Annabel Dalby</t>
  </si>
  <si>
    <t>Keavie Preston</t>
  </si>
  <si>
    <t>Anya Bates</t>
  </si>
  <si>
    <t>Ella Stirling</t>
  </si>
  <si>
    <t>Katie Lund</t>
  </si>
  <si>
    <t>Lewis Edwards</t>
  </si>
  <si>
    <t>Elliot Tanner</t>
  </si>
  <si>
    <t>Jamie Russell</t>
  </si>
  <si>
    <t>Will Tanner</t>
  </si>
  <si>
    <t>James Price</t>
  </si>
  <si>
    <t>Tom O'Hanlon</t>
  </si>
  <si>
    <t>Will Hitchcock</t>
  </si>
  <si>
    <t>Brandon Bache</t>
  </si>
  <si>
    <t>Lewis Johnson</t>
  </si>
  <si>
    <t>Lauren Swindell</t>
  </si>
  <si>
    <t>Ben White</t>
  </si>
  <si>
    <t>Molly Jenks</t>
  </si>
  <si>
    <t>Charlotte Barnard</t>
  </si>
  <si>
    <t>Sian Lewis</t>
  </si>
  <si>
    <t>Oliver Barnard</t>
  </si>
  <si>
    <t>Katie Dunnaker</t>
  </si>
  <si>
    <t>Lucy Wheeler</t>
  </si>
  <si>
    <t>Daniel James</t>
  </si>
  <si>
    <t>Alice Mellor</t>
  </si>
  <si>
    <t>Alice Scott</t>
  </si>
  <si>
    <t>Emily Rumbold</t>
  </si>
  <si>
    <t>Isabelle Neville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</si>
  <si>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</si>
  <si>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Max Vernon</t>
  </si>
  <si>
    <t>Oct</t>
  </si>
  <si>
    <t>Max</t>
  </si>
  <si>
    <t>Taryn Hogan</t>
  </si>
  <si>
    <t>Chris Perry</t>
  </si>
  <si>
    <t>Connor Endley</t>
  </si>
  <si>
    <t>Deaglan O'Brien</t>
  </si>
  <si>
    <t>Coel Taylor</t>
  </si>
  <si>
    <t>Caleb Taylor</t>
  </si>
  <si>
    <t>DeAndre Williams</t>
  </si>
  <si>
    <t>Sarah Russell</t>
  </si>
  <si>
    <t>Mia Sukkersudha</t>
  </si>
  <si>
    <t>Grace Dowse</t>
  </si>
  <si>
    <t>Libby Dale</t>
  </si>
  <si>
    <t>Georgia May Jones</t>
  </si>
  <si>
    <t>Aran Palmer</t>
  </si>
  <si>
    <t>Grace Taylor</t>
  </si>
  <si>
    <t>Maddie Bache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</si>
  <si>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</si>
  <si>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</si>
  <si>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</si>
  <si>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</si>
  <si>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</si>
  <si>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</si>
  <si>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</si>
  <si>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</si>
  <si>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</si>
  <si>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</si>
  <si>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</si>
  <si>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</si>
  <si>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</si>
  <si>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</si>
  <si>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</si>
  <si>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</si>
  <si>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</si>
  <si>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</si>
  <si>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</si>
  <si>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</si>
  <si>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</si>
  <si>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</si>
  <si>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</si>
  <si>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</si>
  <si>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</si>
  <si>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</si>
  <si>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</si>
  <si>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</si>
  <si>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</si>
  <si>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</si>
  <si>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</si>
  <si>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</si>
  <si>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</si>
  <si>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</si>
  <si>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</si>
  <si>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</si>
  <si>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</si>
  <si>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</si>
  <si>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</si>
  <si>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</si>
  <si>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</si>
  <si>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</si>
  <si>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</si>
  <si>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</si>
  <si>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</si>
  <si>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</si>
  <si>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</si>
  <si>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</si>
  <si>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</si>
  <si>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</si>
  <si>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Birmingham Sportshall League  2013 to 2014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</si>
  <si>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</si>
  <si>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</si>
  <si>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</si>
  <si>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</si>
  <si>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</si>
  <si>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</si>
  <si>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</si>
  <si>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</si>
  <si>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</si>
  <si>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</si>
  <si>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</si>
  <si>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</si>
  <si>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</si>
  <si>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</si>
  <si>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</si>
  <si>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</si>
  <si>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</si>
  <si>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</si>
  <si>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</si>
  <si>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</si>
  <si>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</si>
  <si>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</si>
  <si>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</si>
  <si>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</si>
  <si>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</si>
  <si>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</si>
  <si>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</si>
  <si>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</si>
  <si>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</si>
  <si>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</si>
  <si>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</si>
  <si>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</si>
  <si>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</si>
  <si>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</si>
  <si>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</si>
  <si>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</si>
  <si>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</si>
  <si>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</si>
  <si>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</si>
  <si>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</si>
  <si>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</si>
  <si>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</si>
  <si>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</si>
  <si>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</si>
  <si>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</si>
  <si>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</si>
  <si>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</si>
  <si>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</si>
  <si>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</si>
  <si>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</si>
  <si>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</si>
  <si>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</si>
  <si>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</si>
  <si>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</si>
  <si>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</si>
  <si>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</si>
  <si>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</si>
  <si>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</si>
  <si>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</si>
  <si>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</si>
  <si>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</si>
  <si>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</si>
  <si>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</si>
  <si>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</si>
  <si>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</si>
  <si>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</si>
  <si>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</si>
  <si>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</si>
  <si>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</si>
  <si>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</si>
  <si>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</si>
  <si>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</si>
  <si>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</si>
  <si>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</si>
  <si>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</si>
  <si>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</si>
  <si>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</si>
  <si>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</si>
  <si>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</si>
  <si>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</si>
  <si>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</si>
  <si>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</si>
  <si>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</si>
  <si>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</si>
  <si>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</si>
  <si>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</si>
  <si>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</si>
  <si>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</si>
  <si>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</si>
  <si>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</si>
  <si>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U15G Vertical Jump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</si>
  <si>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</si>
  <si>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</si>
  <si>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</si>
  <si>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</si>
  <si>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</si>
  <si>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</si>
  <si>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</si>
  <si>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</si>
  <si>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</si>
  <si>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Iris Oliarynk</t>
  </si>
  <si>
    <t>Oliver Taylor</t>
  </si>
  <si>
    <t>Kimberley Thomas</t>
  </si>
  <si>
    <t>Phoebe Sutton</t>
  </si>
  <si>
    <t>u15G</t>
  </si>
  <si>
    <t>Josie Olyarynk</t>
  </si>
  <si>
    <t>Chloe Chapman</t>
  </si>
  <si>
    <t>Milly Allen</t>
  </si>
  <si>
    <t>u11G</t>
  </si>
  <si>
    <t>Lee Wright</t>
  </si>
  <si>
    <t>u15B</t>
  </si>
  <si>
    <t>Tom Partridge</t>
  </si>
  <si>
    <t>u13B</t>
  </si>
  <si>
    <t>Aaron Potter</t>
  </si>
  <si>
    <t>Oliver Sutton</t>
  </si>
  <si>
    <t>u11B</t>
  </si>
  <si>
    <t>Callum Stubbs</t>
  </si>
  <si>
    <t>Alex Johnson</t>
  </si>
  <si>
    <t>U11G</t>
  </si>
  <si>
    <t>Hannah Evans</t>
  </si>
  <si>
    <t>Sophie Ehlan</t>
  </si>
  <si>
    <t>Amy Cook</t>
  </si>
  <si>
    <t>Niamh Kilgallan</t>
  </si>
  <si>
    <t>Bethany Devonshire</t>
  </si>
  <si>
    <t>Sophie Perry</t>
  </si>
  <si>
    <t>Charlotte Perry</t>
  </si>
  <si>
    <t>Jessica Nesbitt</t>
  </si>
  <si>
    <t>Amy Kelly</t>
  </si>
  <si>
    <t>Joel Bickley</t>
  </si>
  <si>
    <t>U11B</t>
  </si>
  <si>
    <t>Joe Perkins</t>
  </si>
  <si>
    <t>Oran Au</t>
  </si>
  <si>
    <t>Ryan Pennington</t>
  </si>
  <si>
    <t>James McKenzie</t>
  </si>
  <si>
    <t>Seb Stowe</t>
  </si>
  <si>
    <t>U13G</t>
  </si>
  <si>
    <t>Olivia Wooley</t>
  </si>
  <si>
    <t>Sophie Price</t>
  </si>
  <si>
    <t>Rachel West</t>
  </si>
  <si>
    <t>Ellie Turner</t>
  </si>
  <si>
    <t>Emily Findlater</t>
  </si>
  <si>
    <t>Charlotte Bush</t>
  </si>
  <si>
    <t>Erin Bush</t>
  </si>
  <si>
    <t>U13B</t>
  </si>
  <si>
    <t>Sam Ehlan</t>
  </si>
  <si>
    <t>U15G</t>
  </si>
  <si>
    <t>Ella Turner</t>
  </si>
  <si>
    <t>Charlotte Cornbill</t>
  </si>
  <si>
    <t>Kai Evans</t>
  </si>
  <si>
    <t>U15B</t>
  </si>
  <si>
    <t>Luke James</t>
  </si>
  <si>
    <t>Elliot Rowe</t>
  </si>
  <si>
    <t>20.11.00</t>
  </si>
  <si>
    <t>06.08.01</t>
  </si>
  <si>
    <t>09.11.00</t>
  </si>
  <si>
    <t>22.07.01</t>
  </si>
  <si>
    <t>Henry Thorneywork</t>
  </si>
  <si>
    <t>04.11.00</t>
  </si>
  <si>
    <t>19.06.02</t>
  </si>
  <si>
    <t>Tom Rayson</t>
  </si>
  <si>
    <t>02.08.01</t>
  </si>
  <si>
    <t>Jacob Redden</t>
  </si>
  <si>
    <t>23.07.02</t>
  </si>
  <si>
    <t>23.02.99</t>
  </si>
  <si>
    <t>07.06.00</t>
  </si>
  <si>
    <t>01.10.98</t>
  </si>
  <si>
    <t>06.02.00</t>
  </si>
  <si>
    <t>Callum Martin</t>
  </si>
  <si>
    <t>Elliot Jones</t>
  </si>
  <si>
    <t>03.05.00</t>
  </si>
  <si>
    <t>11.08.03</t>
  </si>
  <si>
    <t>14.01.03</t>
  </si>
  <si>
    <t>06.10.02</t>
  </si>
  <si>
    <t>Darshan Gill</t>
  </si>
  <si>
    <t>08.09.02</t>
  </si>
  <si>
    <t>28.10.02</t>
  </si>
  <si>
    <t>Will Sands</t>
  </si>
  <si>
    <t>24.09.03</t>
  </si>
  <si>
    <t>25.09.02</t>
  </si>
  <si>
    <t>Fraser McCabe</t>
  </si>
  <si>
    <t>23.06.03</t>
  </si>
  <si>
    <t>22.01.01</t>
  </si>
  <si>
    <t>28.08.01</t>
  </si>
  <si>
    <t>Georgia Harding</t>
  </si>
  <si>
    <t>10.07.02</t>
  </si>
  <si>
    <t>03.11.00</t>
  </si>
  <si>
    <t>31.01.02</t>
  </si>
  <si>
    <t>15.07.01</t>
  </si>
  <si>
    <t>Ellen Crockett</t>
  </si>
  <si>
    <t>07.04.01</t>
  </si>
  <si>
    <t>13.09.01</t>
  </si>
  <si>
    <t>Nieve Dale</t>
  </si>
  <si>
    <t>26.02.02</t>
  </si>
  <si>
    <t>03.12.98</t>
  </si>
  <si>
    <t>04.09.98</t>
  </si>
  <si>
    <t>13.05.99</t>
  </si>
  <si>
    <t>17.05.00</t>
  </si>
  <si>
    <t>20.04.99</t>
  </si>
  <si>
    <t>09.09.99</t>
  </si>
  <si>
    <t>26.11.99</t>
  </si>
  <si>
    <t>15.10.98</t>
  </si>
  <si>
    <t>Danel Jansen van Rensburg</t>
  </si>
  <si>
    <t>28.12.98</t>
  </si>
  <si>
    <t>Tania Jansen van Rensburg</t>
  </si>
  <si>
    <t>10.08.00</t>
  </si>
  <si>
    <t>18.05.03</t>
  </si>
  <si>
    <t>23.01.03</t>
  </si>
  <si>
    <t>Olivia Webber</t>
  </si>
  <si>
    <t>03.11.02</t>
  </si>
  <si>
    <t>Tanith Cox</t>
  </si>
  <si>
    <t>Ania Gahan</t>
  </si>
  <si>
    <t>10.10.02</t>
  </si>
  <si>
    <t>Freya Harding</t>
  </si>
  <si>
    <t>Charlotte Cappendell</t>
  </si>
  <si>
    <t>09.03.04</t>
  </si>
  <si>
    <t>Sophie Storey</t>
  </si>
  <si>
    <t>27.03.04</t>
  </si>
  <si>
    <t>T</t>
  </si>
  <si>
    <t>D</t>
  </si>
  <si>
    <t>5&amp;6</t>
  </si>
  <si>
    <t>Namala Sentenza</t>
  </si>
  <si>
    <t>Katrina Hall</t>
  </si>
  <si>
    <t>Jessica Moseley</t>
  </si>
  <si>
    <t>Ana Gissen</t>
  </si>
  <si>
    <t>Sophie Pasley</t>
  </si>
  <si>
    <t>Holly Marsden</t>
  </si>
  <si>
    <t>Ellie Lydall</t>
  </si>
  <si>
    <t>Grace Rees</t>
  </si>
  <si>
    <t>Ashantay Cole</t>
  </si>
  <si>
    <t>Chenee Taylor</t>
  </si>
  <si>
    <t>Amber Threfall</t>
  </si>
  <si>
    <t>Lauren Walker</t>
  </si>
  <si>
    <t>Beth George</t>
  </si>
  <si>
    <t>Keziah Okirie</t>
  </si>
  <si>
    <t>Lauryn Elliott</t>
  </si>
  <si>
    <t>Sarah Shakespeare</t>
  </si>
  <si>
    <t>Caitlin McMorrow</t>
  </si>
  <si>
    <t>Chelsey Marsden</t>
  </si>
  <si>
    <t>Lemeyah Isaac</t>
  </si>
  <si>
    <t>Scarlett Ross</t>
  </si>
  <si>
    <t>Elizabeth Hennessy</t>
  </si>
  <si>
    <t>Ellisia Watterson</t>
  </si>
  <si>
    <t>Atiyah Skeete</t>
  </si>
  <si>
    <t>Charis Okirie</t>
  </si>
  <si>
    <t>Melissa Morris</t>
  </si>
  <si>
    <t>Shamilla Channer</t>
  </si>
  <si>
    <t>Jessica Morris</t>
  </si>
  <si>
    <t>Olivia Ward</t>
  </si>
  <si>
    <t>Maddie Bradley</t>
  </si>
  <si>
    <t>Donchae Blake</t>
  </si>
  <si>
    <t>Eloise Evans</t>
  </si>
  <si>
    <t>Harriet Woodward</t>
  </si>
  <si>
    <t>Lauren Francis May</t>
  </si>
  <si>
    <t>Kia Stewart Morrison</t>
  </si>
  <si>
    <t>Zak Mansell</t>
  </si>
  <si>
    <t>James Johnson</t>
  </si>
  <si>
    <t>Asher Johnson</t>
  </si>
  <si>
    <t>Tyrell Williamson-Greene</t>
  </si>
  <si>
    <t>Kofi Bennett</t>
  </si>
  <si>
    <t>Noah Lloyd</t>
  </si>
  <si>
    <t>Nathaniel Clarke</t>
  </si>
  <si>
    <t>Sam Green</t>
  </si>
  <si>
    <t>Jayden Pedley-Morgan</t>
  </si>
  <si>
    <t>Reece Canhigh</t>
  </si>
  <si>
    <t>Zach Elliott</t>
  </si>
  <si>
    <t>Alexander Oleskow</t>
  </si>
  <si>
    <t>Benjamin Saunders</t>
  </si>
  <si>
    <t>Akello Hodgers-Blake</t>
  </si>
  <si>
    <t>Jackson Williamson</t>
  </si>
  <si>
    <t>Charlie Lester</t>
  </si>
  <si>
    <t>Carter Williamson</t>
  </si>
  <si>
    <t>Jardel Thompson-Jones</t>
  </si>
  <si>
    <t>Kiondra Lewis-Brown</t>
  </si>
  <si>
    <t>Ben Ashton</t>
  </si>
  <si>
    <t>Ethan Brough</t>
  </si>
  <si>
    <t>Luke Reilly</t>
  </si>
  <si>
    <t>Alex Capper</t>
  </si>
  <si>
    <t>Mollie Darrock</t>
  </si>
  <si>
    <t>Rachel Iliffe</t>
  </si>
  <si>
    <t>Georgina Case</t>
  </si>
  <si>
    <t>Eleanor Williams</t>
  </si>
  <si>
    <t>Hannah Smith</t>
  </si>
  <si>
    <t>Sam Hamadou</t>
  </si>
  <si>
    <t>Lucy Wood</t>
  </si>
  <si>
    <t>Beth Duffy</t>
  </si>
  <si>
    <t>Alice Bonner</t>
  </si>
  <si>
    <t>Aaron Oshenye</t>
  </si>
  <si>
    <t>Harry Darrock</t>
  </si>
  <si>
    <t>Rion Solomon-Nwolisa</t>
  </si>
  <si>
    <t>David Iliffe</t>
  </si>
  <si>
    <t>Connor Race</t>
  </si>
  <si>
    <t>Evan Pritchard</t>
  </si>
  <si>
    <t>Lewis Douglas</t>
  </si>
  <si>
    <t>Alexandra Burn</t>
  </si>
  <si>
    <t>Ella Smith</t>
  </si>
  <si>
    <t>Caitlin Ralth</t>
  </si>
  <si>
    <t>Freya Liddington</t>
  </si>
  <si>
    <t>Chase Hansle</t>
  </si>
  <si>
    <t>Chris Sissons</t>
  </si>
  <si>
    <t>5,86</t>
  </si>
  <si>
    <t>Patience Clarke</t>
  </si>
  <si>
    <t>Millly Fidkin</t>
  </si>
  <si>
    <t>Thea Criddle</t>
  </si>
  <si>
    <t>Isabella Brooks</t>
  </si>
  <si>
    <t>Mia Cooper</t>
  </si>
  <si>
    <t>Lucy Corker</t>
  </si>
  <si>
    <t>Kaie Chambers-Brown</t>
  </si>
  <si>
    <t>Henry Sanders</t>
  </si>
  <si>
    <t>Jasmine Skipp</t>
  </si>
  <si>
    <t>Elley Criddle</t>
  </si>
  <si>
    <t>Amelia Small</t>
  </si>
  <si>
    <t>Connie Wooton</t>
  </si>
  <si>
    <t>Beth Darrock</t>
  </si>
  <si>
    <t>Luke Obrian</t>
  </si>
  <si>
    <t>U15B 4 Lap</t>
  </si>
  <si>
    <t>U15B 2 Lap</t>
  </si>
  <si>
    <t>Jamie Crothers</t>
  </si>
  <si>
    <t>James Ward</t>
  </si>
  <si>
    <t>Joe Higgins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</si>
  <si>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</si>
  <si>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</si>
  <si>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</si>
  <si>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</si>
  <si>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</si>
  <si>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</si>
  <si>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</si>
  <si>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</si>
  <si>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</si>
  <si>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</si>
  <si>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</si>
  <si>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</si>
  <si>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</si>
  <si>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</si>
  <si>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</si>
  <si>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</si>
  <si>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</si>
  <si>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</si>
  <si>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Speed B</t>
  </si>
  <si>
    <t>13 Boys</t>
  </si>
  <si>
    <t>In under 15's match points are only for interest. Places by actual points total.</t>
  </si>
  <si>
    <t>15th November 2013</t>
  </si>
  <si>
    <t>Under 13 Girls Results Fri 15th Nov 2013</t>
  </si>
  <si>
    <t>Under 13 Boys Results Fri 15th Nov 2013</t>
  </si>
  <si>
    <t>Under 11 Girls Results Fri 15th Nov 2013</t>
  </si>
  <si>
    <t>Under 11 Boys Results Fri 15th Nov 2013</t>
  </si>
  <si>
    <t>Carrie Gordon</t>
  </si>
  <si>
    <t>Katie Wright</t>
  </si>
  <si>
    <t>Poppy Jones</t>
  </si>
  <si>
    <t>Kodi Davey</t>
  </si>
  <si>
    <t>1.27.1</t>
  </si>
  <si>
    <t>1.38.1</t>
  </si>
  <si>
    <t>1.47.1</t>
  </si>
  <si>
    <t>1.24.5</t>
  </si>
  <si>
    <t>1.28.5</t>
  </si>
  <si>
    <t>1.31.9</t>
  </si>
  <si>
    <t>1.28.8</t>
  </si>
  <si>
    <t>1.30.8</t>
  </si>
  <si>
    <t>1.32.1</t>
  </si>
  <si>
    <t>1.32.2</t>
  </si>
  <si>
    <t>1.26.6</t>
  </si>
  <si>
    <t>1.36.8</t>
  </si>
  <si>
    <t>1.38.0</t>
  </si>
  <si>
    <t>1.40.7</t>
  </si>
  <si>
    <t>1.29.3</t>
  </si>
  <si>
    <t>1.30.5</t>
  </si>
  <si>
    <t>1.32.8</t>
  </si>
  <si>
    <t>1.33.5</t>
  </si>
  <si>
    <t>1.33.1</t>
  </si>
  <si>
    <t>1.38.4</t>
  </si>
  <si>
    <t>1.56.1</t>
  </si>
  <si>
    <t>1.59.8</t>
  </si>
  <si>
    <t>2.01.6</t>
  </si>
  <si>
    <t>2.09.8</t>
  </si>
  <si>
    <t>1.58.4</t>
  </si>
  <si>
    <t>1.59.5</t>
  </si>
  <si>
    <t>2.06.4</t>
  </si>
  <si>
    <t>1.47.3</t>
  </si>
  <si>
    <t>1.51.1</t>
  </si>
  <si>
    <t>1.52.4</t>
  </si>
  <si>
    <t>1.58.8</t>
  </si>
  <si>
    <t>1.59.3</t>
  </si>
  <si>
    <t>1.43.9</t>
  </si>
  <si>
    <t>1.54.7</t>
  </si>
  <si>
    <t>1.57.4</t>
  </si>
  <si>
    <t>Ryan Morris</t>
  </si>
  <si>
    <t>Will Edwards</t>
  </si>
  <si>
    <t>Elliot Harris</t>
  </si>
  <si>
    <t>Tea Tullah</t>
  </si>
  <si>
    <t>Bennath Chillingworth</t>
  </si>
  <si>
    <t>Donatella Silva</t>
  </si>
  <si>
    <t>Amy Taylor</t>
  </si>
  <si>
    <t>India Hillback</t>
  </si>
  <si>
    <t>Kayleigh Murray</t>
  </si>
  <si>
    <t>Molly Fuller</t>
  </si>
  <si>
    <t>Nichole Birmingham</t>
  </si>
  <si>
    <t>Georgina Stewart</t>
  </si>
  <si>
    <t>Isobel Ryans</t>
  </si>
  <si>
    <t>Cameron Bisseu</t>
  </si>
  <si>
    <t>Liam Bisseu</t>
  </si>
  <si>
    <t>u11b</t>
  </si>
  <si>
    <t>Jacob Thomas</t>
  </si>
  <si>
    <t>Luke O'Brien</t>
  </si>
  <si>
    <t>George Creed</t>
  </si>
  <si>
    <t>4=</t>
  </si>
  <si>
    <t>Mya Strachan</t>
  </si>
  <si>
    <t>Timothy Li</t>
  </si>
  <si>
    <t>Ethan Bishop</t>
  </si>
  <si>
    <t>Kyle Bailey</t>
  </si>
  <si>
    <t>Remi Issac</t>
  </si>
  <si>
    <t>Morgan Price</t>
  </si>
  <si>
    <t>Daniel Westley</t>
  </si>
  <si>
    <t>Molly Richardson</t>
  </si>
  <si>
    <t>Alice Nolan</t>
  </si>
  <si>
    <t>Maddy Underwood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</si>
</sst>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9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3"/>
      <name val="Arial"/>
      <family val="2"/>
    </font>
    <font>
      <b/>
      <sz val="12"/>
      <color theme="5" tint="0.79998168889431442"/>
      <name val="Arial"/>
      <family val="2"/>
    </font>
    <font>
      <b/>
      <sz val="12"/>
      <color theme="9" tint="0.79998168889431442"/>
      <name val="Arial"/>
      <family val="2"/>
    </font>
    <font>
      <b/>
      <sz val="12"/>
      <color theme="3" tint="-0.249977111117893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b/>
      <sz val="12"/>
      <color theme="9" tint="0.59999389629810485"/>
      <name val="Arial"/>
      <family val="2"/>
    </font>
    <font>
      <sz val="12"/>
      <color theme="3"/>
      <name val="Arial"/>
      <family val="2"/>
    </font>
    <font>
      <b/>
      <sz val="12"/>
      <color rgb="FFFFFF0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color theme="0"/>
      <name val="Arial"/>
      <family val="2"/>
    </font>
    <font>
      <b/>
      <sz val="16"/>
      <color theme="2" tint="-0.749992370372631"/>
      <name val="Arial"/>
      <family val="2"/>
    </font>
    <font>
      <b/>
      <sz val="16"/>
      <color theme="3" tint="-0.249977111117893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0"/>
      <name val="Arial"/>
      <family val="2"/>
    </font>
    <font>
      <b/>
      <sz val="10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3" tint="0.39997558519241921"/>
      <name val="Arial"/>
      <family val="2"/>
    </font>
    <font>
      <b/>
      <sz val="11"/>
      <color theme="9" tint="0.79998168889431442"/>
      <name val="Arial"/>
      <family val="2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2" fontId="5" fillId="0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3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1" xfId="0" quotePrefix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center" wrapText="1"/>
    </xf>
    <xf numFmtId="164" fontId="1" fillId="6" borderId="13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center" wrapText="1"/>
    </xf>
    <xf numFmtId="2" fontId="3" fillId="5" borderId="17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top" wrapText="1"/>
    </xf>
    <xf numFmtId="1" fontId="3" fillId="5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3" borderId="1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2" fontId="4" fillId="0" borderId="0" xfId="0" applyNumberFormat="1" applyFont="1"/>
    <xf numFmtId="0" fontId="4" fillId="14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13" fillId="19" borderId="0" xfId="0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0" fontId="14" fillId="21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22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5" borderId="0" xfId="0" applyFont="1" applyFill="1"/>
    <xf numFmtId="0" fontId="4" fillId="15" borderId="21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0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15" borderId="6" xfId="0" applyFont="1" applyFill="1" applyBorder="1"/>
    <xf numFmtId="2" fontId="4" fillId="13" borderId="0" xfId="0" applyNumberFormat="1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9" xfId="0" applyFont="1" applyFill="1" applyBorder="1"/>
    <xf numFmtId="0" fontId="4" fillId="0" borderId="3" xfId="0" applyFont="1" applyBorder="1"/>
    <xf numFmtId="0" fontId="4" fillId="15" borderId="22" xfId="0" applyFont="1" applyFill="1" applyBorder="1"/>
    <xf numFmtId="0" fontId="4" fillId="15" borderId="5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4" fillId="15" borderId="11" xfId="0" applyFont="1" applyFill="1" applyBorder="1"/>
    <xf numFmtId="2" fontId="4" fillId="15" borderId="21" xfId="0" applyNumberFormat="1" applyFont="1" applyFill="1" applyBorder="1" applyAlignment="1">
      <alignment horizontal="center"/>
    </xf>
    <xf numFmtId="0" fontId="4" fillId="0" borderId="10" xfId="0" applyFont="1" applyBorder="1"/>
    <xf numFmtId="2" fontId="4" fillId="13" borderId="21" xfId="0" applyNumberFormat="1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5" borderId="4" xfId="0" applyFont="1" applyFill="1" applyBorder="1"/>
    <xf numFmtId="0" fontId="4" fillId="11" borderId="5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23" borderId="0" xfId="0" applyFont="1" applyFill="1" applyBorder="1"/>
    <xf numFmtId="0" fontId="15" fillId="17" borderId="4" xfId="0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/>
    </xf>
    <xf numFmtId="0" fontId="15" fillId="17" borderId="9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17" borderId="0" xfId="0" applyFont="1" applyFill="1" applyAlignment="1">
      <alignment horizontal="center"/>
    </xf>
    <xf numFmtId="0" fontId="4" fillId="11" borderId="1" xfId="0" applyFont="1" applyFill="1" applyBorder="1"/>
    <xf numFmtId="0" fontId="4" fillId="15" borderId="1" xfId="0" applyFont="1" applyFill="1" applyBorder="1" applyAlignment="1">
      <alignment horizontal="center"/>
    </xf>
    <xf numFmtId="0" fontId="12" fillId="16" borderId="20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/>
    </xf>
    <xf numFmtId="0" fontId="12" fillId="16" borderId="4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16" borderId="5" xfId="0" applyFont="1" applyFill="1" applyBorder="1" applyAlignment="1">
      <alignment horizontal="center"/>
    </xf>
    <xf numFmtId="0" fontId="12" fillId="16" borderId="6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12" fillId="18" borderId="20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12" fillId="18" borderId="22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/>
    </xf>
    <xf numFmtId="0" fontId="13" fillId="19" borderId="20" xfId="0" applyFont="1" applyFill="1" applyBorder="1" applyAlignment="1">
      <alignment horizontal="center"/>
    </xf>
    <xf numFmtId="0" fontId="13" fillId="19" borderId="21" xfId="0" applyFont="1" applyFill="1" applyBorder="1" applyAlignment="1">
      <alignment horizontal="center"/>
    </xf>
    <xf numFmtId="0" fontId="13" fillId="19" borderId="4" xfId="0" applyFont="1" applyFill="1" applyBorder="1" applyAlignment="1">
      <alignment horizontal="center"/>
    </xf>
    <xf numFmtId="0" fontId="13" fillId="19" borderId="5" xfId="0" applyFont="1" applyFill="1" applyBorder="1" applyAlignment="1">
      <alignment horizontal="center"/>
    </xf>
    <xf numFmtId="0" fontId="13" fillId="19" borderId="6" xfId="0" applyFont="1" applyFill="1" applyBorder="1" applyAlignment="1">
      <alignment horizontal="center"/>
    </xf>
    <xf numFmtId="0" fontId="13" fillId="19" borderId="11" xfId="0" applyFont="1" applyFill="1" applyBorder="1" applyAlignment="1">
      <alignment horizontal="center"/>
    </xf>
    <xf numFmtId="0" fontId="13" fillId="19" borderId="22" xfId="0" applyFont="1" applyFill="1" applyBorder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20" borderId="21" xfId="0" applyFont="1" applyFill="1" applyBorder="1" applyAlignment="1">
      <alignment horizontal="center"/>
    </xf>
    <xf numFmtId="0" fontId="12" fillId="20" borderId="4" xfId="0" applyFont="1" applyFill="1" applyBorder="1" applyAlignment="1">
      <alignment horizontal="center"/>
    </xf>
    <xf numFmtId="0" fontId="12" fillId="20" borderId="5" xfId="0" applyFont="1" applyFill="1" applyBorder="1" applyAlignment="1">
      <alignment horizontal="center"/>
    </xf>
    <xf numFmtId="0" fontId="12" fillId="20" borderId="6" xfId="0" applyFont="1" applyFill="1" applyBorder="1" applyAlignment="1">
      <alignment horizontal="center"/>
    </xf>
    <xf numFmtId="0" fontId="12" fillId="20" borderId="11" xfId="0" applyFont="1" applyFill="1" applyBorder="1" applyAlignment="1">
      <alignment horizontal="center"/>
    </xf>
    <xf numFmtId="0" fontId="12" fillId="20" borderId="22" xfId="0" applyFont="1" applyFill="1" applyBorder="1" applyAlignment="1">
      <alignment horizontal="center"/>
    </xf>
    <xf numFmtId="0" fontId="17" fillId="21" borderId="4" xfId="0" applyFont="1" applyFill="1" applyBorder="1" applyAlignment="1">
      <alignment horizontal="center"/>
    </xf>
    <xf numFmtId="0" fontId="17" fillId="21" borderId="5" xfId="0" applyFont="1" applyFill="1" applyBorder="1" applyAlignment="1">
      <alignment horizontal="center"/>
    </xf>
    <xf numFmtId="0" fontId="17" fillId="21" borderId="20" xfId="0" applyFont="1" applyFill="1" applyBorder="1" applyAlignment="1">
      <alignment horizontal="center"/>
    </xf>
    <xf numFmtId="0" fontId="17" fillId="21" borderId="21" xfId="0" applyFont="1" applyFill="1" applyBorder="1" applyAlignment="1">
      <alignment horizontal="center"/>
    </xf>
    <xf numFmtId="0" fontId="17" fillId="21" borderId="22" xfId="0" applyFont="1" applyFill="1" applyBorder="1" applyAlignment="1">
      <alignment horizontal="center"/>
    </xf>
    <xf numFmtId="0" fontId="13" fillId="24" borderId="2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/>
    </xf>
    <xf numFmtId="0" fontId="13" fillId="24" borderId="4" xfId="0" applyFont="1" applyFill="1" applyBorder="1" applyAlignment="1">
      <alignment horizontal="center"/>
    </xf>
    <xf numFmtId="0" fontId="13" fillId="24" borderId="5" xfId="0" applyFont="1" applyFill="1" applyBorder="1" applyAlignment="1">
      <alignment horizontal="center"/>
    </xf>
    <xf numFmtId="0" fontId="13" fillId="24" borderId="6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7" fillId="21" borderId="6" xfId="0" applyFont="1" applyFill="1" applyBorder="1" applyAlignment="1">
      <alignment horizontal="center"/>
    </xf>
    <xf numFmtId="0" fontId="17" fillId="21" borderId="1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" xfId="0" applyNumberFormat="1" applyFont="1" applyBorder="1"/>
    <xf numFmtId="164" fontId="12" fillId="16" borderId="6" xfId="0" applyNumberFormat="1" applyFont="1" applyFill="1" applyBorder="1" applyAlignment="1">
      <alignment horizontal="center"/>
    </xf>
    <xf numFmtId="164" fontId="12" fillId="18" borderId="6" xfId="0" applyNumberFormat="1" applyFont="1" applyFill="1" applyBorder="1" applyAlignment="1">
      <alignment horizontal="center"/>
    </xf>
    <xf numFmtId="164" fontId="13" fillId="19" borderId="6" xfId="0" applyNumberFormat="1" applyFont="1" applyFill="1" applyBorder="1" applyAlignment="1">
      <alignment horizontal="center"/>
    </xf>
    <xf numFmtId="164" fontId="12" fillId="20" borderId="6" xfId="0" applyNumberFormat="1" applyFont="1" applyFill="1" applyBorder="1" applyAlignment="1">
      <alignment horizontal="center"/>
    </xf>
    <xf numFmtId="164" fontId="17" fillId="21" borderId="6" xfId="0" applyNumberFormat="1" applyFont="1" applyFill="1" applyBorder="1" applyAlignment="1">
      <alignment horizontal="center"/>
    </xf>
    <xf numFmtId="164" fontId="13" fillId="24" borderId="6" xfId="0" applyNumberFormat="1" applyFont="1" applyFill="1" applyBorder="1" applyAlignment="1">
      <alignment horizontal="center"/>
    </xf>
    <xf numFmtId="164" fontId="4" fillId="0" borderId="0" xfId="0" applyNumberFormat="1" applyFont="1"/>
    <xf numFmtId="2" fontId="4" fillId="0" borderId="1" xfId="0" applyNumberFormat="1" applyFont="1" applyBorder="1"/>
    <xf numFmtId="2" fontId="12" fillId="16" borderId="6" xfId="0" applyNumberFormat="1" applyFont="1" applyFill="1" applyBorder="1" applyAlignment="1">
      <alignment horizontal="center"/>
    </xf>
    <xf numFmtId="2" fontId="12" fillId="18" borderId="6" xfId="0" applyNumberFormat="1" applyFont="1" applyFill="1" applyBorder="1" applyAlignment="1">
      <alignment horizontal="center"/>
    </xf>
    <xf numFmtId="2" fontId="13" fillId="19" borderId="6" xfId="0" applyNumberFormat="1" applyFont="1" applyFill="1" applyBorder="1" applyAlignment="1">
      <alignment horizontal="center"/>
    </xf>
    <xf numFmtId="2" fontId="12" fillId="20" borderId="6" xfId="0" applyNumberFormat="1" applyFont="1" applyFill="1" applyBorder="1" applyAlignment="1">
      <alignment horizontal="center"/>
    </xf>
    <xf numFmtId="2" fontId="17" fillId="21" borderId="6" xfId="0" applyNumberFormat="1" applyFont="1" applyFill="1" applyBorder="1" applyAlignment="1">
      <alignment horizontal="center"/>
    </xf>
    <xf numFmtId="2" fontId="13" fillId="24" borderId="6" xfId="0" applyNumberFormat="1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/>
    </xf>
    <xf numFmtId="1" fontId="4" fillId="0" borderId="1" xfId="0" applyNumberFormat="1" applyFont="1" applyBorder="1"/>
    <xf numFmtId="1" fontId="12" fillId="16" borderId="6" xfId="0" applyNumberFormat="1" applyFont="1" applyFill="1" applyBorder="1" applyAlignment="1">
      <alignment horizontal="center"/>
    </xf>
    <xf numFmtId="1" fontId="12" fillId="18" borderId="6" xfId="0" applyNumberFormat="1" applyFont="1" applyFill="1" applyBorder="1" applyAlignment="1">
      <alignment horizontal="center"/>
    </xf>
    <xf numFmtId="1" fontId="13" fillId="19" borderId="6" xfId="0" applyNumberFormat="1" applyFont="1" applyFill="1" applyBorder="1" applyAlignment="1">
      <alignment horizontal="center"/>
    </xf>
    <xf numFmtId="1" fontId="12" fillId="20" borderId="6" xfId="0" applyNumberFormat="1" applyFont="1" applyFill="1" applyBorder="1" applyAlignment="1">
      <alignment horizontal="center"/>
    </xf>
    <xf numFmtId="1" fontId="17" fillId="21" borderId="6" xfId="0" applyNumberFormat="1" applyFont="1" applyFill="1" applyBorder="1" applyAlignment="1">
      <alignment horizontal="center"/>
    </xf>
    <xf numFmtId="1" fontId="13" fillId="24" borderId="6" xfId="0" applyNumberFormat="1" applyFont="1" applyFill="1" applyBorder="1" applyAlignment="1">
      <alignment horizontal="center"/>
    </xf>
    <xf numFmtId="1" fontId="4" fillId="0" borderId="0" xfId="0" applyNumberFormat="1" applyFont="1"/>
    <xf numFmtId="1" fontId="3" fillId="6" borderId="1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0" xfId="0" applyFont="1" applyFill="1" applyBorder="1"/>
    <xf numFmtId="0" fontId="4" fillId="25" borderId="0" xfId="0" applyFont="1" applyFill="1" applyBorder="1" applyAlignment="1">
      <alignment horizontal="center"/>
    </xf>
    <xf numFmtId="0" fontId="4" fillId="25" borderId="6" xfId="0" applyFont="1" applyFill="1" applyBorder="1"/>
    <xf numFmtId="0" fontId="4" fillId="25" borderId="0" xfId="0" applyFont="1" applyFill="1"/>
    <xf numFmtId="0" fontId="4" fillId="25" borderId="4" xfId="0" applyFont="1" applyFill="1" applyBorder="1" applyAlignment="1">
      <alignment horizontal="center"/>
    </xf>
    <xf numFmtId="0" fontId="4" fillId="25" borderId="22" xfId="0" applyFont="1" applyFill="1" applyBorder="1"/>
    <xf numFmtId="0" fontId="4" fillId="25" borderId="9" xfId="0" applyFont="1" applyFill="1" applyBorder="1"/>
    <xf numFmtId="0" fontId="4" fillId="25" borderId="4" xfId="0" applyFont="1" applyFill="1" applyBorder="1"/>
    <xf numFmtId="0" fontId="4" fillId="25" borderId="0" xfId="0" applyFont="1" applyFill="1" applyAlignment="1">
      <alignment horizontal="center"/>
    </xf>
    <xf numFmtId="0" fontId="4" fillId="25" borderId="11" xfId="0" applyFont="1" applyFill="1" applyBorder="1"/>
    <xf numFmtId="2" fontId="4" fillId="25" borderId="21" xfId="0" applyNumberFormat="1" applyFont="1" applyFill="1" applyBorder="1" applyAlignment="1">
      <alignment horizontal="center"/>
    </xf>
    <xf numFmtId="0" fontId="4" fillId="25" borderId="5" xfId="0" applyFont="1" applyFill="1" applyBorder="1" applyAlignment="1">
      <alignment horizontal="center"/>
    </xf>
    <xf numFmtId="0" fontId="4" fillId="25" borderId="6" xfId="0" applyFont="1" applyFill="1" applyBorder="1" applyAlignment="1">
      <alignment horizontal="center"/>
    </xf>
    <xf numFmtId="0" fontId="4" fillId="26" borderId="4" xfId="0" applyFont="1" applyFill="1" applyBorder="1" applyAlignment="1">
      <alignment horizontal="center"/>
    </xf>
    <xf numFmtId="0" fontId="4" fillId="26" borderId="5" xfId="0" applyFont="1" applyFill="1" applyBorder="1" applyAlignment="1">
      <alignment horizontal="center"/>
    </xf>
    <xf numFmtId="0" fontId="4" fillId="26" borderId="6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/>
    </xf>
    <xf numFmtId="0" fontId="14" fillId="26" borderId="9" xfId="0" applyFont="1" applyFill="1" applyBorder="1" applyAlignment="1">
      <alignment horizontal="center"/>
    </xf>
    <xf numFmtId="0" fontId="15" fillId="27" borderId="4" xfId="0" applyFont="1" applyFill="1" applyBorder="1" applyAlignment="1">
      <alignment horizontal="center"/>
    </xf>
    <xf numFmtId="0" fontId="15" fillId="27" borderId="0" xfId="0" applyFont="1" applyFill="1" applyBorder="1" applyAlignment="1">
      <alignment horizontal="center"/>
    </xf>
    <xf numFmtId="0" fontId="15" fillId="27" borderId="9" xfId="0" applyFont="1" applyFill="1" applyBorder="1" applyAlignment="1">
      <alignment horizontal="center"/>
    </xf>
    <xf numFmtId="0" fontId="16" fillId="27" borderId="0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4" xfId="0" applyFont="1" applyFill="1" applyBorder="1" applyAlignment="1">
      <alignment horizontal="center"/>
    </xf>
    <xf numFmtId="0" fontId="4" fillId="21" borderId="20" xfId="0" applyFont="1" applyFill="1" applyBorder="1" applyAlignment="1">
      <alignment horizontal="center"/>
    </xf>
    <xf numFmtId="0" fontId="4" fillId="21" borderId="4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/>
    </xf>
    <xf numFmtId="0" fontId="14" fillId="28" borderId="9" xfId="0" applyFont="1" applyFill="1" applyBorder="1" applyAlignment="1">
      <alignment horizontal="center"/>
    </xf>
    <xf numFmtId="0" fontId="21" fillId="28" borderId="4" xfId="0" applyFont="1" applyFill="1" applyBorder="1" applyAlignment="1">
      <alignment horizontal="center"/>
    </xf>
    <xf numFmtId="0" fontId="21" fillId="28" borderId="0" xfId="0" applyFont="1" applyFill="1" applyBorder="1" applyAlignment="1">
      <alignment horizontal="center"/>
    </xf>
    <xf numFmtId="0" fontId="21" fillId="28" borderId="9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0" xfId="0" applyFont="1" applyFill="1" applyBorder="1"/>
    <xf numFmtId="0" fontId="4" fillId="26" borderId="0" xfId="0" applyFont="1" applyFill="1" applyBorder="1" applyAlignment="1">
      <alignment horizontal="center"/>
    </xf>
    <xf numFmtId="0" fontId="4" fillId="26" borderId="22" xfId="0" applyFont="1" applyFill="1" applyBorder="1"/>
    <xf numFmtId="0" fontId="4" fillId="26" borderId="9" xfId="0" applyFont="1" applyFill="1" applyBorder="1"/>
    <xf numFmtId="0" fontId="19" fillId="29" borderId="11" xfId="0" applyFont="1" applyFill="1" applyBorder="1" applyAlignment="1">
      <alignment horizontal="center"/>
    </xf>
    <xf numFmtId="0" fontId="4" fillId="26" borderId="4" xfId="0" applyFont="1" applyFill="1" applyBorder="1"/>
    <xf numFmtId="0" fontId="4" fillId="26" borderId="11" xfId="0" applyFont="1" applyFill="1" applyBorder="1"/>
    <xf numFmtId="0" fontId="4" fillId="26" borderId="0" xfId="0" applyFont="1" applyFill="1"/>
    <xf numFmtId="0" fontId="4" fillId="26" borderId="0" xfId="0" applyFont="1" applyFill="1" applyAlignment="1">
      <alignment horizontal="center"/>
    </xf>
    <xf numFmtId="0" fontId="4" fillId="26" borderId="6" xfId="0" applyFont="1" applyFill="1" applyBorder="1"/>
    <xf numFmtId="2" fontId="4" fillId="26" borderId="21" xfId="0" applyNumberFormat="1" applyFont="1" applyFill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14" fillId="21" borderId="21" xfId="0" applyFont="1" applyFill="1" applyBorder="1" applyAlignment="1">
      <alignment horizontal="center"/>
    </xf>
    <xf numFmtId="0" fontId="14" fillId="26" borderId="22" xfId="0" applyFont="1" applyFill="1" applyBorder="1" applyAlignment="1">
      <alignment horizontal="center"/>
    </xf>
    <xf numFmtId="0" fontId="4" fillId="25" borderId="9" xfId="0" applyFont="1" applyFill="1" applyBorder="1" applyAlignment="1">
      <alignment horizontal="center"/>
    </xf>
    <xf numFmtId="0" fontId="14" fillId="26" borderId="5" xfId="0" applyFont="1" applyFill="1" applyBorder="1" applyAlignment="1">
      <alignment horizontal="center"/>
    </xf>
    <xf numFmtId="0" fontId="14" fillId="26" borderId="6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22" fillId="28" borderId="4" xfId="0" applyFont="1" applyFill="1" applyBorder="1" applyAlignment="1">
      <alignment horizontal="center"/>
    </xf>
    <xf numFmtId="0" fontId="22" fillId="28" borderId="0" xfId="0" applyFont="1" applyFill="1" applyBorder="1" applyAlignment="1">
      <alignment horizontal="center"/>
    </xf>
    <xf numFmtId="0" fontId="22" fillId="28" borderId="9" xfId="0" applyFont="1" applyFill="1" applyBorder="1" applyAlignment="1">
      <alignment horizontal="center"/>
    </xf>
    <xf numFmtId="0" fontId="4" fillId="12" borderId="0" xfId="0" applyFont="1" applyFill="1" applyBorder="1"/>
    <xf numFmtId="0" fontId="23" fillId="0" borderId="0" xfId="0" applyFont="1"/>
    <xf numFmtId="0" fontId="3" fillId="31" borderId="12" xfId="0" applyFont="1" applyFill="1" applyBorder="1" applyAlignment="1">
      <alignment horizontal="center" vertical="center" wrapText="1"/>
    </xf>
    <xf numFmtId="164" fontId="3" fillId="31" borderId="13" xfId="0" applyNumberFormat="1" applyFont="1" applyFill="1" applyBorder="1" applyAlignment="1">
      <alignment horizontal="center" vertical="center" wrapText="1"/>
    </xf>
    <xf numFmtId="164" fontId="3" fillId="31" borderId="14" xfId="0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7" xfId="0" applyFont="1" applyFill="1" applyBorder="1" applyAlignment="1">
      <alignment horizontal="center"/>
    </xf>
    <xf numFmtId="0" fontId="4" fillId="25" borderId="8" xfId="0" applyFont="1" applyFill="1" applyBorder="1" applyAlignment="1">
      <alignment horizontal="center"/>
    </xf>
    <xf numFmtId="0" fontId="4" fillId="32" borderId="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21" borderId="13" xfId="0" applyFont="1" applyFill="1" applyBorder="1" applyAlignment="1">
      <alignment horizontal="center" vertical="center" wrapText="1"/>
    </xf>
    <xf numFmtId="164" fontId="3" fillId="21" borderId="13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164" fontId="3" fillId="12" borderId="13" xfId="0" applyNumberFormat="1" applyFont="1" applyFill="1" applyBorder="1" applyAlignment="1">
      <alignment horizontal="center" vertical="center" wrapText="1"/>
    </xf>
    <xf numFmtId="164" fontId="3" fillId="12" borderId="3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164" fontId="3" fillId="12" borderId="14" xfId="0" applyNumberFormat="1" applyFont="1" applyFill="1" applyBorder="1" applyAlignment="1">
      <alignment horizontal="center" vertical="center" wrapText="1"/>
    </xf>
    <xf numFmtId="164" fontId="4" fillId="21" borderId="7" xfId="0" applyNumberFormat="1" applyFont="1" applyFill="1" applyBorder="1" applyAlignment="1">
      <alignment horizontal="center"/>
    </xf>
    <xf numFmtId="164" fontId="4" fillId="21" borderId="8" xfId="0" applyNumberFormat="1" applyFont="1" applyFill="1" applyBorder="1" applyAlignment="1">
      <alignment horizontal="center"/>
    </xf>
    <xf numFmtId="164" fontId="5" fillId="33" borderId="1" xfId="0" applyNumberFormat="1" applyFont="1" applyFill="1" applyBorder="1" applyAlignment="1">
      <alignment horizontal="center" vertical="top" wrapText="1"/>
    </xf>
    <xf numFmtId="164" fontId="4" fillId="33" borderId="7" xfId="0" applyNumberFormat="1" applyFont="1" applyFill="1" applyBorder="1" applyAlignment="1">
      <alignment horizontal="center"/>
    </xf>
    <xf numFmtId="164" fontId="4" fillId="33" borderId="8" xfId="0" applyNumberFormat="1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 vertical="center" wrapText="1"/>
    </xf>
    <xf numFmtId="164" fontId="3" fillId="21" borderId="14" xfId="0" applyNumberFormat="1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164" fontId="3" fillId="21" borderId="3" xfId="0" applyNumberFormat="1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/>
    </xf>
    <xf numFmtId="0" fontId="8" fillId="21" borderId="1" xfId="0" applyFont="1" applyFill="1" applyBorder="1"/>
    <xf numFmtId="0" fontId="8" fillId="21" borderId="1" xfId="0" applyFont="1" applyFill="1" applyBorder="1" applyAlignment="1">
      <alignment horizontal="center"/>
    </xf>
    <xf numFmtId="0" fontId="9" fillId="21" borderId="1" xfId="0" applyFont="1" applyFill="1" applyBorder="1" applyAlignment="1">
      <alignment horizontal="center"/>
    </xf>
    <xf numFmtId="0" fontId="4" fillId="19" borderId="20" xfId="0" applyFont="1" applyFill="1" applyBorder="1"/>
    <xf numFmtId="0" fontId="4" fillId="19" borderId="5" xfId="0" applyFont="1" applyFill="1" applyBorder="1"/>
    <xf numFmtId="0" fontId="4" fillId="19" borderId="6" xfId="0" applyFont="1" applyFill="1" applyBorder="1"/>
    <xf numFmtId="0" fontId="4" fillId="19" borderId="6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164" fontId="25" fillId="16" borderId="20" xfId="0" applyNumberFormat="1" applyFont="1" applyFill="1" applyBorder="1" applyAlignment="1">
      <alignment horizontal="center"/>
    </xf>
    <xf numFmtId="0" fontId="25" fillId="16" borderId="21" xfId="0" applyFont="1" applyFill="1" applyBorder="1" applyAlignment="1">
      <alignment horizontal="center"/>
    </xf>
    <xf numFmtId="164" fontId="25" fillId="18" borderId="21" xfId="0" applyNumberFormat="1" applyFont="1" applyFill="1" applyBorder="1" applyAlignment="1">
      <alignment horizontal="center"/>
    </xf>
    <xf numFmtId="0" fontId="25" fillId="18" borderId="21" xfId="0" applyFont="1" applyFill="1" applyBorder="1" applyAlignment="1">
      <alignment horizontal="center"/>
    </xf>
    <xf numFmtId="1" fontId="26" fillId="19" borderId="21" xfId="0" applyNumberFormat="1" applyFont="1" applyFill="1" applyBorder="1" applyAlignment="1">
      <alignment horizontal="center"/>
    </xf>
    <xf numFmtId="0" fontId="26" fillId="19" borderId="21" xfId="0" applyFont="1" applyFill="1" applyBorder="1" applyAlignment="1">
      <alignment horizontal="center"/>
    </xf>
    <xf numFmtId="2" fontId="25" fillId="20" borderId="21" xfId="0" applyNumberFormat="1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2" fontId="27" fillId="21" borderId="21" xfId="0" applyNumberFormat="1" applyFont="1" applyFill="1" applyBorder="1" applyAlignment="1">
      <alignment horizontal="center"/>
    </xf>
    <xf numFmtId="0" fontId="27" fillId="21" borderId="21" xfId="0" applyFont="1" applyFill="1" applyBorder="1" applyAlignment="1">
      <alignment horizontal="center"/>
    </xf>
    <xf numFmtId="0" fontId="23" fillId="31" borderId="20" xfId="0" applyFont="1" applyFill="1" applyBorder="1"/>
    <xf numFmtId="0" fontId="4" fillId="31" borderId="5" xfId="0" applyFont="1" applyFill="1" applyBorder="1"/>
    <xf numFmtId="0" fontId="27" fillId="21" borderId="22" xfId="0" applyFont="1" applyFill="1" applyBorder="1" applyAlignment="1">
      <alignment horizontal="center"/>
    </xf>
    <xf numFmtId="0" fontId="4" fillId="31" borderId="6" xfId="0" applyFont="1" applyFill="1" applyBorder="1"/>
    <xf numFmtId="0" fontId="4" fillId="31" borderId="6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19" borderId="4" xfId="0" applyFont="1" applyFill="1" applyBorder="1"/>
    <xf numFmtId="0" fontId="6" fillId="19" borderId="21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/>
    </xf>
    <xf numFmtId="0" fontId="6" fillId="19" borderId="0" xfId="0" applyFont="1" applyFill="1" applyBorder="1"/>
    <xf numFmtId="0" fontId="6" fillId="19" borderId="9" xfId="0" applyFont="1" applyFill="1" applyBorder="1" applyAlignment="1">
      <alignment horizontal="center"/>
    </xf>
    <xf numFmtId="0" fontId="6" fillId="0" borderId="0" xfId="0" applyFont="1"/>
    <xf numFmtId="0" fontId="6" fillId="19" borderId="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0" fillId="28" borderId="29" xfId="0" applyFont="1" applyFill="1" applyBorder="1" applyAlignment="1">
      <alignment horizontal="center"/>
    </xf>
    <xf numFmtId="0" fontId="30" fillId="28" borderId="30" xfId="0" applyFont="1" applyFill="1" applyBorder="1" applyAlignment="1">
      <alignment horizontal="center"/>
    </xf>
    <xf numFmtId="2" fontId="5" fillId="33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33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4" fillId="15" borderId="0" xfId="0" applyNumberFormat="1" applyFont="1" applyFill="1" applyBorder="1"/>
    <xf numFmtId="2" fontId="4" fillId="15" borderId="0" xfId="0" applyNumberFormat="1" applyFont="1" applyFill="1" applyBorder="1" applyAlignment="1">
      <alignment horizontal="center"/>
    </xf>
    <xf numFmtId="2" fontId="4" fillId="0" borderId="10" xfId="0" applyNumberFormat="1" applyFont="1" applyBorder="1"/>
    <xf numFmtId="164" fontId="4" fillId="15" borderId="0" xfId="0" applyNumberFormat="1" applyFont="1" applyFill="1" applyBorder="1"/>
    <xf numFmtId="164" fontId="4" fillId="15" borderId="0" xfId="0" applyNumberFormat="1" applyFont="1" applyFill="1" applyBorder="1" applyAlignment="1">
      <alignment horizontal="center"/>
    </xf>
    <xf numFmtId="164" fontId="4" fillId="0" borderId="10" xfId="0" applyNumberFormat="1" applyFont="1" applyBorder="1"/>
    <xf numFmtId="2" fontId="4" fillId="25" borderId="0" xfId="0" applyNumberFormat="1" applyFont="1" applyFill="1" applyBorder="1"/>
    <xf numFmtId="2" fontId="4" fillId="25" borderId="0" xfId="0" applyNumberFormat="1" applyFont="1" applyFill="1" applyBorder="1" applyAlignment="1">
      <alignment horizontal="center"/>
    </xf>
    <xf numFmtId="2" fontId="4" fillId="25" borderId="6" xfId="0" applyNumberFormat="1" applyFont="1" applyFill="1" applyBorder="1"/>
    <xf numFmtId="164" fontId="4" fillId="25" borderId="0" xfId="0" applyNumberFormat="1" applyFont="1" applyFill="1" applyBorder="1"/>
    <xf numFmtId="164" fontId="4" fillId="25" borderId="0" xfId="0" applyNumberFormat="1" applyFont="1" applyFill="1" applyBorder="1" applyAlignment="1">
      <alignment horizontal="center"/>
    </xf>
    <xf numFmtId="0" fontId="12" fillId="34" borderId="1" xfId="0" applyFont="1" applyFill="1" applyBorder="1" applyAlignment="1">
      <alignment horizontal="center"/>
    </xf>
    <xf numFmtId="2" fontId="5" fillId="21" borderId="3" xfId="0" applyNumberFormat="1" applyFont="1" applyFill="1" applyBorder="1" applyAlignment="1">
      <alignment horizontal="center" vertical="top" wrapText="1"/>
    </xf>
    <xf numFmtId="1" fontId="5" fillId="21" borderId="2" xfId="0" applyNumberFormat="1" applyFont="1" applyFill="1" applyBorder="1" applyAlignment="1">
      <alignment horizontal="center" vertical="top" wrapText="1"/>
    </xf>
    <xf numFmtId="2" fontId="4" fillId="21" borderId="2" xfId="0" applyNumberFormat="1" applyFont="1" applyFill="1" applyBorder="1" applyAlignment="1">
      <alignment horizontal="center"/>
    </xf>
    <xf numFmtId="0" fontId="5" fillId="23" borderId="1" xfId="0" applyFont="1" applyFill="1" applyBorder="1" applyAlignment="1">
      <alignment horizontal="center" vertical="top" wrapText="1"/>
    </xf>
    <xf numFmtId="0" fontId="4" fillId="37" borderId="1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 vertical="center" wrapText="1"/>
    </xf>
    <xf numFmtId="0" fontId="4" fillId="25" borderId="3" xfId="0" applyFont="1" applyFill="1" applyBorder="1" applyAlignment="1">
      <alignment horizontal="center"/>
    </xf>
    <xf numFmtId="2" fontId="5" fillId="21" borderId="2" xfId="0" applyNumberFormat="1" applyFont="1" applyFill="1" applyBorder="1" applyAlignment="1">
      <alignment horizontal="center" vertical="top" wrapText="1"/>
    </xf>
    <xf numFmtId="2" fontId="5" fillId="23" borderId="3" xfId="0" applyNumberFormat="1" applyFont="1" applyFill="1" applyBorder="1" applyAlignment="1">
      <alignment horizontal="center" vertical="top" wrapText="1"/>
    </xf>
    <xf numFmtId="2" fontId="5" fillId="37" borderId="3" xfId="0" applyNumberFormat="1" applyFont="1" applyFill="1" applyBorder="1" applyAlignment="1">
      <alignment horizontal="center" vertical="top" wrapText="1"/>
    </xf>
    <xf numFmtId="1" fontId="5" fillId="25" borderId="3" xfId="0" applyNumberFormat="1" applyFont="1" applyFill="1" applyBorder="1" applyAlignment="1">
      <alignment horizontal="center" vertical="top" wrapText="1"/>
    </xf>
    <xf numFmtId="1" fontId="5" fillId="21" borderId="3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1" fillId="21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18" borderId="0" xfId="0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1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6" borderId="19" xfId="0" applyNumberFormat="1" applyFont="1" applyFill="1" applyBorder="1" applyAlignment="1">
      <alignment horizontal="center" vertical="center" wrapText="1"/>
    </xf>
    <xf numFmtId="164" fontId="0" fillId="25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1" xfId="0" applyFont="1" applyFill="1" applyBorder="1"/>
    <xf numFmtId="0" fontId="4" fillId="25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0" borderId="1" xfId="0" applyFont="1" applyFill="1" applyBorder="1"/>
    <xf numFmtId="164" fontId="4" fillId="30" borderId="1" xfId="0" applyNumberFormat="1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4" fillId="21" borderId="0" xfId="0" applyFont="1" applyFill="1" applyBorder="1" applyAlignment="1">
      <alignment horizontal="center"/>
    </xf>
    <xf numFmtId="164" fontId="4" fillId="21" borderId="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164" fontId="4" fillId="38" borderId="1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4" fillId="22" borderId="1" xfId="0" applyFont="1" applyFill="1" applyBorder="1"/>
    <xf numFmtId="164" fontId="4" fillId="14" borderId="1" xfId="0" applyNumberFormat="1" applyFont="1" applyFill="1" applyBorder="1" applyAlignment="1">
      <alignment horizontal="center"/>
    </xf>
    <xf numFmtId="0" fontId="36" fillId="21" borderId="0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/>
    </xf>
    <xf numFmtId="0" fontId="37" fillId="17" borderId="0" xfId="0" applyFont="1" applyFill="1" applyAlignment="1">
      <alignment horizontal="center"/>
    </xf>
    <xf numFmtId="0" fontId="38" fillId="0" borderId="0" xfId="0" applyFont="1"/>
    <xf numFmtId="164" fontId="4" fillId="0" borderId="7" xfId="0" applyNumberFormat="1" applyFont="1" applyBorder="1" applyAlignment="1">
      <alignment horizontal="center"/>
    </xf>
    <xf numFmtId="0" fontId="4" fillId="21" borderId="1" xfId="0" applyFont="1" applyFill="1" applyBorder="1"/>
    <xf numFmtId="2" fontId="26" fillId="19" borderId="21" xfId="0" applyNumberFormat="1" applyFont="1" applyFill="1" applyBorder="1" applyAlignment="1">
      <alignment horizontal="center"/>
    </xf>
    <xf numFmtId="2" fontId="6" fillId="19" borderId="21" xfId="0" applyNumberFormat="1" applyFont="1" applyFill="1" applyBorder="1" applyAlignment="1">
      <alignment horizontal="center" vertical="center"/>
    </xf>
    <xf numFmtId="0" fontId="12" fillId="28" borderId="29" xfId="0" applyFont="1" applyFill="1" applyBorder="1" applyAlignment="1">
      <alignment horizontal="center"/>
    </xf>
    <xf numFmtId="0" fontId="12" fillId="28" borderId="30" xfId="0" applyFont="1" applyFill="1" applyBorder="1" applyAlignment="1">
      <alignment horizontal="center"/>
    </xf>
    <xf numFmtId="2" fontId="4" fillId="15" borderId="6" xfId="0" applyNumberFormat="1" applyFont="1" applyFill="1" applyBorder="1"/>
    <xf numFmtId="0" fontId="4" fillId="19" borderId="7" xfId="0" applyFont="1" applyFill="1" applyBorder="1" applyAlignment="1">
      <alignment horizontal="center"/>
    </xf>
    <xf numFmtId="0" fontId="4" fillId="19" borderId="8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26" borderId="20" xfId="0" applyFont="1" applyFill="1" applyBorder="1" applyAlignment="1">
      <alignment horizontal="center" vertical="center"/>
    </xf>
    <xf numFmtId="0" fontId="18" fillId="26" borderId="21" xfId="0" applyFont="1" applyFill="1" applyBorder="1" applyAlignment="1">
      <alignment horizontal="center" vertical="center"/>
    </xf>
    <xf numFmtId="0" fontId="18" fillId="26" borderId="22" xfId="0" applyFont="1" applyFill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14" fillId="28" borderId="20" xfId="0" applyFont="1" applyFill="1" applyBorder="1" applyAlignment="1">
      <alignment horizontal="center" vertical="center"/>
    </xf>
    <xf numFmtId="0" fontId="18" fillId="28" borderId="21" xfId="0" applyFont="1" applyFill="1" applyBorder="1" applyAlignment="1">
      <alignment horizontal="center" vertical="center"/>
    </xf>
    <xf numFmtId="0" fontId="18" fillId="28" borderId="22" xfId="0" applyFont="1" applyFill="1" applyBorder="1" applyAlignment="1">
      <alignment horizontal="center" vertical="center"/>
    </xf>
    <xf numFmtId="0" fontId="4" fillId="15" borderId="23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28" fillId="19" borderId="2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19" borderId="20" xfId="0" applyFont="1" applyFill="1" applyBorder="1" applyAlignment="1">
      <alignment horizontal="center" vertical="center"/>
    </xf>
    <xf numFmtId="0" fontId="23" fillId="19" borderId="21" xfId="0" applyFont="1" applyFill="1" applyBorder="1" applyAlignment="1">
      <alignment horizontal="center" vertical="center"/>
    </xf>
    <xf numFmtId="0" fontId="23" fillId="19" borderId="22" xfId="0" applyFont="1" applyFill="1" applyBorder="1" applyAlignment="1">
      <alignment horizontal="center" vertical="center"/>
    </xf>
    <xf numFmtId="0" fontId="23" fillId="19" borderId="24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/>
    </xf>
    <xf numFmtId="0" fontId="23" fillId="19" borderId="26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 wrapText="1"/>
    </xf>
    <xf numFmtId="0" fontId="23" fillId="31" borderId="24" xfId="0" applyFont="1" applyFill="1" applyBorder="1" applyAlignment="1">
      <alignment horizontal="center" vertical="center"/>
    </xf>
    <xf numFmtId="0" fontId="23" fillId="31" borderId="25" xfId="0" applyFont="1" applyFill="1" applyBorder="1" applyAlignment="1">
      <alignment horizontal="center" vertical="center"/>
    </xf>
    <xf numFmtId="0" fontId="23" fillId="31" borderId="26" xfId="0" applyFont="1" applyFill="1" applyBorder="1" applyAlignment="1">
      <alignment horizontal="center" vertical="center"/>
    </xf>
    <xf numFmtId="0" fontId="23" fillId="31" borderId="20" xfId="0" applyFont="1" applyFill="1" applyBorder="1" applyAlignment="1">
      <alignment horizontal="center" vertical="center"/>
    </xf>
    <xf numFmtId="0" fontId="23" fillId="31" borderId="21" xfId="0" applyFont="1" applyFill="1" applyBorder="1" applyAlignment="1">
      <alignment horizontal="center" vertical="center"/>
    </xf>
    <xf numFmtId="0" fontId="23" fillId="31" borderId="22" xfId="0" applyFont="1" applyFill="1" applyBorder="1" applyAlignment="1">
      <alignment horizontal="center" vertical="center"/>
    </xf>
  </cellXfs>
  <cellStyles count="1">
    <cellStyle name="Normal" xfId="0" builtinId="0"/>
  </cellStyles>
  <dxfs count="204"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lor theme="9" tint="-0.499984740745262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9" tint="-0.499984740745262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FFFF99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6:F68" totalsRowShown="0" dataDxfId="197">
  <autoFilter ref="A6:F68"/>
  <tableColumns count="6">
    <tableColumn id="1" name="RSC" dataDxfId="196"/>
    <tableColumn id="2" name="BIR" dataDxfId="195"/>
    <tableColumn id="3" name="HAL" dataDxfId="194"/>
    <tableColumn id="4" name="TAM" dataDxfId="193"/>
    <tableColumn id="5" name="SSH" dataDxfId="192"/>
    <tableColumn id="6" name="Col1" dataDxfId="19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topLeftCell="A44" workbookViewId="0">
      <selection activeCell="D47" sqref="D47:D48"/>
    </sheetView>
  </sheetViews>
  <sheetFormatPr defaultColWidth="9.140625" defaultRowHeight="17.25" x14ac:dyDescent="0.35"/>
  <cols>
    <col min="1" max="1" width="7.42578125" style="34" customWidth="1"/>
    <col min="2" max="2" width="26.28515625" style="28" customWidth="1"/>
    <col min="3" max="3" width="11.85546875" style="27" customWidth="1"/>
    <col min="4" max="4" width="7.7109375" style="30" customWidth="1"/>
    <col min="5" max="16384" width="9.140625" style="28"/>
  </cols>
  <sheetData>
    <row r="1" spans="1:4" x14ac:dyDescent="0.35">
      <c r="A1" s="329" t="s">
        <v>0</v>
      </c>
      <c r="B1" s="330" t="s">
        <v>35</v>
      </c>
      <c r="C1" s="331" t="s">
        <v>37</v>
      </c>
      <c r="D1" s="332" t="s">
        <v>36</v>
      </c>
    </row>
    <row r="2" spans="1:4" x14ac:dyDescent="0.35">
      <c r="A2" s="35">
        <v>1</v>
      </c>
      <c r="B2" s="33" t="s">
        <v>122</v>
      </c>
      <c r="C2" s="32"/>
      <c r="D2" s="31" t="s">
        <v>123</v>
      </c>
    </row>
    <row r="3" spans="1:4" x14ac:dyDescent="0.35">
      <c r="A3" s="35">
        <v>3</v>
      </c>
      <c r="B3" s="33" t="s">
        <v>124</v>
      </c>
      <c r="C3" s="32">
        <v>1877</v>
      </c>
      <c r="D3" s="31" t="s">
        <v>125</v>
      </c>
    </row>
    <row r="4" spans="1:4" x14ac:dyDescent="0.35">
      <c r="A4" s="35">
        <v>4</v>
      </c>
      <c r="B4" s="33" t="s">
        <v>126</v>
      </c>
      <c r="C4" s="32"/>
      <c r="D4" s="31" t="s">
        <v>127</v>
      </c>
    </row>
    <row r="5" spans="1:4" x14ac:dyDescent="0.35">
      <c r="A5" s="35">
        <v>5</v>
      </c>
      <c r="B5" s="33" t="s">
        <v>128</v>
      </c>
      <c r="C5" s="32"/>
      <c r="D5" s="31" t="s">
        <v>129</v>
      </c>
    </row>
    <row r="6" spans="1:4" x14ac:dyDescent="0.35">
      <c r="A6" s="35">
        <v>6</v>
      </c>
      <c r="B6" s="33" t="s">
        <v>130</v>
      </c>
      <c r="C6" s="32"/>
      <c r="D6" s="31" t="s">
        <v>131</v>
      </c>
    </row>
    <row r="7" spans="1:4" ht="15" x14ac:dyDescent="0.2">
      <c r="A7" s="112">
        <v>100</v>
      </c>
      <c r="B7" s="114"/>
      <c r="C7" s="354"/>
      <c r="D7" s="112"/>
    </row>
    <row r="8" spans="1:4" ht="15" x14ac:dyDescent="0.2">
      <c r="A8" s="112">
        <f>A7+1</f>
        <v>101</v>
      </c>
      <c r="B8" s="114" t="s">
        <v>475</v>
      </c>
      <c r="C8" s="354"/>
      <c r="D8" s="112"/>
    </row>
    <row r="9" spans="1:4" ht="15" x14ac:dyDescent="0.2">
      <c r="A9" s="112">
        <f>A8+1</f>
        <v>102</v>
      </c>
      <c r="B9" s="114" t="s">
        <v>473</v>
      </c>
      <c r="C9" s="354"/>
      <c r="D9" s="112" t="s">
        <v>281</v>
      </c>
    </row>
    <row r="10" spans="1:4" ht="15" x14ac:dyDescent="0.2">
      <c r="A10" s="112">
        <f>A9+1</f>
        <v>103</v>
      </c>
      <c r="B10" s="114" t="s">
        <v>478</v>
      </c>
      <c r="C10" s="354"/>
      <c r="D10" s="112"/>
    </row>
    <row r="11" spans="1:4" ht="15" x14ac:dyDescent="0.2">
      <c r="A11" s="112">
        <f>A10+1</f>
        <v>104</v>
      </c>
      <c r="B11" s="114" t="s">
        <v>477</v>
      </c>
      <c r="C11" s="354"/>
      <c r="D11" s="112"/>
    </row>
    <row r="12" spans="1:4" ht="15" x14ac:dyDescent="0.2">
      <c r="A12" s="112">
        <f>A11+1</f>
        <v>105</v>
      </c>
      <c r="B12" s="114" t="s">
        <v>468</v>
      </c>
      <c r="C12" s="354"/>
      <c r="D12" s="112" t="s">
        <v>281</v>
      </c>
    </row>
    <row r="13" spans="1:4" ht="15" x14ac:dyDescent="0.2">
      <c r="A13" s="112">
        <f t="shared" ref="A13:A76" si="0">A12+1</f>
        <v>106</v>
      </c>
      <c r="B13" s="114"/>
      <c r="C13" s="354"/>
      <c r="D13" s="112"/>
    </row>
    <row r="14" spans="1:4" ht="15" x14ac:dyDescent="0.2">
      <c r="A14" s="112">
        <f t="shared" si="0"/>
        <v>107</v>
      </c>
      <c r="B14" s="114" t="s">
        <v>476</v>
      </c>
      <c r="C14" s="354"/>
      <c r="D14" s="112"/>
    </row>
    <row r="15" spans="1:4" ht="15" x14ac:dyDescent="0.2">
      <c r="A15" s="112">
        <f t="shared" si="0"/>
        <v>108</v>
      </c>
      <c r="B15" s="114" t="s">
        <v>474</v>
      </c>
      <c r="C15" s="354"/>
      <c r="D15" s="112"/>
    </row>
    <row r="16" spans="1:4" ht="15" x14ac:dyDescent="0.2">
      <c r="A16" s="112">
        <f t="shared" si="0"/>
        <v>109</v>
      </c>
      <c r="B16" s="114" t="s">
        <v>469</v>
      </c>
      <c r="C16" s="354"/>
      <c r="D16" s="112" t="s">
        <v>281</v>
      </c>
    </row>
    <row r="17" spans="1:4" ht="15" x14ac:dyDescent="0.2">
      <c r="A17" s="112">
        <f t="shared" si="0"/>
        <v>110</v>
      </c>
      <c r="B17" s="114"/>
      <c r="C17" s="354"/>
      <c r="D17" s="355"/>
    </row>
    <row r="18" spans="1:4" ht="15" x14ac:dyDescent="0.2">
      <c r="A18" s="112">
        <f t="shared" si="0"/>
        <v>111</v>
      </c>
      <c r="B18" s="114"/>
      <c r="C18" s="354"/>
      <c r="D18" s="112"/>
    </row>
    <row r="19" spans="1:4" ht="15" x14ac:dyDescent="0.2">
      <c r="A19" s="112">
        <f t="shared" si="0"/>
        <v>112</v>
      </c>
      <c r="B19" s="114"/>
      <c r="C19" s="354"/>
      <c r="D19" s="112"/>
    </row>
    <row r="20" spans="1:4" ht="15" x14ac:dyDescent="0.2">
      <c r="A20" s="112">
        <f t="shared" si="0"/>
        <v>113</v>
      </c>
      <c r="B20" s="114"/>
      <c r="C20" s="354"/>
      <c r="D20" s="112"/>
    </row>
    <row r="21" spans="1:4" ht="15" x14ac:dyDescent="0.2">
      <c r="A21" s="112">
        <f t="shared" si="0"/>
        <v>114</v>
      </c>
      <c r="B21" s="114"/>
      <c r="C21" s="354"/>
      <c r="D21" s="112"/>
    </row>
    <row r="22" spans="1:4" ht="15" x14ac:dyDescent="0.2">
      <c r="A22" s="112">
        <f t="shared" si="0"/>
        <v>115</v>
      </c>
      <c r="B22" s="114"/>
      <c r="C22" s="354"/>
      <c r="D22" s="112"/>
    </row>
    <row r="23" spans="1:4" ht="15" x14ac:dyDescent="0.2">
      <c r="A23" s="112">
        <f t="shared" si="0"/>
        <v>116</v>
      </c>
      <c r="B23" s="114"/>
      <c r="C23" s="354"/>
      <c r="D23" s="112"/>
    </row>
    <row r="24" spans="1:4" ht="15" x14ac:dyDescent="0.2">
      <c r="A24" s="112">
        <f t="shared" si="0"/>
        <v>117</v>
      </c>
      <c r="B24" s="114" t="s">
        <v>462</v>
      </c>
      <c r="C24" s="354"/>
      <c r="D24" s="112"/>
    </row>
    <row r="25" spans="1:4" ht="15" x14ac:dyDescent="0.2">
      <c r="A25" s="112">
        <f t="shared" si="0"/>
        <v>118</v>
      </c>
      <c r="B25" s="114" t="s">
        <v>464</v>
      </c>
      <c r="C25" s="354"/>
      <c r="D25" s="112"/>
    </row>
    <row r="26" spans="1:4" ht="15" x14ac:dyDescent="0.2">
      <c r="A26" s="112">
        <f t="shared" si="0"/>
        <v>119</v>
      </c>
      <c r="B26" s="114" t="s">
        <v>460</v>
      </c>
      <c r="C26" s="354"/>
      <c r="D26" s="112"/>
    </row>
    <row r="27" spans="1:4" ht="15" x14ac:dyDescent="0.2">
      <c r="A27" s="112">
        <f t="shared" si="0"/>
        <v>120</v>
      </c>
      <c r="B27" s="114" t="s">
        <v>463</v>
      </c>
      <c r="C27" s="354"/>
      <c r="D27" s="112"/>
    </row>
    <row r="28" spans="1:4" ht="15" x14ac:dyDescent="0.2">
      <c r="A28" s="112">
        <f t="shared" si="0"/>
        <v>121</v>
      </c>
      <c r="B28" s="114" t="s">
        <v>461</v>
      </c>
      <c r="C28" s="354"/>
      <c r="D28" s="112"/>
    </row>
    <row r="29" spans="1:4" ht="15" x14ac:dyDescent="0.2">
      <c r="A29" s="112">
        <f t="shared" si="0"/>
        <v>122</v>
      </c>
      <c r="B29" s="114" t="s">
        <v>465</v>
      </c>
      <c r="C29" s="354"/>
      <c r="D29" s="112"/>
    </row>
    <row r="30" spans="1:4" ht="15" x14ac:dyDescent="0.2">
      <c r="A30" s="112">
        <f t="shared" si="0"/>
        <v>123</v>
      </c>
      <c r="B30" s="114" t="s">
        <v>459</v>
      </c>
      <c r="C30" s="354"/>
      <c r="D30" s="112"/>
    </row>
    <row r="31" spans="1:4" ht="15" x14ac:dyDescent="0.2">
      <c r="A31" s="112">
        <f t="shared" si="0"/>
        <v>124</v>
      </c>
      <c r="B31" s="114"/>
      <c r="C31" s="354"/>
      <c r="D31" s="112"/>
    </row>
    <row r="32" spans="1:4" ht="15" x14ac:dyDescent="0.2">
      <c r="A32" s="112">
        <f t="shared" si="0"/>
        <v>125</v>
      </c>
      <c r="B32" s="114" t="s">
        <v>570</v>
      </c>
      <c r="C32" s="354"/>
      <c r="D32" s="112" t="s">
        <v>572</v>
      </c>
    </row>
    <row r="33" spans="1:4" ht="15" x14ac:dyDescent="0.2">
      <c r="A33" s="112">
        <f t="shared" si="0"/>
        <v>126</v>
      </c>
      <c r="B33" s="114" t="s">
        <v>571</v>
      </c>
      <c r="C33" s="354"/>
      <c r="D33" s="112" t="s">
        <v>572</v>
      </c>
    </row>
    <row r="34" spans="1:4" ht="15" x14ac:dyDescent="0.2">
      <c r="A34" s="112">
        <f t="shared" si="0"/>
        <v>127</v>
      </c>
      <c r="B34" s="114" t="s">
        <v>573</v>
      </c>
      <c r="C34" s="354"/>
      <c r="D34" s="112" t="s">
        <v>572</v>
      </c>
    </row>
    <row r="35" spans="1:4" ht="15" x14ac:dyDescent="0.2">
      <c r="A35" s="112">
        <f t="shared" si="0"/>
        <v>128</v>
      </c>
      <c r="B35" s="114"/>
      <c r="C35" s="354"/>
      <c r="D35" s="112"/>
    </row>
    <row r="36" spans="1:4" ht="15" x14ac:dyDescent="0.2">
      <c r="A36" s="112">
        <f t="shared" si="0"/>
        <v>129</v>
      </c>
      <c r="B36" s="114"/>
      <c r="C36" s="354"/>
      <c r="D36" s="112"/>
    </row>
    <row r="37" spans="1:4" ht="15" x14ac:dyDescent="0.2">
      <c r="A37" s="112">
        <f t="shared" si="0"/>
        <v>130</v>
      </c>
      <c r="B37" s="114"/>
      <c r="C37" s="354"/>
      <c r="D37" s="112"/>
    </row>
    <row r="38" spans="1:4" ht="15" x14ac:dyDescent="0.2">
      <c r="A38" s="112">
        <f t="shared" si="0"/>
        <v>131</v>
      </c>
      <c r="B38" s="114"/>
      <c r="C38" s="354"/>
      <c r="D38" s="112"/>
    </row>
    <row r="39" spans="1:4" ht="15" x14ac:dyDescent="0.2">
      <c r="A39" s="112">
        <f t="shared" si="0"/>
        <v>132</v>
      </c>
      <c r="B39" s="114"/>
      <c r="C39" s="354"/>
      <c r="D39" s="112"/>
    </row>
    <row r="40" spans="1:4" ht="15" x14ac:dyDescent="0.2">
      <c r="A40" s="112">
        <f t="shared" si="0"/>
        <v>133</v>
      </c>
      <c r="B40" s="114" t="s">
        <v>485</v>
      </c>
      <c r="C40" s="354"/>
      <c r="D40" s="112" t="s">
        <v>272</v>
      </c>
    </row>
    <row r="41" spans="1:4" ht="15" x14ac:dyDescent="0.2">
      <c r="A41" s="112">
        <f t="shared" si="0"/>
        <v>134</v>
      </c>
      <c r="B41" s="114" t="s">
        <v>466</v>
      </c>
      <c r="C41" s="354"/>
      <c r="D41" s="112" t="s">
        <v>272</v>
      </c>
    </row>
    <row r="42" spans="1:4" ht="15" x14ac:dyDescent="0.2">
      <c r="A42" s="112">
        <f t="shared" si="0"/>
        <v>135</v>
      </c>
      <c r="B42" s="114" t="s">
        <v>481</v>
      </c>
      <c r="C42" s="354"/>
      <c r="D42" s="112" t="s">
        <v>272</v>
      </c>
    </row>
    <row r="43" spans="1:4" ht="15" x14ac:dyDescent="0.2">
      <c r="A43" s="112">
        <f t="shared" si="0"/>
        <v>136</v>
      </c>
      <c r="B43" s="114" t="s">
        <v>482</v>
      </c>
      <c r="C43" s="354"/>
      <c r="D43" s="112" t="s">
        <v>272</v>
      </c>
    </row>
    <row r="44" spans="1:4" ht="15" x14ac:dyDescent="0.2">
      <c r="A44" s="112">
        <f t="shared" si="0"/>
        <v>137</v>
      </c>
      <c r="B44" s="114" t="s">
        <v>483</v>
      </c>
      <c r="C44" s="354"/>
      <c r="D44" s="112" t="s">
        <v>272</v>
      </c>
    </row>
    <row r="45" spans="1:4" ht="15" x14ac:dyDescent="0.2">
      <c r="A45" s="112">
        <f t="shared" si="0"/>
        <v>138</v>
      </c>
      <c r="B45" s="114" t="s">
        <v>585</v>
      </c>
      <c r="C45" s="354"/>
      <c r="D45" s="112" t="s">
        <v>272</v>
      </c>
    </row>
    <row r="46" spans="1:4" ht="15" x14ac:dyDescent="0.2">
      <c r="A46" s="112">
        <f t="shared" si="0"/>
        <v>139</v>
      </c>
      <c r="B46" s="114" t="s">
        <v>484</v>
      </c>
      <c r="C46" s="354"/>
      <c r="D46" s="112" t="s">
        <v>272</v>
      </c>
    </row>
    <row r="47" spans="1:4" ht="15" x14ac:dyDescent="0.2">
      <c r="A47" s="112">
        <f t="shared" si="0"/>
        <v>140</v>
      </c>
      <c r="B47" s="114" t="s">
        <v>467</v>
      </c>
      <c r="C47" s="354"/>
      <c r="D47" s="112" t="s">
        <v>272</v>
      </c>
    </row>
    <row r="48" spans="1:4" ht="15" x14ac:dyDescent="0.2">
      <c r="A48" s="112">
        <f t="shared" si="0"/>
        <v>141</v>
      </c>
      <c r="B48" s="114" t="s">
        <v>586</v>
      </c>
      <c r="C48" s="354"/>
      <c r="D48" s="112" t="s">
        <v>272</v>
      </c>
    </row>
    <row r="49" spans="1:4" ht="15" x14ac:dyDescent="0.2">
      <c r="A49" s="112">
        <f t="shared" si="0"/>
        <v>142</v>
      </c>
      <c r="B49" s="114"/>
      <c r="C49" s="354"/>
      <c r="D49" s="112"/>
    </row>
    <row r="50" spans="1:4" ht="15" x14ac:dyDescent="0.2">
      <c r="A50" s="112">
        <f t="shared" si="0"/>
        <v>143</v>
      </c>
      <c r="B50" s="114"/>
      <c r="C50" s="354"/>
      <c r="D50" s="112"/>
    </row>
    <row r="51" spans="1:4" ht="15" x14ac:dyDescent="0.2">
      <c r="A51" s="112">
        <f t="shared" si="0"/>
        <v>144</v>
      </c>
      <c r="B51" s="114"/>
      <c r="C51" s="354"/>
      <c r="D51" s="112"/>
    </row>
    <row r="52" spans="1:4" ht="15" x14ac:dyDescent="0.2">
      <c r="A52" s="112">
        <f t="shared" si="0"/>
        <v>145</v>
      </c>
      <c r="B52" s="114"/>
      <c r="C52" s="354"/>
      <c r="D52" s="112"/>
    </row>
    <row r="53" spans="1:4" ht="15" x14ac:dyDescent="0.2">
      <c r="A53" s="112">
        <f t="shared" si="0"/>
        <v>146</v>
      </c>
      <c r="B53" s="114"/>
      <c r="C53" s="354"/>
      <c r="D53" s="112"/>
    </row>
    <row r="54" spans="1:4" ht="15" x14ac:dyDescent="0.2">
      <c r="A54" s="112">
        <f t="shared" si="0"/>
        <v>147</v>
      </c>
      <c r="B54" s="114"/>
      <c r="C54" s="354"/>
      <c r="D54" s="112"/>
    </row>
    <row r="55" spans="1:4" ht="15" x14ac:dyDescent="0.2">
      <c r="A55" s="112">
        <f t="shared" si="0"/>
        <v>148</v>
      </c>
      <c r="B55" s="25"/>
      <c r="C55" s="354"/>
      <c r="D55" s="8"/>
    </row>
    <row r="56" spans="1:4" ht="15" x14ac:dyDescent="0.2">
      <c r="A56" s="112">
        <f t="shared" si="0"/>
        <v>149</v>
      </c>
      <c r="B56" s="25" t="s">
        <v>470</v>
      </c>
      <c r="C56" s="354"/>
      <c r="D56" s="8" t="s">
        <v>285</v>
      </c>
    </row>
    <row r="57" spans="1:4" ht="15" x14ac:dyDescent="0.2">
      <c r="A57" s="112">
        <f t="shared" si="0"/>
        <v>150</v>
      </c>
      <c r="B57" s="25" t="s">
        <v>471</v>
      </c>
      <c r="C57" s="354"/>
      <c r="D57" s="8" t="s">
        <v>285</v>
      </c>
    </row>
    <row r="58" spans="1:4" ht="15" x14ac:dyDescent="0.2">
      <c r="A58" s="112">
        <f t="shared" si="0"/>
        <v>151</v>
      </c>
      <c r="B58" s="114"/>
      <c r="C58" s="354"/>
      <c r="D58" s="112"/>
    </row>
    <row r="59" spans="1:4" ht="15" x14ac:dyDescent="0.2">
      <c r="A59" s="112">
        <f t="shared" si="0"/>
        <v>152</v>
      </c>
      <c r="B59" s="114" t="s">
        <v>486</v>
      </c>
      <c r="C59" s="354"/>
      <c r="D59" s="8" t="s">
        <v>285</v>
      </c>
    </row>
    <row r="60" spans="1:4" ht="15" x14ac:dyDescent="0.2">
      <c r="A60" s="112">
        <f t="shared" si="0"/>
        <v>153</v>
      </c>
      <c r="B60" s="114"/>
      <c r="C60" s="354"/>
      <c r="D60" s="112"/>
    </row>
    <row r="61" spans="1:4" ht="15" x14ac:dyDescent="0.2">
      <c r="A61" s="112">
        <f t="shared" si="0"/>
        <v>154</v>
      </c>
      <c r="B61" s="114" t="s">
        <v>491</v>
      </c>
      <c r="C61" s="354"/>
      <c r="D61" s="8" t="s">
        <v>285</v>
      </c>
    </row>
    <row r="62" spans="1:4" ht="15" x14ac:dyDescent="0.2">
      <c r="A62" s="112">
        <f t="shared" si="0"/>
        <v>155</v>
      </c>
      <c r="B62" s="114" t="s">
        <v>489</v>
      </c>
      <c r="C62" s="354"/>
      <c r="D62" s="8" t="s">
        <v>285</v>
      </c>
    </row>
    <row r="63" spans="1:4" ht="15" x14ac:dyDescent="0.2">
      <c r="A63" s="112">
        <f t="shared" si="0"/>
        <v>156</v>
      </c>
      <c r="B63" s="114" t="s">
        <v>490</v>
      </c>
      <c r="C63" s="354"/>
      <c r="D63" s="112"/>
    </row>
    <row r="64" spans="1:4" ht="15" x14ac:dyDescent="0.2">
      <c r="A64" s="112">
        <f t="shared" si="0"/>
        <v>157</v>
      </c>
      <c r="B64" s="114" t="s">
        <v>480</v>
      </c>
      <c r="C64" s="354"/>
      <c r="D64" s="8" t="s">
        <v>285</v>
      </c>
    </row>
    <row r="65" spans="1:4" ht="15" x14ac:dyDescent="0.2">
      <c r="A65" s="112">
        <f t="shared" si="0"/>
        <v>158</v>
      </c>
      <c r="B65" s="114" t="s">
        <v>574</v>
      </c>
      <c r="C65" s="354"/>
      <c r="D65" s="8" t="s">
        <v>285</v>
      </c>
    </row>
    <row r="66" spans="1:4" ht="15" x14ac:dyDescent="0.2">
      <c r="A66" s="112">
        <f t="shared" si="0"/>
        <v>159</v>
      </c>
      <c r="B66" s="114" t="s">
        <v>491</v>
      </c>
      <c r="C66" s="354"/>
      <c r="D66" s="8" t="s">
        <v>285</v>
      </c>
    </row>
    <row r="67" spans="1:4" ht="15" x14ac:dyDescent="0.2">
      <c r="A67" s="112">
        <f t="shared" si="0"/>
        <v>160</v>
      </c>
      <c r="B67" s="114" t="s">
        <v>575</v>
      </c>
      <c r="C67" s="354"/>
      <c r="D67" s="8" t="s">
        <v>285</v>
      </c>
    </row>
    <row r="68" spans="1:4" ht="15" x14ac:dyDescent="0.2">
      <c r="A68" s="112">
        <f t="shared" si="0"/>
        <v>161</v>
      </c>
      <c r="B68" s="114"/>
      <c r="C68" s="354"/>
      <c r="D68" s="112"/>
    </row>
    <row r="69" spans="1:4" ht="15" x14ac:dyDescent="0.2">
      <c r="A69" s="112">
        <f t="shared" si="0"/>
        <v>162</v>
      </c>
      <c r="B69" s="114"/>
      <c r="C69" s="354"/>
      <c r="D69" s="112"/>
    </row>
    <row r="70" spans="1:4" ht="15" x14ac:dyDescent="0.2">
      <c r="A70" s="112">
        <f t="shared" si="0"/>
        <v>163</v>
      </c>
      <c r="B70" s="114"/>
      <c r="C70" s="354"/>
      <c r="D70" s="112"/>
    </row>
    <row r="71" spans="1:4" ht="15" x14ac:dyDescent="0.2">
      <c r="A71" s="112">
        <f t="shared" si="0"/>
        <v>164</v>
      </c>
      <c r="B71" s="114"/>
      <c r="C71" s="354"/>
      <c r="D71" s="112"/>
    </row>
    <row r="72" spans="1:4" ht="15" x14ac:dyDescent="0.2">
      <c r="A72" s="112">
        <f t="shared" si="0"/>
        <v>165</v>
      </c>
      <c r="B72" s="114" t="s">
        <v>450</v>
      </c>
      <c r="C72" s="354"/>
      <c r="D72" s="112"/>
    </row>
    <row r="73" spans="1:4" ht="15" x14ac:dyDescent="0.2">
      <c r="A73" s="112">
        <f t="shared" si="0"/>
        <v>166</v>
      </c>
      <c r="B73" s="114" t="s">
        <v>451</v>
      </c>
      <c r="C73" s="354"/>
      <c r="D73" s="112" t="s">
        <v>277</v>
      </c>
    </row>
    <row r="74" spans="1:4" ht="15" x14ac:dyDescent="0.2">
      <c r="A74" s="112">
        <f t="shared" si="0"/>
        <v>167</v>
      </c>
      <c r="B74" s="114" t="s">
        <v>452</v>
      </c>
      <c r="C74" s="354"/>
      <c r="D74" s="112" t="s">
        <v>277</v>
      </c>
    </row>
    <row r="75" spans="1:4" ht="15" x14ac:dyDescent="0.2">
      <c r="A75" s="112">
        <f t="shared" si="0"/>
        <v>168</v>
      </c>
      <c r="B75" s="114" t="s">
        <v>453</v>
      </c>
      <c r="C75" s="354"/>
      <c r="D75" s="112" t="s">
        <v>277</v>
      </c>
    </row>
    <row r="76" spans="1:4" ht="15" x14ac:dyDescent="0.2">
      <c r="A76" s="112">
        <f t="shared" si="0"/>
        <v>169</v>
      </c>
      <c r="B76" s="114"/>
      <c r="C76" s="354"/>
      <c r="D76" s="112"/>
    </row>
    <row r="77" spans="1:4" ht="15" x14ac:dyDescent="0.2">
      <c r="A77" s="112">
        <f t="shared" ref="A77:A106" si="1">A76+1</f>
        <v>170</v>
      </c>
      <c r="B77" s="114" t="s">
        <v>456</v>
      </c>
      <c r="C77" s="354"/>
      <c r="D77" s="112" t="s">
        <v>277</v>
      </c>
    </row>
    <row r="78" spans="1:4" ht="15" x14ac:dyDescent="0.2">
      <c r="A78" s="112">
        <f t="shared" si="1"/>
        <v>171</v>
      </c>
      <c r="B78" s="114" t="s">
        <v>454</v>
      </c>
      <c r="C78" s="354"/>
      <c r="D78" s="112" t="s">
        <v>277</v>
      </c>
    </row>
    <row r="79" spans="1:4" ht="15" x14ac:dyDescent="0.2">
      <c r="A79" s="112">
        <f t="shared" si="1"/>
        <v>172</v>
      </c>
      <c r="B79" s="114" t="s">
        <v>457</v>
      </c>
      <c r="C79" s="354"/>
      <c r="D79" s="112" t="s">
        <v>277</v>
      </c>
    </row>
    <row r="80" spans="1:4" ht="15" x14ac:dyDescent="0.2">
      <c r="A80" s="112">
        <f t="shared" si="1"/>
        <v>173</v>
      </c>
      <c r="B80" s="114" t="s">
        <v>458</v>
      </c>
      <c r="C80" s="354"/>
      <c r="D80" s="112" t="s">
        <v>277</v>
      </c>
    </row>
    <row r="81" spans="1:4" ht="15" x14ac:dyDescent="0.2">
      <c r="A81" s="112">
        <f t="shared" si="1"/>
        <v>174</v>
      </c>
      <c r="B81" s="114" t="s">
        <v>455</v>
      </c>
      <c r="C81" s="354"/>
      <c r="D81" s="112" t="s">
        <v>277</v>
      </c>
    </row>
    <row r="82" spans="1:4" ht="15" x14ac:dyDescent="0.2">
      <c r="A82" s="112">
        <f t="shared" si="1"/>
        <v>175</v>
      </c>
      <c r="B82" s="114" t="s">
        <v>568</v>
      </c>
      <c r="C82" s="354"/>
      <c r="D82" s="112" t="s">
        <v>277</v>
      </c>
    </row>
    <row r="83" spans="1:4" ht="15" x14ac:dyDescent="0.2">
      <c r="A83" s="112">
        <f t="shared" si="1"/>
        <v>176</v>
      </c>
      <c r="B83" s="114"/>
      <c r="C83" s="354"/>
      <c r="D83" s="112"/>
    </row>
    <row r="84" spans="1:4" ht="15" x14ac:dyDescent="0.2">
      <c r="A84" s="112">
        <f t="shared" si="1"/>
        <v>177</v>
      </c>
      <c r="B84" s="114"/>
      <c r="C84" s="354"/>
      <c r="D84" s="112"/>
    </row>
    <row r="85" spans="1:4" ht="15" x14ac:dyDescent="0.2">
      <c r="A85" s="112">
        <f t="shared" si="1"/>
        <v>178</v>
      </c>
      <c r="B85" s="114"/>
      <c r="C85" s="354"/>
      <c r="D85" s="112"/>
    </row>
    <row r="86" spans="1:4" ht="15" x14ac:dyDescent="0.2">
      <c r="A86" s="112">
        <f t="shared" si="1"/>
        <v>179</v>
      </c>
      <c r="B86" s="114"/>
      <c r="C86" s="354"/>
      <c r="D86" s="112"/>
    </row>
    <row r="87" spans="1:4" ht="15" x14ac:dyDescent="0.2">
      <c r="A87" s="112">
        <f t="shared" si="1"/>
        <v>180</v>
      </c>
      <c r="B87" s="114"/>
      <c r="C87" s="354"/>
      <c r="D87" s="112"/>
    </row>
    <row r="88" spans="1:4" ht="15" x14ac:dyDescent="0.2">
      <c r="A88" s="112">
        <f t="shared" si="1"/>
        <v>181</v>
      </c>
      <c r="B88" s="114" t="s">
        <v>446</v>
      </c>
      <c r="C88" s="354"/>
      <c r="D88" s="112" t="s">
        <v>283</v>
      </c>
    </row>
    <row r="89" spans="1:4" ht="15" x14ac:dyDescent="0.2">
      <c r="A89" s="112">
        <f t="shared" si="1"/>
        <v>182</v>
      </c>
      <c r="B89" s="114" t="s">
        <v>447</v>
      </c>
      <c r="C89" s="354"/>
      <c r="D89" s="112" t="s">
        <v>283</v>
      </c>
    </row>
    <row r="90" spans="1:4" ht="15" x14ac:dyDescent="0.2">
      <c r="A90" s="112">
        <f t="shared" si="1"/>
        <v>183</v>
      </c>
      <c r="B90" s="114" t="s">
        <v>448</v>
      </c>
      <c r="C90" s="354"/>
      <c r="D90" s="112" t="s">
        <v>283</v>
      </c>
    </row>
    <row r="91" spans="1:4" ht="15" x14ac:dyDescent="0.2">
      <c r="A91" s="112">
        <f t="shared" si="1"/>
        <v>184</v>
      </c>
      <c r="B91" s="114" t="s">
        <v>449</v>
      </c>
      <c r="C91" s="354"/>
      <c r="D91" s="112" t="s">
        <v>283</v>
      </c>
    </row>
    <row r="92" spans="1:4" ht="15" x14ac:dyDescent="0.2">
      <c r="A92" s="112">
        <f t="shared" si="1"/>
        <v>185</v>
      </c>
      <c r="B92" s="114"/>
      <c r="C92" s="354"/>
      <c r="D92" s="112"/>
    </row>
    <row r="93" spans="1:4" ht="15" x14ac:dyDescent="0.2">
      <c r="A93" s="112">
        <f t="shared" si="1"/>
        <v>186</v>
      </c>
      <c r="B93" s="114"/>
      <c r="C93" s="354"/>
      <c r="D93" s="112"/>
    </row>
    <row r="94" spans="1:4" ht="15" x14ac:dyDescent="0.2">
      <c r="A94" s="112">
        <f t="shared" si="1"/>
        <v>187</v>
      </c>
      <c r="B94" s="114"/>
      <c r="C94" s="354"/>
      <c r="D94" s="112"/>
    </row>
    <row r="95" spans="1:4" ht="15" x14ac:dyDescent="0.2">
      <c r="A95" s="112">
        <f t="shared" si="1"/>
        <v>188</v>
      </c>
      <c r="B95" s="114"/>
      <c r="C95" s="354"/>
      <c r="D95" s="112"/>
    </row>
    <row r="96" spans="1:4" ht="15" x14ac:dyDescent="0.2">
      <c r="A96" s="112">
        <f t="shared" si="1"/>
        <v>189</v>
      </c>
      <c r="B96" s="114"/>
      <c r="C96" s="354"/>
      <c r="D96" s="112"/>
    </row>
    <row r="97" spans="1:4" ht="15" x14ac:dyDescent="0.2">
      <c r="A97" s="112">
        <f t="shared" si="1"/>
        <v>190</v>
      </c>
      <c r="B97" s="114"/>
      <c r="C97" s="354"/>
      <c r="D97" s="112"/>
    </row>
    <row r="98" spans="1:4" ht="15" x14ac:dyDescent="0.2">
      <c r="A98" s="112">
        <f t="shared" si="1"/>
        <v>191</v>
      </c>
      <c r="B98" s="114"/>
      <c r="C98" s="354"/>
      <c r="D98" s="112"/>
    </row>
    <row r="99" spans="1:4" ht="15" x14ac:dyDescent="0.2">
      <c r="A99" s="112">
        <f t="shared" si="1"/>
        <v>192</v>
      </c>
      <c r="B99" s="114"/>
      <c r="C99" s="354"/>
      <c r="D99" s="112"/>
    </row>
    <row r="100" spans="1:4" ht="15" x14ac:dyDescent="0.2">
      <c r="A100" s="112">
        <f t="shared" si="1"/>
        <v>193</v>
      </c>
      <c r="B100" s="114"/>
      <c r="C100" s="354"/>
      <c r="D100" s="112"/>
    </row>
    <row r="101" spans="1:4" ht="15" x14ac:dyDescent="0.2">
      <c r="A101" s="112">
        <f t="shared" si="1"/>
        <v>194</v>
      </c>
      <c r="B101" s="114"/>
      <c r="C101" s="354"/>
      <c r="D101" s="112"/>
    </row>
    <row r="102" spans="1:4" ht="15" x14ac:dyDescent="0.2">
      <c r="A102" s="112">
        <f t="shared" si="1"/>
        <v>195</v>
      </c>
      <c r="B102" s="114"/>
      <c r="C102" s="354"/>
      <c r="D102" s="112"/>
    </row>
    <row r="103" spans="1:4" ht="15" x14ac:dyDescent="0.2">
      <c r="A103" s="112">
        <f t="shared" si="1"/>
        <v>196</v>
      </c>
      <c r="B103" s="114"/>
      <c r="C103" s="354"/>
      <c r="D103" s="112"/>
    </row>
    <row r="104" spans="1:4" ht="15" x14ac:dyDescent="0.2">
      <c r="A104" s="112">
        <f t="shared" si="1"/>
        <v>197</v>
      </c>
      <c r="B104" s="25"/>
      <c r="C104" s="354"/>
      <c r="D104" s="8"/>
    </row>
    <row r="105" spans="1:4" ht="15" x14ac:dyDescent="0.2">
      <c r="A105" s="112">
        <f t="shared" si="1"/>
        <v>198</v>
      </c>
      <c r="B105" s="25"/>
      <c r="C105" s="354"/>
      <c r="D105" s="8"/>
    </row>
    <row r="106" spans="1:4" ht="15" x14ac:dyDescent="0.2">
      <c r="A106" s="112">
        <f t="shared" si="1"/>
        <v>199</v>
      </c>
      <c r="B106" s="25"/>
      <c r="C106" s="354"/>
      <c r="D106" s="8"/>
    </row>
    <row r="107" spans="1:4" ht="15" x14ac:dyDescent="0.2">
      <c r="A107" s="112">
        <v>300</v>
      </c>
      <c r="B107" s="114"/>
      <c r="C107" s="354"/>
      <c r="D107" s="112"/>
    </row>
    <row r="108" spans="1:4" ht="15" x14ac:dyDescent="0.2">
      <c r="A108" s="112">
        <v>301</v>
      </c>
      <c r="B108" s="114" t="s">
        <v>395</v>
      </c>
      <c r="C108" s="354"/>
      <c r="D108" s="112" t="s">
        <v>281</v>
      </c>
    </row>
    <row r="109" spans="1:4" ht="15" x14ac:dyDescent="0.2">
      <c r="A109" s="112">
        <v>302</v>
      </c>
      <c r="B109" s="114" t="s">
        <v>396</v>
      </c>
      <c r="C109" s="354"/>
      <c r="D109" s="112" t="s">
        <v>281</v>
      </c>
    </row>
    <row r="110" spans="1:4" ht="15" x14ac:dyDescent="0.2">
      <c r="A110" s="112">
        <f>A109+1</f>
        <v>303</v>
      </c>
      <c r="B110" s="114" t="s">
        <v>425</v>
      </c>
      <c r="C110" s="354"/>
      <c r="D110" s="112" t="s">
        <v>277</v>
      </c>
    </row>
    <row r="111" spans="1:4" ht="15" x14ac:dyDescent="0.2">
      <c r="A111" s="112">
        <f t="shared" ref="A111:A174" si="2">A110+1</f>
        <v>304</v>
      </c>
      <c r="B111" s="114" t="s">
        <v>397</v>
      </c>
      <c r="C111" s="354"/>
      <c r="D111" s="112" t="s">
        <v>281</v>
      </c>
    </row>
    <row r="112" spans="1:4" ht="15" x14ac:dyDescent="0.2">
      <c r="A112" s="112">
        <f t="shared" si="2"/>
        <v>305</v>
      </c>
      <c r="B112" s="114" t="s">
        <v>398</v>
      </c>
      <c r="C112" s="354"/>
      <c r="D112" s="112" t="s">
        <v>281</v>
      </c>
    </row>
    <row r="113" spans="1:4" ht="15" x14ac:dyDescent="0.2">
      <c r="A113" s="112">
        <f t="shared" si="2"/>
        <v>306</v>
      </c>
      <c r="B113" s="114" t="s">
        <v>393</v>
      </c>
      <c r="C113" s="354"/>
      <c r="D113" s="112" t="s">
        <v>281</v>
      </c>
    </row>
    <row r="114" spans="1:4" ht="15" x14ac:dyDescent="0.2">
      <c r="A114" s="112">
        <f t="shared" si="2"/>
        <v>307</v>
      </c>
      <c r="B114" s="114" t="s">
        <v>399</v>
      </c>
      <c r="C114" s="354"/>
      <c r="D114" s="112" t="s">
        <v>281</v>
      </c>
    </row>
    <row r="115" spans="1:4" ht="15" x14ac:dyDescent="0.2">
      <c r="A115" s="112">
        <f t="shared" si="2"/>
        <v>308</v>
      </c>
      <c r="B115" s="114" t="s">
        <v>401</v>
      </c>
      <c r="C115" s="354"/>
      <c r="D115" s="112" t="s">
        <v>281</v>
      </c>
    </row>
    <row r="116" spans="1:4" ht="15" x14ac:dyDescent="0.2">
      <c r="A116" s="112">
        <f t="shared" si="2"/>
        <v>309</v>
      </c>
      <c r="B116" s="114" t="s">
        <v>402</v>
      </c>
      <c r="C116" s="354"/>
      <c r="D116" s="112" t="s">
        <v>281</v>
      </c>
    </row>
    <row r="117" spans="1:4" ht="15" x14ac:dyDescent="0.2">
      <c r="A117" s="112">
        <f t="shared" si="2"/>
        <v>310</v>
      </c>
      <c r="B117" s="114" t="s">
        <v>400</v>
      </c>
      <c r="C117" s="354"/>
      <c r="D117" s="112" t="s">
        <v>281</v>
      </c>
    </row>
    <row r="118" spans="1:4" ht="15" x14ac:dyDescent="0.2">
      <c r="A118" s="112">
        <f t="shared" si="2"/>
        <v>311</v>
      </c>
      <c r="B118" s="114" t="s">
        <v>416</v>
      </c>
      <c r="C118" s="354"/>
      <c r="D118" s="112" t="s">
        <v>272</v>
      </c>
    </row>
    <row r="119" spans="1:4" ht="15" x14ac:dyDescent="0.2">
      <c r="A119" s="112">
        <f t="shared" si="2"/>
        <v>312</v>
      </c>
      <c r="B119" s="114" t="s">
        <v>406</v>
      </c>
      <c r="C119" s="354"/>
      <c r="D119" s="112" t="s">
        <v>272</v>
      </c>
    </row>
    <row r="120" spans="1:4" ht="15" x14ac:dyDescent="0.2">
      <c r="A120" s="112">
        <f t="shared" si="2"/>
        <v>313</v>
      </c>
      <c r="B120" s="114" t="s">
        <v>411</v>
      </c>
      <c r="C120" s="354"/>
      <c r="D120" s="112" t="s">
        <v>272</v>
      </c>
    </row>
    <row r="121" spans="1:4" ht="15" x14ac:dyDescent="0.2">
      <c r="A121" s="112">
        <f t="shared" si="2"/>
        <v>314</v>
      </c>
      <c r="B121" s="114" t="s">
        <v>410</v>
      </c>
      <c r="C121" s="354"/>
      <c r="D121" s="112" t="s">
        <v>272</v>
      </c>
    </row>
    <row r="122" spans="1:4" ht="15" x14ac:dyDescent="0.2">
      <c r="A122" s="112">
        <f t="shared" si="2"/>
        <v>315</v>
      </c>
      <c r="B122" s="114" t="s">
        <v>405</v>
      </c>
      <c r="C122" s="354"/>
      <c r="D122" s="112" t="s">
        <v>272</v>
      </c>
    </row>
    <row r="123" spans="1:4" ht="15" x14ac:dyDescent="0.2">
      <c r="A123" s="112">
        <f t="shared" si="2"/>
        <v>316</v>
      </c>
      <c r="B123" s="114" t="s">
        <v>409</v>
      </c>
      <c r="C123" s="354"/>
      <c r="D123" s="112" t="s">
        <v>272</v>
      </c>
    </row>
    <row r="124" spans="1:4" ht="15" x14ac:dyDescent="0.2">
      <c r="A124" s="112">
        <f t="shared" si="2"/>
        <v>317</v>
      </c>
      <c r="B124" s="114" t="s">
        <v>414</v>
      </c>
      <c r="C124" s="354"/>
      <c r="D124" s="112" t="s">
        <v>272</v>
      </c>
    </row>
    <row r="125" spans="1:4" ht="15" x14ac:dyDescent="0.2">
      <c r="A125" s="112">
        <f t="shared" si="2"/>
        <v>318</v>
      </c>
      <c r="B125" s="114" t="s">
        <v>404</v>
      </c>
      <c r="C125" s="354"/>
      <c r="D125" s="112" t="s">
        <v>272</v>
      </c>
    </row>
    <row r="126" spans="1:4" ht="15" x14ac:dyDescent="0.2">
      <c r="A126" s="112">
        <f t="shared" si="2"/>
        <v>319</v>
      </c>
      <c r="B126" s="114" t="s">
        <v>415</v>
      </c>
      <c r="C126" s="354"/>
      <c r="D126" s="112" t="s">
        <v>272</v>
      </c>
    </row>
    <row r="127" spans="1:4" ht="15" x14ac:dyDescent="0.2">
      <c r="A127" s="112">
        <f t="shared" si="2"/>
        <v>320</v>
      </c>
      <c r="B127" s="114" t="s">
        <v>426</v>
      </c>
      <c r="C127" s="354"/>
      <c r="D127" s="112" t="s">
        <v>277</v>
      </c>
    </row>
    <row r="128" spans="1:4" ht="15" x14ac:dyDescent="0.2">
      <c r="A128" s="112">
        <f t="shared" si="2"/>
        <v>321</v>
      </c>
      <c r="B128" s="114" t="s">
        <v>412</v>
      </c>
      <c r="C128" s="354"/>
      <c r="D128" s="112" t="s">
        <v>272</v>
      </c>
    </row>
    <row r="129" spans="1:4" ht="15" x14ac:dyDescent="0.2">
      <c r="A129" s="112">
        <f t="shared" si="2"/>
        <v>322</v>
      </c>
      <c r="B129" s="114" t="s">
        <v>417</v>
      </c>
      <c r="C129" s="354"/>
      <c r="D129" s="112" t="s">
        <v>277</v>
      </c>
    </row>
    <row r="130" spans="1:4" ht="15" x14ac:dyDescent="0.2">
      <c r="A130" s="112">
        <f t="shared" si="2"/>
        <v>323</v>
      </c>
      <c r="B130" s="114" t="s">
        <v>418</v>
      </c>
      <c r="C130" s="354"/>
      <c r="D130" s="112" t="s">
        <v>277</v>
      </c>
    </row>
    <row r="131" spans="1:4" ht="15" x14ac:dyDescent="0.2">
      <c r="A131" s="112">
        <f t="shared" si="2"/>
        <v>324</v>
      </c>
      <c r="B131" s="114" t="s">
        <v>419</v>
      </c>
      <c r="C131" s="354"/>
      <c r="D131" s="112" t="s">
        <v>277</v>
      </c>
    </row>
    <row r="132" spans="1:4" ht="15" x14ac:dyDescent="0.2">
      <c r="A132" s="112">
        <f t="shared" si="2"/>
        <v>325</v>
      </c>
      <c r="B132" s="114" t="s">
        <v>421</v>
      </c>
      <c r="C132" s="354"/>
      <c r="D132" s="112" t="s">
        <v>277</v>
      </c>
    </row>
    <row r="133" spans="1:4" ht="15" x14ac:dyDescent="0.2">
      <c r="A133" s="112">
        <f t="shared" si="2"/>
        <v>326</v>
      </c>
      <c r="B133" s="114" t="s">
        <v>569</v>
      </c>
      <c r="C133" s="354"/>
      <c r="D133" s="112" t="s">
        <v>281</v>
      </c>
    </row>
    <row r="134" spans="1:4" ht="15" x14ac:dyDescent="0.2">
      <c r="A134" s="112">
        <f t="shared" si="2"/>
        <v>327</v>
      </c>
      <c r="B134" s="114" t="s">
        <v>584</v>
      </c>
      <c r="C134" s="354"/>
      <c r="D134" s="112" t="s">
        <v>281</v>
      </c>
    </row>
    <row r="135" spans="1:4" ht="15" x14ac:dyDescent="0.2">
      <c r="A135" s="112">
        <f t="shared" si="2"/>
        <v>328</v>
      </c>
      <c r="B135" s="114" t="s">
        <v>423</v>
      </c>
      <c r="C135" s="354"/>
      <c r="D135" s="112" t="s">
        <v>277</v>
      </c>
    </row>
    <row r="136" spans="1:4" ht="15" x14ac:dyDescent="0.2">
      <c r="A136" s="112">
        <f t="shared" si="2"/>
        <v>329</v>
      </c>
      <c r="B136" s="114" t="s">
        <v>424</v>
      </c>
      <c r="C136" s="354"/>
      <c r="D136" s="112" t="s">
        <v>277</v>
      </c>
    </row>
    <row r="137" spans="1:4" ht="15" x14ac:dyDescent="0.2">
      <c r="A137" s="112">
        <f t="shared" si="2"/>
        <v>330</v>
      </c>
      <c r="B137" s="114" t="s">
        <v>420</v>
      </c>
      <c r="C137" s="354"/>
      <c r="D137" s="112" t="s">
        <v>277</v>
      </c>
    </row>
    <row r="138" spans="1:4" ht="15" x14ac:dyDescent="0.2">
      <c r="A138" s="112">
        <f t="shared" si="2"/>
        <v>331</v>
      </c>
      <c r="B138" s="114" t="s">
        <v>394</v>
      </c>
      <c r="C138" s="354"/>
      <c r="D138" s="112" t="s">
        <v>281</v>
      </c>
    </row>
    <row r="139" spans="1:4" ht="15" x14ac:dyDescent="0.2">
      <c r="A139" s="112">
        <f t="shared" si="2"/>
        <v>332</v>
      </c>
      <c r="B139" s="114" t="s">
        <v>422</v>
      </c>
      <c r="C139" s="354"/>
      <c r="D139" s="112" t="s">
        <v>277</v>
      </c>
    </row>
    <row r="140" spans="1:4" ht="15" x14ac:dyDescent="0.2">
      <c r="A140" s="112">
        <f t="shared" si="2"/>
        <v>333</v>
      </c>
      <c r="B140" s="114" t="s">
        <v>403</v>
      </c>
      <c r="C140" s="354"/>
      <c r="D140" s="112" t="s">
        <v>281</v>
      </c>
    </row>
    <row r="141" spans="1:4" ht="15" x14ac:dyDescent="0.2">
      <c r="A141" s="112">
        <f t="shared" si="2"/>
        <v>334</v>
      </c>
      <c r="B141" s="114" t="s">
        <v>413</v>
      </c>
      <c r="C141" s="354"/>
      <c r="D141" s="112" t="s">
        <v>272</v>
      </c>
    </row>
    <row r="142" spans="1:4" ht="15" x14ac:dyDescent="0.2">
      <c r="A142" s="112">
        <f t="shared" si="2"/>
        <v>335</v>
      </c>
      <c r="B142" s="114" t="s">
        <v>562</v>
      </c>
      <c r="C142" s="354">
        <v>36963</v>
      </c>
      <c r="D142" s="112" t="s">
        <v>272</v>
      </c>
    </row>
    <row r="143" spans="1:4" ht="15" x14ac:dyDescent="0.2">
      <c r="A143" s="112">
        <f t="shared" si="2"/>
        <v>336</v>
      </c>
      <c r="B143" s="114" t="s">
        <v>563</v>
      </c>
      <c r="C143" s="354">
        <v>37441</v>
      </c>
      <c r="D143" s="112" t="s">
        <v>272</v>
      </c>
    </row>
    <row r="144" spans="1:4" ht="15" x14ac:dyDescent="0.2">
      <c r="A144" s="112">
        <f t="shared" si="2"/>
        <v>337</v>
      </c>
      <c r="B144" s="114" t="s">
        <v>564</v>
      </c>
      <c r="C144" s="354">
        <v>37145</v>
      </c>
      <c r="D144" s="112" t="s">
        <v>272</v>
      </c>
    </row>
    <row r="145" spans="1:4" ht="15" x14ac:dyDescent="0.2">
      <c r="A145" s="112">
        <f t="shared" si="2"/>
        <v>338</v>
      </c>
      <c r="B145" s="114" t="s">
        <v>565</v>
      </c>
      <c r="C145" s="354">
        <v>36130</v>
      </c>
      <c r="D145" s="112" t="s">
        <v>277</v>
      </c>
    </row>
    <row r="146" spans="1:4" ht="15" x14ac:dyDescent="0.2">
      <c r="A146" s="112">
        <f t="shared" si="2"/>
        <v>339</v>
      </c>
      <c r="B146" s="114" t="s">
        <v>566</v>
      </c>
      <c r="C146" s="354"/>
      <c r="D146" s="112" t="s">
        <v>281</v>
      </c>
    </row>
    <row r="147" spans="1:4" ht="15" x14ac:dyDescent="0.2">
      <c r="A147" s="112">
        <f t="shared" si="2"/>
        <v>340</v>
      </c>
      <c r="B147" s="114" t="s">
        <v>567</v>
      </c>
      <c r="C147" s="354"/>
      <c r="D147" s="112" t="s">
        <v>277</v>
      </c>
    </row>
    <row r="148" spans="1:4" ht="15" x14ac:dyDescent="0.2">
      <c r="A148" s="112">
        <f t="shared" si="2"/>
        <v>341</v>
      </c>
      <c r="B148" s="114"/>
      <c r="C148" s="354"/>
      <c r="D148" s="112"/>
    </row>
    <row r="149" spans="1:4" ht="15" x14ac:dyDescent="0.2">
      <c r="A149" s="112">
        <f t="shared" si="2"/>
        <v>342</v>
      </c>
      <c r="B149" s="114"/>
      <c r="C149" s="354"/>
      <c r="D149" s="112"/>
    </row>
    <row r="150" spans="1:4" ht="15" x14ac:dyDescent="0.2">
      <c r="A150" s="112">
        <f t="shared" si="2"/>
        <v>343</v>
      </c>
      <c r="B150" s="114"/>
      <c r="C150" s="354"/>
      <c r="D150" s="112"/>
    </row>
    <row r="151" spans="1:4" ht="15" x14ac:dyDescent="0.2">
      <c r="A151" s="112">
        <f t="shared" si="2"/>
        <v>344</v>
      </c>
      <c r="B151" s="114"/>
      <c r="C151" s="354"/>
      <c r="D151" s="112"/>
    </row>
    <row r="152" spans="1:4" ht="15" x14ac:dyDescent="0.2">
      <c r="A152" s="112">
        <f t="shared" si="2"/>
        <v>345</v>
      </c>
      <c r="B152" s="114"/>
      <c r="C152" s="354"/>
      <c r="D152" s="112"/>
    </row>
    <row r="153" spans="1:4" ht="15" x14ac:dyDescent="0.2">
      <c r="A153" s="112">
        <f t="shared" si="2"/>
        <v>346</v>
      </c>
      <c r="B153" s="114"/>
      <c r="C153" s="354"/>
      <c r="D153" s="112"/>
    </row>
    <row r="154" spans="1:4" ht="15" x14ac:dyDescent="0.2">
      <c r="A154" s="112">
        <f t="shared" si="2"/>
        <v>347</v>
      </c>
      <c r="B154" s="114"/>
      <c r="C154" s="354"/>
      <c r="D154" s="112"/>
    </row>
    <row r="155" spans="1:4" ht="15" x14ac:dyDescent="0.2">
      <c r="A155" s="112">
        <f t="shared" si="2"/>
        <v>348</v>
      </c>
      <c r="B155" s="25"/>
      <c r="C155" s="354"/>
      <c r="D155" s="8"/>
    </row>
    <row r="156" spans="1:4" ht="15" x14ac:dyDescent="0.2">
      <c r="A156" s="112">
        <f t="shared" si="2"/>
        <v>349</v>
      </c>
      <c r="B156" s="25"/>
      <c r="C156" s="354"/>
      <c r="D156" s="8"/>
    </row>
    <row r="157" spans="1:4" ht="15" x14ac:dyDescent="0.2">
      <c r="A157" s="112">
        <f t="shared" si="2"/>
        <v>350</v>
      </c>
      <c r="B157" s="25" t="s">
        <v>431</v>
      </c>
      <c r="C157" s="354"/>
      <c r="D157" s="8" t="s">
        <v>288</v>
      </c>
    </row>
    <row r="158" spans="1:4" ht="15" x14ac:dyDescent="0.2">
      <c r="A158" s="112">
        <f t="shared" si="2"/>
        <v>351</v>
      </c>
      <c r="B158" s="114" t="s">
        <v>435</v>
      </c>
      <c r="C158" s="354"/>
      <c r="D158" s="8" t="s">
        <v>288</v>
      </c>
    </row>
    <row r="159" spans="1:4" ht="15" x14ac:dyDescent="0.2">
      <c r="A159" s="112">
        <f t="shared" si="2"/>
        <v>352</v>
      </c>
      <c r="B159" s="114" t="s">
        <v>432</v>
      </c>
      <c r="C159" s="354"/>
      <c r="D159" s="8" t="s">
        <v>288</v>
      </c>
    </row>
    <row r="160" spans="1:4" ht="15" x14ac:dyDescent="0.2">
      <c r="A160" s="112">
        <f t="shared" si="2"/>
        <v>353</v>
      </c>
      <c r="B160" s="114" t="s">
        <v>433</v>
      </c>
      <c r="C160" s="354"/>
      <c r="D160" s="8" t="s">
        <v>288</v>
      </c>
    </row>
    <row r="161" spans="1:4" ht="15" x14ac:dyDescent="0.2">
      <c r="A161" s="112">
        <f t="shared" si="2"/>
        <v>354</v>
      </c>
      <c r="B161" s="114" t="s">
        <v>436</v>
      </c>
      <c r="C161" s="354"/>
      <c r="D161" s="8" t="s">
        <v>288</v>
      </c>
    </row>
    <row r="162" spans="1:4" ht="15" x14ac:dyDescent="0.2">
      <c r="A162" s="112">
        <f t="shared" si="2"/>
        <v>355</v>
      </c>
      <c r="B162" s="114" t="s">
        <v>434</v>
      </c>
      <c r="C162" s="354"/>
      <c r="D162" s="8" t="s">
        <v>288</v>
      </c>
    </row>
    <row r="163" spans="1:4" ht="15" x14ac:dyDescent="0.2">
      <c r="A163" s="112">
        <f t="shared" si="2"/>
        <v>356</v>
      </c>
      <c r="B163" s="114" t="s">
        <v>439</v>
      </c>
      <c r="C163" s="354"/>
      <c r="D163" s="112" t="s">
        <v>285</v>
      </c>
    </row>
    <row r="164" spans="1:4" ht="15" x14ac:dyDescent="0.2">
      <c r="A164" s="112">
        <f t="shared" si="2"/>
        <v>357</v>
      </c>
      <c r="B164" s="114" t="s">
        <v>440</v>
      </c>
      <c r="C164" s="354"/>
      <c r="D164" s="112" t="s">
        <v>285</v>
      </c>
    </row>
    <row r="165" spans="1:4" ht="15" x14ac:dyDescent="0.2">
      <c r="A165" s="112">
        <f t="shared" si="2"/>
        <v>358</v>
      </c>
      <c r="B165" s="114" t="s">
        <v>437</v>
      </c>
      <c r="C165" s="354"/>
      <c r="D165" s="112" t="s">
        <v>285</v>
      </c>
    </row>
    <row r="166" spans="1:4" ht="15" x14ac:dyDescent="0.2">
      <c r="A166" s="112">
        <f t="shared" si="2"/>
        <v>359</v>
      </c>
      <c r="B166" s="114" t="s">
        <v>438</v>
      </c>
      <c r="C166" s="354"/>
      <c r="D166" s="112" t="s">
        <v>285</v>
      </c>
    </row>
    <row r="167" spans="1:4" ht="15" x14ac:dyDescent="0.2">
      <c r="A167" s="112">
        <f t="shared" si="2"/>
        <v>360</v>
      </c>
      <c r="B167" s="114" t="s">
        <v>443</v>
      </c>
      <c r="C167" s="354"/>
      <c r="D167" s="112" t="s">
        <v>285</v>
      </c>
    </row>
    <row r="168" spans="1:4" ht="15" x14ac:dyDescent="0.2">
      <c r="A168" s="112">
        <f t="shared" si="2"/>
        <v>361</v>
      </c>
      <c r="B168" s="114" t="s">
        <v>441</v>
      </c>
      <c r="C168" s="354"/>
      <c r="D168" s="112" t="s">
        <v>285</v>
      </c>
    </row>
    <row r="169" spans="1:4" ht="15" x14ac:dyDescent="0.2">
      <c r="A169" s="112">
        <f t="shared" si="2"/>
        <v>362</v>
      </c>
      <c r="B169" s="114" t="s">
        <v>444</v>
      </c>
      <c r="C169" s="354"/>
      <c r="D169" s="112" t="s">
        <v>285</v>
      </c>
    </row>
    <row r="170" spans="1:4" ht="15" x14ac:dyDescent="0.2">
      <c r="A170" s="112">
        <f t="shared" si="2"/>
        <v>363</v>
      </c>
      <c r="B170" s="114" t="s">
        <v>445</v>
      </c>
      <c r="C170" s="354"/>
      <c r="D170" s="112" t="s">
        <v>285</v>
      </c>
    </row>
    <row r="171" spans="1:4" ht="15" x14ac:dyDescent="0.2">
      <c r="A171" s="112">
        <f t="shared" si="2"/>
        <v>364</v>
      </c>
      <c r="B171" s="114" t="s">
        <v>442</v>
      </c>
      <c r="C171" s="354"/>
      <c r="D171" s="112" t="s">
        <v>285</v>
      </c>
    </row>
    <row r="172" spans="1:4" ht="15" x14ac:dyDescent="0.2">
      <c r="A172" s="112">
        <f t="shared" si="2"/>
        <v>365</v>
      </c>
      <c r="B172" s="114" t="s">
        <v>427</v>
      </c>
      <c r="C172" s="354"/>
      <c r="D172" s="112" t="s">
        <v>283</v>
      </c>
    </row>
    <row r="173" spans="1:4" ht="15" x14ac:dyDescent="0.2">
      <c r="A173" s="112">
        <f t="shared" si="2"/>
        <v>366</v>
      </c>
      <c r="B173" s="114" t="s">
        <v>430</v>
      </c>
      <c r="C173" s="354"/>
      <c r="D173" s="112" t="s">
        <v>283</v>
      </c>
    </row>
    <row r="174" spans="1:4" ht="15" x14ac:dyDescent="0.2">
      <c r="A174" s="112">
        <f t="shared" si="2"/>
        <v>367</v>
      </c>
      <c r="B174" s="114" t="s">
        <v>428</v>
      </c>
      <c r="C174" s="354"/>
      <c r="D174" s="112" t="s">
        <v>283</v>
      </c>
    </row>
    <row r="175" spans="1:4" ht="15" x14ac:dyDescent="0.2">
      <c r="A175" s="112">
        <f t="shared" ref="A175:A206" si="3">A174+1</f>
        <v>368</v>
      </c>
      <c r="B175" s="114" t="s">
        <v>429</v>
      </c>
      <c r="C175" s="354"/>
      <c r="D175" s="112" t="s">
        <v>283</v>
      </c>
    </row>
    <row r="176" spans="1:4" ht="15" x14ac:dyDescent="0.2">
      <c r="A176" s="112">
        <f t="shared" si="3"/>
        <v>369</v>
      </c>
      <c r="B176" s="114" t="s">
        <v>479</v>
      </c>
      <c r="C176" s="354"/>
      <c r="D176" s="112" t="s">
        <v>283</v>
      </c>
    </row>
    <row r="177" spans="1:4" ht="15" x14ac:dyDescent="0.2">
      <c r="A177" s="112">
        <f t="shared" si="3"/>
        <v>370</v>
      </c>
      <c r="B177" s="114" t="s">
        <v>557</v>
      </c>
      <c r="C177" s="354"/>
      <c r="D177" s="112" t="s">
        <v>283</v>
      </c>
    </row>
    <row r="178" spans="1:4" ht="15" x14ac:dyDescent="0.2">
      <c r="A178" s="112">
        <f t="shared" si="3"/>
        <v>371</v>
      </c>
      <c r="B178" s="114" t="s">
        <v>579</v>
      </c>
      <c r="C178" s="354"/>
      <c r="D178" s="112" t="s">
        <v>288</v>
      </c>
    </row>
    <row r="179" spans="1:4" ht="15" x14ac:dyDescent="0.2">
      <c r="A179" s="112">
        <f t="shared" si="3"/>
        <v>372</v>
      </c>
      <c r="B179" s="114" t="s">
        <v>580</v>
      </c>
      <c r="C179" s="354"/>
      <c r="D179" s="112" t="s">
        <v>288</v>
      </c>
    </row>
    <row r="180" spans="1:4" ht="15" x14ac:dyDescent="0.2">
      <c r="A180" s="112">
        <f t="shared" si="3"/>
        <v>373</v>
      </c>
      <c r="B180" s="114" t="s">
        <v>438</v>
      </c>
      <c r="C180" s="354"/>
      <c r="D180" s="112" t="s">
        <v>285</v>
      </c>
    </row>
    <row r="181" spans="1:4" ht="15" x14ac:dyDescent="0.2">
      <c r="A181" s="112">
        <f t="shared" si="3"/>
        <v>374</v>
      </c>
      <c r="B181" s="114" t="s">
        <v>581</v>
      </c>
      <c r="C181" s="354"/>
      <c r="D181" s="112" t="s">
        <v>285</v>
      </c>
    </row>
    <row r="182" spans="1:4" ht="15" x14ac:dyDescent="0.2">
      <c r="A182" s="112">
        <f t="shared" si="3"/>
        <v>375</v>
      </c>
      <c r="B182" s="114" t="s">
        <v>582</v>
      </c>
      <c r="C182" s="354"/>
      <c r="D182" s="112" t="s">
        <v>285</v>
      </c>
    </row>
    <row r="183" spans="1:4" ht="15" x14ac:dyDescent="0.2">
      <c r="A183" s="112">
        <f t="shared" si="3"/>
        <v>376</v>
      </c>
      <c r="B183" s="114" t="s">
        <v>583</v>
      </c>
      <c r="C183" s="354"/>
      <c r="D183" s="112" t="s">
        <v>285</v>
      </c>
    </row>
    <row r="184" spans="1:4" ht="15" x14ac:dyDescent="0.2">
      <c r="A184" s="112">
        <f t="shared" si="3"/>
        <v>377</v>
      </c>
      <c r="B184" s="114"/>
      <c r="C184" s="354"/>
      <c r="D184" s="112"/>
    </row>
    <row r="185" spans="1:4" ht="15" x14ac:dyDescent="0.2">
      <c r="A185" s="112">
        <f t="shared" si="3"/>
        <v>378</v>
      </c>
      <c r="B185" s="114"/>
      <c r="C185" s="354"/>
      <c r="D185" s="112"/>
    </row>
    <row r="186" spans="1:4" ht="15" x14ac:dyDescent="0.2">
      <c r="A186" s="112">
        <f t="shared" si="3"/>
        <v>379</v>
      </c>
      <c r="B186" s="114"/>
      <c r="C186" s="354"/>
      <c r="D186" s="112"/>
    </row>
    <row r="187" spans="1:4" ht="15" x14ac:dyDescent="0.2">
      <c r="A187" s="112">
        <f t="shared" si="3"/>
        <v>380</v>
      </c>
      <c r="B187" s="114"/>
      <c r="C187" s="354"/>
      <c r="D187" s="112"/>
    </row>
    <row r="188" spans="1:4" ht="15" x14ac:dyDescent="0.2">
      <c r="A188" s="112">
        <f t="shared" si="3"/>
        <v>381</v>
      </c>
      <c r="B188" s="114"/>
      <c r="C188" s="354"/>
      <c r="D188" s="112"/>
    </row>
    <row r="189" spans="1:4" ht="15" x14ac:dyDescent="0.2">
      <c r="A189" s="112">
        <f t="shared" si="3"/>
        <v>382</v>
      </c>
      <c r="B189" s="114"/>
      <c r="C189" s="354"/>
      <c r="D189" s="112"/>
    </row>
    <row r="190" spans="1:4" ht="15" x14ac:dyDescent="0.2">
      <c r="A190" s="112">
        <f t="shared" si="3"/>
        <v>383</v>
      </c>
      <c r="B190" s="114"/>
      <c r="C190" s="354"/>
      <c r="D190" s="112"/>
    </row>
    <row r="191" spans="1:4" ht="15" x14ac:dyDescent="0.2">
      <c r="A191" s="112">
        <f t="shared" si="3"/>
        <v>384</v>
      </c>
      <c r="B191" s="114"/>
      <c r="C191" s="354"/>
      <c r="D191" s="112"/>
    </row>
    <row r="192" spans="1:4" ht="15" x14ac:dyDescent="0.2">
      <c r="A192" s="112">
        <f t="shared" si="3"/>
        <v>385</v>
      </c>
      <c r="B192" s="114"/>
      <c r="C192" s="354"/>
      <c r="D192" s="112"/>
    </row>
    <row r="193" spans="1:4" ht="15" x14ac:dyDescent="0.2">
      <c r="A193" s="112">
        <f t="shared" si="3"/>
        <v>386</v>
      </c>
      <c r="B193" s="114"/>
      <c r="C193" s="354"/>
      <c r="D193" s="112"/>
    </row>
    <row r="194" spans="1:4" ht="15" x14ac:dyDescent="0.2">
      <c r="A194" s="112">
        <f t="shared" si="3"/>
        <v>387</v>
      </c>
      <c r="B194" s="114"/>
      <c r="C194" s="354"/>
      <c r="D194" s="112"/>
    </row>
    <row r="195" spans="1:4" ht="15" x14ac:dyDescent="0.2">
      <c r="A195" s="112">
        <f t="shared" si="3"/>
        <v>388</v>
      </c>
      <c r="B195" s="114"/>
      <c r="C195" s="354"/>
      <c r="D195" s="112"/>
    </row>
    <row r="196" spans="1:4" ht="15" x14ac:dyDescent="0.2">
      <c r="A196" s="112">
        <f t="shared" si="3"/>
        <v>389</v>
      </c>
      <c r="B196" s="114"/>
      <c r="C196" s="354"/>
      <c r="D196" s="112"/>
    </row>
    <row r="197" spans="1:4" ht="15" x14ac:dyDescent="0.2">
      <c r="A197" s="112">
        <f t="shared" si="3"/>
        <v>390</v>
      </c>
      <c r="B197" s="114"/>
      <c r="C197" s="354"/>
      <c r="D197" s="112"/>
    </row>
    <row r="198" spans="1:4" ht="15" x14ac:dyDescent="0.2">
      <c r="A198" s="112">
        <f t="shared" si="3"/>
        <v>391</v>
      </c>
      <c r="B198" s="114"/>
      <c r="C198" s="354"/>
      <c r="D198" s="112"/>
    </row>
    <row r="199" spans="1:4" ht="15" x14ac:dyDescent="0.2">
      <c r="A199" s="112">
        <f t="shared" si="3"/>
        <v>392</v>
      </c>
      <c r="B199" s="114"/>
      <c r="C199" s="354"/>
      <c r="D199" s="112"/>
    </row>
    <row r="200" spans="1:4" ht="15" x14ac:dyDescent="0.2">
      <c r="A200" s="112">
        <f t="shared" si="3"/>
        <v>393</v>
      </c>
      <c r="B200" s="114"/>
      <c r="C200" s="354"/>
      <c r="D200" s="112"/>
    </row>
    <row r="201" spans="1:4" ht="15" x14ac:dyDescent="0.2">
      <c r="A201" s="112">
        <f t="shared" si="3"/>
        <v>394</v>
      </c>
      <c r="B201" s="114"/>
      <c r="C201" s="354"/>
      <c r="D201" s="112"/>
    </row>
    <row r="202" spans="1:4" ht="15" x14ac:dyDescent="0.2">
      <c r="A202" s="112">
        <f t="shared" si="3"/>
        <v>395</v>
      </c>
      <c r="B202" s="114"/>
      <c r="C202" s="354"/>
      <c r="D202" s="112"/>
    </row>
    <row r="203" spans="1:4" ht="15" x14ac:dyDescent="0.2">
      <c r="A203" s="112">
        <f t="shared" si="3"/>
        <v>396</v>
      </c>
      <c r="B203" s="114"/>
      <c r="C203" s="354"/>
      <c r="D203" s="112"/>
    </row>
    <row r="204" spans="1:4" ht="15" x14ac:dyDescent="0.2">
      <c r="A204" s="112">
        <f t="shared" si="3"/>
        <v>397</v>
      </c>
      <c r="B204" s="25"/>
      <c r="C204" s="354"/>
      <c r="D204" s="8"/>
    </row>
    <row r="205" spans="1:4" ht="15" x14ac:dyDescent="0.2">
      <c r="A205" s="112">
        <f t="shared" si="3"/>
        <v>398</v>
      </c>
      <c r="B205" s="25"/>
      <c r="C205" s="354"/>
      <c r="D205" s="8"/>
    </row>
    <row r="206" spans="1:4" ht="15" x14ac:dyDescent="0.2">
      <c r="A206" s="112">
        <f t="shared" si="3"/>
        <v>399</v>
      </c>
      <c r="B206" s="25"/>
      <c r="C206" s="354"/>
      <c r="D206" s="8"/>
    </row>
    <row r="207" spans="1:4" ht="15" x14ac:dyDescent="0.2">
      <c r="A207" s="112">
        <v>400</v>
      </c>
      <c r="B207" s="114"/>
      <c r="C207" s="354"/>
      <c r="D207" s="112"/>
    </row>
    <row r="208" spans="1:4" ht="15" x14ac:dyDescent="0.2">
      <c r="A208" s="112">
        <f>A207+1</f>
        <v>401</v>
      </c>
      <c r="B208" s="114"/>
      <c r="C208" s="354"/>
      <c r="D208" s="112"/>
    </row>
    <row r="209" spans="1:4" ht="15" x14ac:dyDescent="0.2">
      <c r="A209" s="112">
        <f>A208+1</f>
        <v>402</v>
      </c>
      <c r="B209" s="114"/>
      <c r="C209" s="354"/>
      <c r="D209" s="112"/>
    </row>
    <row r="210" spans="1:4" ht="15" x14ac:dyDescent="0.2">
      <c r="A210" s="112">
        <f>A209+1</f>
        <v>403</v>
      </c>
      <c r="B210" s="114"/>
      <c r="C210" s="354"/>
      <c r="D210" s="112"/>
    </row>
    <row r="211" spans="1:4" ht="15" x14ac:dyDescent="0.2">
      <c r="A211" s="112">
        <f>A210+1</f>
        <v>404</v>
      </c>
      <c r="B211" s="114"/>
      <c r="C211" s="354"/>
      <c r="D211" s="112"/>
    </row>
    <row r="212" spans="1:4" ht="15" x14ac:dyDescent="0.2">
      <c r="A212" s="112">
        <f>A211+1</f>
        <v>405</v>
      </c>
      <c r="B212" s="114"/>
      <c r="C212" s="354"/>
      <c r="D212" s="112"/>
    </row>
    <row r="213" spans="1:4" ht="15" x14ac:dyDescent="0.2">
      <c r="A213" s="112">
        <f t="shared" ref="A213:A276" si="4">A212+1</f>
        <v>406</v>
      </c>
      <c r="B213" s="114"/>
      <c r="C213" s="354"/>
      <c r="D213" s="112"/>
    </row>
    <row r="214" spans="1:4" ht="15" x14ac:dyDescent="0.2">
      <c r="A214" s="112">
        <f t="shared" si="4"/>
        <v>407</v>
      </c>
      <c r="B214" s="114"/>
      <c r="C214" s="354"/>
      <c r="D214" s="112"/>
    </row>
    <row r="215" spans="1:4" ht="15" x14ac:dyDescent="0.2">
      <c r="A215" s="112">
        <f t="shared" si="4"/>
        <v>408</v>
      </c>
      <c r="B215" s="114"/>
      <c r="C215" s="354"/>
      <c r="D215" s="112"/>
    </row>
    <row r="216" spans="1:4" ht="15" x14ac:dyDescent="0.2">
      <c r="A216" s="112">
        <f t="shared" si="4"/>
        <v>409</v>
      </c>
      <c r="B216" s="114"/>
      <c r="C216" s="354"/>
      <c r="D216" s="112"/>
    </row>
    <row r="217" spans="1:4" ht="15" x14ac:dyDescent="0.2">
      <c r="A217" s="112">
        <f t="shared" si="4"/>
        <v>410</v>
      </c>
      <c r="B217" s="114"/>
      <c r="C217" s="354"/>
      <c r="D217" s="355"/>
    </row>
    <row r="218" spans="1:4" ht="15" x14ac:dyDescent="0.2">
      <c r="A218" s="112">
        <f t="shared" si="4"/>
        <v>411</v>
      </c>
      <c r="B218" s="114"/>
      <c r="C218" s="354"/>
      <c r="D218" s="112"/>
    </row>
    <row r="219" spans="1:4" ht="15" x14ac:dyDescent="0.2">
      <c r="A219" s="112">
        <f t="shared" si="4"/>
        <v>412</v>
      </c>
      <c r="B219" s="114"/>
      <c r="C219" s="354"/>
      <c r="D219" s="112"/>
    </row>
    <row r="220" spans="1:4" ht="15" x14ac:dyDescent="0.2">
      <c r="A220" s="112">
        <f t="shared" si="4"/>
        <v>413</v>
      </c>
      <c r="B220" s="114"/>
      <c r="C220" s="354"/>
      <c r="D220" s="112"/>
    </row>
    <row r="221" spans="1:4" ht="15" x14ac:dyDescent="0.2">
      <c r="A221" s="112">
        <f t="shared" si="4"/>
        <v>414</v>
      </c>
      <c r="B221" s="114"/>
      <c r="C221" s="354"/>
      <c r="D221" s="112"/>
    </row>
    <row r="222" spans="1:4" ht="15" x14ac:dyDescent="0.2">
      <c r="A222" s="112">
        <f t="shared" si="4"/>
        <v>415</v>
      </c>
      <c r="B222" s="114"/>
      <c r="C222" s="354"/>
      <c r="D222" s="112"/>
    </row>
    <row r="223" spans="1:4" ht="15" x14ac:dyDescent="0.2">
      <c r="A223" s="112">
        <f t="shared" si="4"/>
        <v>416</v>
      </c>
      <c r="B223" s="114"/>
      <c r="C223" s="354"/>
      <c r="D223" s="112"/>
    </row>
    <row r="224" spans="1:4" ht="15" x14ac:dyDescent="0.2">
      <c r="A224" s="112">
        <f t="shared" si="4"/>
        <v>417</v>
      </c>
      <c r="B224" s="114"/>
      <c r="C224" s="354"/>
      <c r="D224" s="112"/>
    </row>
    <row r="225" spans="1:4" ht="15" x14ac:dyDescent="0.2">
      <c r="A225" s="112">
        <f t="shared" si="4"/>
        <v>418</v>
      </c>
      <c r="B225" s="114"/>
      <c r="C225" s="354"/>
      <c r="D225" s="112"/>
    </row>
    <row r="226" spans="1:4" ht="15" x14ac:dyDescent="0.2">
      <c r="A226" s="112">
        <f t="shared" si="4"/>
        <v>419</v>
      </c>
      <c r="B226" s="114"/>
      <c r="C226" s="354"/>
      <c r="D226" s="112"/>
    </row>
    <row r="227" spans="1:4" ht="15" x14ac:dyDescent="0.2">
      <c r="A227" s="112">
        <f t="shared" si="4"/>
        <v>420</v>
      </c>
      <c r="B227" s="114"/>
      <c r="C227" s="354"/>
      <c r="D227" s="112"/>
    </row>
    <row r="228" spans="1:4" ht="15" x14ac:dyDescent="0.2">
      <c r="A228" s="112">
        <f t="shared" si="4"/>
        <v>421</v>
      </c>
      <c r="B228" s="114"/>
      <c r="C228" s="354"/>
      <c r="D228" s="112"/>
    </row>
    <row r="229" spans="1:4" ht="15" x14ac:dyDescent="0.2">
      <c r="A229" s="112">
        <f t="shared" si="4"/>
        <v>422</v>
      </c>
      <c r="B229" s="114"/>
      <c r="C229" s="354"/>
      <c r="D229" s="112"/>
    </row>
    <row r="230" spans="1:4" ht="15" x14ac:dyDescent="0.2">
      <c r="A230" s="112">
        <f t="shared" si="4"/>
        <v>423</v>
      </c>
      <c r="B230" s="114"/>
      <c r="C230" s="354"/>
      <c r="D230" s="112"/>
    </row>
    <row r="231" spans="1:4" ht="15" x14ac:dyDescent="0.2">
      <c r="A231" s="112">
        <f t="shared" si="4"/>
        <v>424</v>
      </c>
      <c r="B231" s="114"/>
      <c r="C231" s="354"/>
      <c r="D231" s="112"/>
    </row>
    <row r="232" spans="1:4" ht="15" x14ac:dyDescent="0.2">
      <c r="A232" s="112">
        <f t="shared" si="4"/>
        <v>425</v>
      </c>
      <c r="B232" s="114"/>
      <c r="C232" s="354"/>
      <c r="D232" s="112"/>
    </row>
    <row r="233" spans="1:4" ht="15" x14ac:dyDescent="0.2">
      <c r="A233" s="112">
        <f t="shared" si="4"/>
        <v>426</v>
      </c>
      <c r="B233" s="114"/>
      <c r="C233" s="354"/>
      <c r="D233" s="112"/>
    </row>
    <row r="234" spans="1:4" ht="15" x14ac:dyDescent="0.2">
      <c r="A234" s="112">
        <f t="shared" si="4"/>
        <v>427</v>
      </c>
      <c r="B234" s="114"/>
      <c r="C234" s="354"/>
      <c r="D234" s="112"/>
    </row>
    <row r="235" spans="1:4" ht="15" x14ac:dyDescent="0.2">
      <c r="A235" s="112">
        <f t="shared" si="4"/>
        <v>428</v>
      </c>
      <c r="B235" s="114"/>
      <c r="C235" s="354"/>
      <c r="D235" s="112"/>
    </row>
    <row r="236" spans="1:4" ht="15" x14ac:dyDescent="0.2">
      <c r="A236" s="112">
        <f t="shared" si="4"/>
        <v>429</v>
      </c>
      <c r="B236" s="114"/>
      <c r="C236" s="354"/>
      <c r="D236" s="112"/>
    </row>
    <row r="237" spans="1:4" ht="15" x14ac:dyDescent="0.2">
      <c r="A237" s="112">
        <f t="shared" si="4"/>
        <v>430</v>
      </c>
      <c r="B237" s="114" t="s">
        <v>96</v>
      </c>
      <c r="C237" s="354">
        <v>37481</v>
      </c>
      <c r="D237" s="112" t="s">
        <v>272</v>
      </c>
    </row>
    <row r="238" spans="1:4" ht="15" x14ac:dyDescent="0.2">
      <c r="A238" s="112">
        <f t="shared" si="4"/>
        <v>431</v>
      </c>
      <c r="B238" s="114" t="s">
        <v>273</v>
      </c>
      <c r="C238" s="354">
        <v>37140</v>
      </c>
      <c r="D238" s="112" t="s">
        <v>272</v>
      </c>
    </row>
    <row r="239" spans="1:4" ht="15" x14ac:dyDescent="0.2">
      <c r="A239" s="112">
        <f t="shared" si="4"/>
        <v>432</v>
      </c>
      <c r="B239" s="114"/>
      <c r="C239" s="354"/>
      <c r="D239" s="112"/>
    </row>
    <row r="240" spans="1:4" ht="15" x14ac:dyDescent="0.2">
      <c r="A240" s="112">
        <f t="shared" si="4"/>
        <v>433</v>
      </c>
      <c r="B240" s="114"/>
      <c r="C240" s="354"/>
      <c r="D240" s="112"/>
    </row>
    <row r="241" spans="1:4" ht="15" x14ac:dyDescent="0.2">
      <c r="A241" s="112">
        <f t="shared" si="4"/>
        <v>434</v>
      </c>
      <c r="B241" s="114"/>
      <c r="C241" s="354"/>
      <c r="D241" s="112"/>
    </row>
    <row r="242" spans="1:4" ht="15" x14ac:dyDescent="0.2">
      <c r="A242" s="112">
        <f t="shared" si="4"/>
        <v>435</v>
      </c>
      <c r="B242" s="114"/>
      <c r="C242" s="354"/>
      <c r="D242" s="112"/>
    </row>
    <row r="243" spans="1:4" ht="15" x14ac:dyDescent="0.2">
      <c r="A243" s="112">
        <f t="shared" si="4"/>
        <v>436</v>
      </c>
      <c r="B243" s="114"/>
      <c r="C243" s="354"/>
      <c r="D243" s="112"/>
    </row>
    <row r="244" spans="1:4" ht="15" x14ac:dyDescent="0.2">
      <c r="A244" s="112">
        <f t="shared" si="4"/>
        <v>437</v>
      </c>
      <c r="B244" s="114"/>
      <c r="C244" s="354"/>
      <c r="D244" s="112"/>
    </row>
    <row r="245" spans="1:4" ht="15" x14ac:dyDescent="0.2">
      <c r="A245" s="112">
        <f t="shared" si="4"/>
        <v>438</v>
      </c>
      <c r="B245" s="114"/>
      <c r="C245" s="354"/>
      <c r="D245" s="112"/>
    </row>
    <row r="246" spans="1:4" ht="15" x14ac:dyDescent="0.2">
      <c r="A246" s="112">
        <f t="shared" si="4"/>
        <v>439</v>
      </c>
      <c r="B246" s="114"/>
      <c r="C246" s="354"/>
      <c r="D246" s="112"/>
    </row>
    <row r="247" spans="1:4" ht="15" x14ac:dyDescent="0.2">
      <c r="A247" s="112">
        <f t="shared" si="4"/>
        <v>440</v>
      </c>
      <c r="B247" s="114"/>
      <c r="C247" s="354"/>
      <c r="D247" s="112"/>
    </row>
    <row r="248" spans="1:4" ht="15" x14ac:dyDescent="0.2">
      <c r="A248" s="112">
        <f t="shared" si="4"/>
        <v>441</v>
      </c>
      <c r="B248" s="114"/>
      <c r="C248" s="354"/>
      <c r="D248" s="112"/>
    </row>
    <row r="249" spans="1:4" ht="15" x14ac:dyDescent="0.2">
      <c r="A249" s="112">
        <f t="shared" si="4"/>
        <v>442</v>
      </c>
      <c r="B249" s="114"/>
      <c r="C249" s="354"/>
      <c r="D249" s="112"/>
    </row>
    <row r="250" spans="1:4" ht="15" x14ac:dyDescent="0.2">
      <c r="A250" s="112">
        <f t="shared" si="4"/>
        <v>443</v>
      </c>
      <c r="B250" s="114"/>
      <c r="C250" s="354"/>
      <c r="D250" s="112"/>
    </row>
    <row r="251" spans="1:4" ht="15" x14ac:dyDescent="0.2">
      <c r="A251" s="112">
        <f t="shared" si="4"/>
        <v>444</v>
      </c>
      <c r="B251" s="114"/>
      <c r="C251" s="354"/>
      <c r="D251" s="112"/>
    </row>
    <row r="252" spans="1:4" ht="15" x14ac:dyDescent="0.2">
      <c r="A252" s="112">
        <f t="shared" si="4"/>
        <v>445</v>
      </c>
      <c r="B252" s="114"/>
      <c r="C252" s="354"/>
      <c r="D252" s="112"/>
    </row>
    <row r="253" spans="1:4" ht="15" x14ac:dyDescent="0.2">
      <c r="A253" s="112">
        <f t="shared" si="4"/>
        <v>446</v>
      </c>
      <c r="B253" s="114"/>
      <c r="C253" s="354"/>
      <c r="D253" s="112"/>
    </row>
    <row r="254" spans="1:4" ht="15" x14ac:dyDescent="0.2">
      <c r="A254" s="112">
        <f t="shared" si="4"/>
        <v>447</v>
      </c>
      <c r="B254" s="114" t="s">
        <v>274</v>
      </c>
      <c r="C254" s="354">
        <v>36973</v>
      </c>
      <c r="D254" s="112" t="s">
        <v>272</v>
      </c>
    </row>
    <row r="255" spans="1:4" ht="15" x14ac:dyDescent="0.2">
      <c r="A255" s="112">
        <f t="shared" si="4"/>
        <v>448</v>
      </c>
      <c r="B255" s="114" t="s">
        <v>120</v>
      </c>
      <c r="C255" s="354">
        <v>36973</v>
      </c>
      <c r="D255" s="112" t="s">
        <v>272</v>
      </c>
    </row>
    <row r="256" spans="1:4" ht="15" x14ac:dyDescent="0.2">
      <c r="A256" s="112">
        <f t="shared" si="4"/>
        <v>449</v>
      </c>
      <c r="B256" s="25"/>
      <c r="C256" s="354"/>
      <c r="D256" s="8"/>
    </row>
    <row r="257" spans="1:4" ht="15" x14ac:dyDescent="0.2">
      <c r="A257" s="112">
        <f t="shared" si="4"/>
        <v>450</v>
      </c>
      <c r="B257" s="25"/>
      <c r="C257" s="354"/>
      <c r="D257" s="8"/>
    </row>
    <row r="258" spans="1:4" ht="15" x14ac:dyDescent="0.2">
      <c r="A258" s="112">
        <f t="shared" si="4"/>
        <v>451</v>
      </c>
      <c r="B258" s="114" t="s">
        <v>121</v>
      </c>
      <c r="C258" s="354">
        <v>36860</v>
      </c>
      <c r="D258" s="112" t="s">
        <v>272</v>
      </c>
    </row>
    <row r="259" spans="1:4" ht="15" x14ac:dyDescent="0.2">
      <c r="A259" s="112">
        <f t="shared" si="4"/>
        <v>452</v>
      </c>
      <c r="B259" s="114" t="s">
        <v>100</v>
      </c>
      <c r="C259" s="354">
        <v>37011</v>
      </c>
      <c r="D259" s="112" t="s">
        <v>272</v>
      </c>
    </row>
    <row r="260" spans="1:4" ht="15" x14ac:dyDescent="0.2">
      <c r="A260" s="112">
        <f t="shared" si="4"/>
        <v>453</v>
      </c>
      <c r="B260" s="114" t="s">
        <v>275</v>
      </c>
      <c r="C260" s="354">
        <v>36939</v>
      </c>
      <c r="D260" s="112" t="s">
        <v>272</v>
      </c>
    </row>
    <row r="261" spans="1:4" ht="15" x14ac:dyDescent="0.2">
      <c r="A261" s="112">
        <f t="shared" si="4"/>
        <v>454</v>
      </c>
      <c r="B261" s="114" t="s">
        <v>276</v>
      </c>
      <c r="C261" s="354">
        <v>36819</v>
      </c>
      <c r="D261" s="112" t="s">
        <v>272</v>
      </c>
    </row>
    <row r="262" spans="1:4" ht="15" x14ac:dyDescent="0.2">
      <c r="A262" s="112">
        <f t="shared" si="4"/>
        <v>455</v>
      </c>
      <c r="B262" s="114"/>
      <c r="C262" s="354"/>
      <c r="D262" s="112"/>
    </row>
    <row r="263" spans="1:4" ht="15" x14ac:dyDescent="0.2">
      <c r="A263" s="112">
        <f t="shared" si="4"/>
        <v>456</v>
      </c>
      <c r="B263" s="114" t="s">
        <v>92</v>
      </c>
      <c r="C263" s="354">
        <v>36438</v>
      </c>
      <c r="D263" s="112" t="s">
        <v>277</v>
      </c>
    </row>
    <row r="264" spans="1:4" ht="15" x14ac:dyDescent="0.2">
      <c r="A264" s="112">
        <f t="shared" si="4"/>
        <v>457</v>
      </c>
      <c r="B264" s="114" t="s">
        <v>278</v>
      </c>
      <c r="C264" s="354">
        <v>36612</v>
      </c>
      <c r="D264" s="112" t="s">
        <v>277</v>
      </c>
    </row>
    <row r="265" spans="1:4" ht="15" x14ac:dyDescent="0.2">
      <c r="A265" s="112">
        <f t="shared" si="4"/>
        <v>458</v>
      </c>
      <c r="B265" s="114" t="s">
        <v>408</v>
      </c>
      <c r="C265" s="354">
        <v>36270</v>
      </c>
      <c r="D265" s="112" t="s">
        <v>277</v>
      </c>
    </row>
    <row r="266" spans="1:4" ht="15" x14ac:dyDescent="0.2">
      <c r="A266" s="112">
        <f t="shared" si="4"/>
        <v>459</v>
      </c>
      <c r="B266" s="114" t="s">
        <v>407</v>
      </c>
      <c r="C266" s="354">
        <v>36479</v>
      </c>
      <c r="D266" s="112" t="s">
        <v>277</v>
      </c>
    </row>
    <row r="267" spans="1:4" ht="15" x14ac:dyDescent="0.2">
      <c r="A267" s="112">
        <f t="shared" si="4"/>
        <v>460</v>
      </c>
      <c r="B267" s="114" t="s">
        <v>279</v>
      </c>
      <c r="C267" s="354"/>
      <c r="D267" s="112" t="s">
        <v>277</v>
      </c>
    </row>
    <row r="268" spans="1:4" ht="15" x14ac:dyDescent="0.2">
      <c r="A268" s="112">
        <f t="shared" si="4"/>
        <v>461</v>
      </c>
      <c r="B268" s="114"/>
      <c r="C268" s="354"/>
      <c r="D268" s="112"/>
    </row>
    <row r="269" spans="1:4" ht="15" x14ac:dyDescent="0.2">
      <c r="A269" s="112">
        <f t="shared" si="4"/>
        <v>462</v>
      </c>
      <c r="B269" s="114"/>
      <c r="C269" s="354"/>
      <c r="D269" s="112"/>
    </row>
    <row r="270" spans="1:4" ht="15" x14ac:dyDescent="0.2">
      <c r="A270" s="112">
        <v>463</v>
      </c>
      <c r="B270" s="114" t="s">
        <v>518</v>
      </c>
      <c r="C270" s="354">
        <v>41593</v>
      </c>
      <c r="D270" s="112" t="s">
        <v>281</v>
      </c>
    </row>
    <row r="271" spans="1:4" ht="15" x14ac:dyDescent="0.2">
      <c r="A271" s="112">
        <f t="shared" si="4"/>
        <v>464</v>
      </c>
      <c r="B271" s="114" t="s">
        <v>280</v>
      </c>
      <c r="C271" s="354">
        <v>38072</v>
      </c>
      <c r="D271" s="112" t="s">
        <v>281</v>
      </c>
    </row>
    <row r="272" spans="1:4" ht="15" x14ac:dyDescent="0.2">
      <c r="A272" s="112">
        <f t="shared" si="4"/>
        <v>465</v>
      </c>
      <c r="B272" s="114" t="s">
        <v>519</v>
      </c>
      <c r="C272" s="354">
        <v>41593</v>
      </c>
      <c r="D272" s="112" t="s">
        <v>281</v>
      </c>
    </row>
    <row r="273" spans="1:4" ht="15" x14ac:dyDescent="0.2">
      <c r="A273" s="112">
        <f t="shared" si="4"/>
        <v>466</v>
      </c>
      <c r="B273" s="114" t="s">
        <v>520</v>
      </c>
      <c r="C273" s="354">
        <v>41593</v>
      </c>
      <c r="D273" s="112" t="s">
        <v>281</v>
      </c>
    </row>
    <row r="274" spans="1:4" ht="15" x14ac:dyDescent="0.2">
      <c r="A274" s="112">
        <f t="shared" si="4"/>
        <v>467</v>
      </c>
      <c r="B274" s="114" t="s">
        <v>521</v>
      </c>
      <c r="C274" s="354">
        <v>41593</v>
      </c>
      <c r="D274" s="112" t="s">
        <v>281</v>
      </c>
    </row>
    <row r="275" spans="1:4" ht="15" x14ac:dyDescent="0.2">
      <c r="A275" s="112">
        <f t="shared" si="4"/>
        <v>468</v>
      </c>
      <c r="B275" s="114"/>
      <c r="C275" s="354"/>
      <c r="D275" s="112"/>
    </row>
    <row r="276" spans="1:4" ht="15" x14ac:dyDescent="0.2">
      <c r="A276" s="112">
        <f t="shared" si="4"/>
        <v>469</v>
      </c>
      <c r="B276" s="114"/>
      <c r="C276" s="354"/>
      <c r="D276" s="112"/>
    </row>
    <row r="277" spans="1:4" ht="15" x14ac:dyDescent="0.2">
      <c r="A277" s="112">
        <f t="shared" ref="A277:A306" si="5">A276+1</f>
        <v>470</v>
      </c>
      <c r="B277" s="114"/>
      <c r="C277" s="354"/>
      <c r="D277" s="112"/>
    </row>
    <row r="278" spans="1:4" ht="15" x14ac:dyDescent="0.2">
      <c r="A278" s="112">
        <f t="shared" si="5"/>
        <v>471</v>
      </c>
      <c r="B278" s="114"/>
      <c r="C278" s="354"/>
      <c r="D278" s="112"/>
    </row>
    <row r="279" spans="1:4" ht="15" x14ac:dyDescent="0.2">
      <c r="A279" s="112">
        <f t="shared" si="5"/>
        <v>472</v>
      </c>
      <c r="B279" s="114"/>
      <c r="C279" s="354"/>
      <c r="D279" s="112"/>
    </row>
    <row r="280" spans="1:4" ht="15" x14ac:dyDescent="0.2">
      <c r="A280" s="112">
        <f t="shared" si="5"/>
        <v>473</v>
      </c>
      <c r="B280" s="114"/>
      <c r="C280" s="354"/>
      <c r="D280" s="112"/>
    </row>
    <row r="281" spans="1:4" ht="15" x14ac:dyDescent="0.2">
      <c r="A281" s="112">
        <f t="shared" si="5"/>
        <v>474</v>
      </c>
      <c r="B281" s="114"/>
      <c r="C281" s="354"/>
      <c r="D281" s="112"/>
    </row>
    <row r="282" spans="1:4" ht="15" x14ac:dyDescent="0.2">
      <c r="A282" s="112">
        <f t="shared" si="5"/>
        <v>475</v>
      </c>
      <c r="B282" s="114"/>
      <c r="C282" s="354"/>
      <c r="D282" s="112"/>
    </row>
    <row r="283" spans="1:4" ht="15" x14ac:dyDescent="0.2">
      <c r="A283" s="112">
        <f t="shared" si="5"/>
        <v>476</v>
      </c>
      <c r="B283" s="114"/>
      <c r="C283" s="354"/>
      <c r="D283" s="112"/>
    </row>
    <row r="284" spans="1:4" ht="15" x14ac:dyDescent="0.2">
      <c r="A284" s="112">
        <f t="shared" si="5"/>
        <v>477</v>
      </c>
      <c r="B284" s="114"/>
      <c r="C284" s="354"/>
      <c r="D284" s="112"/>
    </row>
    <row r="285" spans="1:4" ht="15" x14ac:dyDescent="0.2">
      <c r="A285" s="112">
        <f t="shared" si="5"/>
        <v>478</v>
      </c>
      <c r="B285" s="114"/>
      <c r="C285" s="354"/>
      <c r="D285" s="112"/>
    </row>
    <row r="286" spans="1:4" ht="15" x14ac:dyDescent="0.2">
      <c r="A286" s="112">
        <f t="shared" si="5"/>
        <v>479</v>
      </c>
      <c r="B286" s="114"/>
      <c r="C286" s="354"/>
      <c r="D286" s="112"/>
    </row>
    <row r="287" spans="1:4" ht="15" x14ac:dyDescent="0.2">
      <c r="A287" s="112">
        <f t="shared" si="5"/>
        <v>480</v>
      </c>
      <c r="B287" s="114"/>
      <c r="C287" s="354"/>
      <c r="D287" s="112"/>
    </row>
    <row r="288" spans="1:4" ht="15" x14ac:dyDescent="0.2">
      <c r="A288" s="112">
        <f t="shared" si="5"/>
        <v>481</v>
      </c>
      <c r="B288" s="114"/>
      <c r="C288" s="354"/>
      <c r="D288" s="112"/>
    </row>
    <row r="289" spans="1:4" ht="15" x14ac:dyDescent="0.2">
      <c r="A289" s="112">
        <f t="shared" si="5"/>
        <v>482</v>
      </c>
      <c r="B289" s="114"/>
      <c r="C289" s="354"/>
      <c r="D289" s="112"/>
    </row>
    <row r="290" spans="1:4" ht="15" x14ac:dyDescent="0.2">
      <c r="A290" s="112">
        <f t="shared" si="5"/>
        <v>483</v>
      </c>
      <c r="B290" s="114"/>
      <c r="C290" s="354"/>
      <c r="D290" s="112"/>
    </row>
    <row r="291" spans="1:4" ht="15" x14ac:dyDescent="0.2">
      <c r="A291" s="112">
        <f t="shared" si="5"/>
        <v>484</v>
      </c>
      <c r="B291" s="114"/>
      <c r="C291" s="354"/>
      <c r="D291" s="112"/>
    </row>
    <row r="292" spans="1:4" ht="15" x14ac:dyDescent="0.2">
      <c r="A292" s="112">
        <f t="shared" si="5"/>
        <v>485</v>
      </c>
      <c r="B292" s="114"/>
      <c r="C292" s="354"/>
      <c r="D292" s="112"/>
    </row>
    <row r="293" spans="1:4" ht="15" x14ac:dyDescent="0.2">
      <c r="A293" s="112">
        <f t="shared" si="5"/>
        <v>486</v>
      </c>
      <c r="B293" s="114" t="s">
        <v>282</v>
      </c>
      <c r="C293" s="354">
        <v>36409</v>
      </c>
      <c r="D293" s="112" t="s">
        <v>283</v>
      </c>
    </row>
    <row r="294" spans="1:4" ht="15" x14ac:dyDescent="0.2">
      <c r="A294" s="112">
        <f t="shared" si="5"/>
        <v>487</v>
      </c>
      <c r="B294" s="114"/>
      <c r="C294" s="354"/>
      <c r="D294" s="112"/>
    </row>
    <row r="295" spans="1:4" ht="15" x14ac:dyDescent="0.2">
      <c r="A295" s="112">
        <f t="shared" si="5"/>
        <v>488</v>
      </c>
      <c r="B295" s="114"/>
      <c r="C295" s="354"/>
      <c r="D295" s="112"/>
    </row>
    <row r="296" spans="1:4" ht="15" x14ac:dyDescent="0.2">
      <c r="A296" s="112">
        <f t="shared" si="5"/>
        <v>489</v>
      </c>
      <c r="B296" s="114"/>
      <c r="C296" s="354"/>
      <c r="D296" s="112"/>
    </row>
    <row r="297" spans="1:4" ht="15" x14ac:dyDescent="0.2">
      <c r="A297" s="112">
        <f t="shared" si="5"/>
        <v>490</v>
      </c>
      <c r="B297" s="114" t="s">
        <v>284</v>
      </c>
      <c r="C297" s="354">
        <v>36844</v>
      </c>
      <c r="D297" s="112" t="s">
        <v>285</v>
      </c>
    </row>
    <row r="298" spans="1:4" ht="15" x14ac:dyDescent="0.2">
      <c r="A298" s="112">
        <f t="shared" si="5"/>
        <v>491</v>
      </c>
      <c r="B298" s="114" t="s">
        <v>286</v>
      </c>
      <c r="C298" s="354">
        <v>37180</v>
      </c>
      <c r="D298" s="112" t="s">
        <v>285</v>
      </c>
    </row>
    <row r="299" spans="1:4" ht="15" x14ac:dyDescent="0.2">
      <c r="A299" s="112">
        <f t="shared" si="5"/>
        <v>492</v>
      </c>
      <c r="B299" s="114" t="s">
        <v>88</v>
      </c>
      <c r="C299" s="354">
        <v>37133</v>
      </c>
      <c r="D299" s="112" t="s">
        <v>285</v>
      </c>
    </row>
    <row r="300" spans="1:4" ht="15" x14ac:dyDescent="0.2">
      <c r="A300" s="112">
        <f t="shared" si="5"/>
        <v>493</v>
      </c>
      <c r="B300" s="114" t="s">
        <v>91</v>
      </c>
      <c r="C300" s="354">
        <v>37366</v>
      </c>
      <c r="D300" s="112" t="s">
        <v>285</v>
      </c>
    </row>
    <row r="301" spans="1:4" ht="15" x14ac:dyDescent="0.2">
      <c r="A301" s="112">
        <f t="shared" si="5"/>
        <v>494</v>
      </c>
      <c r="B301" s="114"/>
      <c r="C301" s="354"/>
      <c r="D301" s="112"/>
    </row>
    <row r="302" spans="1:4" ht="15" x14ac:dyDescent="0.2">
      <c r="A302" s="112">
        <f t="shared" si="5"/>
        <v>495</v>
      </c>
      <c r="B302" s="114"/>
      <c r="C302" s="354"/>
      <c r="D302" s="112"/>
    </row>
    <row r="303" spans="1:4" ht="15" x14ac:dyDescent="0.2">
      <c r="A303" s="112">
        <f t="shared" si="5"/>
        <v>496</v>
      </c>
      <c r="B303" s="114" t="s">
        <v>287</v>
      </c>
      <c r="C303" s="354">
        <v>38049</v>
      </c>
      <c r="D303" s="112" t="s">
        <v>288</v>
      </c>
    </row>
    <row r="304" spans="1:4" ht="15" x14ac:dyDescent="0.2">
      <c r="A304" s="112">
        <f t="shared" si="5"/>
        <v>497</v>
      </c>
      <c r="B304" s="25" t="s">
        <v>289</v>
      </c>
      <c r="C304" s="354">
        <v>38173</v>
      </c>
      <c r="D304" s="8" t="s">
        <v>288</v>
      </c>
    </row>
    <row r="305" spans="1:4" ht="15" x14ac:dyDescent="0.2">
      <c r="A305" s="112">
        <f t="shared" si="5"/>
        <v>498</v>
      </c>
      <c r="B305" s="25" t="s">
        <v>119</v>
      </c>
      <c r="C305" s="354">
        <v>37809</v>
      </c>
      <c r="D305" s="8" t="s">
        <v>288</v>
      </c>
    </row>
    <row r="306" spans="1:4" ht="15" x14ac:dyDescent="0.2">
      <c r="A306" s="112">
        <f t="shared" si="5"/>
        <v>499</v>
      </c>
      <c r="B306" s="25" t="s">
        <v>290</v>
      </c>
      <c r="C306" s="354">
        <v>37548</v>
      </c>
      <c r="D306" s="8" t="s">
        <v>288</v>
      </c>
    </row>
    <row r="307" spans="1:4" ht="15" x14ac:dyDescent="0.2">
      <c r="A307" s="112">
        <v>500</v>
      </c>
      <c r="B307" s="114"/>
      <c r="C307" s="354"/>
      <c r="D307" s="112" t="s">
        <v>291</v>
      </c>
    </row>
    <row r="308" spans="1:4" ht="15" x14ac:dyDescent="0.2">
      <c r="A308" s="112">
        <v>501</v>
      </c>
      <c r="B308" s="114" t="s">
        <v>94</v>
      </c>
      <c r="C308" s="354"/>
      <c r="D308" s="112" t="s">
        <v>291</v>
      </c>
    </row>
    <row r="309" spans="1:4" ht="15" x14ac:dyDescent="0.2">
      <c r="A309" s="112">
        <v>502</v>
      </c>
      <c r="B309" s="114" t="s">
        <v>292</v>
      </c>
      <c r="C309" s="354"/>
      <c r="D309" s="112" t="s">
        <v>291</v>
      </c>
    </row>
    <row r="310" spans="1:4" ht="15" x14ac:dyDescent="0.2">
      <c r="A310" s="112">
        <v>503</v>
      </c>
      <c r="B310" s="114" t="s">
        <v>293</v>
      </c>
      <c r="C310" s="354"/>
      <c r="D310" s="112" t="s">
        <v>291</v>
      </c>
    </row>
    <row r="311" spans="1:4" ht="15" x14ac:dyDescent="0.2">
      <c r="A311" s="112">
        <v>504</v>
      </c>
      <c r="B311" s="114" t="s">
        <v>294</v>
      </c>
      <c r="C311" s="354"/>
      <c r="D311" s="112" t="s">
        <v>291</v>
      </c>
    </row>
    <row r="312" spans="1:4" ht="15" x14ac:dyDescent="0.2">
      <c r="A312" s="112">
        <v>505</v>
      </c>
      <c r="B312" s="114" t="s">
        <v>295</v>
      </c>
      <c r="C312" s="354"/>
      <c r="D312" s="112" t="s">
        <v>291</v>
      </c>
    </row>
    <row r="313" spans="1:4" ht="15" x14ac:dyDescent="0.2">
      <c r="A313" s="112">
        <v>506</v>
      </c>
      <c r="B313" s="114" t="s">
        <v>296</v>
      </c>
      <c r="C313" s="354"/>
      <c r="D313" s="112" t="s">
        <v>291</v>
      </c>
    </row>
    <row r="314" spans="1:4" ht="15" x14ac:dyDescent="0.2">
      <c r="A314" s="112">
        <v>507</v>
      </c>
      <c r="B314" s="114" t="s">
        <v>90</v>
      </c>
      <c r="C314" s="354"/>
      <c r="D314" s="112" t="s">
        <v>291</v>
      </c>
    </row>
    <row r="315" spans="1:4" ht="15" x14ac:dyDescent="0.2">
      <c r="A315" s="112">
        <v>508</v>
      </c>
      <c r="B315" s="114" t="s">
        <v>297</v>
      </c>
      <c r="C315" s="354"/>
      <c r="D315" s="112" t="s">
        <v>291</v>
      </c>
    </row>
    <row r="316" spans="1:4" ht="15" x14ac:dyDescent="0.2">
      <c r="A316" s="112">
        <v>509</v>
      </c>
      <c r="B316" s="114" t="s">
        <v>298</v>
      </c>
      <c r="C316" s="354"/>
      <c r="D316" s="112" t="s">
        <v>291</v>
      </c>
    </row>
    <row r="317" spans="1:4" ht="15" x14ac:dyDescent="0.2">
      <c r="A317" s="112">
        <v>510</v>
      </c>
      <c r="B317" s="114" t="s">
        <v>299</v>
      </c>
      <c r="C317" s="354"/>
      <c r="D317" s="112" t="s">
        <v>291</v>
      </c>
    </row>
    <row r="318" spans="1:4" ht="15" x14ac:dyDescent="0.2">
      <c r="A318" s="112">
        <v>511</v>
      </c>
      <c r="B318" s="114" t="s">
        <v>300</v>
      </c>
      <c r="C318" s="354"/>
      <c r="D318" s="112" t="s">
        <v>291</v>
      </c>
    </row>
    <row r="319" spans="1:4" ht="15" x14ac:dyDescent="0.2">
      <c r="A319" s="112">
        <v>512</v>
      </c>
      <c r="B319" s="114" t="s">
        <v>577</v>
      </c>
      <c r="C319" s="354"/>
      <c r="D319" s="112" t="s">
        <v>281</v>
      </c>
    </row>
    <row r="320" spans="1:4" ht="15" x14ac:dyDescent="0.2">
      <c r="A320" s="112">
        <v>513</v>
      </c>
      <c r="B320" s="114" t="s">
        <v>295</v>
      </c>
      <c r="C320" s="354"/>
      <c r="D320" s="112" t="s">
        <v>281</v>
      </c>
    </row>
    <row r="321" spans="1:4" ht="15" x14ac:dyDescent="0.2">
      <c r="A321" s="112">
        <v>514</v>
      </c>
      <c r="B321" s="114"/>
      <c r="C321" s="354"/>
      <c r="D321" s="112"/>
    </row>
    <row r="322" spans="1:4" ht="15" x14ac:dyDescent="0.2">
      <c r="A322" s="112">
        <v>515</v>
      </c>
      <c r="B322" s="114"/>
      <c r="C322" s="354"/>
      <c r="D322" s="112"/>
    </row>
    <row r="323" spans="1:4" ht="15" x14ac:dyDescent="0.2">
      <c r="A323" s="112">
        <v>516</v>
      </c>
      <c r="B323" s="114"/>
      <c r="C323" s="354"/>
      <c r="D323" s="112"/>
    </row>
    <row r="324" spans="1:4" ht="15" x14ac:dyDescent="0.2">
      <c r="A324" s="112">
        <v>517</v>
      </c>
      <c r="B324" s="114"/>
      <c r="C324" s="354"/>
      <c r="D324" s="112"/>
    </row>
    <row r="325" spans="1:4" ht="15" x14ac:dyDescent="0.2">
      <c r="A325" s="112">
        <v>518</v>
      </c>
      <c r="B325" s="114"/>
      <c r="C325" s="354"/>
      <c r="D325" s="112"/>
    </row>
    <row r="326" spans="1:4" ht="15" x14ac:dyDescent="0.2">
      <c r="A326" s="356">
        <v>519</v>
      </c>
      <c r="B326" s="114"/>
      <c r="C326" s="354"/>
      <c r="D326" s="112"/>
    </row>
    <row r="327" spans="1:4" ht="15" x14ac:dyDescent="0.2">
      <c r="A327" s="112">
        <v>520</v>
      </c>
      <c r="B327" s="114"/>
      <c r="C327" s="354"/>
      <c r="D327" s="112"/>
    </row>
    <row r="328" spans="1:4" ht="15" x14ac:dyDescent="0.2">
      <c r="A328" s="112">
        <v>521</v>
      </c>
      <c r="B328" s="114"/>
      <c r="C328" s="354"/>
      <c r="D328" s="112"/>
    </row>
    <row r="329" spans="1:4" ht="15" x14ac:dyDescent="0.2">
      <c r="A329" s="112">
        <v>522</v>
      </c>
      <c r="B329" s="114"/>
      <c r="C329" s="354"/>
      <c r="D329" s="112"/>
    </row>
    <row r="330" spans="1:4" ht="15" x14ac:dyDescent="0.2">
      <c r="A330" s="112">
        <v>523</v>
      </c>
      <c r="B330" s="114"/>
      <c r="C330" s="354"/>
      <c r="D330" s="112"/>
    </row>
    <row r="331" spans="1:4" ht="15" x14ac:dyDescent="0.2">
      <c r="A331" s="112">
        <v>524</v>
      </c>
      <c r="B331" s="114"/>
      <c r="C331" s="354"/>
      <c r="D331" s="112"/>
    </row>
    <row r="332" spans="1:4" ht="15" x14ac:dyDescent="0.2">
      <c r="A332" s="112">
        <v>525</v>
      </c>
      <c r="B332" s="114"/>
      <c r="C332" s="354"/>
      <c r="D332" s="112"/>
    </row>
    <row r="333" spans="1:4" ht="15" x14ac:dyDescent="0.2">
      <c r="A333" s="112">
        <v>526</v>
      </c>
      <c r="B333" s="114"/>
      <c r="C333" s="354"/>
      <c r="D333" s="112"/>
    </row>
    <row r="334" spans="1:4" ht="15" x14ac:dyDescent="0.2">
      <c r="A334" s="112">
        <v>527</v>
      </c>
      <c r="B334" s="114"/>
      <c r="C334" s="354"/>
      <c r="D334" s="112"/>
    </row>
    <row r="335" spans="1:4" ht="15" x14ac:dyDescent="0.2">
      <c r="A335" s="112">
        <v>528</v>
      </c>
      <c r="B335" s="114"/>
      <c r="C335" s="354"/>
      <c r="D335" s="112"/>
    </row>
    <row r="336" spans="1:4" ht="15" x14ac:dyDescent="0.2">
      <c r="A336" s="112">
        <v>529</v>
      </c>
      <c r="B336" s="114"/>
      <c r="C336" s="354"/>
      <c r="D336" s="112"/>
    </row>
    <row r="337" spans="1:4" ht="15" x14ac:dyDescent="0.2">
      <c r="A337" s="112">
        <v>530</v>
      </c>
      <c r="B337" s="114" t="s">
        <v>301</v>
      </c>
      <c r="C337" s="354"/>
      <c r="D337" s="112" t="s">
        <v>302</v>
      </c>
    </row>
    <row r="338" spans="1:4" ht="15" x14ac:dyDescent="0.2">
      <c r="A338" s="112">
        <v>531</v>
      </c>
      <c r="B338" s="114" t="s">
        <v>303</v>
      </c>
      <c r="C338" s="354"/>
      <c r="D338" s="112" t="s">
        <v>302</v>
      </c>
    </row>
    <row r="339" spans="1:4" ht="15" x14ac:dyDescent="0.2">
      <c r="A339" s="112">
        <v>532</v>
      </c>
      <c r="B339" s="114" t="s">
        <v>304</v>
      </c>
      <c r="C339" s="354"/>
      <c r="D339" s="112" t="s">
        <v>302</v>
      </c>
    </row>
    <row r="340" spans="1:4" ht="15" x14ac:dyDescent="0.2">
      <c r="A340" s="112">
        <v>533</v>
      </c>
      <c r="B340" s="114" t="s">
        <v>305</v>
      </c>
      <c r="C340" s="354"/>
      <c r="D340" s="112" t="s">
        <v>302</v>
      </c>
    </row>
    <row r="341" spans="1:4" ht="15" x14ac:dyDescent="0.2">
      <c r="A341" s="112">
        <v>534</v>
      </c>
      <c r="B341" s="114" t="s">
        <v>306</v>
      </c>
      <c r="C341" s="354"/>
      <c r="D341" s="112" t="s">
        <v>302</v>
      </c>
    </row>
    <row r="342" spans="1:4" ht="15" x14ac:dyDescent="0.2">
      <c r="A342" s="112">
        <v>535</v>
      </c>
      <c r="B342" s="114" t="s">
        <v>307</v>
      </c>
      <c r="C342" s="354"/>
      <c r="D342" s="112" t="s">
        <v>302</v>
      </c>
    </row>
    <row r="343" spans="1:4" ht="15" x14ac:dyDescent="0.2">
      <c r="A343" s="112">
        <v>536</v>
      </c>
      <c r="B343" s="114"/>
      <c r="C343" s="354"/>
      <c r="D343" s="112"/>
    </row>
    <row r="344" spans="1:4" ht="15" x14ac:dyDescent="0.2">
      <c r="A344" s="112">
        <v>537</v>
      </c>
      <c r="B344" s="114" t="s">
        <v>578</v>
      </c>
      <c r="C344" s="354"/>
      <c r="D344" s="112"/>
    </row>
    <row r="345" spans="1:4" ht="15" x14ac:dyDescent="0.2">
      <c r="A345" s="112">
        <v>538</v>
      </c>
      <c r="B345" s="114"/>
      <c r="C345" s="354"/>
      <c r="D345" s="112"/>
    </row>
    <row r="346" spans="1:4" ht="15" x14ac:dyDescent="0.2">
      <c r="A346" s="112">
        <v>539</v>
      </c>
      <c r="B346" s="114"/>
      <c r="C346" s="354"/>
      <c r="D346" s="112"/>
    </row>
    <row r="347" spans="1:4" ht="15" x14ac:dyDescent="0.2">
      <c r="A347" s="112">
        <v>540</v>
      </c>
      <c r="B347" s="114"/>
      <c r="C347" s="354"/>
      <c r="D347" s="112"/>
    </row>
    <row r="348" spans="1:4" ht="15" x14ac:dyDescent="0.2">
      <c r="A348" s="112">
        <v>541</v>
      </c>
      <c r="B348" s="114"/>
      <c r="C348" s="354"/>
      <c r="D348" s="112"/>
    </row>
    <row r="349" spans="1:4" ht="15" x14ac:dyDescent="0.2">
      <c r="A349" s="112">
        <v>542</v>
      </c>
      <c r="B349" s="114"/>
      <c r="C349" s="354"/>
      <c r="D349" s="112"/>
    </row>
    <row r="350" spans="1:4" ht="15" x14ac:dyDescent="0.2">
      <c r="A350" s="112">
        <v>543</v>
      </c>
      <c r="B350" s="114"/>
      <c r="C350" s="354"/>
      <c r="D350" s="112"/>
    </row>
    <row r="351" spans="1:4" ht="15" x14ac:dyDescent="0.2">
      <c r="A351" s="112">
        <v>544</v>
      </c>
      <c r="B351" s="114"/>
      <c r="C351" s="354"/>
      <c r="D351" s="112"/>
    </row>
    <row r="352" spans="1:4" ht="15" x14ac:dyDescent="0.2">
      <c r="A352" s="112">
        <v>545</v>
      </c>
      <c r="B352" s="114"/>
      <c r="C352" s="354"/>
      <c r="D352" s="112"/>
    </row>
    <row r="353" spans="1:4" ht="15" x14ac:dyDescent="0.2">
      <c r="A353" s="112">
        <v>546</v>
      </c>
      <c r="B353" s="114"/>
      <c r="C353" s="354"/>
      <c r="D353" s="112"/>
    </row>
    <row r="354" spans="1:4" ht="15" x14ac:dyDescent="0.2">
      <c r="A354" s="112">
        <v>547</v>
      </c>
      <c r="B354" s="114"/>
      <c r="C354" s="354"/>
      <c r="D354" s="112"/>
    </row>
    <row r="355" spans="1:4" ht="15" x14ac:dyDescent="0.2">
      <c r="A355" s="8">
        <v>548</v>
      </c>
      <c r="B355" s="25"/>
      <c r="C355" s="354"/>
      <c r="D355" s="8"/>
    </row>
    <row r="356" spans="1:4" ht="15" x14ac:dyDescent="0.2">
      <c r="A356" s="8">
        <v>549</v>
      </c>
      <c r="B356" s="25"/>
      <c r="C356" s="354"/>
      <c r="D356" s="8"/>
    </row>
    <row r="357" spans="1:4" ht="15" x14ac:dyDescent="0.2">
      <c r="A357" s="8">
        <v>550</v>
      </c>
      <c r="B357" s="25"/>
      <c r="C357" s="354"/>
      <c r="D357" s="8"/>
    </row>
    <row r="358" spans="1:4" ht="15" x14ac:dyDescent="0.2">
      <c r="A358" s="112">
        <v>551</v>
      </c>
      <c r="B358" s="114" t="s">
        <v>101</v>
      </c>
      <c r="C358" s="354"/>
      <c r="D358" s="112" t="s">
        <v>308</v>
      </c>
    </row>
    <row r="359" spans="1:4" ht="15" x14ac:dyDescent="0.2">
      <c r="A359" s="112">
        <v>552</v>
      </c>
      <c r="B359" s="114" t="s">
        <v>309</v>
      </c>
      <c r="C359" s="354"/>
      <c r="D359" s="112" t="s">
        <v>308</v>
      </c>
    </row>
    <row r="360" spans="1:4" ht="15" x14ac:dyDescent="0.2">
      <c r="A360" s="112">
        <v>553</v>
      </c>
      <c r="B360" s="114" t="s">
        <v>97</v>
      </c>
      <c r="C360" s="354"/>
      <c r="D360" s="112" t="s">
        <v>308</v>
      </c>
    </row>
    <row r="361" spans="1:4" ht="15" x14ac:dyDescent="0.2">
      <c r="A361" s="112">
        <v>554</v>
      </c>
      <c r="B361" s="114" t="s">
        <v>310</v>
      </c>
      <c r="C361" s="354"/>
      <c r="D361" s="112" t="s">
        <v>308</v>
      </c>
    </row>
    <row r="362" spans="1:4" ht="15" x14ac:dyDescent="0.2">
      <c r="A362" s="112">
        <v>555</v>
      </c>
      <c r="B362" s="114" t="s">
        <v>90</v>
      </c>
      <c r="C362" s="354"/>
      <c r="D362" s="112" t="s">
        <v>308</v>
      </c>
    </row>
    <row r="363" spans="1:4" ht="15" x14ac:dyDescent="0.2">
      <c r="A363" s="112">
        <v>556</v>
      </c>
      <c r="B363" s="114" t="s">
        <v>311</v>
      </c>
      <c r="C363" s="354"/>
      <c r="D363" s="112" t="s">
        <v>308</v>
      </c>
    </row>
    <row r="364" spans="1:4" ht="15" x14ac:dyDescent="0.2">
      <c r="A364" s="112">
        <v>557</v>
      </c>
      <c r="B364" s="114" t="s">
        <v>312</v>
      </c>
      <c r="C364" s="354"/>
      <c r="D364" s="112" t="s">
        <v>308</v>
      </c>
    </row>
    <row r="365" spans="1:4" ht="15" x14ac:dyDescent="0.2">
      <c r="A365" s="112">
        <v>558</v>
      </c>
      <c r="B365" s="114" t="s">
        <v>313</v>
      </c>
      <c r="C365" s="354"/>
      <c r="D365" s="112" t="s">
        <v>308</v>
      </c>
    </row>
    <row r="366" spans="1:4" ht="15" x14ac:dyDescent="0.2">
      <c r="A366" s="112">
        <v>559</v>
      </c>
      <c r="B366" s="114" t="s">
        <v>314</v>
      </c>
      <c r="C366" s="354"/>
      <c r="D366" s="112" t="s">
        <v>308</v>
      </c>
    </row>
    <row r="367" spans="1:4" ht="15" x14ac:dyDescent="0.2">
      <c r="A367" s="112">
        <v>560</v>
      </c>
      <c r="B367" s="114" t="s">
        <v>315</v>
      </c>
      <c r="C367" s="354"/>
      <c r="D367" s="112" t="s">
        <v>308</v>
      </c>
    </row>
    <row r="368" spans="1:4" ht="15" x14ac:dyDescent="0.2">
      <c r="A368" s="112">
        <v>561</v>
      </c>
      <c r="B368" s="114" t="s">
        <v>107</v>
      </c>
      <c r="C368" s="354"/>
      <c r="D368" s="112" t="s">
        <v>308</v>
      </c>
    </row>
    <row r="369" spans="1:4" ht="15" x14ac:dyDescent="0.2">
      <c r="A369" s="112">
        <v>562</v>
      </c>
      <c r="B369" s="114"/>
      <c r="C369" s="354"/>
      <c r="D369" s="112"/>
    </row>
    <row r="370" spans="1:4" ht="15" x14ac:dyDescent="0.2">
      <c r="A370" s="112">
        <v>563</v>
      </c>
      <c r="B370" s="114"/>
      <c r="C370" s="354"/>
      <c r="D370" s="112"/>
    </row>
    <row r="371" spans="1:4" ht="15" x14ac:dyDescent="0.2">
      <c r="A371" s="112">
        <v>564</v>
      </c>
      <c r="B371" s="114"/>
      <c r="C371" s="354"/>
      <c r="D371" s="112"/>
    </row>
    <row r="372" spans="1:4" ht="15" x14ac:dyDescent="0.2">
      <c r="A372" s="112">
        <v>565</v>
      </c>
      <c r="B372" s="114"/>
      <c r="C372" s="354"/>
      <c r="D372" s="112"/>
    </row>
    <row r="373" spans="1:4" ht="15" x14ac:dyDescent="0.2">
      <c r="A373" s="112">
        <v>566</v>
      </c>
      <c r="B373" s="114"/>
      <c r="C373" s="354"/>
      <c r="D373" s="112"/>
    </row>
    <row r="374" spans="1:4" ht="15" x14ac:dyDescent="0.2">
      <c r="A374" s="112">
        <v>567</v>
      </c>
      <c r="B374" s="114"/>
      <c r="C374" s="354"/>
      <c r="D374" s="112"/>
    </row>
    <row r="375" spans="1:4" ht="15" x14ac:dyDescent="0.2">
      <c r="A375" s="112">
        <f t="shared" ref="A375:A406" si="6">A374+1</f>
        <v>568</v>
      </c>
      <c r="B375" s="114"/>
      <c r="C375" s="354"/>
      <c r="D375" s="112"/>
    </row>
    <row r="376" spans="1:4" ht="15" x14ac:dyDescent="0.2">
      <c r="A376" s="112">
        <f t="shared" si="6"/>
        <v>569</v>
      </c>
      <c r="B376" s="114"/>
      <c r="C376" s="354"/>
      <c r="D376" s="112"/>
    </row>
    <row r="377" spans="1:4" ht="15" x14ac:dyDescent="0.2">
      <c r="A377" s="112">
        <f t="shared" si="6"/>
        <v>570</v>
      </c>
      <c r="B377" s="114"/>
      <c r="C377" s="354"/>
      <c r="D377" s="112"/>
    </row>
    <row r="378" spans="1:4" ht="15" x14ac:dyDescent="0.2">
      <c r="A378" s="112">
        <f t="shared" si="6"/>
        <v>571</v>
      </c>
      <c r="B378" s="114" t="s">
        <v>89</v>
      </c>
      <c r="C378" s="354"/>
      <c r="D378" s="112" t="s">
        <v>316</v>
      </c>
    </row>
    <row r="379" spans="1:4" ht="15" x14ac:dyDescent="0.2">
      <c r="A379" s="112">
        <f t="shared" si="6"/>
        <v>572</v>
      </c>
      <c r="B379" s="114" t="s">
        <v>95</v>
      </c>
      <c r="C379" s="354"/>
      <c r="D379" s="112" t="s">
        <v>316</v>
      </c>
    </row>
    <row r="380" spans="1:4" ht="15" x14ac:dyDescent="0.2">
      <c r="A380" s="112">
        <f t="shared" si="6"/>
        <v>573</v>
      </c>
      <c r="B380" s="114" t="s">
        <v>317</v>
      </c>
      <c r="C380" s="354"/>
      <c r="D380" s="112" t="s">
        <v>316</v>
      </c>
    </row>
    <row r="381" spans="1:4" ht="15" x14ac:dyDescent="0.2">
      <c r="A381" s="112">
        <f t="shared" si="6"/>
        <v>574</v>
      </c>
      <c r="B381" s="114"/>
      <c r="C381" s="354"/>
      <c r="D381" s="112"/>
    </row>
    <row r="382" spans="1:4" ht="15" x14ac:dyDescent="0.2">
      <c r="A382" s="112">
        <f t="shared" si="6"/>
        <v>575</v>
      </c>
      <c r="B382" s="114"/>
      <c r="C382" s="354"/>
      <c r="D382" s="112"/>
    </row>
    <row r="383" spans="1:4" ht="15" x14ac:dyDescent="0.2">
      <c r="A383" s="112">
        <f t="shared" si="6"/>
        <v>576</v>
      </c>
      <c r="B383" s="114"/>
      <c r="C383" s="354"/>
      <c r="D383" s="112"/>
    </row>
    <row r="384" spans="1:4" ht="15" x14ac:dyDescent="0.2">
      <c r="A384" s="112">
        <f t="shared" si="6"/>
        <v>577</v>
      </c>
      <c r="B384" s="114" t="s">
        <v>89</v>
      </c>
      <c r="C384" s="354"/>
      <c r="D384" s="112" t="s">
        <v>285</v>
      </c>
    </row>
    <row r="385" spans="1:4" ht="15" x14ac:dyDescent="0.2">
      <c r="A385" s="112">
        <f t="shared" si="6"/>
        <v>578</v>
      </c>
      <c r="B385" s="114"/>
      <c r="C385" s="354"/>
      <c r="D385" s="112"/>
    </row>
    <row r="386" spans="1:4" ht="15" x14ac:dyDescent="0.2">
      <c r="A386" s="112">
        <f t="shared" si="6"/>
        <v>579</v>
      </c>
      <c r="B386" s="114"/>
      <c r="C386" s="354"/>
      <c r="D386" s="112"/>
    </row>
    <row r="387" spans="1:4" ht="15" x14ac:dyDescent="0.2">
      <c r="A387" s="112">
        <f t="shared" si="6"/>
        <v>580</v>
      </c>
      <c r="B387" s="114"/>
      <c r="C387" s="354"/>
      <c r="D387" s="112"/>
    </row>
    <row r="388" spans="1:4" ht="15" x14ac:dyDescent="0.2">
      <c r="A388" s="112">
        <f t="shared" si="6"/>
        <v>581</v>
      </c>
      <c r="B388" s="114" t="s">
        <v>102</v>
      </c>
      <c r="C388" s="354"/>
      <c r="D388" s="112" t="s">
        <v>318</v>
      </c>
    </row>
    <row r="389" spans="1:4" ht="15" x14ac:dyDescent="0.2">
      <c r="A389" s="112">
        <f t="shared" si="6"/>
        <v>582</v>
      </c>
      <c r="B389" s="114" t="s">
        <v>93</v>
      </c>
      <c r="C389" s="354"/>
      <c r="D389" s="112" t="s">
        <v>318</v>
      </c>
    </row>
    <row r="390" spans="1:4" ht="15" x14ac:dyDescent="0.2">
      <c r="A390" s="112">
        <f t="shared" si="6"/>
        <v>583</v>
      </c>
      <c r="B390" s="114" t="s">
        <v>99</v>
      </c>
      <c r="C390" s="354"/>
      <c r="D390" s="112" t="s">
        <v>318</v>
      </c>
    </row>
    <row r="391" spans="1:4" ht="15" x14ac:dyDescent="0.2">
      <c r="A391" s="112">
        <f t="shared" si="6"/>
        <v>584</v>
      </c>
      <c r="B391" s="114" t="s">
        <v>319</v>
      </c>
      <c r="C391" s="354"/>
      <c r="D391" s="112" t="s">
        <v>318</v>
      </c>
    </row>
    <row r="392" spans="1:4" ht="15" x14ac:dyDescent="0.2">
      <c r="A392" s="112">
        <f t="shared" si="6"/>
        <v>585</v>
      </c>
      <c r="B392" s="114" t="s">
        <v>296</v>
      </c>
      <c r="C392" s="354"/>
      <c r="D392" s="112" t="s">
        <v>318</v>
      </c>
    </row>
    <row r="393" spans="1:4" ht="15" x14ac:dyDescent="0.2">
      <c r="A393" s="112">
        <f t="shared" si="6"/>
        <v>586</v>
      </c>
      <c r="B393" s="114" t="s">
        <v>320</v>
      </c>
      <c r="C393" s="354"/>
      <c r="D393" s="112" t="s">
        <v>318</v>
      </c>
    </row>
    <row r="394" spans="1:4" ht="15" x14ac:dyDescent="0.2">
      <c r="A394" s="112">
        <f t="shared" si="6"/>
        <v>587</v>
      </c>
      <c r="B394" s="114"/>
      <c r="C394" s="354"/>
      <c r="D394" s="112"/>
    </row>
    <row r="395" spans="1:4" ht="15" x14ac:dyDescent="0.2">
      <c r="A395" s="112">
        <f t="shared" si="6"/>
        <v>588</v>
      </c>
      <c r="B395" s="114"/>
      <c r="C395" s="354"/>
      <c r="D395" s="112"/>
    </row>
    <row r="396" spans="1:4" ht="15" x14ac:dyDescent="0.2">
      <c r="A396" s="112">
        <f t="shared" si="6"/>
        <v>589</v>
      </c>
      <c r="B396" s="114"/>
      <c r="C396" s="354"/>
      <c r="D396" s="112"/>
    </row>
    <row r="397" spans="1:4" ht="15" x14ac:dyDescent="0.2">
      <c r="A397" s="112">
        <f t="shared" si="6"/>
        <v>590</v>
      </c>
      <c r="B397" s="114"/>
      <c r="C397" s="354"/>
      <c r="D397" s="112"/>
    </row>
    <row r="398" spans="1:4" ht="15" x14ac:dyDescent="0.2">
      <c r="A398" s="112">
        <f t="shared" si="6"/>
        <v>591</v>
      </c>
      <c r="B398" s="114" t="s">
        <v>321</v>
      </c>
      <c r="C398" s="354"/>
      <c r="D398" s="112" t="s">
        <v>322</v>
      </c>
    </row>
    <row r="399" spans="1:4" ht="15" x14ac:dyDescent="0.2">
      <c r="A399" s="112">
        <f t="shared" si="6"/>
        <v>592</v>
      </c>
      <c r="B399" s="114" t="s">
        <v>323</v>
      </c>
      <c r="C399" s="354"/>
      <c r="D399" s="112" t="s">
        <v>322</v>
      </c>
    </row>
    <row r="400" spans="1:4" ht="15" x14ac:dyDescent="0.2">
      <c r="A400" s="112">
        <f t="shared" si="6"/>
        <v>593</v>
      </c>
      <c r="B400" s="114" t="s">
        <v>98</v>
      </c>
      <c r="C400" s="354"/>
      <c r="D400" s="112" t="s">
        <v>322</v>
      </c>
    </row>
    <row r="401" spans="1:4" ht="15" x14ac:dyDescent="0.2">
      <c r="A401" s="112">
        <f t="shared" si="6"/>
        <v>594</v>
      </c>
      <c r="B401" s="114" t="s">
        <v>324</v>
      </c>
      <c r="C401" s="354"/>
      <c r="D401" s="112" t="s">
        <v>322</v>
      </c>
    </row>
    <row r="402" spans="1:4" ht="15" x14ac:dyDescent="0.2">
      <c r="A402" s="112">
        <f t="shared" si="6"/>
        <v>595</v>
      </c>
      <c r="B402" s="114"/>
      <c r="C402" s="354"/>
      <c r="D402" s="112"/>
    </row>
    <row r="403" spans="1:4" ht="15" x14ac:dyDescent="0.2">
      <c r="A403" s="112">
        <f t="shared" si="6"/>
        <v>596</v>
      </c>
      <c r="B403" s="114"/>
      <c r="C403" s="354"/>
      <c r="D403" s="112"/>
    </row>
    <row r="404" spans="1:4" ht="15" x14ac:dyDescent="0.2">
      <c r="A404" s="8">
        <f t="shared" si="6"/>
        <v>597</v>
      </c>
      <c r="B404" s="25"/>
      <c r="C404" s="354"/>
      <c r="D404" s="8"/>
    </row>
    <row r="405" spans="1:4" ht="15" x14ac:dyDescent="0.2">
      <c r="A405" s="8">
        <f t="shared" si="6"/>
        <v>598</v>
      </c>
      <c r="B405" s="25"/>
      <c r="C405" s="354"/>
      <c r="D405" s="8"/>
    </row>
    <row r="406" spans="1:4" ht="15" x14ac:dyDescent="0.2">
      <c r="A406" s="8">
        <f t="shared" si="6"/>
        <v>599</v>
      </c>
      <c r="B406" s="25"/>
      <c r="C406" s="354"/>
      <c r="D406" s="8"/>
    </row>
    <row r="407" spans="1:4" ht="15" x14ac:dyDescent="0.2">
      <c r="A407" s="112">
        <v>600</v>
      </c>
      <c r="B407" s="114"/>
      <c r="C407" s="354"/>
      <c r="D407" s="112"/>
    </row>
    <row r="408" spans="1:4" ht="15" x14ac:dyDescent="0.2">
      <c r="A408" s="112">
        <v>601</v>
      </c>
      <c r="B408" s="114" t="s">
        <v>86</v>
      </c>
      <c r="C408" s="354" t="s">
        <v>325</v>
      </c>
      <c r="D408" s="112" t="s">
        <v>316</v>
      </c>
    </row>
    <row r="409" spans="1:4" ht="15" x14ac:dyDescent="0.2">
      <c r="A409" s="112">
        <v>602</v>
      </c>
      <c r="B409" s="114" t="s">
        <v>108</v>
      </c>
      <c r="C409" s="354" t="s">
        <v>326</v>
      </c>
      <c r="D409" s="112" t="s">
        <v>285</v>
      </c>
    </row>
    <row r="410" spans="1:4" ht="15" x14ac:dyDescent="0.2">
      <c r="A410" s="112">
        <v>603</v>
      </c>
      <c r="B410" s="114" t="s">
        <v>109</v>
      </c>
      <c r="C410" s="354" t="s">
        <v>327</v>
      </c>
      <c r="D410" s="112" t="s">
        <v>285</v>
      </c>
    </row>
    <row r="411" spans="1:4" ht="15" x14ac:dyDescent="0.2">
      <c r="A411" s="112">
        <v>604</v>
      </c>
      <c r="B411" s="114" t="s">
        <v>110</v>
      </c>
      <c r="C411" s="354" t="s">
        <v>328</v>
      </c>
      <c r="D411" s="112" t="s">
        <v>285</v>
      </c>
    </row>
    <row r="412" spans="1:4" ht="15" x14ac:dyDescent="0.2">
      <c r="A412" s="112">
        <v>605</v>
      </c>
      <c r="B412" s="114" t="s">
        <v>329</v>
      </c>
      <c r="C412" s="354" t="s">
        <v>330</v>
      </c>
      <c r="D412" s="112" t="s">
        <v>285</v>
      </c>
    </row>
    <row r="413" spans="1:4" ht="15" x14ac:dyDescent="0.2">
      <c r="A413" s="112">
        <v>606</v>
      </c>
      <c r="B413" s="114" t="s">
        <v>104</v>
      </c>
      <c r="C413" s="354" t="s">
        <v>331</v>
      </c>
      <c r="D413" s="112" t="s">
        <v>285</v>
      </c>
    </row>
    <row r="414" spans="1:4" ht="15" x14ac:dyDescent="0.2">
      <c r="A414" s="112">
        <v>607</v>
      </c>
      <c r="B414" s="114" t="s">
        <v>332</v>
      </c>
      <c r="C414" s="354" t="s">
        <v>333</v>
      </c>
      <c r="D414" s="112" t="s">
        <v>285</v>
      </c>
    </row>
    <row r="415" spans="1:4" ht="15" x14ac:dyDescent="0.2">
      <c r="A415" s="112">
        <v>608</v>
      </c>
      <c r="B415" s="114" t="s">
        <v>334</v>
      </c>
      <c r="C415" s="354" t="s">
        <v>335</v>
      </c>
      <c r="D415" s="112" t="s">
        <v>285</v>
      </c>
    </row>
    <row r="416" spans="1:4" ht="15" x14ac:dyDescent="0.2">
      <c r="A416" s="112">
        <v>609</v>
      </c>
      <c r="B416" s="114" t="s">
        <v>558</v>
      </c>
      <c r="C416" s="354">
        <v>37014</v>
      </c>
      <c r="D416" s="112" t="s">
        <v>285</v>
      </c>
    </row>
    <row r="417" spans="1:4" ht="15" x14ac:dyDescent="0.2">
      <c r="A417" s="112">
        <v>610</v>
      </c>
      <c r="B417" s="114"/>
      <c r="C417" s="354"/>
      <c r="D417" s="355"/>
    </row>
    <row r="418" spans="1:4" ht="15" x14ac:dyDescent="0.2">
      <c r="A418" s="112">
        <v>611</v>
      </c>
      <c r="B418" s="114"/>
      <c r="C418" s="354"/>
      <c r="D418" s="112"/>
    </row>
    <row r="419" spans="1:4" ht="15" x14ac:dyDescent="0.2">
      <c r="A419" s="112">
        <v>612</v>
      </c>
      <c r="B419" s="114"/>
      <c r="C419" s="354"/>
      <c r="D419" s="112"/>
    </row>
    <row r="420" spans="1:4" ht="15" x14ac:dyDescent="0.2">
      <c r="A420" s="112">
        <v>613</v>
      </c>
      <c r="B420" s="114"/>
      <c r="C420" s="354"/>
      <c r="D420" s="112"/>
    </row>
    <row r="421" spans="1:4" ht="15" x14ac:dyDescent="0.2">
      <c r="A421" s="112">
        <v>614</v>
      </c>
      <c r="B421" s="114"/>
      <c r="C421" s="354"/>
      <c r="D421" s="112"/>
    </row>
    <row r="422" spans="1:4" ht="15" x14ac:dyDescent="0.2">
      <c r="A422" s="112">
        <v>615</v>
      </c>
      <c r="B422" s="114"/>
      <c r="C422" s="354"/>
      <c r="D422" s="112"/>
    </row>
    <row r="423" spans="1:4" ht="15" x14ac:dyDescent="0.2">
      <c r="A423" s="112">
        <v>616</v>
      </c>
      <c r="B423" s="114"/>
      <c r="C423" s="354"/>
      <c r="D423" s="112"/>
    </row>
    <row r="424" spans="1:4" ht="15" x14ac:dyDescent="0.2">
      <c r="A424" s="112">
        <v>617</v>
      </c>
      <c r="B424" s="114"/>
      <c r="C424" s="354"/>
      <c r="D424" s="112"/>
    </row>
    <row r="425" spans="1:4" ht="15" x14ac:dyDescent="0.2">
      <c r="A425" s="112">
        <v>618</v>
      </c>
      <c r="B425" s="114"/>
      <c r="C425" s="354"/>
      <c r="D425" s="112"/>
    </row>
    <row r="426" spans="1:4" ht="15" x14ac:dyDescent="0.2">
      <c r="A426" s="356">
        <v>619</v>
      </c>
      <c r="B426" s="114"/>
      <c r="C426" s="354"/>
      <c r="D426" s="112"/>
    </row>
    <row r="427" spans="1:4" ht="15" x14ac:dyDescent="0.2">
      <c r="A427" s="112">
        <v>620</v>
      </c>
      <c r="B427" s="114" t="s">
        <v>71</v>
      </c>
      <c r="C427" s="354">
        <v>38698</v>
      </c>
      <c r="D427" s="112" t="s">
        <v>283</v>
      </c>
    </row>
    <row r="428" spans="1:4" ht="15" x14ac:dyDescent="0.2">
      <c r="A428" s="112">
        <v>621</v>
      </c>
      <c r="B428" s="114" t="s">
        <v>72</v>
      </c>
      <c r="C428" s="354" t="s">
        <v>336</v>
      </c>
      <c r="D428" s="112" t="s">
        <v>283</v>
      </c>
    </row>
    <row r="429" spans="1:4" ht="15" x14ac:dyDescent="0.2">
      <c r="A429" s="112">
        <v>622</v>
      </c>
      <c r="B429" s="114" t="s">
        <v>87</v>
      </c>
      <c r="C429" s="354" t="s">
        <v>337</v>
      </c>
      <c r="D429" s="112" t="s">
        <v>283</v>
      </c>
    </row>
    <row r="430" spans="1:4" ht="15" x14ac:dyDescent="0.2">
      <c r="A430" s="112">
        <v>623</v>
      </c>
      <c r="B430" s="114" t="s">
        <v>73</v>
      </c>
      <c r="C430" s="354" t="s">
        <v>338</v>
      </c>
      <c r="D430" s="112" t="s">
        <v>283</v>
      </c>
    </row>
    <row r="431" spans="1:4" ht="15" x14ac:dyDescent="0.2">
      <c r="A431" s="112">
        <v>624</v>
      </c>
      <c r="B431" s="114" t="s">
        <v>111</v>
      </c>
      <c r="C431" s="354"/>
      <c r="D431" s="112" t="s">
        <v>283</v>
      </c>
    </row>
    <row r="432" spans="1:4" ht="15" x14ac:dyDescent="0.2">
      <c r="A432" s="112">
        <v>625</v>
      </c>
      <c r="B432" s="114" t="s">
        <v>84</v>
      </c>
      <c r="C432" s="354" t="s">
        <v>339</v>
      </c>
      <c r="D432" s="112" t="s">
        <v>283</v>
      </c>
    </row>
    <row r="433" spans="1:4" ht="15" x14ac:dyDescent="0.2">
      <c r="A433" s="112">
        <v>626</v>
      </c>
      <c r="B433" s="114" t="s">
        <v>340</v>
      </c>
      <c r="C433" s="354"/>
      <c r="D433" s="112" t="s">
        <v>283</v>
      </c>
    </row>
    <row r="434" spans="1:4" ht="15" x14ac:dyDescent="0.2">
      <c r="A434" s="112">
        <v>627</v>
      </c>
      <c r="B434" s="114" t="s">
        <v>341</v>
      </c>
      <c r="C434" s="354"/>
      <c r="D434" s="112" t="s">
        <v>283</v>
      </c>
    </row>
    <row r="435" spans="1:4" ht="15" x14ac:dyDescent="0.2">
      <c r="A435" s="112">
        <v>628</v>
      </c>
      <c r="B435" s="114" t="s">
        <v>85</v>
      </c>
      <c r="C435" s="354" t="s">
        <v>342</v>
      </c>
      <c r="D435" s="112" t="s">
        <v>283</v>
      </c>
    </row>
    <row r="436" spans="1:4" ht="15" x14ac:dyDescent="0.2">
      <c r="A436" s="112">
        <v>629</v>
      </c>
      <c r="B436" s="114"/>
      <c r="C436" s="354"/>
      <c r="D436" s="112"/>
    </row>
    <row r="437" spans="1:4" ht="15" x14ac:dyDescent="0.2">
      <c r="A437" s="112">
        <v>630</v>
      </c>
      <c r="B437" s="114"/>
      <c r="C437" s="354"/>
      <c r="D437" s="112"/>
    </row>
    <row r="438" spans="1:4" ht="15" x14ac:dyDescent="0.2">
      <c r="A438" s="112">
        <v>631</v>
      </c>
      <c r="B438" s="114"/>
      <c r="C438" s="354"/>
      <c r="D438" s="112"/>
    </row>
    <row r="439" spans="1:4" ht="15" x14ac:dyDescent="0.2">
      <c r="A439" s="112">
        <v>632</v>
      </c>
      <c r="B439" s="114"/>
      <c r="C439" s="354"/>
      <c r="D439" s="112"/>
    </row>
    <row r="440" spans="1:4" ht="15" x14ac:dyDescent="0.2">
      <c r="A440" s="112">
        <v>633</v>
      </c>
      <c r="B440" s="114"/>
      <c r="C440" s="354"/>
      <c r="D440" s="112"/>
    </row>
    <row r="441" spans="1:4" ht="15" x14ac:dyDescent="0.2">
      <c r="A441" s="112">
        <v>634</v>
      </c>
      <c r="B441" s="114"/>
      <c r="C441" s="354"/>
      <c r="D441" s="112"/>
    </row>
    <row r="442" spans="1:4" ht="15" x14ac:dyDescent="0.2">
      <c r="A442" s="112">
        <v>635</v>
      </c>
      <c r="B442" s="114"/>
      <c r="C442" s="354"/>
      <c r="D442" s="112"/>
    </row>
    <row r="443" spans="1:4" ht="15" x14ac:dyDescent="0.2">
      <c r="A443" s="112">
        <v>636</v>
      </c>
      <c r="B443" s="114"/>
      <c r="C443" s="354"/>
      <c r="D443" s="112"/>
    </row>
    <row r="444" spans="1:4" ht="15" x14ac:dyDescent="0.2">
      <c r="A444" s="112">
        <v>637</v>
      </c>
      <c r="B444" s="114"/>
      <c r="C444" s="354"/>
      <c r="D444" s="112"/>
    </row>
    <row r="445" spans="1:4" ht="15" x14ac:dyDescent="0.2">
      <c r="A445" s="112">
        <v>638</v>
      </c>
      <c r="B445" s="114" t="s">
        <v>83</v>
      </c>
      <c r="C445" s="354" t="s">
        <v>343</v>
      </c>
      <c r="D445" s="112" t="s">
        <v>288</v>
      </c>
    </row>
    <row r="446" spans="1:4" ht="15" x14ac:dyDescent="0.2">
      <c r="A446" s="112">
        <v>639</v>
      </c>
      <c r="B446" s="114" t="s">
        <v>112</v>
      </c>
      <c r="C446" s="354" t="s">
        <v>344</v>
      </c>
      <c r="D446" s="112" t="s">
        <v>288</v>
      </c>
    </row>
    <row r="447" spans="1:4" ht="15" x14ac:dyDescent="0.2">
      <c r="A447" s="112">
        <v>640</v>
      </c>
      <c r="B447" s="114" t="s">
        <v>82</v>
      </c>
      <c r="C447" s="354" t="s">
        <v>345</v>
      </c>
      <c r="D447" s="112" t="s">
        <v>288</v>
      </c>
    </row>
    <row r="448" spans="1:4" ht="15" x14ac:dyDescent="0.2">
      <c r="A448" s="112">
        <v>641</v>
      </c>
      <c r="B448" s="114" t="s">
        <v>346</v>
      </c>
      <c r="C448" s="354" t="s">
        <v>347</v>
      </c>
      <c r="D448" s="112" t="s">
        <v>288</v>
      </c>
    </row>
    <row r="449" spans="1:4" ht="15" x14ac:dyDescent="0.2">
      <c r="A449" s="112">
        <v>642</v>
      </c>
      <c r="B449" s="114" t="s">
        <v>81</v>
      </c>
      <c r="C449" s="354" t="s">
        <v>348</v>
      </c>
      <c r="D449" s="112" t="s">
        <v>288</v>
      </c>
    </row>
    <row r="450" spans="1:4" ht="15" x14ac:dyDescent="0.2">
      <c r="A450" s="112">
        <v>643</v>
      </c>
      <c r="B450" s="114" t="s">
        <v>349</v>
      </c>
      <c r="C450" s="354" t="s">
        <v>350</v>
      </c>
      <c r="D450" s="112" t="s">
        <v>288</v>
      </c>
    </row>
    <row r="451" spans="1:4" ht="15" x14ac:dyDescent="0.2">
      <c r="A451" s="112">
        <v>644</v>
      </c>
      <c r="B451" s="114" t="s">
        <v>113</v>
      </c>
      <c r="C451" s="354" t="s">
        <v>351</v>
      </c>
      <c r="D451" s="112" t="s">
        <v>288</v>
      </c>
    </row>
    <row r="452" spans="1:4" ht="15" x14ac:dyDescent="0.2">
      <c r="A452" s="112">
        <v>645</v>
      </c>
      <c r="B452" s="114" t="s">
        <v>352</v>
      </c>
      <c r="C452" s="354" t="s">
        <v>353</v>
      </c>
      <c r="D452" s="112" t="s">
        <v>288</v>
      </c>
    </row>
    <row r="453" spans="1:4" ht="15" x14ac:dyDescent="0.2">
      <c r="A453" s="112">
        <v>646</v>
      </c>
      <c r="B453" s="114" t="s">
        <v>559</v>
      </c>
      <c r="C453" s="354">
        <v>37542</v>
      </c>
      <c r="D453" s="112" t="s">
        <v>288</v>
      </c>
    </row>
    <row r="454" spans="1:4" ht="15" x14ac:dyDescent="0.2">
      <c r="A454" s="112">
        <v>647</v>
      </c>
      <c r="B454" s="114"/>
      <c r="C454" s="354"/>
      <c r="D454" s="112"/>
    </row>
    <row r="455" spans="1:4" ht="15" x14ac:dyDescent="0.2">
      <c r="A455" s="8">
        <v>648</v>
      </c>
      <c r="B455" s="25"/>
      <c r="C455" s="354"/>
      <c r="D455" s="8"/>
    </row>
    <row r="456" spans="1:4" ht="15" x14ac:dyDescent="0.2">
      <c r="A456" s="8">
        <v>649</v>
      </c>
      <c r="B456" s="25"/>
      <c r="C456" s="354"/>
      <c r="D456" s="8"/>
    </row>
    <row r="457" spans="1:4" ht="15" x14ac:dyDescent="0.2">
      <c r="A457" s="8">
        <v>650</v>
      </c>
      <c r="B457" s="25"/>
      <c r="C457" s="354"/>
      <c r="D457" s="8"/>
    </row>
    <row r="458" spans="1:4" ht="15" x14ac:dyDescent="0.2">
      <c r="A458" s="112">
        <f>A408+50</f>
        <v>651</v>
      </c>
      <c r="B458" s="114" t="s">
        <v>80</v>
      </c>
      <c r="C458" s="354" t="s">
        <v>354</v>
      </c>
      <c r="D458" s="112" t="s">
        <v>272</v>
      </c>
    </row>
    <row r="459" spans="1:4" ht="15" x14ac:dyDescent="0.2">
      <c r="A459" s="112">
        <f>A458+1</f>
        <v>652</v>
      </c>
      <c r="B459" s="114" t="s">
        <v>115</v>
      </c>
      <c r="C459" s="354" t="s">
        <v>355</v>
      </c>
      <c r="D459" s="112" t="s">
        <v>272</v>
      </c>
    </row>
    <row r="460" spans="1:4" ht="15" x14ac:dyDescent="0.2">
      <c r="A460" s="112">
        <f t="shared" ref="A460:A506" si="7">A459+1</f>
        <v>653</v>
      </c>
      <c r="B460" s="114" t="s">
        <v>356</v>
      </c>
      <c r="C460" s="354" t="s">
        <v>357</v>
      </c>
      <c r="D460" s="112" t="s">
        <v>272</v>
      </c>
    </row>
    <row r="461" spans="1:4" ht="15" x14ac:dyDescent="0.2">
      <c r="A461" s="112">
        <f t="shared" si="7"/>
        <v>654</v>
      </c>
      <c r="B461" s="114" t="s">
        <v>114</v>
      </c>
      <c r="C461" s="354" t="s">
        <v>358</v>
      </c>
      <c r="D461" s="112" t="s">
        <v>272</v>
      </c>
    </row>
    <row r="462" spans="1:4" ht="15" x14ac:dyDescent="0.2">
      <c r="A462" s="112">
        <f t="shared" si="7"/>
        <v>655</v>
      </c>
      <c r="B462" s="114" t="s">
        <v>75</v>
      </c>
      <c r="C462" s="354" t="s">
        <v>359</v>
      </c>
      <c r="D462" s="112" t="s">
        <v>272</v>
      </c>
    </row>
    <row r="463" spans="1:4" ht="15" x14ac:dyDescent="0.2">
      <c r="A463" s="112">
        <f t="shared" si="7"/>
        <v>656</v>
      </c>
      <c r="B463" s="114" t="s">
        <v>116</v>
      </c>
      <c r="C463" s="354" t="s">
        <v>360</v>
      </c>
      <c r="D463" s="112" t="s">
        <v>272</v>
      </c>
    </row>
    <row r="464" spans="1:4" ht="15" x14ac:dyDescent="0.2">
      <c r="A464" s="112">
        <f t="shared" si="7"/>
        <v>657</v>
      </c>
      <c r="B464" s="114" t="s">
        <v>361</v>
      </c>
      <c r="C464" s="354" t="s">
        <v>362</v>
      </c>
      <c r="D464" s="112" t="s">
        <v>272</v>
      </c>
    </row>
    <row r="465" spans="1:4" ht="15" x14ac:dyDescent="0.2">
      <c r="A465" s="112">
        <f t="shared" si="7"/>
        <v>658</v>
      </c>
      <c r="B465" s="114" t="s">
        <v>74</v>
      </c>
      <c r="C465" s="354" t="s">
        <v>363</v>
      </c>
      <c r="D465" s="112" t="s">
        <v>272</v>
      </c>
    </row>
    <row r="466" spans="1:4" ht="15" x14ac:dyDescent="0.2">
      <c r="A466" s="112">
        <v>659</v>
      </c>
      <c r="B466" s="114" t="s">
        <v>364</v>
      </c>
      <c r="C466" s="354" t="s">
        <v>365</v>
      </c>
      <c r="D466" s="112" t="s">
        <v>272</v>
      </c>
    </row>
    <row r="467" spans="1:4" ht="15" x14ac:dyDescent="0.2">
      <c r="A467" s="112">
        <f t="shared" si="7"/>
        <v>660</v>
      </c>
      <c r="B467" s="114" t="s">
        <v>560</v>
      </c>
      <c r="C467" s="354"/>
      <c r="D467" s="112" t="s">
        <v>272</v>
      </c>
    </row>
    <row r="468" spans="1:4" ht="15" x14ac:dyDescent="0.2">
      <c r="A468" s="112">
        <f t="shared" si="7"/>
        <v>661</v>
      </c>
      <c r="B468" s="114" t="s">
        <v>561</v>
      </c>
      <c r="C468" s="354">
        <v>36789</v>
      </c>
      <c r="D468" s="112" t="s">
        <v>272</v>
      </c>
    </row>
    <row r="469" spans="1:4" ht="15" x14ac:dyDescent="0.2">
      <c r="A469" s="112">
        <f t="shared" si="7"/>
        <v>662</v>
      </c>
      <c r="B469" s="114"/>
      <c r="C469" s="354"/>
      <c r="D469" s="112"/>
    </row>
    <row r="470" spans="1:4" ht="15" x14ac:dyDescent="0.2">
      <c r="A470" s="112">
        <f t="shared" si="7"/>
        <v>663</v>
      </c>
      <c r="B470" s="114"/>
      <c r="C470" s="354"/>
      <c r="D470" s="112"/>
    </row>
    <row r="471" spans="1:4" ht="15" x14ac:dyDescent="0.2">
      <c r="A471" s="112">
        <f t="shared" si="7"/>
        <v>664</v>
      </c>
      <c r="B471" s="114"/>
      <c r="C471" s="354"/>
      <c r="D471" s="112"/>
    </row>
    <row r="472" spans="1:4" ht="15" x14ac:dyDescent="0.2">
      <c r="A472" s="112">
        <f t="shared" si="7"/>
        <v>665</v>
      </c>
      <c r="B472" s="114"/>
      <c r="C472" s="354"/>
      <c r="D472" s="112"/>
    </row>
    <row r="473" spans="1:4" ht="15" x14ac:dyDescent="0.2">
      <c r="A473" s="112">
        <f t="shared" si="7"/>
        <v>666</v>
      </c>
      <c r="B473" s="114"/>
      <c r="C473" s="354"/>
      <c r="D473" s="112"/>
    </row>
    <row r="474" spans="1:4" ht="15" x14ac:dyDescent="0.2">
      <c r="A474" s="112">
        <f t="shared" si="7"/>
        <v>667</v>
      </c>
      <c r="B474" s="114"/>
      <c r="C474" s="354"/>
      <c r="D474" s="112"/>
    </row>
    <row r="475" spans="1:4" ht="15" x14ac:dyDescent="0.2">
      <c r="A475" s="112">
        <f t="shared" si="7"/>
        <v>668</v>
      </c>
      <c r="B475" s="114"/>
      <c r="C475" s="354"/>
      <c r="D475" s="112"/>
    </row>
    <row r="476" spans="1:4" ht="15" x14ac:dyDescent="0.2">
      <c r="A476" s="112">
        <f t="shared" si="7"/>
        <v>669</v>
      </c>
      <c r="B476" s="114"/>
      <c r="C476" s="354"/>
      <c r="D476" s="112"/>
    </row>
    <row r="477" spans="1:4" ht="15" x14ac:dyDescent="0.2">
      <c r="A477" s="112">
        <f t="shared" si="7"/>
        <v>670</v>
      </c>
      <c r="B477" s="114" t="s">
        <v>67</v>
      </c>
      <c r="C477" s="354" t="s">
        <v>366</v>
      </c>
      <c r="D477" s="112" t="s">
        <v>277</v>
      </c>
    </row>
    <row r="478" spans="1:4" ht="15" x14ac:dyDescent="0.2">
      <c r="A478" s="112">
        <f t="shared" si="7"/>
        <v>671</v>
      </c>
      <c r="B478" s="114" t="s">
        <v>68</v>
      </c>
      <c r="C478" s="354" t="s">
        <v>367</v>
      </c>
      <c r="D478" s="112" t="s">
        <v>277</v>
      </c>
    </row>
    <row r="479" spans="1:4" ht="15" x14ac:dyDescent="0.2">
      <c r="A479" s="112">
        <f t="shared" si="7"/>
        <v>672</v>
      </c>
      <c r="B479" s="114" t="s">
        <v>70</v>
      </c>
      <c r="C479" s="354" t="s">
        <v>368</v>
      </c>
      <c r="D479" s="112" t="s">
        <v>277</v>
      </c>
    </row>
    <row r="480" spans="1:4" ht="15" x14ac:dyDescent="0.2">
      <c r="A480" s="112">
        <f t="shared" si="7"/>
        <v>673</v>
      </c>
      <c r="B480" s="114" t="s">
        <v>78</v>
      </c>
      <c r="C480" s="354" t="s">
        <v>369</v>
      </c>
      <c r="D480" s="112" t="s">
        <v>277</v>
      </c>
    </row>
    <row r="481" spans="1:4" ht="15" x14ac:dyDescent="0.2">
      <c r="A481" s="112">
        <f t="shared" si="7"/>
        <v>674</v>
      </c>
      <c r="B481" s="114" t="s">
        <v>69</v>
      </c>
      <c r="C481" s="354" t="s">
        <v>370</v>
      </c>
      <c r="D481" s="112" t="s">
        <v>277</v>
      </c>
    </row>
    <row r="482" spans="1:4" ht="15" x14ac:dyDescent="0.2">
      <c r="A482" s="112">
        <f t="shared" si="7"/>
        <v>675</v>
      </c>
      <c r="B482" s="114" t="s">
        <v>79</v>
      </c>
      <c r="C482" s="354" t="s">
        <v>371</v>
      </c>
      <c r="D482" s="112" t="s">
        <v>277</v>
      </c>
    </row>
    <row r="483" spans="1:4" ht="15" x14ac:dyDescent="0.2">
      <c r="A483" s="112">
        <f t="shared" si="7"/>
        <v>676</v>
      </c>
      <c r="B483" s="114" t="s">
        <v>77</v>
      </c>
      <c r="C483" s="354" t="s">
        <v>372</v>
      </c>
      <c r="D483" s="112" t="s">
        <v>277</v>
      </c>
    </row>
    <row r="484" spans="1:4" ht="15" x14ac:dyDescent="0.2">
      <c r="A484" s="112">
        <f t="shared" si="7"/>
        <v>677</v>
      </c>
      <c r="B484" s="114" t="s">
        <v>117</v>
      </c>
      <c r="C484" s="354" t="s">
        <v>373</v>
      </c>
      <c r="D484" s="112" t="s">
        <v>277</v>
      </c>
    </row>
    <row r="485" spans="1:4" ht="15" x14ac:dyDescent="0.2">
      <c r="A485" s="112">
        <f t="shared" si="7"/>
        <v>678</v>
      </c>
      <c r="B485" s="114" t="s">
        <v>374</v>
      </c>
      <c r="C485" s="354" t="s">
        <v>375</v>
      </c>
      <c r="D485" s="112" t="s">
        <v>277</v>
      </c>
    </row>
    <row r="486" spans="1:4" ht="15" x14ac:dyDescent="0.2">
      <c r="A486" s="112">
        <f t="shared" si="7"/>
        <v>679</v>
      </c>
      <c r="B486" s="114" t="s">
        <v>376</v>
      </c>
      <c r="C486" s="354" t="s">
        <v>377</v>
      </c>
      <c r="D486" s="112" t="s">
        <v>277</v>
      </c>
    </row>
    <row r="487" spans="1:4" ht="15" x14ac:dyDescent="0.2">
      <c r="A487" s="112">
        <f t="shared" si="7"/>
        <v>680</v>
      </c>
      <c r="B487" s="114"/>
      <c r="C487" s="354"/>
      <c r="D487" s="112"/>
    </row>
    <row r="488" spans="1:4" ht="15" x14ac:dyDescent="0.2">
      <c r="A488" s="112">
        <f t="shared" si="7"/>
        <v>681</v>
      </c>
      <c r="B488" s="114"/>
      <c r="C488" s="354"/>
      <c r="D488" s="112"/>
    </row>
    <row r="489" spans="1:4" ht="15" x14ac:dyDescent="0.2">
      <c r="A489" s="112">
        <f t="shared" si="7"/>
        <v>682</v>
      </c>
      <c r="B489" s="114"/>
      <c r="C489" s="354"/>
      <c r="D489" s="112"/>
    </row>
    <row r="490" spans="1:4" ht="15" x14ac:dyDescent="0.2">
      <c r="A490" s="112">
        <f t="shared" si="7"/>
        <v>683</v>
      </c>
      <c r="B490" s="114"/>
      <c r="C490" s="354"/>
      <c r="D490" s="112"/>
    </row>
    <row r="491" spans="1:4" ht="15" x14ac:dyDescent="0.2">
      <c r="A491" s="112">
        <f t="shared" si="7"/>
        <v>684</v>
      </c>
      <c r="B491" s="114"/>
      <c r="C491" s="354"/>
      <c r="D491" s="112"/>
    </row>
    <row r="492" spans="1:4" ht="15" x14ac:dyDescent="0.2">
      <c r="A492" s="112">
        <f t="shared" si="7"/>
        <v>685</v>
      </c>
      <c r="B492" s="114"/>
      <c r="C492" s="354"/>
      <c r="D492" s="112"/>
    </row>
    <row r="493" spans="1:4" ht="15" x14ac:dyDescent="0.2">
      <c r="A493" s="112">
        <f t="shared" si="7"/>
        <v>686</v>
      </c>
      <c r="B493" s="114"/>
      <c r="C493" s="354"/>
      <c r="D493" s="112"/>
    </row>
    <row r="494" spans="1:4" ht="15" x14ac:dyDescent="0.2">
      <c r="A494" s="112">
        <f t="shared" si="7"/>
        <v>687</v>
      </c>
      <c r="B494" s="114" t="s">
        <v>76</v>
      </c>
      <c r="C494" s="354" t="s">
        <v>378</v>
      </c>
      <c r="D494" s="112" t="s">
        <v>281</v>
      </c>
    </row>
    <row r="495" spans="1:4" ht="15" x14ac:dyDescent="0.2">
      <c r="A495" s="112">
        <f t="shared" si="7"/>
        <v>688</v>
      </c>
      <c r="B495" s="114" t="s">
        <v>118</v>
      </c>
      <c r="C495" s="354" t="s">
        <v>379</v>
      </c>
      <c r="D495" s="112" t="s">
        <v>281</v>
      </c>
    </row>
    <row r="496" spans="1:4" ht="15" x14ac:dyDescent="0.2">
      <c r="A496" s="112">
        <f t="shared" si="7"/>
        <v>689</v>
      </c>
      <c r="B496" s="114" t="s">
        <v>380</v>
      </c>
      <c r="C496" s="354" t="s">
        <v>381</v>
      </c>
      <c r="D496" s="112" t="s">
        <v>281</v>
      </c>
    </row>
    <row r="497" spans="1:4" ht="15" x14ac:dyDescent="0.2">
      <c r="A497" s="112">
        <f t="shared" si="7"/>
        <v>690</v>
      </c>
      <c r="B497" s="114" t="s">
        <v>382</v>
      </c>
      <c r="C497" s="354"/>
      <c r="D497" s="112" t="s">
        <v>281</v>
      </c>
    </row>
    <row r="498" spans="1:4" ht="15" x14ac:dyDescent="0.2">
      <c r="A498" s="112">
        <f t="shared" si="7"/>
        <v>691</v>
      </c>
      <c r="B498" s="114" t="s">
        <v>383</v>
      </c>
      <c r="C498" s="354" t="s">
        <v>384</v>
      </c>
      <c r="D498" s="112" t="s">
        <v>281</v>
      </c>
    </row>
    <row r="499" spans="1:4" ht="15" x14ac:dyDescent="0.2">
      <c r="A499" s="112">
        <f t="shared" si="7"/>
        <v>692</v>
      </c>
      <c r="B499" s="114" t="s">
        <v>385</v>
      </c>
      <c r="C499" s="354"/>
      <c r="D499" s="112" t="s">
        <v>281</v>
      </c>
    </row>
    <row r="500" spans="1:4" ht="15" x14ac:dyDescent="0.2">
      <c r="A500" s="112">
        <f t="shared" si="7"/>
        <v>693</v>
      </c>
      <c r="B500" s="114" t="s">
        <v>386</v>
      </c>
      <c r="C500" s="354" t="s">
        <v>387</v>
      </c>
      <c r="D500" s="112" t="s">
        <v>281</v>
      </c>
    </row>
    <row r="501" spans="1:4" ht="15" x14ac:dyDescent="0.2">
      <c r="A501" s="112">
        <f t="shared" si="7"/>
        <v>694</v>
      </c>
      <c r="B501" s="114" t="s">
        <v>388</v>
      </c>
      <c r="C501" s="354" t="s">
        <v>389</v>
      </c>
      <c r="D501" s="112" t="s">
        <v>281</v>
      </c>
    </row>
    <row r="502" spans="1:4" ht="15" x14ac:dyDescent="0.2">
      <c r="A502" s="112">
        <f t="shared" si="7"/>
        <v>695</v>
      </c>
      <c r="B502" s="114"/>
      <c r="C502" s="354"/>
      <c r="D502" s="112"/>
    </row>
    <row r="503" spans="1:4" ht="15" x14ac:dyDescent="0.2">
      <c r="A503" s="112">
        <f t="shared" si="7"/>
        <v>696</v>
      </c>
      <c r="B503" s="114"/>
      <c r="C503" s="354"/>
      <c r="D503" s="112"/>
    </row>
    <row r="504" spans="1:4" ht="15" x14ac:dyDescent="0.2">
      <c r="A504" s="8">
        <f t="shared" si="7"/>
        <v>697</v>
      </c>
      <c r="B504" s="25"/>
      <c r="C504" s="354"/>
      <c r="D504" s="8"/>
    </row>
    <row r="505" spans="1:4" ht="15" x14ac:dyDescent="0.2">
      <c r="A505" s="8">
        <f t="shared" si="7"/>
        <v>698</v>
      </c>
      <c r="B505" s="25"/>
      <c r="C505" s="354"/>
      <c r="D505" s="8"/>
    </row>
    <row r="506" spans="1:4" ht="15" x14ac:dyDescent="0.2">
      <c r="A506" s="8">
        <f t="shared" si="7"/>
        <v>699</v>
      </c>
      <c r="B506" s="25"/>
      <c r="C506" s="354"/>
      <c r="D506" s="8"/>
    </row>
  </sheetData>
  <phoneticPr fontId="7" type="noConversion"/>
  <conditionalFormatting sqref="A1:A6 A507:A1048576">
    <cfRule type="cellIs" dxfId="203" priority="1" stopIfTrue="1" operator="between">
      <formula>500</formula>
      <formula>599</formula>
    </cfRule>
    <cfRule type="cellIs" dxfId="202" priority="2" stopIfTrue="1" operator="between">
      <formula>300</formula>
      <formula>399</formula>
    </cfRule>
    <cfRule type="cellIs" dxfId="201" priority="3" stopIfTrue="1" operator="between">
      <formula>600</formula>
      <formula>699</formula>
    </cfRule>
  </conditionalFormatting>
  <conditionalFormatting sqref="D1:D6 D507:D1048576">
    <cfRule type="cellIs" dxfId="200" priority="4" stopIfTrue="1" operator="equal">
      <formula>"U11"</formula>
    </cfRule>
    <cfRule type="cellIs" dxfId="199" priority="5" stopIfTrue="1" operator="equal">
      <formula>"U13"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/>
  </sheetViews>
  <sheetFormatPr defaultRowHeight="12.75" x14ac:dyDescent="0.2"/>
  <cols>
    <col min="1" max="1" width="5.5703125" style="406" customWidth="1"/>
    <col min="2" max="2" width="10.7109375" style="2" customWidth="1"/>
    <col min="3" max="3" width="24.28515625" customWidth="1"/>
    <col min="4" max="10" width="9.140625" style="2"/>
    <col min="11" max="11" width="7.140625" customWidth="1"/>
  </cols>
  <sheetData>
    <row r="1" spans="1:12" s="1" customFormat="1" ht="15.75" x14ac:dyDescent="0.2">
      <c r="A1" s="404" t="s">
        <v>0</v>
      </c>
      <c r="B1" s="60" t="s">
        <v>500</v>
      </c>
      <c r="C1" s="60" t="s">
        <v>501</v>
      </c>
      <c r="D1" s="48" t="s">
        <v>105</v>
      </c>
      <c r="E1" s="48" t="s">
        <v>1</v>
      </c>
      <c r="F1" s="48" t="s">
        <v>2</v>
      </c>
      <c r="G1" s="48" t="s">
        <v>3</v>
      </c>
      <c r="H1" s="61" t="s">
        <v>4</v>
      </c>
      <c r="I1" s="62" t="s">
        <v>11</v>
      </c>
    </row>
    <row r="2" spans="1:12" ht="15.75" x14ac:dyDescent="0.25">
      <c r="A2" s="38"/>
      <c r="B2" s="359" t="s">
        <v>503</v>
      </c>
      <c r="C2" s="235" t="e">
        <f>LOOKUP(A2,Names!A$1:B926)</f>
        <v>#N/A</v>
      </c>
      <c r="D2" s="19"/>
      <c r="E2" s="9"/>
      <c r="F2" s="9"/>
      <c r="G2" s="9"/>
      <c r="H2" s="9"/>
      <c r="I2" s="15">
        <f t="shared" ref="I2:I39" si="0">MIN(D2:H2)</f>
        <v>0</v>
      </c>
      <c r="J2"/>
    </row>
    <row r="3" spans="1:12" ht="15.75" x14ac:dyDescent="0.25">
      <c r="A3" s="38"/>
      <c r="B3" s="359" t="s">
        <v>503</v>
      </c>
      <c r="C3" s="235" t="e">
        <f>LOOKUP(A3,Names!A$1:B927)</f>
        <v>#N/A</v>
      </c>
      <c r="D3" s="19"/>
      <c r="E3" s="9"/>
      <c r="F3" s="9"/>
      <c r="G3" s="9"/>
      <c r="H3" s="9"/>
      <c r="I3" s="15">
        <f t="shared" si="0"/>
        <v>0</v>
      </c>
      <c r="J3"/>
    </row>
    <row r="4" spans="1:12" ht="15.75" x14ac:dyDescent="0.25">
      <c r="A4" s="38"/>
      <c r="B4" s="359" t="s">
        <v>503</v>
      </c>
      <c r="C4" s="235" t="e">
        <f>LOOKUP(A4,Names!A$1:B929)</f>
        <v>#N/A</v>
      </c>
      <c r="D4" s="19"/>
      <c r="E4" s="9"/>
      <c r="F4" s="9"/>
      <c r="G4" s="9"/>
      <c r="H4" s="9"/>
      <c r="I4" s="15">
        <f t="shared" si="0"/>
        <v>0</v>
      </c>
      <c r="J4"/>
    </row>
    <row r="5" spans="1:12" ht="15.75" x14ac:dyDescent="0.25">
      <c r="A5" s="38"/>
      <c r="B5" s="359" t="s">
        <v>503</v>
      </c>
      <c r="C5" s="235" t="e">
        <f>LOOKUP(A5,Names!A$1:B930)</f>
        <v>#N/A</v>
      </c>
      <c r="D5" s="7"/>
      <c r="E5" s="6"/>
      <c r="F5" s="6"/>
      <c r="G5" s="6"/>
      <c r="H5" s="6"/>
      <c r="I5" s="15">
        <f t="shared" si="0"/>
        <v>0</v>
      </c>
      <c r="J5"/>
    </row>
    <row r="6" spans="1:12" ht="15.75" x14ac:dyDescent="0.25">
      <c r="A6" s="38">
        <v>350</v>
      </c>
      <c r="B6" s="359" t="s">
        <v>503</v>
      </c>
      <c r="C6" s="235" t="str">
        <f>LOOKUP(A6,Names!A$1:B923)</f>
        <v>Kofi Bennett</v>
      </c>
      <c r="D6" s="89">
        <v>13.5</v>
      </c>
      <c r="E6" s="6"/>
      <c r="F6" s="9"/>
      <c r="G6" s="9"/>
      <c r="H6" s="9"/>
      <c r="I6" s="15">
        <f t="shared" si="0"/>
        <v>13.5</v>
      </c>
      <c r="J6"/>
    </row>
    <row r="7" spans="1:12" ht="15.75" x14ac:dyDescent="0.25">
      <c r="A7" s="38">
        <v>641</v>
      </c>
      <c r="B7" s="359" t="s">
        <v>503</v>
      </c>
      <c r="C7" s="235" t="str">
        <f>LOOKUP(A7,Names!A$1:B924)</f>
        <v>Darshan Gill</v>
      </c>
      <c r="D7" s="9">
        <v>14.1</v>
      </c>
      <c r="E7" s="6"/>
      <c r="F7" s="20"/>
      <c r="G7" s="20"/>
      <c r="H7" s="9"/>
      <c r="I7" s="15">
        <f t="shared" si="0"/>
        <v>14.1</v>
      </c>
      <c r="J7"/>
    </row>
    <row r="8" spans="1:12" ht="15.75" x14ac:dyDescent="0.25">
      <c r="A8" s="38">
        <v>534</v>
      </c>
      <c r="B8" s="359" t="s">
        <v>503</v>
      </c>
      <c r="C8" s="235" t="str">
        <f>LOOKUP(A8,Names!A$1:B925)</f>
        <v>James McKenzie</v>
      </c>
      <c r="D8" s="19">
        <v>14.1</v>
      </c>
      <c r="E8" s="6"/>
      <c r="F8" s="9"/>
      <c r="G8" s="9"/>
      <c r="H8" s="9"/>
      <c r="I8" s="15">
        <f t="shared" si="0"/>
        <v>14.1</v>
      </c>
      <c r="J8"/>
    </row>
    <row r="9" spans="1:12" ht="15.75" x14ac:dyDescent="0.25">
      <c r="A9" s="38">
        <v>121</v>
      </c>
      <c r="B9" s="359" t="s">
        <v>503</v>
      </c>
      <c r="C9" s="235" t="str">
        <f>LOOKUP(A9,Names!A$1:B928)</f>
        <v>Rion Solomon-Nwolisa</v>
      </c>
      <c r="D9" s="19">
        <v>14.7</v>
      </c>
      <c r="E9" s="6"/>
      <c r="F9" s="9"/>
      <c r="G9" s="9"/>
      <c r="H9" s="9"/>
      <c r="I9" s="15">
        <f t="shared" si="0"/>
        <v>14.7</v>
      </c>
      <c r="J9"/>
    </row>
    <row r="10" spans="1:12" ht="15" x14ac:dyDescent="0.2">
      <c r="A10" s="411">
        <v>4</v>
      </c>
      <c r="B10" s="238" t="s">
        <v>502</v>
      </c>
      <c r="C10" s="425" t="s">
        <v>9</v>
      </c>
      <c r="D10" s="414"/>
      <c r="E10" s="6"/>
      <c r="F10" s="413"/>
      <c r="G10" s="413"/>
      <c r="H10" s="413"/>
      <c r="I10" s="421">
        <f t="shared" si="0"/>
        <v>0</v>
      </c>
      <c r="J10"/>
    </row>
    <row r="11" spans="1:12" ht="15" x14ac:dyDescent="0.2">
      <c r="A11" s="405">
        <v>6</v>
      </c>
      <c r="B11" s="238" t="s">
        <v>502</v>
      </c>
      <c r="C11" s="425" t="s">
        <v>7</v>
      </c>
      <c r="D11" s="412">
        <v>27.3</v>
      </c>
      <c r="E11" s="6"/>
      <c r="F11" s="413"/>
      <c r="G11" s="413"/>
      <c r="H11" s="413"/>
      <c r="I11" s="421">
        <f t="shared" si="0"/>
        <v>27.3</v>
      </c>
      <c r="J11"/>
    </row>
    <row r="12" spans="1:12" s="1" customFormat="1" ht="15" x14ac:dyDescent="0.2">
      <c r="A12" s="407">
        <v>5</v>
      </c>
      <c r="B12" s="238" t="s">
        <v>502</v>
      </c>
      <c r="C12" s="425" t="s">
        <v>8</v>
      </c>
      <c r="D12" s="414">
        <v>29.5</v>
      </c>
      <c r="E12" s="6"/>
      <c r="F12" s="413"/>
      <c r="G12" s="413"/>
      <c r="H12" s="413"/>
      <c r="I12" s="421">
        <f t="shared" si="0"/>
        <v>29.5</v>
      </c>
      <c r="J12"/>
      <c r="K12"/>
      <c r="L12"/>
    </row>
    <row r="13" spans="1:12" ht="15" x14ac:dyDescent="0.2">
      <c r="A13" s="410">
        <v>3</v>
      </c>
      <c r="B13" s="238" t="s">
        <v>502</v>
      </c>
      <c r="C13" s="425" t="s">
        <v>6</v>
      </c>
      <c r="D13" s="413">
        <v>30.1</v>
      </c>
      <c r="E13" s="6"/>
      <c r="F13" s="413"/>
      <c r="G13" s="413"/>
      <c r="H13" s="413"/>
      <c r="I13" s="421">
        <f t="shared" si="0"/>
        <v>30.1</v>
      </c>
      <c r="J13"/>
    </row>
    <row r="14" spans="1:12" ht="15" x14ac:dyDescent="0.2">
      <c r="A14" s="409">
        <v>1</v>
      </c>
      <c r="B14" s="238" t="s">
        <v>502</v>
      </c>
      <c r="C14" s="425" t="s">
        <v>10</v>
      </c>
      <c r="D14" s="414">
        <v>35.200000000000003</v>
      </c>
      <c r="E14" s="413"/>
      <c r="F14" s="413"/>
      <c r="G14" s="413"/>
      <c r="H14" s="413"/>
      <c r="I14" s="421">
        <f t="shared" si="0"/>
        <v>35.200000000000003</v>
      </c>
      <c r="J14"/>
    </row>
    <row r="15" spans="1:12" ht="15" x14ac:dyDescent="0.2">
      <c r="A15" s="410" t="s">
        <v>21</v>
      </c>
      <c r="B15" s="423" t="s">
        <v>506</v>
      </c>
      <c r="C15" s="424" t="s">
        <v>31</v>
      </c>
      <c r="D15" s="413"/>
      <c r="E15" s="413"/>
      <c r="F15" s="413"/>
      <c r="G15" s="413"/>
      <c r="H15" s="413"/>
      <c r="I15" s="422">
        <f t="shared" si="0"/>
        <v>0</v>
      </c>
      <c r="J15"/>
    </row>
    <row r="16" spans="1:12" ht="15" x14ac:dyDescent="0.2">
      <c r="A16" s="411" t="s">
        <v>22</v>
      </c>
      <c r="B16" s="423" t="s">
        <v>506</v>
      </c>
      <c r="C16" s="424" t="s">
        <v>32</v>
      </c>
      <c r="D16" s="416"/>
      <c r="E16" s="413"/>
      <c r="F16" s="413"/>
      <c r="G16" s="413"/>
      <c r="H16" s="413"/>
      <c r="I16" s="422">
        <f t="shared" si="0"/>
        <v>0</v>
      </c>
      <c r="J16"/>
    </row>
    <row r="17" spans="1:10" ht="15" x14ac:dyDescent="0.2">
      <c r="A17" s="407" t="s">
        <v>504</v>
      </c>
      <c r="B17" s="423" t="s">
        <v>506</v>
      </c>
      <c r="C17" s="424" t="s">
        <v>30</v>
      </c>
      <c r="D17" s="416"/>
      <c r="E17" s="413"/>
      <c r="F17" s="413"/>
      <c r="G17" s="413"/>
      <c r="H17" s="413"/>
      <c r="I17" s="422">
        <f t="shared" si="0"/>
        <v>0</v>
      </c>
      <c r="J17"/>
    </row>
    <row r="18" spans="1:10" ht="15" x14ac:dyDescent="0.2">
      <c r="A18" s="408" t="s">
        <v>14</v>
      </c>
      <c r="B18" s="423" t="s">
        <v>506</v>
      </c>
      <c r="C18" s="424" t="s">
        <v>24</v>
      </c>
      <c r="D18" s="415">
        <v>55.3</v>
      </c>
      <c r="E18" s="413"/>
      <c r="F18" s="413"/>
      <c r="G18" s="413"/>
      <c r="H18" s="413"/>
      <c r="I18" s="422">
        <f t="shared" si="0"/>
        <v>55.3</v>
      </c>
      <c r="J18"/>
    </row>
    <row r="19" spans="1:10" ht="15" x14ac:dyDescent="0.2">
      <c r="A19" s="410" t="s">
        <v>16</v>
      </c>
      <c r="B19" s="423" t="s">
        <v>506</v>
      </c>
      <c r="C19" s="424" t="s">
        <v>26</v>
      </c>
      <c r="D19" s="413">
        <v>56</v>
      </c>
      <c r="E19" s="413"/>
      <c r="F19" s="413"/>
      <c r="G19" s="413"/>
      <c r="H19" s="413"/>
      <c r="I19" s="422">
        <f t="shared" si="0"/>
        <v>56</v>
      </c>
      <c r="J19"/>
    </row>
    <row r="20" spans="1:10" ht="15" x14ac:dyDescent="0.2">
      <c r="A20" s="407" t="s">
        <v>15</v>
      </c>
      <c r="B20" s="423" t="s">
        <v>506</v>
      </c>
      <c r="C20" s="424" t="s">
        <v>25</v>
      </c>
      <c r="D20" s="413">
        <v>58.6</v>
      </c>
      <c r="E20" s="413"/>
      <c r="F20" s="413"/>
      <c r="G20" s="413"/>
      <c r="H20" s="413"/>
      <c r="I20" s="422">
        <f t="shared" si="0"/>
        <v>58.6</v>
      </c>
      <c r="J20"/>
    </row>
    <row r="21" spans="1:10" ht="15" x14ac:dyDescent="0.2">
      <c r="A21" s="405" t="s">
        <v>19</v>
      </c>
      <c r="B21" s="423" t="s">
        <v>506</v>
      </c>
      <c r="C21" s="424" t="s">
        <v>29</v>
      </c>
      <c r="D21" s="413">
        <v>58.6</v>
      </c>
      <c r="E21" s="413"/>
      <c r="F21" s="413"/>
      <c r="G21" s="413"/>
      <c r="H21" s="413"/>
      <c r="I21" s="422">
        <f t="shared" si="0"/>
        <v>58.6</v>
      </c>
      <c r="J21"/>
    </row>
    <row r="22" spans="1:10" ht="15" x14ac:dyDescent="0.2">
      <c r="A22" s="409" t="s">
        <v>18</v>
      </c>
      <c r="B22" s="423" t="s">
        <v>506</v>
      </c>
      <c r="C22" s="424" t="s">
        <v>28</v>
      </c>
      <c r="D22" s="413">
        <v>58.6</v>
      </c>
      <c r="E22" s="413"/>
      <c r="F22" s="413"/>
      <c r="G22" s="413"/>
      <c r="H22" s="413"/>
      <c r="I22" s="422">
        <f t="shared" si="0"/>
        <v>58.6</v>
      </c>
      <c r="J22"/>
    </row>
    <row r="23" spans="1:10" ht="15" x14ac:dyDescent="0.2">
      <c r="A23" s="409" t="s">
        <v>23</v>
      </c>
      <c r="B23" s="423" t="s">
        <v>506</v>
      </c>
      <c r="C23" s="424" t="s">
        <v>33</v>
      </c>
      <c r="D23" s="413">
        <v>59.9</v>
      </c>
      <c r="E23" s="413"/>
      <c r="F23" s="413"/>
      <c r="G23" s="413"/>
      <c r="H23" s="413"/>
      <c r="I23" s="422">
        <f t="shared" si="0"/>
        <v>59.9</v>
      </c>
      <c r="J23"/>
    </row>
    <row r="24" spans="1:10" ht="15" x14ac:dyDescent="0.2">
      <c r="A24" s="411" t="s">
        <v>17</v>
      </c>
      <c r="B24" s="423" t="s">
        <v>506</v>
      </c>
      <c r="C24" s="424" t="s">
        <v>27</v>
      </c>
      <c r="D24" s="413">
        <v>66.3</v>
      </c>
      <c r="E24" s="413"/>
      <c r="F24" s="413"/>
      <c r="G24" s="413"/>
      <c r="H24" s="413"/>
      <c r="I24" s="422">
        <f t="shared" si="0"/>
        <v>66.3</v>
      </c>
      <c r="J24"/>
    </row>
    <row r="25" spans="1:10" s="3" customFormat="1" ht="15.75" x14ac:dyDescent="0.25">
      <c r="A25" s="428">
        <v>3</v>
      </c>
      <c r="B25" s="429" t="s">
        <v>507</v>
      </c>
      <c r="C25" s="430" t="s">
        <v>6</v>
      </c>
      <c r="D25" s="19"/>
      <c r="E25" s="19"/>
      <c r="F25" s="19"/>
      <c r="G25" s="19"/>
      <c r="H25" s="19"/>
      <c r="I25" s="431">
        <f t="shared" si="0"/>
        <v>0</v>
      </c>
    </row>
    <row r="26" spans="1:10" s="3" customFormat="1" ht="15.75" x14ac:dyDescent="0.25">
      <c r="A26" s="432">
        <v>4</v>
      </c>
      <c r="B26" s="429" t="s">
        <v>507</v>
      </c>
      <c r="C26" s="430" t="s">
        <v>9</v>
      </c>
      <c r="D26" s="19"/>
      <c r="E26" s="19"/>
      <c r="F26" s="19"/>
      <c r="G26" s="19"/>
      <c r="H26" s="19"/>
      <c r="I26" s="431">
        <f t="shared" si="0"/>
        <v>0</v>
      </c>
    </row>
    <row r="27" spans="1:10" s="3" customFormat="1" ht="15.75" x14ac:dyDescent="0.25">
      <c r="A27" s="433">
        <v>5</v>
      </c>
      <c r="B27" s="429" t="s">
        <v>507</v>
      </c>
      <c r="C27" s="430" t="s">
        <v>8</v>
      </c>
      <c r="D27" s="19"/>
      <c r="E27" s="19"/>
      <c r="F27" s="19"/>
      <c r="G27" s="19"/>
      <c r="H27" s="19"/>
      <c r="I27" s="431">
        <f t="shared" si="0"/>
        <v>0</v>
      </c>
    </row>
    <row r="28" spans="1:10" s="3" customFormat="1" ht="15.75" x14ac:dyDescent="0.25">
      <c r="A28" s="434">
        <v>6</v>
      </c>
      <c r="B28" s="429" t="s">
        <v>507</v>
      </c>
      <c r="C28" s="430" t="s">
        <v>7</v>
      </c>
      <c r="D28" s="435">
        <v>55.5</v>
      </c>
      <c r="E28" s="19"/>
      <c r="F28" s="19"/>
      <c r="G28" s="19"/>
      <c r="H28" s="19"/>
      <c r="I28" s="431">
        <f t="shared" si="0"/>
        <v>55.5</v>
      </c>
    </row>
    <row r="29" spans="1:10" s="3" customFormat="1" ht="15.75" x14ac:dyDescent="0.25">
      <c r="A29" s="436">
        <v>1</v>
      </c>
      <c r="B29" s="429" t="s">
        <v>507</v>
      </c>
      <c r="C29" s="430" t="s">
        <v>10</v>
      </c>
      <c r="D29" s="19">
        <v>62</v>
      </c>
      <c r="E29" s="19"/>
      <c r="F29" s="19"/>
      <c r="G29" s="19" t="s">
        <v>12</v>
      </c>
      <c r="H29" s="19"/>
      <c r="I29" s="431">
        <f t="shared" si="0"/>
        <v>62</v>
      </c>
    </row>
    <row r="30" spans="1:10" s="3" customFormat="1" ht="15.75" x14ac:dyDescent="0.25">
      <c r="A30" s="428">
        <v>3</v>
      </c>
      <c r="B30" s="437" t="s">
        <v>505</v>
      </c>
      <c r="C30" s="425" t="s">
        <v>6</v>
      </c>
      <c r="D30" s="19"/>
      <c r="E30" s="19"/>
      <c r="F30" s="19"/>
      <c r="G30" s="19"/>
      <c r="H30" s="19"/>
      <c r="I30" s="438">
        <f t="shared" si="0"/>
        <v>0</v>
      </c>
    </row>
    <row r="31" spans="1:10" s="3" customFormat="1" ht="15.75" x14ac:dyDescent="0.25">
      <c r="A31" s="432">
        <v>4</v>
      </c>
      <c r="B31" s="437" t="s">
        <v>505</v>
      </c>
      <c r="C31" s="425" t="s">
        <v>9</v>
      </c>
      <c r="D31" s="8"/>
      <c r="E31" s="19"/>
      <c r="F31" s="19"/>
      <c r="G31" s="19"/>
      <c r="H31" s="19"/>
      <c r="I31" s="438">
        <f t="shared" si="0"/>
        <v>0</v>
      </c>
    </row>
    <row r="32" spans="1:10" s="3" customFormat="1" ht="15.75" x14ac:dyDescent="0.25">
      <c r="A32" s="428">
        <v>6</v>
      </c>
      <c r="B32" s="437" t="s">
        <v>505</v>
      </c>
      <c r="C32" s="425" t="s">
        <v>7</v>
      </c>
      <c r="D32" s="89">
        <v>87.7</v>
      </c>
      <c r="E32" s="19"/>
      <c r="F32" s="19"/>
      <c r="G32" s="19"/>
      <c r="H32" s="19"/>
      <c r="I32" s="438">
        <f t="shared" si="0"/>
        <v>87.7</v>
      </c>
    </row>
    <row r="33" spans="1:10" s="3" customFormat="1" ht="15.75" x14ac:dyDescent="0.25">
      <c r="A33" s="433">
        <v>5</v>
      </c>
      <c r="B33" s="437" t="s">
        <v>505</v>
      </c>
      <c r="C33" s="425" t="s">
        <v>8</v>
      </c>
      <c r="D33" s="19">
        <v>91</v>
      </c>
      <c r="E33" s="19"/>
      <c r="F33" s="19"/>
      <c r="G33" s="19"/>
      <c r="H33" s="19"/>
      <c r="I33" s="438">
        <f t="shared" si="0"/>
        <v>91</v>
      </c>
    </row>
    <row r="34" spans="1:10" s="3" customFormat="1" ht="15.75" x14ac:dyDescent="0.25">
      <c r="A34" s="436">
        <v>1</v>
      </c>
      <c r="B34" s="437" t="s">
        <v>505</v>
      </c>
      <c r="C34" s="425" t="s">
        <v>10</v>
      </c>
      <c r="D34" s="8">
        <v>100.6</v>
      </c>
      <c r="E34" s="19"/>
      <c r="F34" s="19"/>
      <c r="G34" s="19"/>
      <c r="H34" s="19"/>
      <c r="I34" s="438">
        <f t="shared" si="0"/>
        <v>100.6</v>
      </c>
    </row>
    <row r="35" spans="1:10" s="3" customFormat="1" ht="15.75" x14ac:dyDescent="0.25">
      <c r="A35" s="432">
        <v>4</v>
      </c>
      <c r="B35" s="439" t="s">
        <v>499</v>
      </c>
      <c r="C35" s="440" t="s">
        <v>9</v>
      </c>
      <c r="D35" s="19"/>
      <c r="E35" s="19"/>
      <c r="F35" s="19"/>
      <c r="G35" s="19"/>
      <c r="H35" s="19"/>
      <c r="I35" s="441">
        <f t="shared" si="0"/>
        <v>0</v>
      </c>
    </row>
    <row r="36" spans="1:10" s="3" customFormat="1" ht="15.75" x14ac:dyDescent="0.25">
      <c r="A36" s="442">
        <v>6</v>
      </c>
      <c r="B36" s="439" t="s">
        <v>499</v>
      </c>
      <c r="C36" s="440" t="s">
        <v>7</v>
      </c>
      <c r="D36" s="89">
        <v>86.6</v>
      </c>
      <c r="E36" s="19"/>
      <c r="F36" s="19"/>
      <c r="G36" s="19"/>
      <c r="H36" s="19"/>
      <c r="I36" s="441">
        <f t="shared" si="0"/>
        <v>86.6</v>
      </c>
    </row>
    <row r="37" spans="1:10" s="3" customFormat="1" ht="15.75" x14ac:dyDescent="0.25">
      <c r="A37" s="428">
        <v>3</v>
      </c>
      <c r="B37" s="439" t="s">
        <v>499</v>
      </c>
      <c r="C37" s="440" t="s">
        <v>6</v>
      </c>
      <c r="D37" s="19">
        <v>94.6</v>
      </c>
      <c r="E37" s="19"/>
      <c r="F37" s="19"/>
      <c r="G37" s="19"/>
      <c r="H37" s="19"/>
      <c r="I37" s="441">
        <f t="shared" si="0"/>
        <v>94.6</v>
      </c>
    </row>
    <row r="38" spans="1:10" s="3" customFormat="1" ht="15.75" x14ac:dyDescent="0.25">
      <c r="A38" s="433">
        <v>5</v>
      </c>
      <c r="B38" s="439" t="s">
        <v>499</v>
      </c>
      <c r="C38" s="440" t="s">
        <v>8</v>
      </c>
      <c r="D38" s="19">
        <v>95.4</v>
      </c>
      <c r="E38" s="19"/>
      <c r="F38" s="19"/>
      <c r="G38" s="19"/>
      <c r="H38" s="19"/>
      <c r="I38" s="441">
        <f t="shared" si="0"/>
        <v>95.4</v>
      </c>
    </row>
    <row r="39" spans="1:10" s="3" customFormat="1" ht="15.75" x14ac:dyDescent="0.25">
      <c r="A39" s="436">
        <v>1</v>
      </c>
      <c r="B39" s="439" t="s">
        <v>499</v>
      </c>
      <c r="C39" s="440" t="s">
        <v>10</v>
      </c>
      <c r="D39" s="19">
        <v>101.9</v>
      </c>
      <c r="E39" s="19"/>
      <c r="F39" s="19"/>
      <c r="G39" s="19"/>
      <c r="H39" s="19"/>
      <c r="I39" s="441">
        <f t="shared" si="0"/>
        <v>101.9</v>
      </c>
    </row>
    <row r="40" spans="1:10" ht="16.5" thickBot="1" x14ac:dyDescent="0.25">
      <c r="A40" s="404" t="s">
        <v>0</v>
      </c>
      <c r="B40" s="404" t="s">
        <v>498</v>
      </c>
      <c r="C40" s="417" t="s">
        <v>501</v>
      </c>
      <c r="D40" s="418" t="s">
        <v>105</v>
      </c>
      <c r="E40" s="418" t="s">
        <v>1</v>
      </c>
      <c r="F40" s="418" t="s">
        <v>2</v>
      </c>
      <c r="G40" s="418" t="s">
        <v>3</v>
      </c>
      <c r="H40" s="419" t="s">
        <v>4</v>
      </c>
      <c r="I40" s="420" t="s">
        <v>11</v>
      </c>
      <c r="J40"/>
    </row>
    <row r="41" spans="1:10" x14ac:dyDescent="0.2">
      <c r="J41"/>
    </row>
    <row r="55" spans="4:4" x14ac:dyDescent="0.2">
      <c r="D55" s="2" t="s">
        <v>12</v>
      </c>
    </row>
  </sheetData>
  <sortState ref="A2:L65">
    <sortCondition ref="B2:B65"/>
    <sortCondition ref="I2:I65"/>
  </sortState>
  <phoneticPr fontId="0" type="noConversion"/>
  <conditionalFormatting sqref="A27:B34">
    <cfRule type="cellIs" dxfId="148" priority="6" stopIfTrue="1" operator="between">
      <formula>500</formula>
      <formula>599</formula>
    </cfRule>
    <cfRule type="cellIs" dxfId="147" priority="7" stopIfTrue="1" operator="between">
      <formula>600</formula>
      <formula>699</formula>
    </cfRule>
    <cfRule type="cellIs" dxfId="146" priority="8" stopIfTrue="1" operator="between">
      <formula>300</formula>
      <formula>399</formula>
    </cfRule>
  </conditionalFormatting>
  <conditionalFormatting sqref="A1:A1048576">
    <cfRule type="cellIs" dxfId="145" priority="2" operator="between">
      <formula>600</formula>
      <formula>700</formula>
    </cfRule>
    <cfRule type="cellIs" dxfId="144" priority="3" operator="between">
      <formula>299</formula>
      <formula>399</formula>
    </cfRule>
    <cfRule type="cellIs" dxfId="143" priority="4" operator="between">
      <formula>99</formula>
      <formula>200</formula>
    </cfRule>
    <cfRule type="cellIs" dxfId="142" priority="5" operator="between">
      <formula>400</formula>
      <formula>499</formula>
    </cfRule>
  </conditionalFormatting>
  <conditionalFormatting sqref="A8">
    <cfRule type="cellIs" dxfId="141" priority="1" operator="between">
      <formula>500</formula>
      <formula>599</formula>
    </cfRule>
  </conditionalFormatting>
  <pageMargins left="0.75" right="0.75" top="1" bottom="1" header="0.5" footer="0.5"/>
  <pageSetup paperSize="9" scale="92" orientation="portrait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/>
  </sheetViews>
  <sheetFormatPr defaultColWidth="9.140625" defaultRowHeight="15.75" x14ac:dyDescent="0.25"/>
  <cols>
    <col min="1" max="1" width="6.5703125" style="22" customWidth="1"/>
    <col min="2" max="2" width="11.42578125" style="22" customWidth="1"/>
    <col min="3" max="3" width="27.7109375" style="3" customWidth="1"/>
    <col min="4" max="8" width="9.140625" style="4"/>
    <col min="9" max="9" width="11.140625" style="4" customWidth="1"/>
    <col min="10" max="16384" width="9.140625" style="3"/>
  </cols>
  <sheetData>
    <row r="1" spans="1:9" ht="31.5" x14ac:dyDescent="0.2">
      <c r="A1" s="45" t="s">
        <v>0</v>
      </c>
      <c r="B1" s="46" t="s">
        <v>511</v>
      </c>
      <c r="C1" s="46" t="s">
        <v>35</v>
      </c>
      <c r="D1" s="48" t="s">
        <v>105</v>
      </c>
      <c r="E1" s="48" t="s">
        <v>1</v>
      </c>
      <c r="F1" s="48" t="s">
        <v>2</v>
      </c>
      <c r="G1" s="48" t="s">
        <v>3</v>
      </c>
      <c r="H1" s="48" t="s">
        <v>4</v>
      </c>
      <c r="I1" s="48" t="s">
        <v>5</v>
      </c>
    </row>
    <row r="2" spans="1:9" ht="17.25" customHeight="1" x14ac:dyDescent="0.25">
      <c r="A2" s="86">
        <v>605</v>
      </c>
      <c r="B2" s="390" t="s">
        <v>161</v>
      </c>
      <c r="C2" s="8" t="str">
        <f>LOOKUP(A2,Names!A$1:B995)</f>
        <v>Henry Thorneywork</v>
      </c>
      <c r="D2" s="11">
        <v>2.2400000000000002</v>
      </c>
      <c r="E2" s="11"/>
      <c r="F2" s="11"/>
      <c r="G2" s="11"/>
      <c r="H2" s="11"/>
      <c r="I2" s="13">
        <f t="shared" ref="I2:I33" si="0">MAX(D2:H2)</f>
        <v>2.2400000000000002</v>
      </c>
    </row>
    <row r="3" spans="1:9" ht="17.25" customHeight="1" x14ac:dyDescent="0.25">
      <c r="A3" s="21">
        <v>571</v>
      </c>
      <c r="B3" s="390" t="s">
        <v>161</v>
      </c>
      <c r="C3" s="8" t="str">
        <f>LOOKUP(A3,Names!A$1:B994)</f>
        <v>Lewis Johnson</v>
      </c>
      <c r="D3" s="11">
        <v>2.16</v>
      </c>
      <c r="E3" s="11"/>
      <c r="F3" s="11"/>
      <c r="G3" s="11"/>
      <c r="H3" s="11"/>
      <c r="I3" s="13">
        <f t="shared" si="0"/>
        <v>2.16</v>
      </c>
    </row>
    <row r="4" spans="1:9" ht="17.25" customHeight="1" x14ac:dyDescent="0.2">
      <c r="A4" s="36">
        <v>358</v>
      </c>
      <c r="B4" s="390" t="s">
        <v>161</v>
      </c>
      <c r="C4" s="8" t="str">
        <f>LOOKUP(A4,Names!A$1:B1006)</f>
        <v>Zach Elliott</v>
      </c>
      <c r="D4" s="11">
        <v>2.11</v>
      </c>
      <c r="E4" s="11"/>
      <c r="F4" s="11"/>
      <c r="G4" s="11"/>
      <c r="H4" s="11"/>
      <c r="I4" s="13">
        <f t="shared" si="0"/>
        <v>2.11</v>
      </c>
    </row>
    <row r="5" spans="1:9" ht="17.25" customHeight="1" x14ac:dyDescent="0.25">
      <c r="A5" s="21">
        <v>493</v>
      </c>
      <c r="B5" s="390" t="s">
        <v>161</v>
      </c>
      <c r="C5" s="8" t="str">
        <f>LOOKUP(A5,Names!A$1:B993)</f>
        <v>Ben White</v>
      </c>
      <c r="D5" s="11">
        <v>1.89</v>
      </c>
      <c r="E5" s="11"/>
      <c r="F5" s="11"/>
      <c r="G5" s="11"/>
      <c r="H5" s="11"/>
      <c r="I5" s="13">
        <f t="shared" si="0"/>
        <v>1.89</v>
      </c>
    </row>
    <row r="6" spans="1:9" ht="17.25" customHeight="1" x14ac:dyDescent="0.25">
      <c r="A6" s="85">
        <v>363</v>
      </c>
      <c r="B6" s="390" t="s">
        <v>161</v>
      </c>
      <c r="C6" s="8" t="str">
        <f>LOOKUP(A6,Names!A$1:B992)</f>
        <v>Kiondra Lewis-Brown</v>
      </c>
      <c r="D6" s="11">
        <v>1.86</v>
      </c>
      <c r="E6" s="11"/>
      <c r="F6" s="11"/>
      <c r="G6" s="11"/>
      <c r="H6" s="11"/>
      <c r="I6" s="13">
        <f t="shared" si="0"/>
        <v>1.86</v>
      </c>
    </row>
    <row r="7" spans="1:9" ht="17.25" customHeight="1" x14ac:dyDescent="0.25">
      <c r="A7" s="21">
        <v>604</v>
      </c>
      <c r="B7" s="390" t="s">
        <v>161</v>
      </c>
      <c r="C7" s="8" t="str">
        <f>LOOKUP(A7,Names!A$1:B996)</f>
        <v>Deaglan O'Brien</v>
      </c>
      <c r="D7" s="11">
        <v>1.85</v>
      </c>
      <c r="E7" s="11"/>
      <c r="F7" s="11"/>
      <c r="G7" s="11"/>
      <c r="H7" s="11"/>
      <c r="I7" s="13">
        <f t="shared" si="0"/>
        <v>1.85</v>
      </c>
    </row>
    <row r="8" spans="1:9" ht="17.25" customHeight="1" x14ac:dyDescent="0.2">
      <c r="A8" s="36">
        <v>152</v>
      </c>
      <c r="B8" s="390" t="s">
        <v>161</v>
      </c>
      <c r="C8" s="8" t="str">
        <f>LOOKUP(A8,Names!A$1:B991)</f>
        <v>Luke Obrian</v>
      </c>
      <c r="D8" s="11">
        <v>1.83</v>
      </c>
      <c r="E8" s="11"/>
      <c r="F8" s="11"/>
      <c r="G8" s="11"/>
      <c r="H8" s="11"/>
      <c r="I8" s="13">
        <f t="shared" si="0"/>
        <v>1.83</v>
      </c>
    </row>
    <row r="9" spans="1:9" ht="17.25" customHeight="1" x14ac:dyDescent="0.25">
      <c r="A9" s="21">
        <v>157</v>
      </c>
      <c r="B9" s="390" t="s">
        <v>161</v>
      </c>
      <c r="C9" s="8" t="str">
        <f>LOOKUP(A9,Names!A$1:B1005)</f>
        <v>Henry Sanders</v>
      </c>
      <c r="D9" s="11">
        <v>1.56</v>
      </c>
      <c r="E9" s="11"/>
      <c r="F9" s="11"/>
      <c r="G9" s="11"/>
      <c r="H9" s="11"/>
      <c r="I9" s="13">
        <f t="shared" si="0"/>
        <v>1.56</v>
      </c>
    </row>
    <row r="10" spans="1:9" ht="17.25" customHeight="1" x14ac:dyDescent="0.25">
      <c r="A10" s="21">
        <v>490</v>
      </c>
      <c r="B10" s="390" t="s">
        <v>161</v>
      </c>
      <c r="C10" s="8" t="str">
        <f>LOOKUP(A10,Names!A$1:B1003)</f>
        <v>Tom Partridge</v>
      </c>
      <c r="D10" s="11">
        <v>1.51</v>
      </c>
      <c r="E10" s="11"/>
      <c r="F10" s="11"/>
      <c r="G10" s="11"/>
      <c r="H10" s="11"/>
      <c r="I10" s="13">
        <f t="shared" si="0"/>
        <v>1.51</v>
      </c>
    </row>
    <row r="11" spans="1:9" ht="17.25" customHeight="1" x14ac:dyDescent="0.25">
      <c r="A11" s="21"/>
      <c r="B11" s="390" t="s">
        <v>161</v>
      </c>
      <c r="C11" s="394" t="e">
        <f>LOOKUP(A11,Names!A$1:B1004)</f>
        <v>#N/A</v>
      </c>
      <c r="D11" s="16"/>
      <c r="E11" s="16"/>
      <c r="F11" s="16"/>
      <c r="G11" s="16"/>
      <c r="H11" s="16"/>
      <c r="I11" s="13">
        <f t="shared" si="0"/>
        <v>0</v>
      </c>
    </row>
    <row r="12" spans="1:9" x14ac:dyDescent="0.25">
      <c r="A12" s="21"/>
      <c r="B12" s="390" t="s">
        <v>161</v>
      </c>
      <c r="C12" s="8" t="e">
        <f>LOOKUP(A12,Names!A$1:B997)</f>
        <v>#N/A</v>
      </c>
      <c r="D12" s="11"/>
      <c r="E12" s="11"/>
      <c r="F12" s="11"/>
      <c r="G12" s="11"/>
      <c r="H12" s="11"/>
      <c r="I12" s="13">
        <f t="shared" si="0"/>
        <v>0</v>
      </c>
    </row>
    <row r="13" spans="1:9" x14ac:dyDescent="0.25">
      <c r="A13" s="21"/>
      <c r="B13" s="390" t="s">
        <v>161</v>
      </c>
      <c r="C13" s="8" t="e">
        <f>LOOKUP(A13,Names!A$1:B999)</f>
        <v>#N/A</v>
      </c>
      <c r="D13" s="11"/>
      <c r="E13" s="11"/>
      <c r="F13" s="11"/>
      <c r="G13" s="11"/>
      <c r="H13" s="11"/>
      <c r="I13" s="13">
        <f t="shared" si="0"/>
        <v>0</v>
      </c>
    </row>
    <row r="14" spans="1:9" ht="15" x14ac:dyDescent="0.2">
      <c r="A14" s="8">
        <v>601</v>
      </c>
      <c r="B14" s="392" t="s">
        <v>162</v>
      </c>
      <c r="C14" s="8" t="str">
        <f>LOOKUP(A14,Names!A$1:B731)</f>
        <v>Tom O'Hanlon</v>
      </c>
      <c r="D14" s="11">
        <v>8.89</v>
      </c>
      <c r="E14" s="11"/>
      <c r="F14" s="11"/>
      <c r="G14" s="11"/>
      <c r="H14" s="11"/>
      <c r="I14" s="13">
        <f t="shared" si="0"/>
        <v>8.89</v>
      </c>
    </row>
    <row r="15" spans="1:9" ht="15" x14ac:dyDescent="0.2">
      <c r="A15" s="8">
        <v>359</v>
      </c>
      <c r="B15" s="392" t="s">
        <v>162</v>
      </c>
      <c r="C15" s="8" t="str">
        <f>LOOKUP(A15,Names!A$1:B727)</f>
        <v>Alexander Oleskow</v>
      </c>
      <c r="D15" s="11">
        <v>6.96</v>
      </c>
      <c r="E15" s="11"/>
      <c r="F15" s="11"/>
      <c r="G15" s="11"/>
      <c r="H15" s="11"/>
      <c r="I15" s="13">
        <f t="shared" si="0"/>
        <v>6.96</v>
      </c>
    </row>
    <row r="16" spans="1:9" ht="15" x14ac:dyDescent="0.2">
      <c r="A16" s="8">
        <v>361</v>
      </c>
      <c r="B16" s="392" t="s">
        <v>162</v>
      </c>
      <c r="C16" s="8" t="str">
        <f>LOOKUP(A16,Names!A$1:B732)</f>
        <v>Jackson Williamson</v>
      </c>
      <c r="D16" s="11">
        <v>6.96</v>
      </c>
      <c r="E16" s="11"/>
      <c r="F16" s="11"/>
      <c r="G16" s="11"/>
      <c r="H16" s="11"/>
      <c r="I16" s="13">
        <f t="shared" si="0"/>
        <v>6.96</v>
      </c>
    </row>
    <row r="17" spans="1:9" x14ac:dyDescent="0.25">
      <c r="A17" s="85">
        <v>607</v>
      </c>
      <c r="B17" s="392" t="s">
        <v>162</v>
      </c>
      <c r="C17" s="8" t="str">
        <f>LOOKUP(A17,Names!A$1:B723)</f>
        <v>Tom Rayson</v>
      </c>
      <c r="D17" s="11">
        <v>5.65</v>
      </c>
      <c r="E17" s="11"/>
      <c r="F17" s="11"/>
      <c r="G17" s="11"/>
      <c r="H17" s="11"/>
      <c r="I17" s="13">
        <f t="shared" si="0"/>
        <v>5.65</v>
      </c>
    </row>
    <row r="18" spans="1:9" ht="15" x14ac:dyDescent="0.2">
      <c r="A18" s="29">
        <v>572</v>
      </c>
      <c r="B18" s="392" t="s">
        <v>162</v>
      </c>
      <c r="C18" s="8" t="str">
        <f>LOOKUP(A18,Names!A$1:B726)</f>
        <v>Oliver Barnard</v>
      </c>
      <c r="D18" s="11">
        <v>4.95</v>
      </c>
      <c r="E18" s="11"/>
      <c r="F18" s="11"/>
      <c r="G18" s="11"/>
      <c r="H18" s="11"/>
      <c r="I18" s="13">
        <f t="shared" si="0"/>
        <v>4.95</v>
      </c>
    </row>
    <row r="19" spans="1:9" ht="15" x14ac:dyDescent="0.2">
      <c r="A19" s="8">
        <v>157</v>
      </c>
      <c r="B19" s="392" t="s">
        <v>162</v>
      </c>
      <c r="C19" s="8" t="str">
        <f>LOOKUP(A19,Names!A$1:B728)</f>
        <v>Henry Sanders</v>
      </c>
      <c r="D19" s="11">
        <v>4.9000000000000004</v>
      </c>
      <c r="E19" s="11"/>
      <c r="F19" s="11"/>
      <c r="G19" s="11"/>
      <c r="H19" s="11"/>
      <c r="I19" s="13">
        <f t="shared" si="0"/>
        <v>4.9000000000000004</v>
      </c>
    </row>
    <row r="20" spans="1:9" ht="15" x14ac:dyDescent="0.2">
      <c r="A20" s="8">
        <v>155</v>
      </c>
      <c r="B20" s="392" t="s">
        <v>162</v>
      </c>
      <c r="C20" s="8" t="str">
        <f>LOOKUP(A20,Names!A$1:B725)</f>
        <v>Jamie Crothers</v>
      </c>
      <c r="D20" s="11">
        <v>4.5599999999999996</v>
      </c>
      <c r="E20" s="11"/>
      <c r="F20" s="11"/>
      <c r="G20" s="11"/>
      <c r="H20" s="11"/>
      <c r="I20" s="13">
        <f t="shared" si="0"/>
        <v>4.5599999999999996</v>
      </c>
    </row>
    <row r="21" spans="1:9" ht="15" x14ac:dyDescent="0.2">
      <c r="A21" s="8"/>
      <c r="B21" s="392" t="s">
        <v>162</v>
      </c>
      <c r="C21" s="8" t="e">
        <f>LOOKUP(A21,Names!A$1:B729)</f>
        <v>#N/A</v>
      </c>
      <c r="D21" s="11"/>
      <c r="E21" s="11"/>
      <c r="F21" s="11"/>
      <c r="G21" s="11"/>
      <c r="H21" s="11"/>
      <c r="I21" s="13">
        <f t="shared" si="0"/>
        <v>0</v>
      </c>
    </row>
    <row r="22" spans="1:9" ht="15" x14ac:dyDescent="0.2">
      <c r="A22" s="8"/>
      <c r="B22" s="392" t="s">
        <v>162</v>
      </c>
      <c r="C22" s="8" t="e">
        <f>LOOKUP(A22,Names!A$1:B730)</f>
        <v>#N/A</v>
      </c>
      <c r="D22" s="11"/>
      <c r="E22" s="11"/>
      <c r="F22" s="11"/>
      <c r="G22" s="11"/>
      <c r="H22" s="11"/>
      <c r="I22" s="13">
        <f t="shared" si="0"/>
        <v>0</v>
      </c>
    </row>
    <row r="23" spans="1:9" ht="15" x14ac:dyDescent="0.2">
      <c r="A23" s="8"/>
      <c r="B23" s="392" t="s">
        <v>162</v>
      </c>
      <c r="C23" s="8" t="e">
        <f>LOOKUP(A23,Names!A$1:B722)</f>
        <v>#N/A</v>
      </c>
      <c r="D23" s="11"/>
      <c r="E23" s="11"/>
      <c r="F23" s="11"/>
      <c r="G23" s="11"/>
      <c r="H23" s="11"/>
      <c r="I23" s="13">
        <f t="shared" si="0"/>
        <v>0</v>
      </c>
    </row>
    <row r="24" spans="1:9" x14ac:dyDescent="0.25">
      <c r="A24" s="86">
        <v>602</v>
      </c>
      <c r="B24" s="393" t="s">
        <v>510</v>
      </c>
      <c r="C24" s="394" t="str">
        <f>LOOKUP(A24,Names!A$1:B1028)</f>
        <v>Chris Perry</v>
      </c>
      <c r="D24" s="23">
        <v>75</v>
      </c>
      <c r="E24" s="23"/>
      <c r="F24" s="23"/>
      <c r="G24" s="23"/>
      <c r="H24" s="23"/>
      <c r="I24" s="14">
        <f t="shared" si="0"/>
        <v>75</v>
      </c>
    </row>
    <row r="25" spans="1:9" x14ac:dyDescent="0.25">
      <c r="A25" s="21">
        <v>149</v>
      </c>
      <c r="B25" s="393" t="s">
        <v>510</v>
      </c>
      <c r="C25" s="8" t="str">
        <f>LOOKUP(A25,Names!A$1:B1031)</f>
        <v>Chase Hansle</v>
      </c>
      <c r="D25" s="12">
        <v>72</v>
      </c>
      <c r="E25" s="12"/>
      <c r="F25" s="12"/>
      <c r="G25" s="12"/>
      <c r="H25" s="12"/>
      <c r="I25" s="14">
        <f t="shared" si="0"/>
        <v>72</v>
      </c>
    </row>
    <row r="26" spans="1:9" x14ac:dyDescent="0.25">
      <c r="A26" s="85">
        <v>607</v>
      </c>
      <c r="B26" s="393" t="s">
        <v>510</v>
      </c>
      <c r="C26" s="8" t="str">
        <f>LOOKUP(A26,Names!A$1:B1025)</f>
        <v>Tom Rayson</v>
      </c>
      <c r="D26" s="12">
        <v>72</v>
      </c>
      <c r="E26" s="12"/>
      <c r="F26" s="12"/>
      <c r="G26" s="12"/>
      <c r="H26" s="12"/>
      <c r="I26" s="14">
        <f t="shared" si="0"/>
        <v>72</v>
      </c>
    </row>
    <row r="27" spans="1:9" x14ac:dyDescent="0.25">
      <c r="A27" s="21">
        <v>356</v>
      </c>
      <c r="B27" s="393" t="s">
        <v>510</v>
      </c>
      <c r="C27" s="8" t="str">
        <f>LOOKUP(A27,Names!A$1:B1029)</f>
        <v>Benjamin Saunders</v>
      </c>
      <c r="D27" s="12">
        <v>68</v>
      </c>
      <c r="E27" s="12"/>
      <c r="F27" s="12"/>
      <c r="G27" s="12"/>
      <c r="H27" s="12"/>
      <c r="I27" s="14">
        <f t="shared" si="0"/>
        <v>68</v>
      </c>
    </row>
    <row r="28" spans="1:9" x14ac:dyDescent="0.25">
      <c r="A28" s="21">
        <v>573</v>
      </c>
      <c r="B28" s="393" t="s">
        <v>510</v>
      </c>
      <c r="C28" s="8" t="str">
        <f>LOOKUP(A28,Names!A$1:B1034)</f>
        <v>Sam Ehlan</v>
      </c>
      <c r="D28" s="12">
        <v>65</v>
      </c>
      <c r="E28" s="12"/>
      <c r="F28" s="12"/>
      <c r="G28" s="12"/>
      <c r="H28" s="12"/>
      <c r="I28" s="14">
        <f t="shared" si="0"/>
        <v>65</v>
      </c>
    </row>
    <row r="29" spans="1:9" x14ac:dyDescent="0.25">
      <c r="A29" s="21">
        <v>152</v>
      </c>
      <c r="B29" s="393" t="s">
        <v>510</v>
      </c>
      <c r="C29" s="8" t="str">
        <f>LOOKUP(A29,Names!A$1:B1032)</f>
        <v>Luke Obrian</v>
      </c>
      <c r="D29" s="12">
        <v>64</v>
      </c>
      <c r="E29" s="12"/>
      <c r="F29" s="12"/>
      <c r="G29" s="12"/>
      <c r="H29" s="12"/>
      <c r="I29" s="14">
        <f t="shared" si="0"/>
        <v>64</v>
      </c>
    </row>
    <row r="30" spans="1:9" x14ac:dyDescent="0.25">
      <c r="A30" s="21">
        <v>357</v>
      </c>
      <c r="B30" s="393" t="s">
        <v>510</v>
      </c>
      <c r="C30" s="8" t="str">
        <f>LOOKUP(A30,Names!A$1:B1033)</f>
        <v>Akello Hodgers-Blake</v>
      </c>
      <c r="D30" s="12">
        <v>54</v>
      </c>
      <c r="E30" s="12"/>
      <c r="F30" s="12"/>
      <c r="G30" s="12"/>
      <c r="H30" s="18"/>
      <c r="I30" s="14">
        <f t="shared" si="0"/>
        <v>54</v>
      </c>
    </row>
    <row r="31" spans="1:9" x14ac:dyDescent="0.25">
      <c r="A31" s="21"/>
      <c r="B31" s="393" t="s">
        <v>510</v>
      </c>
      <c r="C31" s="8" t="e">
        <f>LOOKUP(A31,Names!A$1:B1035)</f>
        <v>#N/A</v>
      </c>
      <c r="D31" s="12"/>
      <c r="E31" s="12"/>
      <c r="F31" s="12"/>
      <c r="G31" s="12"/>
      <c r="H31" s="12"/>
      <c r="I31" s="14">
        <f t="shared" si="0"/>
        <v>0</v>
      </c>
    </row>
    <row r="32" spans="1:9" x14ac:dyDescent="0.25">
      <c r="A32" s="21"/>
      <c r="B32" s="393" t="s">
        <v>510</v>
      </c>
      <c r="C32" s="8" t="e">
        <f>LOOKUP(A32,Names!A$1:B1036)</f>
        <v>#N/A</v>
      </c>
      <c r="D32" s="12"/>
      <c r="E32" s="12"/>
      <c r="F32" s="12"/>
      <c r="G32" s="12"/>
      <c r="H32" s="12"/>
      <c r="I32" s="14">
        <f t="shared" si="0"/>
        <v>0</v>
      </c>
    </row>
    <row r="33" spans="1:9" x14ac:dyDescent="0.25">
      <c r="A33" s="21"/>
      <c r="B33" s="393" t="s">
        <v>510</v>
      </c>
      <c r="C33" s="8" t="e">
        <f>LOOKUP(A33,Names!A$1:B1027)</f>
        <v>#N/A</v>
      </c>
      <c r="D33" s="18"/>
      <c r="E33" s="18"/>
      <c r="F33" s="18"/>
      <c r="G33" s="18"/>
      <c r="H33" s="18"/>
      <c r="I33" s="14">
        <f t="shared" si="0"/>
        <v>0</v>
      </c>
    </row>
    <row r="34" spans="1:9" x14ac:dyDescent="0.25">
      <c r="A34" s="21">
        <v>149</v>
      </c>
      <c r="B34" s="391" t="s">
        <v>174</v>
      </c>
      <c r="C34" s="8" t="str">
        <f>LOOKUP(A34,Names!A$1:B1010)</f>
        <v>Chase Hansle</v>
      </c>
      <c r="D34" s="11">
        <v>7.5</v>
      </c>
      <c r="E34" s="11"/>
      <c r="F34" s="11"/>
      <c r="G34" s="11"/>
      <c r="H34" s="11"/>
      <c r="I34" s="13">
        <f t="shared" ref="I34:I54" si="1">MAX(D34:H34)</f>
        <v>7.5</v>
      </c>
    </row>
    <row r="35" spans="1:9" x14ac:dyDescent="0.25">
      <c r="A35" s="86">
        <v>605</v>
      </c>
      <c r="B35" s="391" t="s">
        <v>174</v>
      </c>
      <c r="C35" s="8" t="str">
        <f>LOOKUP(A35,Names!A$1:B1014)</f>
        <v>Henry Thorneywork</v>
      </c>
      <c r="D35" s="11">
        <v>6.62</v>
      </c>
      <c r="E35" s="11"/>
      <c r="F35" s="11"/>
      <c r="G35" s="11"/>
      <c r="H35" s="11"/>
      <c r="I35" s="13">
        <f t="shared" si="1"/>
        <v>6.62</v>
      </c>
    </row>
    <row r="36" spans="1:9" x14ac:dyDescent="0.25">
      <c r="A36" s="21">
        <v>362</v>
      </c>
      <c r="B36" s="391" t="s">
        <v>174</v>
      </c>
      <c r="C36" s="8" t="str">
        <f>LOOKUP(A36,Names!A$1:B1012)</f>
        <v>Jardel Thompson-Jones</v>
      </c>
      <c r="D36" s="11">
        <v>6.44</v>
      </c>
      <c r="E36" s="11"/>
      <c r="F36" s="11"/>
      <c r="G36" s="11"/>
      <c r="H36" s="11"/>
      <c r="I36" s="13">
        <f t="shared" si="1"/>
        <v>6.44</v>
      </c>
    </row>
    <row r="37" spans="1:9" x14ac:dyDescent="0.25">
      <c r="A37" s="21">
        <v>571</v>
      </c>
      <c r="B37" s="391" t="s">
        <v>174</v>
      </c>
      <c r="C37" s="394" t="str">
        <f>LOOKUP(A37,Names!A$1:B1013)</f>
        <v>Lewis Johnson</v>
      </c>
      <c r="D37" s="16">
        <v>6.02</v>
      </c>
      <c r="E37" s="16"/>
      <c r="F37" s="16"/>
      <c r="G37" s="16"/>
      <c r="H37" s="16"/>
      <c r="I37" s="13">
        <f t="shared" si="1"/>
        <v>6.02</v>
      </c>
    </row>
    <row r="38" spans="1:9" x14ac:dyDescent="0.25">
      <c r="A38" s="21">
        <v>493</v>
      </c>
      <c r="B38" s="391" t="s">
        <v>174</v>
      </c>
      <c r="C38" s="8" t="str">
        <f>LOOKUP(A38,Names!A$1:B1016)</f>
        <v>Ben White</v>
      </c>
      <c r="D38" s="11">
        <v>5.94</v>
      </c>
      <c r="E38" s="11"/>
      <c r="F38" s="11"/>
      <c r="G38" s="11"/>
      <c r="H38" s="16"/>
      <c r="I38" s="13">
        <f t="shared" si="1"/>
        <v>5.94</v>
      </c>
    </row>
    <row r="39" spans="1:9" x14ac:dyDescent="0.25">
      <c r="A39" s="21">
        <v>150</v>
      </c>
      <c r="B39" s="391" t="s">
        <v>174</v>
      </c>
      <c r="C39" s="8" t="str">
        <f>LOOKUP(A39,Names!A$1:B1023)</f>
        <v>Chris Sissons</v>
      </c>
      <c r="D39" s="11">
        <v>5.9</v>
      </c>
      <c r="E39" s="11"/>
      <c r="F39" s="11"/>
      <c r="G39" s="11"/>
      <c r="H39" s="11"/>
      <c r="I39" s="13">
        <f t="shared" si="1"/>
        <v>5.9</v>
      </c>
    </row>
    <row r="40" spans="1:9" x14ac:dyDescent="0.25">
      <c r="A40" s="21">
        <v>361</v>
      </c>
      <c r="B40" s="391" t="s">
        <v>174</v>
      </c>
      <c r="C40" s="8" t="str">
        <f>LOOKUP(A40,Names!A$1:B1011)</f>
        <v>Jackson Williamson</v>
      </c>
      <c r="D40" s="11">
        <v>5.88</v>
      </c>
      <c r="E40" s="11"/>
      <c r="F40" s="11"/>
      <c r="G40" s="11"/>
      <c r="H40" s="11"/>
      <c r="I40" s="13">
        <f t="shared" si="1"/>
        <v>5.88</v>
      </c>
    </row>
    <row r="41" spans="1:9" x14ac:dyDescent="0.25">
      <c r="A41" s="21">
        <v>602</v>
      </c>
      <c r="B41" s="391" t="s">
        <v>174</v>
      </c>
      <c r="C41" s="8" t="str">
        <f>LOOKUP(A41,Names!A$1:B1015)</f>
        <v>Chris Perry</v>
      </c>
      <c r="D41" s="11">
        <v>5.88</v>
      </c>
      <c r="E41" s="11"/>
      <c r="F41" s="11"/>
      <c r="G41" s="11"/>
      <c r="H41" s="11"/>
      <c r="I41" s="13">
        <f t="shared" si="1"/>
        <v>5.88</v>
      </c>
    </row>
    <row r="42" spans="1:9" x14ac:dyDescent="0.25">
      <c r="A42" s="21">
        <v>572</v>
      </c>
      <c r="B42" s="391" t="s">
        <v>174</v>
      </c>
      <c r="C42" s="8" t="str">
        <f>LOOKUP(A42,Names!A$1:B1022)</f>
        <v>Oliver Barnard</v>
      </c>
      <c r="D42" s="11" t="s">
        <v>472</v>
      </c>
      <c r="E42" s="11"/>
      <c r="F42" s="11"/>
      <c r="G42" s="11"/>
      <c r="H42" s="11"/>
      <c r="I42" s="13">
        <f t="shared" si="1"/>
        <v>0</v>
      </c>
    </row>
    <row r="43" spans="1:9" x14ac:dyDescent="0.25">
      <c r="A43" s="37"/>
      <c r="B43" s="391" t="s">
        <v>174</v>
      </c>
      <c r="C43" s="8" t="e">
        <f>LOOKUP(A43,Names!A$1:B1014)</f>
        <v>#N/A</v>
      </c>
      <c r="D43" s="11"/>
      <c r="E43" s="11"/>
      <c r="F43" s="11"/>
      <c r="G43" s="11"/>
      <c r="H43" s="11"/>
      <c r="I43" s="13">
        <f t="shared" si="1"/>
        <v>0</v>
      </c>
    </row>
    <row r="44" spans="1:9" x14ac:dyDescent="0.25">
      <c r="A44" s="37"/>
      <c r="B44" s="391" t="s">
        <v>174</v>
      </c>
      <c r="C44" s="8" t="e">
        <f>LOOKUP(A44,Names!A$1:B1015)</f>
        <v>#N/A</v>
      </c>
      <c r="D44" s="11"/>
      <c r="E44" s="11"/>
      <c r="F44" s="11"/>
      <c r="G44" s="11"/>
      <c r="H44" s="11"/>
      <c r="I44" s="13">
        <f t="shared" si="1"/>
        <v>0</v>
      </c>
    </row>
    <row r="45" spans="1:9" x14ac:dyDescent="0.25">
      <c r="A45" s="37"/>
      <c r="B45" s="391" t="s">
        <v>174</v>
      </c>
      <c r="C45" s="8" t="e">
        <f>LOOKUP(A45,Names!A$1:B1025)</f>
        <v>#N/A</v>
      </c>
      <c r="D45" s="17"/>
      <c r="E45" s="17"/>
      <c r="F45" s="11"/>
      <c r="G45" s="11"/>
      <c r="H45" s="11"/>
      <c r="I45" s="13">
        <f t="shared" si="1"/>
        <v>0</v>
      </c>
    </row>
    <row r="46" spans="1:9" x14ac:dyDescent="0.25">
      <c r="A46" s="21">
        <v>149</v>
      </c>
      <c r="B46" s="235" t="s">
        <v>164</v>
      </c>
      <c r="C46" s="8" t="str">
        <f>LOOKUP(A46,Names!A$1:B975)</f>
        <v>Chase Hansle</v>
      </c>
      <c r="D46" s="12">
        <v>52</v>
      </c>
      <c r="E46" s="12"/>
      <c r="F46" s="12"/>
      <c r="G46" s="12"/>
      <c r="H46" s="12"/>
      <c r="I46" s="14">
        <f t="shared" si="1"/>
        <v>52</v>
      </c>
    </row>
    <row r="47" spans="1:9" x14ac:dyDescent="0.25">
      <c r="A47" s="21">
        <v>364</v>
      </c>
      <c r="B47" s="235" t="s">
        <v>164</v>
      </c>
      <c r="C47" s="8" t="str">
        <f>LOOKUP(A47,Names!A$1:B977)</f>
        <v>Charlie Lester</v>
      </c>
      <c r="D47" s="12">
        <v>49</v>
      </c>
      <c r="E47" s="12"/>
      <c r="F47" s="12"/>
      <c r="G47" s="12"/>
      <c r="H47" s="12"/>
      <c r="I47" s="14">
        <f t="shared" si="1"/>
        <v>49</v>
      </c>
    </row>
    <row r="48" spans="1:9" x14ac:dyDescent="0.25">
      <c r="A48" s="21">
        <v>360</v>
      </c>
      <c r="B48" s="235" t="s">
        <v>164</v>
      </c>
      <c r="C48" s="394" t="str">
        <f>LOOKUP(A48,Names!A$1:B978)</f>
        <v>Carter Williamson</v>
      </c>
      <c r="D48" s="396">
        <v>48</v>
      </c>
      <c r="E48" s="396"/>
      <c r="F48" s="396"/>
      <c r="G48" s="396"/>
      <c r="H48" s="396"/>
      <c r="I48" s="14">
        <f t="shared" si="1"/>
        <v>48</v>
      </c>
    </row>
    <row r="49" spans="1:9" x14ac:dyDescent="0.25">
      <c r="A49" s="21">
        <v>490</v>
      </c>
      <c r="B49" s="235" t="s">
        <v>164</v>
      </c>
      <c r="C49" s="8" t="str">
        <f>LOOKUP(A49,Names!A$1:B983)</f>
        <v>Tom Partridge</v>
      </c>
      <c r="D49" s="12">
        <v>43</v>
      </c>
      <c r="E49" s="12"/>
      <c r="F49" s="12"/>
      <c r="G49" s="12"/>
      <c r="H49" s="12"/>
      <c r="I49" s="14">
        <f t="shared" si="1"/>
        <v>43</v>
      </c>
    </row>
    <row r="50" spans="1:9" x14ac:dyDescent="0.25">
      <c r="A50" s="21">
        <v>573</v>
      </c>
      <c r="B50" s="235" t="s">
        <v>164</v>
      </c>
      <c r="C50" s="8" t="str">
        <f>LOOKUP(A50,Names!A$1:B984)</f>
        <v>Sam Ehlan</v>
      </c>
      <c r="D50" s="12">
        <v>37</v>
      </c>
      <c r="E50" s="12"/>
      <c r="F50" s="12"/>
      <c r="G50" s="12"/>
      <c r="H50" s="12"/>
      <c r="I50" s="14">
        <f t="shared" si="1"/>
        <v>37</v>
      </c>
    </row>
    <row r="51" spans="1:9" x14ac:dyDescent="0.25">
      <c r="A51" s="21">
        <v>157</v>
      </c>
      <c r="B51" s="235" t="s">
        <v>164</v>
      </c>
      <c r="C51" s="8" t="str">
        <f>LOOKUP(A51,Names!A$1:B976)</f>
        <v>Henry Sanders</v>
      </c>
      <c r="D51" s="12">
        <v>34</v>
      </c>
      <c r="E51" s="12"/>
      <c r="F51" s="12"/>
      <c r="G51" s="12"/>
      <c r="H51" s="12"/>
      <c r="I51" s="14">
        <f t="shared" si="1"/>
        <v>34</v>
      </c>
    </row>
    <row r="52" spans="1:9" x14ac:dyDescent="0.25">
      <c r="A52" s="21"/>
      <c r="B52" s="235" t="s">
        <v>164</v>
      </c>
      <c r="C52" s="8" t="e">
        <f>LOOKUP(A52,Names!A$1:B979)</f>
        <v>#N/A</v>
      </c>
      <c r="D52" s="12"/>
      <c r="E52" s="12"/>
      <c r="F52" s="12"/>
      <c r="G52" s="12"/>
      <c r="H52" s="12"/>
      <c r="I52" s="14">
        <f t="shared" si="1"/>
        <v>0</v>
      </c>
    </row>
    <row r="53" spans="1:9" x14ac:dyDescent="0.25">
      <c r="A53" s="21"/>
      <c r="B53" s="235" t="s">
        <v>164</v>
      </c>
      <c r="C53" s="8" t="e">
        <f>LOOKUP(A53,Names!A$1:B985)</f>
        <v>#N/A</v>
      </c>
      <c r="D53" s="12"/>
      <c r="E53" s="12"/>
      <c r="F53" s="12"/>
      <c r="G53" s="12"/>
      <c r="H53" s="12"/>
      <c r="I53" s="14">
        <f t="shared" si="1"/>
        <v>0</v>
      </c>
    </row>
    <row r="54" spans="1:9" x14ac:dyDescent="0.25">
      <c r="A54" s="21"/>
      <c r="B54" s="235" t="s">
        <v>164</v>
      </c>
      <c r="C54" s="8" t="e">
        <f>LOOKUP(A54,Names!A$1:B986)</f>
        <v>#N/A</v>
      </c>
      <c r="D54" s="12"/>
      <c r="E54" s="12"/>
      <c r="F54" s="12"/>
      <c r="G54" s="12"/>
      <c r="H54" s="12"/>
      <c r="I54" s="14">
        <f t="shared" si="1"/>
        <v>0</v>
      </c>
    </row>
    <row r="55" spans="1:9" ht="31.5" x14ac:dyDescent="0.2">
      <c r="A55" s="45" t="s">
        <v>0</v>
      </c>
      <c r="B55" s="45" t="s">
        <v>498</v>
      </c>
      <c r="C55" s="45" t="s">
        <v>35</v>
      </c>
      <c r="D55" s="395" t="s">
        <v>105</v>
      </c>
      <c r="E55" s="395" t="s">
        <v>1</v>
      </c>
      <c r="F55" s="395" t="s">
        <v>2</v>
      </c>
      <c r="G55" s="395" t="s">
        <v>3</v>
      </c>
      <c r="H55" s="397" t="s">
        <v>4</v>
      </c>
      <c r="I55" s="47" t="s">
        <v>5</v>
      </c>
    </row>
  </sheetData>
  <sortState ref="A2:I55">
    <sortCondition ref="B2:B55"/>
    <sortCondition descending="1" ref="I2:I55"/>
  </sortState>
  <phoneticPr fontId="0" type="noConversion"/>
  <conditionalFormatting sqref="A55:B65525 A1:B23 A48:A54">
    <cfRule type="cellIs" dxfId="140" priority="3" stopIfTrue="1" operator="between">
      <formula>300</formula>
      <formula>399</formula>
    </cfRule>
    <cfRule type="cellIs" dxfId="139" priority="4" stopIfTrue="1" operator="between">
      <formula>600</formula>
      <formula>699</formula>
    </cfRule>
    <cfRule type="cellIs" dxfId="138" priority="5" stopIfTrue="1" operator="between">
      <formula>500</formula>
      <formula>599</formula>
    </cfRule>
  </conditionalFormatting>
  <conditionalFormatting sqref="A24:B46 A47 B47:B54">
    <cfRule type="cellIs" dxfId="137" priority="6" stopIfTrue="1" operator="between">
      <formula>300</formula>
      <formula>399</formula>
    </cfRule>
    <cfRule type="cellIs" dxfId="136" priority="7" stopIfTrue="1" operator="between">
      <formula>600</formula>
      <formula>699</formula>
    </cfRule>
    <cfRule type="cellIs" dxfId="135" priority="8" stopIfTrue="1" operator="between">
      <formula>500</formula>
      <formula>599</formula>
    </cfRule>
  </conditionalFormatting>
  <conditionalFormatting sqref="A1:A1048576">
    <cfRule type="cellIs" dxfId="134" priority="1" operator="between">
      <formula>99</formula>
      <formula>199.5</formula>
    </cfRule>
    <cfRule type="cellIs" dxfId="133" priority="2" operator="between">
      <formula>400</formula>
      <formula>499.5</formula>
    </cfRule>
  </conditionalFormatting>
  <printOptions horizontalCentered="1" verticalCentered="1"/>
  <pageMargins left="0.74803149606299213" right="0.74803149606299213" top="0.87" bottom="0.8" header="0.51181102362204722" footer="0.51181102362204722"/>
  <pageSetup paperSize="9" scale="82" orientation="portrait" horizontalDpi="300" verticalDpi="300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/>
  </sheetViews>
  <sheetFormatPr defaultColWidth="9.140625" defaultRowHeight="15.75" x14ac:dyDescent="0.25"/>
  <cols>
    <col min="1" max="1" width="9.140625" style="22"/>
    <col min="2" max="2" width="10" style="22" customWidth="1"/>
    <col min="3" max="3" width="25.42578125" style="3" customWidth="1"/>
    <col min="4" max="9" width="9.140625" style="26"/>
    <col min="10" max="16384" width="9.140625" style="3"/>
  </cols>
  <sheetData>
    <row r="1" spans="1:9" ht="31.5" x14ac:dyDescent="0.2">
      <c r="A1" s="45" t="s">
        <v>0</v>
      </c>
      <c r="B1" s="46" t="s">
        <v>511</v>
      </c>
      <c r="C1" s="46" t="s">
        <v>501</v>
      </c>
      <c r="D1" s="48" t="s">
        <v>105</v>
      </c>
      <c r="E1" s="48" t="s">
        <v>1</v>
      </c>
      <c r="F1" s="48" t="s">
        <v>2</v>
      </c>
      <c r="G1" s="48" t="s">
        <v>3</v>
      </c>
      <c r="H1" s="63" t="s">
        <v>4</v>
      </c>
      <c r="I1" s="63" t="s">
        <v>5</v>
      </c>
    </row>
    <row r="2" spans="1:9" s="10" customFormat="1" ht="16.5" customHeight="1" x14ac:dyDescent="0.25">
      <c r="A2" s="21">
        <v>152</v>
      </c>
      <c r="B2" s="21" t="s">
        <v>140</v>
      </c>
      <c r="C2" s="8" t="str">
        <f>LOOKUP(A2,Names!A1:B739)</f>
        <v>Luke Obrian</v>
      </c>
      <c r="D2" s="9">
        <v>98.4</v>
      </c>
      <c r="E2" s="9"/>
      <c r="F2" s="9"/>
      <c r="G2" s="19"/>
      <c r="H2" s="19"/>
      <c r="I2" s="15">
        <f>MIN(D2:H2)</f>
        <v>98.4</v>
      </c>
    </row>
    <row r="3" spans="1:9" ht="16.5" customHeight="1" x14ac:dyDescent="0.25">
      <c r="A3" s="21">
        <v>357</v>
      </c>
      <c r="B3" s="21" t="s">
        <v>140</v>
      </c>
      <c r="C3" s="8" t="str">
        <f>LOOKUP(A3,Names!A7:B740)</f>
        <v>Akello Hodgers-Blake</v>
      </c>
      <c r="D3" s="19">
        <v>110.7</v>
      </c>
      <c r="E3" s="19"/>
      <c r="F3" s="19"/>
      <c r="G3" s="9"/>
      <c r="H3" s="9"/>
      <c r="I3" s="15">
        <f>MIN(D3:H3)</f>
        <v>110.7</v>
      </c>
    </row>
    <row r="4" spans="1:9" ht="16.5" customHeight="1" x14ac:dyDescent="0.25">
      <c r="A4" s="37"/>
      <c r="B4" s="21" t="s">
        <v>140</v>
      </c>
      <c r="C4" s="8" t="e">
        <f>LOOKUP(A4,Names!A10:B743)</f>
        <v>#N/A</v>
      </c>
      <c r="D4" s="9"/>
      <c r="E4" s="9"/>
      <c r="F4" s="9"/>
      <c r="G4" s="9"/>
      <c r="H4" s="9"/>
      <c r="I4" s="15">
        <f>MIN(D4:H4)</f>
        <v>0</v>
      </c>
    </row>
    <row r="5" spans="1:9" ht="16.5" customHeight="1" x14ac:dyDescent="0.25">
      <c r="A5" s="21">
        <v>601</v>
      </c>
      <c r="B5" s="21" t="s">
        <v>159</v>
      </c>
      <c r="C5" s="8" t="str">
        <f>LOOKUP(A5,Names!A$1:B753)</f>
        <v>Tom O'Hanlon</v>
      </c>
      <c r="D5" s="9">
        <v>24.8</v>
      </c>
      <c r="E5" s="9"/>
      <c r="F5" s="9"/>
      <c r="G5" s="9"/>
      <c r="H5" s="9"/>
      <c r="I5" s="15">
        <f t="shared" ref="I5:I13" si="0">MIN(D5:H5)</f>
        <v>24.8</v>
      </c>
    </row>
    <row r="6" spans="1:9" ht="16.5" customHeight="1" x14ac:dyDescent="0.25">
      <c r="A6" s="21">
        <v>149</v>
      </c>
      <c r="B6" s="21" t="s">
        <v>159</v>
      </c>
      <c r="C6" s="8" t="str">
        <f>LOOKUP(A6,Names!A$1:B751)</f>
        <v>Chase Hansle</v>
      </c>
      <c r="D6" s="9">
        <v>25.4</v>
      </c>
      <c r="E6" s="9"/>
      <c r="F6" s="9"/>
      <c r="G6" s="9"/>
      <c r="H6" s="9"/>
      <c r="I6" s="15">
        <f t="shared" si="0"/>
        <v>25.4</v>
      </c>
    </row>
    <row r="7" spans="1:9" x14ac:dyDescent="0.25">
      <c r="A7" s="37">
        <v>358</v>
      </c>
      <c r="B7" s="21" t="s">
        <v>159</v>
      </c>
      <c r="C7" s="8" t="str">
        <f>LOOKUP(A7,Names!A$1:B761)</f>
        <v>Zach Elliott</v>
      </c>
      <c r="D7" s="9">
        <v>26.4</v>
      </c>
      <c r="E7" s="9"/>
      <c r="F7" s="9"/>
      <c r="G7" s="19"/>
      <c r="H7" s="9"/>
      <c r="I7" s="15">
        <f t="shared" si="0"/>
        <v>26.4</v>
      </c>
    </row>
    <row r="8" spans="1:9" ht="16.5" customHeight="1" x14ac:dyDescent="0.25">
      <c r="A8" s="37">
        <v>571</v>
      </c>
      <c r="B8" s="21" t="s">
        <v>159</v>
      </c>
      <c r="C8" s="8" t="str">
        <f>LOOKUP(A8,Names!A$1:B759)</f>
        <v>Lewis Johnson</v>
      </c>
      <c r="D8" s="9">
        <v>27</v>
      </c>
      <c r="E8" s="9"/>
      <c r="F8" s="9"/>
      <c r="G8" s="9"/>
      <c r="H8" s="9"/>
      <c r="I8" s="15">
        <f t="shared" si="0"/>
        <v>27</v>
      </c>
    </row>
    <row r="9" spans="1:9" ht="16.5" customHeight="1" x14ac:dyDescent="0.25">
      <c r="A9" s="21">
        <v>493</v>
      </c>
      <c r="B9" s="21" t="s">
        <v>159</v>
      </c>
      <c r="C9" s="8" t="str">
        <f>LOOKUP(A9,Names!A$1:B757)</f>
        <v>Ben White</v>
      </c>
      <c r="D9" s="19">
        <v>27.6</v>
      </c>
      <c r="E9" s="19"/>
      <c r="F9" s="19"/>
      <c r="G9" s="19"/>
      <c r="H9" s="19"/>
      <c r="I9" s="15">
        <f t="shared" si="0"/>
        <v>27.6</v>
      </c>
    </row>
    <row r="10" spans="1:9" ht="16.5" customHeight="1" x14ac:dyDescent="0.25">
      <c r="A10" s="21">
        <v>604</v>
      </c>
      <c r="B10" s="21" t="s">
        <v>159</v>
      </c>
      <c r="C10" s="8" t="str">
        <f>LOOKUP(A10,Names!A$1:B752)</f>
        <v>Deaglan O'Brien</v>
      </c>
      <c r="D10" s="19">
        <v>26.1</v>
      </c>
      <c r="E10" s="19"/>
      <c r="F10" s="19"/>
      <c r="G10" s="9"/>
      <c r="H10" s="19"/>
      <c r="I10" s="15">
        <f t="shared" si="0"/>
        <v>26.1</v>
      </c>
    </row>
    <row r="11" spans="1:9" ht="16.5" customHeight="1" x14ac:dyDescent="0.25">
      <c r="A11" s="37">
        <v>359</v>
      </c>
      <c r="B11" s="21" t="s">
        <v>159</v>
      </c>
      <c r="C11" s="8" t="str">
        <f>LOOKUP(A11,Names!A$1:B755)</f>
        <v>Alexander Oleskow</v>
      </c>
      <c r="D11" s="9">
        <v>26.2</v>
      </c>
      <c r="E11" s="9"/>
      <c r="F11" s="9"/>
      <c r="G11" s="9"/>
      <c r="H11" s="9"/>
      <c r="I11" s="15">
        <f t="shared" si="0"/>
        <v>26.2</v>
      </c>
    </row>
    <row r="12" spans="1:9" ht="16.5" customHeight="1" x14ac:dyDescent="0.25">
      <c r="A12" s="21">
        <v>156</v>
      </c>
      <c r="B12" s="21" t="s">
        <v>159</v>
      </c>
      <c r="C12" s="8" t="str">
        <f>LOOKUP(A12,Names!A$1:B763)</f>
        <v>James Ward</v>
      </c>
      <c r="D12" s="9">
        <v>29.2</v>
      </c>
      <c r="E12" s="9"/>
      <c r="F12" s="9"/>
      <c r="G12" s="9"/>
      <c r="H12" s="9"/>
      <c r="I12" s="15">
        <f t="shared" si="0"/>
        <v>29.2</v>
      </c>
    </row>
    <row r="13" spans="1:9" ht="16.5" customHeight="1" x14ac:dyDescent="0.25">
      <c r="A13" s="21"/>
      <c r="B13" s="21" t="s">
        <v>159</v>
      </c>
      <c r="C13" s="8" t="e">
        <f>LOOKUP(A13,Names!A$1:B765)</f>
        <v>#N/A</v>
      </c>
      <c r="D13" s="9"/>
      <c r="E13" s="9"/>
      <c r="F13" s="9"/>
      <c r="G13" s="9"/>
      <c r="H13" s="9"/>
      <c r="I13" s="15">
        <f t="shared" si="0"/>
        <v>0</v>
      </c>
    </row>
    <row r="14" spans="1:9" x14ac:dyDescent="0.25">
      <c r="A14" s="21">
        <v>601</v>
      </c>
      <c r="B14" s="21" t="s">
        <v>160</v>
      </c>
      <c r="C14" s="8" t="str">
        <f>LOOKUP(A14,Names!A$1:B768)</f>
        <v>Tom O'Hanlon</v>
      </c>
      <c r="D14" s="9">
        <v>54.3</v>
      </c>
      <c r="E14" s="9"/>
      <c r="F14" s="9"/>
      <c r="G14" s="9"/>
      <c r="H14" s="9"/>
      <c r="I14" s="15">
        <f t="shared" ref="I14:I23" si="1">MIN(D14:H14)</f>
        <v>54.3</v>
      </c>
    </row>
    <row r="15" spans="1:9" x14ac:dyDescent="0.25">
      <c r="A15" s="21">
        <v>572</v>
      </c>
      <c r="B15" s="21" t="s">
        <v>160</v>
      </c>
      <c r="C15" s="8" t="str">
        <f>LOOKUP(A15,Names!A$1:B774)</f>
        <v>Oliver Barnard</v>
      </c>
      <c r="D15" s="9">
        <v>56.6</v>
      </c>
      <c r="E15" s="9"/>
      <c r="F15" s="9"/>
      <c r="G15" s="9"/>
      <c r="H15" s="9"/>
      <c r="I15" s="15">
        <f t="shared" si="1"/>
        <v>56.6</v>
      </c>
    </row>
    <row r="16" spans="1:9" x14ac:dyDescent="0.25">
      <c r="A16" s="21">
        <v>150</v>
      </c>
      <c r="B16" s="21" t="s">
        <v>160</v>
      </c>
      <c r="C16" s="8" t="str">
        <f>LOOKUP(A16,Names!A$1:B774)</f>
        <v>Chris Sissons</v>
      </c>
      <c r="D16" s="9">
        <v>57.2</v>
      </c>
      <c r="E16" s="9"/>
      <c r="F16" s="9"/>
      <c r="G16" s="9"/>
      <c r="H16" s="9"/>
      <c r="I16" s="15">
        <f t="shared" si="1"/>
        <v>57.2</v>
      </c>
    </row>
    <row r="17" spans="1:9" x14ac:dyDescent="0.25">
      <c r="A17" s="21">
        <v>490</v>
      </c>
      <c r="B17" s="21" t="s">
        <v>160</v>
      </c>
      <c r="C17" s="8" t="str">
        <f>LOOKUP(A17,Names!A$1:B769)</f>
        <v>Tom Partridge</v>
      </c>
      <c r="D17" s="9">
        <v>57.6</v>
      </c>
      <c r="E17" s="9"/>
      <c r="F17" s="9"/>
      <c r="G17" s="9"/>
      <c r="H17" s="9"/>
      <c r="I17" s="15">
        <f t="shared" si="1"/>
        <v>57.6</v>
      </c>
    </row>
    <row r="18" spans="1:9" x14ac:dyDescent="0.25">
      <c r="A18" s="37">
        <v>356</v>
      </c>
      <c r="B18" s="21" t="s">
        <v>160</v>
      </c>
      <c r="C18" s="8" t="str">
        <f>LOOKUP(A18,Names!A$1:B775)</f>
        <v>Benjamin Saunders</v>
      </c>
      <c r="D18" s="9">
        <v>59.3</v>
      </c>
      <c r="E18" s="9"/>
      <c r="F18" s="9"/>
      <c r="G18" s="9"/>
      <c r="H18" s="9"/>
      <c r="I18" s="15">
        <f t="shared" si="1"/>
        <v>59.3</v>
      </c>
    </row>
    <row r="19" spans="1:9" x14ac:dyDescent="0.25">
      <c r="A19" s="21">
        <v>605</v>
      </c>
      <c r="B19" s="21" t="s">
        <v>160</v>
      </c>
      <c r="C19" s="8" t="str">
        <f>LOOKUP(A19,Names!A$1:B771)</f>
        <v>Henry Thorneywork</v>
      </c>
      <c r="D19" s="9">
        <v>55.7</v>
      </c>
      <c r="E19" s="9"/>
      <c r="F19" s="9"/>
      <c r="G19" s="9"/>
      <c r="H19" s="9"/>
      <c r="I19" s="15">
        <f t="shared" si="1"/>
        <v>55.7</v>
      </c>
    </row>
    <row r="20" spans="1:9" x14ac:dyDescent="0.25">
      <c r="A20" s="37">
        <v>364</v>
      </c>
      <c r="B20" s="21" t="s">
        <v>160</v>
      </c>
      <c r="C20" s="8" t="str">
        <f>LOOKUP(A20,Names!A$1:B770)</f>
        <v>Charlie Lester</v>
      </c>
      <c r="D20" s="9">
        <v>60.8</v>
      </c>
      <c r="E20" s="9"/>
      <c r="F20" s="9"/>
      <c r="G20" s="9"/>
      <c r="H20" s="9"/>
      <c r="I20" s="15">
        <f t="shared" si="1"/>
        <v>60.8</v>
      </c>
    </row>
    <row r="21" spans="1:9" x14ac:dyDescent="0.25">
      <c r="A21" s="21">
        <v>154</v>
      </c>
      <c r="B21" s="21" t="s">
        <v>160</v>
      </c>
      <c r="C21" s="8" t="str">
        <f>LOOKUP(A21,Names!A$1:B775)</f>
        <v>Joe Higgins</v>
      </c>
      <c r="D21" s="9">
        <v>61</v>
      </c>
      <c r="E21" s="9"/>
      <c r="F21" s="9"/>
      <c r="G21" s="9"/>
      <c r="H21" s="9"/>
      <c r="I21" s="15">
        <f t="shared" si="1"/>
        <v>61</v>
      </c>
    </row>
    <row r="22" spans="1:9" x14ac:dyDescent="0.25">
      <c r="A22" s="21">
        <v>573</v>
      </c>
      <c r="B22" s="21" t="s">
        <v>160</v>
      </c>
      <c r="C22" s="8" t="str">
        <f>LOOKUP(A22,Names!A$1:B776)</f>
        <v>Sam Ehlan</v>
      </c>
      <c r="D22" s="9">
        <v>64.599999999999994</v>
      </c>
      <c r="E22" s="9"/>
      <c r="F22" s="9"/>
      <c r="G22" s="9"/>
      <c r="H22" s="9"/>
      <c r="I22" s="15">
        <f t="shared" si="1"/>
        <v>64.599999999999994</v>
      </c>
    </row>
    <row r="23" spans="1:9" x14ac:dyDescent="0.25">
      <c r="A23" s="37"/>
      <c r="B23" s="21" t="s">
        <v>160</v>
      </c>
      <c r="C23" s="8" t="e">
        <f>LOOKUP(A23,Names!A$1:B773)</f>
        <v>#N/A</v>
      </c>
      <c r="D23" s="9"/>
      <c r="E23" s="9"/>
      <c r="F23" s="9"/>
      <c r="G23" s="9"/>
      <c r="H23" s="9"/>
      <c r="I23" s="15">
        <f t="shared" si="1"/>
        <v>0</v>
      </c>
    </row>
    <row r="24" spans="1:9" ht="16.5" thickBot="1" x14ac:dyDescent="0.3"/>
    <row r="25" spans="1:9" x14ac:dyDescent="0.2">
      <c r="A25" s="64" t="s">
        <v>0</v>
      </c>
      <c r="B25" s="65"/>
      <c r="C25" s="65" t="s">
        <v>38</v>
      </c>
      <c r="D25" s="48" t="s">
        <v>105</v>
      </c>
      <c r="E25" s="48" t="s">
        <v>1</v>
      </c>
      <c r="F25" s="48" t="s">
        <v>2</v>
      </c>
      <c r="G25" s="48" t="s">
        <v>3</v>
      </c>
      <c r="H25" s="66" t="s">
        <v>4</v>
      </c>
      <c r="I25" s="67" t="s">
        <v>39</v>
      </c>
    </row>
    <row r="26" spans="1:9" ht="15" x14ac:dyDescent="0.2">
      <c r="A26" s="68">
        <v>6</v>
      </c>
      <c r="B26" s="426"/>
      <c r="C26" s="69" t="s">
        <v>7</v>
      </c>
      <c r="D26" s="70">
        <v>87.5</v>
      </c>
      <c r="E26" s="70"/>
      <c r="F26" s="70"/>
      <c r="G26" s="70"/>
      <c r="H26" s="70"/>
      <c r="I26" s="71">
        <f>MIN(D26:H26)</f>
        <v>87.5</v>
      </c>
    </row>
    <row r="27" spans="1:9" ht="15" x14ac:dyDescent="0.2">
      <c r="A27" s="68">
        <v>3</v>
      </c>
      <c r="B27" s="426"/>
      <c r="C27" s="69" t="s">
        <v>6</v>
      </c>
      <c r="D27" s="70">
        <v>86.5</v>
      </c>
      <c r="E27" s="70"/>
      <c r="F27" s="70"/>
      <c r="G27" s="70"/>
      <c r="H27" s="70"/>
      <c r="I27" s="71">
        <f>MIN(D27:H27)</f>
        <v>86.5</v>
      </c>
    </row>
    <row r="28" spans="1:9" ht="15" x14ac:dyDescent="0.2">
      <c r="A28" s="75">
        <v>1</v>
      </c>
      <c r="B28" s="39"/>
      <c r="C28" s="76" t="s">
        <v>10</v>
      </c>
      <c r="D28" s="70">
        <v>88.9</v>
      </c>
      <c r="E28" s="70"/>
      <c r="F28" s="70"/>
      <c r="G28" s="70"/>
      <c r="H28" s="70"/>
      <c r="I28" s="71">
        <f>MIN(D28:H28)</f>
        <v>88.9</v>
      </c>
    </row>
    <row r="29" spans="1:9" ht="15" x14ac:dyDescent="0.2">
      <c r="A29" s="68">
        <v>5</v>
      </c>
      <c r="B29" s="426"/>
      <c r="C29" s="69" t="s">
        <v>8</v>
      </c>
      <c r="D29" s="70"/>
      <c r="E29" s="70"/>
      <c r="F29" s="70"/>
      <c r="G29" s="70"/>
      <c r="H29" s="70"/>
      <c r="I29" s="71">
        <f>MIN(D29:H29)</f>
        <v>0</v>
      </c>
    </row>
    <row r="30" spans="1:9" thickBot="1" x14ac:dyDescent="0.25">
      <c r="A30" s="77">
        <v>4</v>
      </c>
      <c r="B30" s="427"/>
      <c r="C30" s="78" t="s">
        <v>9</v>
      </c>
      <c r="D30" s="72"/>
      <c r="E30" s="72"/>
      <c r="F30" s="72"/>
      <c r="G30" s="72"/>
      <c r="H30" s="72"/>
      <c r="I30" s="73">
        <f>MIN(D30:H30)</f>
        <v>0</v>
      </c>
    </row>
    <row r="31" spans="1:9" thickBot="1" x14ac:dyDescent="0.25">
      <c r="A31" s="74"/>
      <c r="B31" s="74"/>
      <c r="D31" s="74"/>
      <c r="E31" s="74"/>
      <c r="F31" s="74"/>
      <c r="G31" s="74"/>
      <c r="H31" s="74"/>
      <c r="I31" s="74"/>
    </row>
    <row r="32" spans="1:9" x14ac:dyDescent="0.2">
      <c r="A32" s="64" t="s">
        <v>0</v>
      </c>
      <c r="B32" s="65"/>
      <c r="C32" s="65" t="s">
        <v>40</v>
      </c>
      <c r="D32" s="48" t="s">
        <v>105</v>
      </c>
      <c r="E32" s="48" t="s">
        <v>1</v>
      </c>
      <c r="F32" s="48" t="s">
        <v>2</v>
      </c>
      <c r="G32" s="48" t="s">
        <v>3</v>
      </c>
      <c r="H32" s="66" t="s">
        <v>4</v>
      </c>
      <c r="I32" s="67" t="s">
        <v>39</v>
      </c>
    </row>
    <row r="33" spans="1:9" ht="15" x14ac:dyDescent="0.2">
      <c r="A33" s="75">
        <v>6</v>
      </c>
      <c r="B33" s="39"/>
      <c r="C33" s="76" t="s">
        <v>7</v>
      </c>
      <c r="D33" s="70">
        <v>116.5</v>
      </c>
      <c r="E33" s="70"/>
      <c r="F33" s="70"/>
      <c r="G33" s="70"/>
      <c r="H33" s="70"/>
      <c r="I33" s="71">
        <f>MIN(D33:H33)</f>
        <v>116.5</v>
      </c>
    </row>
    <row r="34" spans="1:9" ht="15" x14ac:dyDescent="0.2">
      <c r="A34" s="68">
        <v>5</v>
      </c>
      <c r="B34" s="426"/>
      <c r="C34" s="69" t="s">
        <v>8</v>
      </c>
      <c r="D34" s="70"/>
      <c r="E34" s="70"/>
      <c r="F34" s="70"/>
      <c r="G34" s="70"/>
      <c r="H34" s="70"/>
      <c r="I34" s="71">
        <f>MIN(D34:H34)</f>
        <v>0</v>
      </c>
    </row>
    <row r="35" spans="1:9" ht="15" x14ac:dyDescent="0.2">
      <c r="A35" s="68">
        <v>4</v>
      </c>
      <c r="B35" s="426"/>
      <c r="C35" s="69" t="s">
        <v>9</v>
      </c>
      <c r="D35" s="70">
        <v>117.2</v>
      </c>
      <c r="E35" s="70"/>
      <c r="F35" s="70"/>
      <c r="G35" s="70"/>
      <c r="H35" s="70"/>
      <c r="I35" s="71">
        <f>MIN(D35:H35)</f>
        <v>117.2</v>
      </c>
    </row>
    <row r="36" spans="1:9" ht="15" x14ac:dyDescent="0.2">
      <c r="A36" s="68">
        <v>1</v>
      </c>
      <c r="B36" s="426"/>
      <c r="C36" s="69" t="s">
        <v>10</v>
      </c>
      <c r="D36" s="70">
        <v>117.3</v>
      </c>
      <c r="E36" s="70"/>
      <c r="F36" s="70"/>
      <c r="G36" s="70"/>
      <c r="H36" s="70"/>
      <c r="I36" s="71">
        <f>MIN(D36:H36)</f>
        <v>117.3</v>
      </c>
    </row>
    <row r="37" spans="1:9" thickBot="1" x14ac:dyDescent="0.25">
      <c r="A37" s="77">
        <v>3</v>
      </c>
      <c r="B37" s="427"/>
      <c r="C37" s="78" t="s">
        <v>6</v>
      </c>
      <c r="D37" s="72"/>
      <c r="E37" s="72"/>
      <c r="F37" s="72"/>
      <c r="G37" s="72"/>
      <c r="H37" s="72"/>
      <c r="I37" s="71">
        <f>MIN(D37:H37)</f>
        <v>0</v>
      </c>
    </row>
    <row r="38" spans="1:9" thickBot="1" x14ac:dyDescent="0.25">
      <c r="A38" s="74"/>
      <c r="B38" s="74"/>
      <c r="D38" s="74"/>
      <c r="E38" s="74"/>
      <c r="F38" s="74"/>
      <c r="G38" s="74"/>
      <c r="H38" s="74"/>
      <c r="I38" s="74"/>
    </row>
    <row r="39" spans="1:9" x14ac:dyDescent="0.2">
      <c r="A39" s="64" t="s">
        <v>0</v>
      </c>
      <c r="B39" s="65"/>
      <c r="C39" s="65" t="s">
        <v>41</v>
      </c>
      <c r="D39" s="48" t="s">
        <v>105</v>
      </c>
      <c r="E39" s="48" t="s">
        <v>1</v>
      </c>
      <c r="F39" s="48" t="s">
        <v>2</v>
      </c>
      <c r="G39" s="48" t="s">
        <v>3</v>
      </c>
      <c r="H39" s="66" t="s">
        <v>4</v>
      </c>
      <c r="I39" s="67" t="s">
        <v>39</v>
      </c>
    </row>
    <row r="40" spans="1:9" ht="15" x14ac:dyDescent="0.2">
      <c r="A40" s="75">
        <v>6</v>
      </c>
      <c r="B40" s="39"/>
      <c r="C40" s="76" t="s">
        <v>7</v>
      </c>
      <c r="D40" s="70">
        <v>102.3</v>
      </c>
      <c r="E40" s="70"/>
      <c r="F40" s="70"/>
      <c r="G40" s="70"/>
      <c r="H40" s="70"/>
      <c r="I40" s="71">
        <f>MIN(D40:H40)</f>
        <v>102.3</v>
      </c>
    </row>
    <row r="41" spans="1:9" ht="15" x14ac:dyDescent="0.2">
      <c r="A41" s="68">
        <v>3</v>
      </c>
      <c r="B41" s="426"/>
      <c r="C41" s="69" t="s">
        <v>6</v>
      </c>
      <c r="D41" s="70">
        <v>106</v>
      </c>
      <c r="E41" s="70"/>
      <c r="F41" s="70"/>
      <c r="G41" s="70"/>
      <c r="H41" s="70"/>
      <c r="I41" s="71">
        <f>MIN(D41:H41)</f>
        <v>106</v>
      </c>
    </row>
    <row r="42" spans="1:9" ht="15" x14ac:dyDescent="0.2">
      <c r="A42" s="68">
        <v>5</v>
      </c>
      <c r="B42" s="426"/>
      <c r="C42" s="69" t="s">
        <v>8</v>
      </c>
      <c r="D42" s="70">
        <v>115.7</v>
      </c>
      <c r="E42" s="70"/>
      <c r="F42" s="70"/>
      <c r="G42" s="70"/>
      <c r="H42" s="70"/>
      <c r="I42" s="71">
        <f>MIN(D42:H42)</f>
        <v>115.7</v>
      </c>
    </row>
    <row r="43" spans="1:9" ht="15" x14ac:dyDescent="0.2">
      <c r="A43" s="68">
        <v>1</v>
      </c>
      <c r="B43" s="426"/>
      <c r="C43" s="69" t="s">
        <v>10</v>
      </c>
      <c r="D43" s="70">
        <v>110.2</v>
      </c>
      <c r="E43" s="70"/>
      <c r="F43" s="70"/>
      <c r="G43" s="70"/>
      <c r="H43" s="70"/>
      <c r="I43" s="71">
        <f>MIN(D43:H43)</f>
        <v>110.2</v>
      </c>
    </row>
    <row r="44" spans="1:9" thickBot="1" x14ac:dyDescent="0.25">
      <c r="A44" s="77">
        <v>4</v>
      </c>
      <c r="B44" s="427"/>
      <c r="C44" s="78" t="s">
        <v>9</v>
      </c>
      <c r="D44" s="72"/>
      <c r="E44" s="72"/>
      <c r="F44" s="72"/>
      <c r="G44" s="72"/>
      <c r="H44" s="72"/>
      <c r="I44" s="73">
        <f>MIN(D44:H44)</f>
        <v>0</v>
      </c>
    </row>
  </sheetData>
  <phoneticPr fontId="7" type="noConversion"/>
  <conditionalFormatting sqref="A1:B1048576">
    <cfRule type="cellIs" dxfId="132" priority="2" stopIfTrue="1" operator="between">
      <formula>300</formula>
      <formula>399</formula>
    </cfRule>
    <cfRule type="cellIs" dxfId="131" priority="3" stopIfTrue="1" operator="between">
      <formula>600</formula>
      <formula>699</formula>
    </cfRule>
    <cfRule type="cellIs" dxfId="130" priority="4" stopIfTrue="1" operator="between">
      <formula>500</formula>
      <formula>599</formula>
    </cfRule>
  </conditionalFormatting>
  <conditionalFormatting sqref="A1:A1048576">
    <cfRule type="cellIs" dxfId="129" priority="1" operator="between">
      <formula>99</formula>
      <formula>199</formula>
    </cfRule>
  </conditionalFormatting>
  <pageMargins left="0.75" right="0.75" top="1" bottom="1" header="0.5" footer="0.5"/>
  <pageSetup paperSize="9" scale="81" orientation="portrait" horizontalDpi="4294967293" r:id="rId1"/>
  <headerFooter alignWithMargins="0">
    <oddHeader>&amp;L&amp;14Sportshall Athletics League&amp;C&amp;14Birmingham Division&amp;R&amp;16 2013 to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zoomScaleNormal="100" workbookViewId="0"/>
  </sheetViews>
  <sheetFormatPr defaultColWidth="9.140625" defaultRowHeight="15.75" x14ac:dyDescent="0.25"/>
  <cols>
    <col min="1" max="1" width="8.5703125" style="22" customWidth="1"/>
    <col min="2" max="2" width="29.5703125" style="3" customWidth="1"/>
    <col min="3" max="3" width="7.140625" style="5" customWidth="1"/>
    <col min="4" max="4" width="7.42578125" style="5" customWidth="1"/>
    <col min="5" max="5" width="8" style="5" customWidth="1"/>
    <col min="6" max="6" width="7.7109375" style="5" customWidth="1"/>
    <col min="7" max="7" width="7.42578125" style="5" customWidth="1"/>
    <col min="8" max="8" width="10.5703125" style="5" customWidth="1"/>
    <col min="9" max="16384" width="9.140625" style="3"/>
  </cols>
  <sheetData>
    <row r="1" spans="1:8" ht="31.5" x14ac:dyDescent="0.2">
      <c r="A1" s="50" t="s">
        <v>0</v>
      </c>
      <c r="B1" s="51" t="s">
        <v>43</v>
      </c>
      <c r="C1" s="52" t="s">
        <v>105</v>
      </c>
      <c r="D1" s="52" t="s">
        <v>1</v>
      </c>
      <c r="E1" s="52" t="s">
        <v>2</v>
      </c>
      <c r="F1" s="52" t="s">
        <v>3</v>
      </c>
      <c r="G1" s="94" t="s">
        <v>4</v>
      </c>
      <c r="H1" s="95" t="s">
        <v>5</v>
      </c>
    </row>
    <row r="2" spans="1:8" ht="15.75" customHeight="1" x14ac:dyDescent="0.25">
      <c r="A2" s="87">
        <v>103</v>
      </c>
      <c r="B2" s="8" t="str">
        <f>LOOKUP(A2,Names!A$1:B1291)</f>
        <v>Lucy Corker</v>
      </c>
      <c r="C2" s="83">
        <v>33</v>
      </c>
      <c r="D2" s="83"/>
      <c r="E2" s="12"/>
      <c r="F2" s="16"/>
      <c r="G2" s="16"/>
      <c r="H2" s="96">
        <f t="shared" ref="H2:H18" si="0">MAX(C2:G2)</f>
        <v>33</v>
      </c>
    </row>
    <row r="3" spans="1:8" ht="15.75" customHeight="1" x14ac:dyDescent="0.25">
      <c r="A3" s="54">
        <v>108</v>
      </c>
      <c r="B3" s="8" t="str">
        <f>LOOKUP(A3,Names!A$1:B1295)</f>
        <v>Millly Fidkin</v>
      </c>
      <c r="C3" s="12">
        <v>39</v>
      </c>
      <c r="D3" s="12"/>
      <c r="E3" s="23"/>
      <c r="F3" s="12"/>
      <c r="G3" s="12"/>
      <c r="H3" s="96">
        <f t="shared" si="0"/>
        <v>39</v>
      </c>
    </row>
    <row r="4" spans="1:8" ht="15.75" customHeight="1" x14ac:dyDescent="0.25">
      <c r="A4" s="54">
        <v>301</v>
      </c>
      <c r="B4" s="8" t="str">
        <f>LOOKUP(A4,Names!A$1:B1296)</f>
        <v>Jessica Moseley</v>
      </c>
      <c r="C4" s="12">
        <v>28</v>
      </c>
      <c r="D4" s="12"/>
      <c r="E4" s="11"/>
      <c r="F4" s="12"/>
      <c r="G4" s="12"/>
      <c r="H4" s="96">
        <f t="shared" si="0"/>
        <v>28</v>
      </c>
    </row>
    <row r="5" spans="1:8" ht="15.75" customHeight="1" x14ac:dyDescent="0.25">
      <c r="A5" s="54">
        <v>304</v>
      </c>
      <c r="B5" s="8" t="str">
        <f>LOOKUP(A5,Names!A$1:B1292)</f>
        <v>Sophie Pasley</v>
      </c>
      <c r="C5" s="12">
        <v>36</v>
      </c>
      <c r="D5" s="12"/>
      <c r="E5" s="12"/>
      <c r="F5" s="12"/>
      <c r="G5" s="12"/>
      <c r="H5" s="96">
        <f t="shared" si="0"/>
        <v>36</v>
      </c>
    </row>
    <row r="6" spans="1:8" ht="15.75" customHeight="1" x14ac:dyDescent="0.25">
      <c r="A6" s="54">
        <v>507</v>
      </c>
      <c r="B6" s="8" t="str">
        <f>LOOKUP(A6,Names!A$1:B1297)</f>
        <v>Lauren Swindell</v>
      </c>
      <c r="C6" s="12">
        <v>34</v>
      </c>
      <c r="D6" s="12"/>
      <c r="E6" s="12"/>
      <c r="F6" s="12"/>
      <c r="G6" s="12"/>
      <c r="H6" s="96">
        <f t="shared" si="0"/>
        <v>34</v>
      </c>
    </row>
    <row r="7" spans="1:8" ht="15.75" customHeight="1" x14ac:dyDescent="0.25">
      <c r="A7" s="54">
        <v>502</v>
      </c>
      <c r="B7" s="8" t="str">
        <f>LOOKUP(A7,Names!A$1:B1294)</f>
        <v>Hannah Evans</v>
      </c>
      <c r="C7" s="12">
        <v>30</v>
      </c>
      <c r="D7" s="12"/>
      <c r="E7" s="12"/>
      <c r="F7" s="12"/>
      <c r="G7" s="12"/>
      <c r="H7" s="96">
        <f t="shared" si="0"/>
        <v>30</v>
      </c>
    </row>
    <row r="8" spans="1:8" ht="15.75" customHeight="1" x14ac:dyDescent="0.25">
      <c r="A8" s="88">
        <v>691</v>
      </c>
      <c r="B8" s="8" t="str">
        <f>LOOKUP(A8,Names!A$1:B1298)</f>
        <v>Ania Gahan</v>
      </c>
      <c r="C8" s="12">
        <v>40</v>
      </c>
      <c r="D8" s="12"/>
      <c r="E8" s="12"/>
      <c r="F8" s="12"/>
      <c r="G8" s="12"/>
      <c r="H8" s="96">
        <f t="shared" si="0"/>
        <v>40</v>
      </c>
    </row>
    <row r="9" spans="1:8" ht="15.75" customHeight="1" x14ac:dyDescent="0.25">
      <c r="A9" s="54">
        <v>694</v>
      </c>
      <c r="B9" s="8" t="str">
        <f>LOOKUP(A9,Names!A$1:B1286)</f>
        <v>Sophie Storey</v>
      </c>
      <c r="C9" s="12">
        <v>39</v>
      </c>
      <c r="D9" s="12"/>
      <c r="E9" s="12"/>
      <c r="F9" s="12"/>
      <c r="G9" s="12"/>
      <c r="H9" s="96">
        <f t="shared" si="0"/>
        <v>39</v>
      </c>
    </row>
    <row r="10" spans="1:8" ht="15.75" customHeight="1" x14ac:dyDescent="0.25">
      <c r="A10" s="54"/>
      <c r="B10" s="8" t="e">
        <f>LOOKUP(A10,Names!A$1:B1285)</f>
        <v>#N/A</v>
      </c>
      <c r="C10" s="12"/>
      <c r="D10" s="12"/>
      <c r="E10" s="12"/>
      <c r="F10" s="12"/>
      <c r="G10" s="12"/>
      <c r="H10" s="96">
        <f t="shared" si="0"/>
        <v>0</v>
      </c>
    </row>
    <row r="11" spans="1:8" ht="15.75" customHeight="1" x14ac:dyDescent="0.25">
      <c r="A11" s="88"/>
      <c r="B11" s="8" t="e">
        <f>LOOKUP(A11,Names!A$1:B1294)</f>
        <v>#N/A</v>
      </c>
      <c r="C11" s="12"/>
      <c r="D11" s="12"/>
      <c r="E11" s="12"/>
      <c r="F11" s="12"/>
      <c r="G11" s="12"/>
      <c r="H11" s="96">
        <f t="shared" si="0"/>
        <v>0</v>
      </c>
    </row>
    <row r="12" spans="1:8" ht="15.75" customHeight="1" x14ac:dyDescent="0.25">
      <c r="A12" s="54"/>
      <c r="B12" s="8" t="e">
        <f>LOOKUP(A12,Names!A$1:B1292)</f>
        <v>#N/A</v>
      </c>
      <c r="C12" s="12"/>
      <c r="D12" s="12"/>
      <c r="E12" s="12"/>
      <c r="F12" s="12"/>
      <c r="G12" s="12"/>
      <c r="H12" s="96">
        <f t="shared" si="0"/>
        <v>0</v>
      </c>
    </row>
    <row r="13" spans="1:8" ht="15.75" customHeight="1" x14ac:dyDescent="0.25">
      <c r="A13" s="54"/>
      <c r="B13" s="8" t="e">
        <f>LOOKUP(A13,Names!A$1:B1299)</f>
        <v>#N/A</v>
      </c>
      <c r="C13" s="12"/>
      <c r="D13" s="12"/>
      <c r="E13" s="12"/>
      <c r="F13" s="12"/>
      <c r="G13" s="12"/>
      <c r="H13" s="96">
        <f t="shared" si="0"/>
        <v>0</v>
      </c>
    </row>
    <row r="14" spans="1:8" ht="15.75" customHeight="1" x14ac:dyDescent="0.25">
      <c r="A14" s="54"/>
      <c r="B14" s="8" t="e">
        <f>LOOKUP(A14,Names!A$1:B1293)</f>
        <v>#N/A</v>
      </c>
      <c r="C14" s="12"/>
      <c r="D14" s="12"/>
      <c r="E14" s="12"/>
      <c r="F14" s="12"/>
      <c r="G14" s="12"/>
      <c r="H14" s="96">
        <f t="shared" si="0"/>
        <v>0</v>
      </c>
    </row>
    <row r="15" spans="1:8" ht="15.75" customHeight="1" x14ac:dyDescent="0.25">
      <c r="A15" s="88"/>
      <c r="B15" s="8" t="e">
        <f>LOOKUP(A15,Names!A$1:B1293)</f>
        <v>#N/A</v>
      </c>
      <c r="C15" s="12"/>
      <c r="D15" s="12"/>
      <c r="E15" s="12"/>
      <c r="F15" s="12"/>
      <c r="G15" s="12"/>
      <c r="H15" s="96">
        <f t="shared" si="0"/>
        <v>0</v>
      </c>
    </row>
    <row r="16" spans="1:8" ht="15.75" customHeight="1" x14ac:dyDescent="0.25">
      <c r="A16" s="54"/>
      <c r="B16" s="8" t="e">
        <f>LOOKUP(A16,Names!A$1:B1293)</f>
        <v>#N/A</v>
      </c>
      <c r="C16" s="12"/>
      <c r="D16" s="12"/>
      <c r="E16" s="12"/>
      <c r="F16" s="12"/>
      <c r="G16" s="12"/>
      <c r="H16" s="96">
        <f t="shared" si="0"/>
        <v>0</v>
      </c>
    </row>
    <row r="17" spans="1:8" ht="15.75" customHeight="1" x14ac:dyDescent="0.25">
      <c r="A17" s="87"/>
      <c r="B17" s="8" t="e">
        <f>LOOKUP(A17,Names!A$1:B1283)</f>
        <v>#N/A</v>
      </c>
      <c r="C17" s="12"/>
      <c r="D17" s="12"/>
      <c r="E17" s="12"/>
      <c r="F17" s="12"/>
      <c r="G17" s="12"/>
      <c r="H17" s="96">
        <f t="shared" si="0"/>
        <v>0</v>
      </c>
    </row>
    <row r="18" spans="1:8" ht="15.75" customHeight="1" thickBot="1" x14ac:dyDescent="0.3">
      <c r="A18" s="87"/>
      <c r="B18" s="8" t="e">
        <f>LOOKUP(A18,Names!A$1:B1284)</f>
        <v>#N/A</v>
      </c>
      <c r="C18" s="12"/>
      <c r="D18" s="12"/>
      <c r="E18" s="12"/>
      <c r="F18" s="12"/>
      <c r="G18" s="12"/>
      <c r="H18" s="96">
        <f t="shared" si="0"/>
        <v>0</v>
      </c>
    </row>
    <row r="19" spans="1:8" ht="27" customHeight="1" x14ac:dyDescent="0.2">
      <c r="A19" s="97" t="s">
        <v>0</v>
      </c>
      <c r="B19" s="42" t="s">
        <v>44</v>
      </c>
      <c r="C19" s="52" t="s">
        <v>105</v>
      </c>
      <c r="D19" s="52" t="s">
        <v>1</v>
      </c>
      <c r="E19" s="52" t="s">
        <v>2</v>
      </c>
      <c r="F19" s="52" t="s">
        <v>3</v>
      </c>
      <c r="G19" s="44" t="s">
        <v>4</v>
      </c>
      <c r="H19" s="98" t="s">
        <v>5</v>
      </c>
    </row>
    <row r="20" spans="1:8" ht="15.75" customHeight="1" x14ac:dyDescent="0.25">
      <c r="A20" s="87">
        <v>104</v>
      </c>
      <c r="B20" s="8" t="str">
        <f>LOOKUP(A20,Names!A$1:B1309)</f>
        <v>Mia Cooper</v>
      </c>
      <c r="C20" s="387">
        <v>1.82</v>
      </c>
      <c r="D20" s="13"/>
      <c r="E20" s="16"/>
      <c r="F20" s="16"/>
      <c r="G20" s="16"/>
      <c r="H20" s="99">
        <f t="shared" ref="H20:H27" si="1">MAX(C20:G20)</f>
        <v>1.82</v>
      </c>
    </row>
    <row r="21" spans="1:8" ht="15.75" customHeight="1" x14ac:dyDescent="0.25">
      <c r="A21" s="54">
        <v>694</v>
      </c>
      <c r="B21" s="8" t="str">
        <f>LOOKUP(A21,Names!A$1:B1316)</f>
        <v>Sophie Storey</v>
      </c>
      <c r="C21" s="16">
        <v>1.74</v>
      </c>
      <c r="D21" s="11"/>
      <c r="E21" s="11"/>
      <c r="F21" s="11"/>
      <c r="G21" s="11"/>
      <c r="H21" s="99">
        <f t="shared" si="1"/>
        <v>1.74</v>
      </c>
    </row>
    <row r="22" spans="1:8" ht="15.75" customHeight="1" x14ac:dyDescent="0.25">
      <c r="A22" s="54">
        <v>693</v>
      </c>
      <c r="B22" s="8" t="str">
        <f>LOOKUP(A22,Names!A$1:B1311)</f>
        <v>Charlotte Cappendell</v>
      </c>
      <c r="C22" s="16">
        <v>1.69</v>
      </c>
      <c r="D22" s="11"/>
      <c r="E22" s="11"/>
      <c r="F22" s="11"/>
      <c r="G22" s="11"/>
      <c r="H22" s="99">
        <f t="shared" si="1"/>
        <v>1.69</v>
      </c>
    </row>
    <row r="23" spans="1:8" ht="15.75" customHeight="1" x14ac:dyDescent="0.25">
      <c r="A23" s="88">
        <v>301</v>
      </c>
      <c r="B23" s="8" t="str">
        <f>LOOKUP(A23,Names!A$1:B1309)</f>
        <v>Jessica Moseley</v>
      </c>
      <c r="C23" s="16">
        <v>1.6</v>
      </c>
      <c r="D23" s="11"/>
      <c r="E23" s="11"/>
      <c r="F23" s="11"/>
      <c r="G23" s="11"/>
      <c r="H23" s="99">
        <f t="shared" si="1"/>
        <v>1.6</v>
      </c>
    </row>
    <row r="24" spans="1:8" ht="15.75" customHeight="1" x14ac:dyDescent="0.25">
      <c r="A24" s="443">
        <v>102</v>
      </c>
      <c r="B24" s="8" t="str">
        <f>LOOKUP(A24,Names!A$1:B1308)</f>
        <v>Patience Clarke</v>
      </c>
      <c r="C24" s="11">
        <v>1.51</v>
      </c>
      <c r="D24" s="11"/>
      <c r="E24" s="11"/>
      <c r="F24" s="11"/>
      <c r="G24" s="11"/>
      <c r="H24" s="99">
        <f t="shared" si="1"/>
        <v>1.51</v>
      </c>
    </row>
    <row r="25" spans="1:8" ht="15.75" customHeight="1" x14ac:dyDescent="0.25">
      <c r="A25" s="54">
        <v>308</v>
      </c>
      <c r="B25" s="8" t="str">
        <f>LOOKUP(A25,Names!A$1:B1310)</f>
        <v>Ashantay Cole</v>
      </c>
      <c r="C25" s="11">
        <v>1.51</v>
      </c>
      <c r="D25" s="11"/>
      <c r="E25" s="11"/>
      <c r="F25" s="11"/>
      <c r="G25" s="11"/>
      <c r="H25" s="99">
        <f t="shared" si="1"/>
        <v>1.51</v>
      </c>
    </row>
    <row r="26" spans="1:8" ht="15.75" customHeight="1" x14ac:dyDescent="0.25">
      <c r="A26" s="54">
        <v>503</v>
      </c>
      <c r="B26" s="8" t="str">
        <f>LOOKUP(A26,Names!A$1:B1313)</f>
        <v>Sophie Ehlan</v>
      </c>
      <c r="C26" s="11">
        <v>1.4</v>
      </c>
      <c r="D26" s="11"/>
      <c r="E26" s="11"/>
      <c r="F26" s="11"/>
      <c r="G26" s="11"/>
      <c r="H26" s="99">
        <f t="shared" si="1"/>
        <v>1.4</v>
      </c>
    </row>
    <row r="27" spans="1:8" ht="15.75" customHeight="1" x14ac:dyDescent="0.25">
      <c r="A27" s="54">
        <v>506</v>
      </c>
      <c r="B27" s="8" t="str">
        <f>LOOKUP(A27,Names!A$1:B1310)</f>
        <v>Bethany Devonshire</v>
      </c>
      <c r="C27" s="11">
        <v>1.29</v>
      </c>
      <c r="D27" s="11"/>
      <c r="E27" s="11"/>
      <c r="F27" s="11"/>
      <c r="G27" s="11"/>
      <c r="H27" s="99">
        <f t="shared" si="1"/>
        <v>1.29</v>
      </c>
    </row>
    <row r="28" spans="1:8" ht="15.75" customHeight="1" x14ac:dyDescent="0.25">
      <c r="A28" s="54"/>
      <c r="B28" s="8" t="e">
        <f>LOOKUP(A28,Names!A$1:B1312)</f>
        <v>#N/A</v>
      </c>
      <c r="C28" s="11"/>
      <c r="D28" s="11"/>
      <c r="E28" s="11"/>
      <c r="F28" s="11"/>
      <c r="G28" s="11"/>
      <c r="H28" s="99">
        <f t="shared" ref="H28:H35" si="2">MAX(C28:G28)</f>
        <v>0</v>
      </c>
    </row>
    <row r="29" spans="1:8" ht="15.75" customHeight="1" x14ac:dyDescent="0.25">
      <c r="A29" s="54"/>
      <c r="B29" s="8" t="e">
        <f>LOOKUP(A29,Names!A$1:B1305)</f>
        <v>#N/A</v>
      </c>
      <c r="C29" s="11"/>
      <c r="D29" s="11"/>
      <c r="E29" s="11"/>
      <c r="F29" s="11"/>
      <c r="G29" s="11"/>
      <c r="H29" s="99">
        <f t="shared" si="2"/>
        <v>0</v>
      </c>
    </row>
    <row r="30" spans="1:8" ht="15.75" customHeight="1" x14ac:dyDescent="0.25">
      <c r="A30" s="88"/>
      <c r="B30" s="8" t="e">
        <f>LOOKUP(A30,Names!A$1:B1314)</f>
        <v>#N/A</v>
      </c>
      <c r="C30" s="11"/>
      <c r="D30" s="11"/>
      <c r="E30" s="11"/>
      <c r="F30" s="11"/>
      <c r="G30" s="11"/>
      <c r="H30" s="99">
        <f t="shared" si="2"/>
        <v>0</v>
      </c>
    </row>
    <row r="31" spans="1:8" ht="15.75" customHeight="1" x14ac:dyDescent="0.25">
      <c r="A31" s="54"/>
      <c r="B31" s="8" t="e">
        <f>LOOKUP(A31,Names!A$1:B1315)</f>
        <v>#N/A</v>
      </c>
      <c r="C31" s="11"/>
      <c r="D31" s="11"/>
      <c r="E31" s="11"/>
      <c r="F31" s="11"/>
      <c r="G31" s="11"/>
      <c r="H31" s="99">
        <f t="shared" si="2"/>
        <v>0</v>
      </c>
    </row>
    <row r="32" spans="1:8" ht="15.75" customHeight="1" x14ac:dyDescent="0.25">
      <c r="A32" s="54"/>
      <c r="B32" s="8" t="e">
        <f>LOOKUP(A32,Names!A$1:B1306)</f>
        <v>#N/A</v>
      </c>
      <c r="C32" s="11"/>
      <c r="D32" s="11"/>
      <c r="E32" s="11"/>
      <c r="F32" s="11"/>
      <c r="G32" s="11"/>
      <c r="H32" s="99">
        <f t="shared" si="2"/>
        <v>0</v>
      </c>
    </row>
    <row r="33" spans="1:8" x14ac:dyDescent="0.25">
      <c r="A33" s="87"/>
      <c r="B33" s="8" t="e">
        <f>LOOKUP(A33,Names!A$1:B1310)</f>
        <v>#N/A</v>
      </c>
      <c r="C33" s="11"/>
      <c r="D33" s="11"/>
      <c r="E33" s="11"/>
      <c r="F33" s="11"/>
      <c r="G33" s="11"/>
      <c r="H33" s="99">
        <f t="shared" si="2"/>
        <v>0</v>
      </c>
    </row>
    <row r="34" spans="1:8" x14ac:dyDescent="0.25">
      <c r="A34" s="54"/>
      <c r="B34" s="8" t="e">
        <f>LOOKUP(A34,Names!A$1:B1315)</f>
        <v>#N/A</v>
      </c>
      <c r="C34" s="11"/>
      <c r="D34" s="11"/>
      <c r="E34" s="11"/>
      <c r="F34" s="11"/>
      <c r="G34" s="11"/>
      <c r="H34" s="99">
        <f t="shared" si="2"/>
        <v>0</v>
      </c>
    </row>
    <row r="35" spans="1:8" ht="16.5" thickBot="1" x14ac:dyDescent="0.3">
      <c r="A35" s="54"/>
      <c r="B35" s="8" t="e">
        <f>LOOKUP(A35,Names!A$1:B1317)</f>
        <v>#N/A</v>
      </c>
      <c r="C35" s="11"/>
      <c r="D35" s="11"/>
      <c r="E35" s="11"/>
      <c r="F35" s="11"/>
      <c r="G35" s="11"/>
      <c r="H35" s="99">
        <f t="shared" si="2"/>
        <v>0</v>
      </c>
    </row>
    <row r="36" spans="1:8" ht="31.5" x14ac:dyDescent="0.2">
      <c r="A36" s="97" t="s">
        <v>0</v>
      </c>
      <c r="B36" s="42" t="s">
        <v>45</v>
      </c>
      <c r="C36" s="52" t="s">
        <v>105</v>
      </c>
      <c r="D36" s="52" t="s">
        <v>1</v>
      </c>
      <c r="E36" s="52" t="s">
        <v>2</v>
      </c>
      <c r="F36" s="52" t="s">
        <v>3</v>
      </c>
      <c r="G36" s="44" t="s">
        <v>4</v>
      </c>
      <c r="H36" s="98" t="s">
        <v>5</v>
      </c>
    </row>
    <row r="37" spans="1:8" ht="15.75" customHeight="1" x14ac:dyDescent="0.25">
      <c r="A37" s="54">
        <v>103</v>
      </c>
      <c r="B37" s="8" t="str">
        <f>LOOKUP(A37,Names!A$1:B1319)</f>
        <v>Lucy Corker</v>
      </c>
      <c r="C37" s="11">
        <v>5.32</v>
      </c>
      <c r="D37" s="84"/>
      <c r="E37" s="11"/>
      <c r="F37" s="11"/>
      <c r="G37" s="11"/>
      <c r="H37" s="99">
        <f t="shared" ref="H37:H51" si="3">MAX(C37:G37)</f>
        <v>5.32</v>
      </c>
    </row>
    <row r="38" spans="1:8" x14ac:dyDescent="0.25">
      <c r="A38" s="54">
        <v>104</v>
      </c>
      <c r="B38" s="8" t="str">
        <f>LOOKUP(A38,Names!A$1:B1322)</f>
        <v>Mia Cooper</v>
      </c>
      <c r="C38" s="84">
        <v>5</v>
      </c>
      <c r="D38" s="11"/>
      <c r="E38" s="11"/>
      <c r="F38" s="11"/>
      <c r="G38" s="11"/>
      <c r="H38" s="99">
        <f t="shared" si="3"/>
        <v>5</v>
      </c>
    </row>
    <row r="39" spans="1:8" x14ac:dyDescent="0.25">
      <c r="A39" s="54">
        <v>333</v>
      </c>
      <c r="B39" s="8" t="str">
        <f>LOOKUP(A39,Names!A$1:B1320)</f>
        <v>Amber Threfall</v>
      </c>
      <c r="C39" s="11">
        <v>4.76</v>
      </c>
      <c r="D39" s="11"/>
      <c r="E39" s="11"/>
      <c r="F39" s="11"/>
      <c r="G39" s="11"/>
      <c r="H39" s="99">
        <f t="shared" si="3"/>
        <v>4.76</v>
      </c>
    </row>
    <row r="40" spans="1:8" x14ac:dyDescent="0.25">
      <c r="A40" s="54">
        <v>331</v>
      </c>
      <c r="B40" s="8" t="str">
        <f>LOOKUP(A40,Names!A$1:B1321)</f>
        <v>Katrina Hall</v>
      </c>
      <c r="C40" s="11">
        <v>3.94</v>
      </c>
      <c r="D40" s="11"/>
      <c r="E40" s="11"/>
      <c r="F40" s="11"/>
      <c r="G40" s="11"/>
      <c r="H40" s="99">
        <f t="shared" si="3"/>
        <v>3.94</v>
      </c>
    </row>
    <row r="41" spans="1:8" x14ac:dyDescent="0.25">
      <c r="A41" s="54">
        <v>503</v>
      </c>
      <c r="B41" s="8" t="str">
        <f>LOOKUP(A41,Names!A$1:B1328)</f>
        <v>Sophie Ehlan</v>
      </c>
      <c r="C41" s="11">
        <v>3.5</v>
      </c>
      <c r="D41" s="11"/>
      <c r="E41" s="11"/>
      <c r="F41" s="11"/>
      <c r="G41" s="11"/>
      <c r="H41" s="99">
        <f t="shared" si="3"/>
        <v>3.5</v>
      </c>
    </row>
    <row r="42" spans="1:8" x14ac:dyDescent="0.25">
      <c r="A42" s="87">
        <v>510</v>
      </c>
      <c r="B42" s="8" t="str">
        <f>LOOKUP(A42,Names!A$1:B1331)</f>
        <v>Jessica Nesbitt</v>
      </c>
      <c r="C42" s="11">
        <v>4.2</v>
      </c>
      <c r="D42" s="11"/>
      <c r="E42" s="11"/>
      <c r="F42" s="11"/>
      <c r="G42" s="11"/>
      <c r="H42" s="99">
        <f t="shared" si="3"/>
        <v>4.2</v>
      </c>
    </row>
    <row r="43" spans="1:8" x14ac:dyDescent="0.25">
      <c r="A43" s="54">
        <v>690</v>
      </c>
      <c r="B43" s="8" t="str">
        <f>LOOKUP(A43,Names!A$1:B1333)</f>
        <v>Tanith Cox</v>
      </c>
      <c r="C43" s="11">
        <v>4.54</v>
      </c>
      <c r="D43" s="11"/>
      <c r="E43" s="11"/>
      <c r="F43" s="11"/>
      <c r="G43" s="11"/>
      <c r="H43" s="99">
        <f t="shared" si="3"/>
        <v>4.54</v>
      </c>
    </row>
    <row r="44" spans="1:8" x14ac:dyDescent="0.25">
      <c r="A44" s="54">
        <v>691</v>
      </c>
      <c r="B44" s="8" t="str">
        <f>LOOKUP(A44,Names!A$1:B1329)</f>
        <v>Ania Gahan</v>
      </c>
      <c r="C44" s="11">
        <v>4.6399999999999997</v>
      </c>
      <c r="D44" s="11"/>
      <c r="E44" s="11"/>
      <c r="F44" s="11"/>
      <c r="G44" s="11"/>
      <c r="H44" s="99">
        <f t="shared" si="3"/>
        <v>4.6399999999999997</v>
      </c>
    </row>
    <row r="45" spans="1:8" x14ac:dyDescent="0.25">
      <c r="A45" s="88"/>
      <c r="B45" s="8" t="e">
        <f>LOOKUP(A45,Names!A$1:B1327)</f>
        <v>#N/A</v>
      </c>
      <c r="C45" s="11"/>
      <c r="D45" s="11"/>
      <c r="E45" s="11"/>
      <c r="F45" s="11"/>
      <c r="G45" s="11"/>
      <c r="H45" s="99">
        <f t="shared" si="3"/>
        <v>0</v>
      </c>
    </row>
    <row r="46" spans="1:8" x14ac:dyDescent="0.25">
      <c r="A46" s="88"/>
      <c r="B46" s="8" t="e">
        <f>LOOKUP(A46,Names!A$1:B1325)</f>
        <v>#N/A</v>
      </c>
      <c r="C46" s="17"/>
      <c r="D46" s="11"/>
      <c r="E46" s="11"/>
      <c r="F46" s="11"/>
      <c r="G46" s="11"/>
      <c r="H46" s="99">
        <f t="shared" si="3"/>
        <v>0</v>
      </c>
    </row>
    <row r="47" spans="1:8" x14ac:dyDescent="0.25">
      <c r="A47" s="87"/>
      <c r="B47" s="8" t="e">
        <f>LOOKUP(A47,Names!A$1:B1332)</f>
        <v>#N/A</v>
      </c>
      <c r="C47" s="11"/>
      <c r="D47" s="11"/>
      <c r="E47" s="11"/>
      <c r="F47" s="11"/>
      <c r="G47" s="11"/>
      <c r="H47" s="99">
        <f t="shared" si="3"/>
        <v>0</v>
      </c>
    </row>
    <row r="48" spans="1:8" x14ac:dyDescent="0.25">
      <c r="A48" s="54"/>
      <c r="B48" s="8" t="e">
        <f>LOOKUP(A48,Names!A$1:B1326)</f>
        <v>#N/A</v>
      </c>
      <c r="C48" s="20"/>
      <c r="D48" s="11"/>
      <c r="E48" s="11"/>
      <c r="F48" s="11"/>
      <c r="G48" s="11"/>
      <c r="H48" s="99">
        <f t="shared" si="3"/>
        <v>0</v>
      </c>
    </row>
    <row r="49" spans="1:8" x14ac:dyDescent="0.25">
      <c r="A49" s="54"/>
      <c r="B49" s="8" t="e">
        <f>LOOKUP(A49,Names!A$1:B1323)</f>
        <v>#N/A</v>
      </c>
      <c r="C49" s="11"/>
      <c r="D49" s="11"/>
      <c r="E49" s="11"/>
      <c r="F49" s="11"/>
      <c r="G49" s="11"/>
      <c r="H49" s="99">
        <f t="shared" si="3"/>
        <v>0</v>
      </c>
    </row>
    <row r="50" spans="1:8" x14ac:dyDescent="0.25">
      <c r="A50" s="54"/>
      <c r="B50" s="8" t="e">
        <f>LOOKUP(A50,Names!A$1:B1330)</f>
        <v>#N/A</v>
      </c>
      <c r="C50" s="11"/>
      <c r="D50" s="11"/>
      <c r="E50" s="11"/>
      <c r="F50" s="11"/>
      <c r="G50" s="11"/>
      <c r="H50" s="99">
        <f t="shared" si="3"/>
        <v>0</v>
      </c>
    </row>
    <row r="51" spans="1:8" ht="16.5" thickBot="1" x14ac:dyDescent="0.3">
      <c r="A51" s="54"/>
      <c r="B51" s="8" t="e">
        <f>LOOKUP(A51,Names!A$1:B1324)</f>
        <v>#N/A</v>
      </c>
      <c r="C51" s="17"/>
      <c r="D51" s="11"/>
      <c r="E51" s="11"/>
      <c r="F51" s="11"/>
      <c r="G51" s="11"/>
      <c r="H51" s="99">
        <f t="shared" si="3"/>
        <v>0</v>
      </c>
    </row>
    <row r="52" spans="1:8" ht="31.5" x14ac:dyDescent="0.2">
      <c r="A52" s="97" t="s">
        <v>0</v>
      </c>
      <c r="B52" s="42" t="s">
        <v>46</v>
      </c>
      <c r="C52" s="52" t="s">
        <v>105</v>
      </c>
      <c r="D52" s="52" t="s">
        <v>1</v>
      </c>
      <c r="E52" s="52" t="s">
        <v>2</v>
      </c>
      <c r="F52" s="52" t="s">
        <v>3</v>
      </c>
      <c r="G52" s="44" t="s">
        <v>4</v>
      </c>
      <c r="H52" s="98" t="s">
        <v>5</v>
      </c>
    </row>
    <row r="53" spans="1:8" x14ac:dyDescent="0.25">
      <c r="A53" s="54">
        <v>102</v>
      </c>
      <c r="B53" s="8" t="str">
        <f>LOOKUP(A53,Names!A$1:B1335)</f>
        <v>Patience Clarke</v>
      </c>
      <c r="C53" s="13">
        <v>7.25</v>
      </c>
      <c r="D53" s="13"/>
      <c r="E53" s="16"/>
      <c r="F53" s="11"/>
      <c r="G53" s="16"/>
      <c r="H53" s="99">
        <f t="shared" ref="H53:H68" si="4">MAX(C53:G53)</f>
        <v>7.25</v>
      </c>
    </row>
    <row r="54" spans="1:8" x14ac:dyDescent="0.25">
      <c r="A54" s="87">
        <v>101</v>
      </c>
      <c r="B54" s="8" t="str">
        <f>LOOKUP(A54,Names!A$1:B1346)</f>
        <v>Thea Criddle</v>
      </c>
      <c r="C54" s="11">
        <v>6</v>
      </c>
      <c r="D54" s="11"/>
      <c r="E54" s="11"/>
      <c r="F54" s="11"/>
      <c r="G54" s="11"/>
      <c r="H54" s="99">
        <f t="shared" si="4"/>
        <v>6</v>
      </c>
    </row>
    <row r="55" spans="1:8" x14ac:dyDescent="0.25">
      <c r="A55" s="54">
        <v>308</v>
      </c>
      <c r="B55" s="8" t="str">
        <f>LOOKUP(A55,Names!A$1:B1336)</f>
        <v>Ashantay Cole</v>
      </c>
      <c r="C55" s="11">
        <v>5.25</v>
      </c>
      <c r="D55" s="11"/>
      <c r="E55" s="11"/>
      <c r="F55" s="11"/>
      <c r="G55" s="11"/>
      <c r="H55" s="99">
        <f t="shared" si="4"/>
        <v>5.25</v>
      </c>
    </row>
    <row r="56" spans="1:8" x14ac:dyDescent="0.25">
      <c r="A56" s="87">
        <v>310</v>
      </c>
      <c r="B56" s="8" t="str">
        <f>LOOKUP(A56,Names!A$1:B1348)</f>
        <v>Grace Rees</v>
      </c>
      <c r="C56" s="11">
        <v>6.25</v>
      </c>
      <c r="D56" s="11"/>
      <c r="E56" s="11"/>
      <c r="F56" s="11"/>
      <c r="G56" s="11"/>
      <c r="H56" s="99">
        <f t="shared" si="4"/>
        <v>6.25</v>
      </c>
    </row>
    <row r="57" spans="1:8" x14ac:dyDescent="0.25">
      <c r="A57" s="54">
        <v>508</v>
      </c>
      <c r="B57" s="8" t="str">
        <f>LOOKUP(A57,Names!A$1:B1337)</f>
        <v>Sophie Perry</v>
      </c>
      <c r="C57" s="11">
        <v>4.25</v>
      </c>
      <c r="D57" s="11"/>
      <c r="E57" s="11"/>
      <c r="F57" s="11"/>
      <c r="G57" s="11"/>
      <c r="H57" s="99">
        <f t="shared" si="4"/>
        <v>4.25</v>
      </c>
    </row>
    <row r="58" spans="1:8" x14ac:dyDescent="0.25">
      <c r="A58" s="87">
        <v>511</v>
      </c>
      <c r="B58" s="8" t="str">
        <f>LOOKUP(A58,Names!A$1:B1345)</f>
        <v>Amy Kelly</v>
      </c>
      <c r="C58" s="11">
        <v>5.75</v>
      </c>
      <c r="D58" s="11"/>
      <c r="E58" s="11"/>
      <c r="F58" s="11"/>
      <c r="G58" s="11"/>
      <c r="H58" s="99">
        <f t="shared" si="4"/>
        <v>5.75</v>
      </c>
    </row>
    <row r="59" spans="1:8" x14ac:dyDescent="0.25">
      <c r="A59" s="54">
        <v>689</v>
      </c>
      <c r="B59" s="8" t="str">
        <f>LOOKUP(A59,Names!A$1:B1338)</f>
        <v>Olivia Webber</v>
      </c>
      <c r="C59" s="11">
        <v>4.75</v>
      </c>
      <c r="D59" s="11"/>
      <c r="E59" s="11"/>
      <c r="F59" s="11"/>
      <c r="G59" s="11"/>
      <c r="H59" s="99">
        <f t="shared" si="4"/>
        <v>4.75</v>
      </c>
    </row>
    <row r="60" spans="1:8" x14ac:dyDescent="0.25">
      <c r="A60" s="87">
        <v>692</v>
      </c>
      <c r="B60" s="8" t="str">
        <f>LOOKUP(A60,Names!A$1:B1347)</f>
        <v>Freya Harding</v>
      </c>
      <c r="C60" s="11">
        <v>5.5</v>
      </c>
      <c r="D60" s="11"/>
      <c r="E60" s="11"/>
      <c r="F60" s="11"/>
      <c r="G60" s="11"/>
      <c r="H60" s="99">
        <f t="shared" si="4"/>
        <v>5.5</v>
      </c>
    </row>
    <row r="61" spans="1:8" x14ac:dyDescent="0.25">
      <c r="A61" s="88"/>
      <c r="B61" s="8" t="e">
        <f>LOOKUP(A61,Names!A$1:B1339)</f>
        <v>#N/A</v>
      </c>
      <c r="C61" s="11"/>
      <c r="D61" s="17"/>
      <c r="E61" s="11"/>
      <c r="F61" s="17"/>
      <c r="G61" s="17"/>
      <c r="H61" s="99">
        <f t="shared" si="4"/>
        <v>0</v>
      </c>
    </row>
    <row r="62" spans="1:8" x14ac:dyDescent="0.25">
      <c r="A62" s="88"/>
      <c r="B62" s="8" t="e">
        <f>LOOKUP(A62,Names!A$1:B1340)</f>
        <v>#N/A</v>
      </c>
      <c r="C62" s="11"/>
      <c r="D62" s="11"/>
      <c r="E62" s="11"/>
      <c r="F62" s="11"/>
      <c r="G62" s="11"/>
      <c r="H62" s="99">
        <f t="shared" si="4"/>
        <v>0</v>
      </c>
    </row>
    <row r="63" spans="1:8" x14ac:dyDescent="0.25">
      <c r="A63" s="87"/>
      <c r="B63" s="8" t="e">
        <f>LOOKUP(A63,Names!A$1:B1347)</f>
        <v>#N/A</v>
      </c>
      <c r="C63" s="11"/>
      <c r="D63" s="11"/>
      <c r="E63" s="11"/>
      <c r="F63" s="11"/>
      <c r="G63" s="11"/>
      <c r="H63" s="99">
        <f t="shared" si="4"/>
        <v>0</v>
      </c>
    </row>
    <row r="64" spans="1:8" x14ac:dyDescent="0.25">
      <c r="A64" s="54"/>
      <c r="B64" s="8" t="e">
        <f>LOOKUP(A64,Names!A$1:B1341)</f>
        <v>#N/A</v>
      </c>
      <c r="C64" s="17"/>
      <c r="D64" s="11"/>
      <c r="E64" s="11"/>
      <c r="F64" s="11"/>
      <c r="G64" s="11"/>
      <c r="H64" s="99">
        <f t="shared" si="4"/>
        <v>0</v>
      </c>
    </row>
    <row r="65" spans="1:8" x14ac:dyDescent="0.25">
      <c r="A65" s="87"/>
      <c r="B65" s="8" t="e">
        <f>LOOKUP(A65,Names!A$1:B1347)</f>
        <v>#N/A</v>
      </c>
      <c r="C65" s="11"/>
      <c r="D65" s="11"/>
      <c r="E65" s="11"/>
      <c r="F65" s="11"/>
      <c r="G65" s="11"/>
      <c r="H65" s="99">
        <f t="shared" si="4"/>
        <v>0</v>
      </c>
    </row>
    <row r="66" spans="1:8" x14ac:dyDescent="0.25">
      <c r="A66" s="87"/>
      <c r="B66" s="8" t="e">
        <f>LOOKUP(A66,Names!A$1:B1342)</f>
        <v>#N/A</v>
      </c>
      <c r="C66" s="11"/>
      <c r="D66" s="11"/>
      <c r="E66" s="11"/>
      <c r="F66" s="11"/>
      <c r="G66" s="11"/>
      <c r="H66" s="99">
        <f t="shared" si="4"/>
        <v>0</v>
      </c>
    </row>
    <row r="67" spans="1:8" x14ac:dyDescent="0.25">
      <c r="A67" s="87"/>
      <c r="B67" s="8" t="e">
        <f>LOOKUP(A67,Names!A$1:B1343)</f>
        <v>#N/A</v>
      </c>
      <c r="C67" s="11"/>
      <c r="D67" s="11"/>
      <c r="E67" s="11"/>
      <c r="F67" s="11"/>
      <c r="G67" s="11"/>
      <c r="H67" s="99">
        <f t="shared" si="4"/>
        <v>0</v>
      </c>
    </row>
    <row r="68" spans="1:8" ht="16.5" thickBot="1" x14ac:dyDescent="0.3">
      <c r="A68" s="87"/>
      <c r="B68" s="8" t="e">
        <f>LOOKUP(A68,Names!A$1:B1344)</f>
        <v>#N/A</v>
      </c>
      <c r="C68" s="11"/>
      <c r="D68" s="11"/>
      <c r="E68" s="11"/>
      <c r="F68" s="11"/>
      <c r="G68" s="11"/>
      <c r="H68" s="99">
        <f t="shared" si="4"/>
        <v>0</v>
      </c>
    </row>
    <row r="69" spans="1:8" ht="31.5" x14ac:dyDescent="0.2">
      <c r="A69" s="97" t="s">
        <v>0</v>
      </c>
      <c r="B69" s="42" t="s">
        <v>47</v>
      </c>
      <c r="C69" s="52" t="s">
        <v>105</v>
      </c>
      <c r="D69" s="52" t="s">
        <v>1</v>
      </c>
      <c r="E69" s="52" t="s">
        <v>2</v>
      </c>
      <c r="F69" s="52" t="s">
        <v>3</v>
      </c>
      <c r="G69" s="43" t="s">
        <v>4</v>
      </c>
      <c r="H69" s="100" t="s">
        <v>5</v>
      </c>
    </row>
    <row r="70" spans="1:8" x14ac:dyDescent="0.25">
      <c r="A70" s="54">
        <v>105</v>
      </c>
      <c r="B70" s="8" t="str">
        <f>LOOKUP(A70,Names!A$1:B940)</f>
        <v>Caitlin Ralth</v>
      </c>
      <c r="C70" s="12">
        <v>32</v>
      </c>
      <c r="D70" s="83"/>
      <c r="E70" s="12"/>
      <c r="F70" s="12"/>
      <c r="G70" s="12"/>
      <c r="H70" s="96">
        <f t="shared" ref="H70:H84" si="5">MAX(C70:G70)</f>
        <v>32</v>
      </c>
    </row>
    <row r="71" spans="1:8" x14ac:dyDescent="0.25">
      <c r="A71" s="88">
        <v>109</v>
      </c>
      <c r="B71" s="8" t="str">
        <f>LOOKUP(A71,Names!A$1:B933)</f>
        <v>Freya Liddington</v>
      </c>
      <c r="C71" s="18">
        <v>41</v>
      </c>
      <c r="D71" s="12"/>
      <c r="E71" s="12"/>
      <c r="F71" s="12"/>
      <c r="G71" s="12"/>
      <c r="H71" s="96">
        <f t="shared" si="5"/>
        <v>41</v>
      </c>
    </row>
    <row r="72" spans="1:8" x14ac:dyDescent="0.25">
      <c r="A72" s="54">
        <v>305</v>
      </c>
      <c r="B72" s="8" t="str">
        <f>LOOKUP(A72,Names!A$1:B935)</f>
        <v>Holly Marsden</v>
      </c>
      <c r="C72" s="83">
        <v>44</v>
      </c>
      <c r="D72" s="12"/>
      <c r="E72" s="12"/>
      <c r="F72" s="12"/>
      <c r="G72" s="12"/>
      <c r="H72" s="96">
        <f t="shared" si="5"/>
        <v>44</v>
      </c>
    </row>
    <row r="73" spans="1:8" x14ac:dyDescent="0.25">
      <c r="A73" s="54">
        <v>511</v>
      </c>
      <c r="B73" s="8" t="str">
        <f>LOOKUP(A73,Names!A$1:B938)</f>
        <v>Amy Kelly</v>
      </c>
      <c r="C73" s="12">
        <v>48</v>
      </c>
      <c r="D73" s="12"/>
      <c r="E73" s="12"/>
      <c r="F73" s="12"/>
      <c r="G73" s="12"/>
      <c r="H73" s="96">
        <f t="shared" si="5"/>
        <v>48</v>
      </c>
    </row>
    <row r="74" spans="1:8" x14ac:dyDescent="0.25">
      <c r="A74" s="54">
        <v>507</v>
      </c>
      <c r="B74" s="8" t="str">
        <f>LOOKUP(A74,Names!A$1:B937)</f>
        <v>Lauren Swindell</v>
      </c>
      <c r="C74" s="12">
        <v>42</v>
      </c>
      <c r="D74" s="18"/>
      <c r="E74" s="18"/>
      <c r="F74" s="18"/>
      <c r="G74" s="18"/>
      <c r="H74" s="96">
        <f t="shared" si="5"/>
        <v>42</v>
      </c>
    </row>
    <row r="75" spans="1:8" x14ac:dyDescent="0.25">
      <c r="A75" s="54">
        <v>690</v>
      </c>
      <c r="B75" s="8" t="str">
        <f>LOOKUP(A75,Names!A$1:B931)</f>
        <v>Tanith Cox</v>
      </c>
      <c r="C75" s="12">
        <v>49</v>
      </c>
      <c r="D75" s="12"/>
      <c r="E75" s="12"/>
      <c r="F75" s="12"/>
      <c r="G75" s="12"/>
      <c r="H75" s="96">
        <f t="shared" si="5"/>
        <v>49</v>
      </c>
    </row>
    <row r="76" spans="1:8" x14ac:dyDescent="0.25">
      <c r="A76" s="54">
        <v>687</v>
      </c>
      <c r="B76" s="8" t="str">
        <f>LOOKUP(A76,Names!A$1:B932)</f>
        <v>Annabel Dalby</v>
      </c>
      <c r="C76" s="12">
        <v>48</v>
      </c>
      <c r="D76" s="12"/>
      <c r="E76" s="12"/>
      <c r="F76" s="12"/>
      <c r="G76" s="12"/>
      <c r="H76" s="96">
        <f t="shared" si="5"/>
        <v>48</v>
      </c>
    </row>
    <row r="77" spans="1:8" x14ac:dyDescent="0.25">
      <c r="A77" s="87"/>
      <c r="B77" s="8" t="e">
        <f>LOOKUP(A77,Names!A$1:B929)</f>
        <v>#N/A</v>
      </c>
      <c r="C77" s="18"/>
      <c r="D77" s="12"/>
      <c r="E77" s="12"/>
      <c r="F77" s="12"/>
      <c r="G77" s="12"/>
      <c r="H77" s="96">
        <f t="shared" si="5"/>
        <v>0</v>
      </c>
    </row>
    <row r="78" spans="1:8" x14ac:dyDescent="0.25">
      <c r="A78" s="87"/>
      <c r="B78" s="8" t="e">
        <f>LOOKUP(A78,Names!A$1:B930)</f>
        <v>#N/A</v>
      </c>
      <c r="C78" s="12"/>
      <c r="D78" s="12"/>
      <c r="E78" s="11"/>
      <c r="F78" s="11"/>
      <c r="G78" s="11"/>
      <c r="H78" s="96">
        <f t="shared" si="5"/>
        <v>0</v>
      </c>
    </row>
    <row r="79" spans="1:8" x14ac:dyDescent="0.25">
      <c r="A79" s="54"/>
      <c r="B79" s="8" t="e">
        <f>LOOKUP(A79,Names!A$1:B936)</f>
        <v>#N/A</v>
      </c>
      <c r="C79" s="12"/>
      <c r="D79" s="12"/>
      <c r="E79" s="12"/>
      <c r="F79" s="12"/>
      <c r="G79" s="12"/>
      <c r="H79" s="96">
        <f t="shared" si="5"/>
        <v>0</v>
      </c>
    </row>
    <row r="80" spans="1:8" x14ac:dyDescent="0.25">
      <c r="A80" s="54"/>
      <c r="B80" s="8" t="e">
        <f>LOOKUP(A80,Names!A$1:B939)</f>
        <v>#N/A</v>
      </c>
      <c r="C80" s="12"/>
      <c r="D80" s="12"/>
      <c r="E80" s="12"/>
      <c r="F80" s="12"/>
      <c r="G80" s="12"/>
      <c r="H80" s="96">
        <f t="shared" si="5"/>
        <v>0</v>
      </c>
    </row>
    <row r="81" spans="1:8" x14ac:dyDescent="0.25">
      <c r="A81" s="88"/>
      <c r="B81" s="8" t="e">
        <f>LOOKUP(A81,Names!A$1:B940)</f>
        <v>#N/A</v>
      </c>
      <c r="C81" s="12"/>
      <c r="D81" s="18"/>
      <c r="E81" s="18"/>
      <c r="F81" s="18"/>
      <c r="G81" s="18"/>
      <c r="H81" s="96">
        <f t="shared" si="5"/>
        <v>0</v>
      </c>
    </row>
    <row r="82" spans="1:8" x14ac:dyDescent="0.25">
      <c r="A82" s="87"/>
      <c r="B82" s="8" t="e">
        <f>LOOKUP(A82,Names!A$1:B939)</f>
        <v>#N/A</v>
      </c>
      <c r="C82" s="12"/>
      <c r="D82" s="12"/>
      <c r="E82" s="12"/>
      <c r="F82" s="12"/>
      <c r="G82" s="12"/>
      <c r="H82" s="96">
        <f t="shared" si="5"/>
        <v>0</v>
      </c>
    </row>
    <row r="83" spans="1:8" x14ac:dyDescent="0.25">
      <c r="A83" s="87"/>
      <c r="B83" s="8" t="e">
        <f>LOOKUP(A83,Names!A$1:B939)</f>
        <v>#N/A</v>
      </c>
      <c r="C83" s="12"/>
      <c r="D83" s="12"/>
      <c r="E83" s="12"/>
      <c r="F83" s="12"/>
      <c r="G83" s="12"/>
      <c r="H83" s="96">
        <f t="shared" si="5"/>
        <v>0</v>
      </c>
    </row>
    <row r="84" spans="1:8" ht="16.5" thickBot="1" x14ac:dyDescent="0.3">
      <c r="A84" s="88"/>
      <c r="B84" s="57" t="e">
        <f>LOOKUP(A84,Names!A$1:B934)</f>
        <v>#N/A</v>
      </c>
      <c r="C84" s="101"/>
      <c r="D84" s="101"/>
      <c r="E84" s="101"/>
      <c r="F84" s="101"/>
      <c r="G84" s="101"/>
      <c r="H84" s="102">
        <f t="shared" si="5"/>
        <v>0</v>
      </c>
    </row>
  </sheetData>
  <sortState ref="A20:H27">
    <sortCondition descending="1" ref="H20:H27"/>
  </sortState>
  <phoneticPr fontId="7" type="noConversion"/>
  <conditionalFormatting sqref="A85:A65536 A52:A68 A1:A35">
    <cfRule type="cellIs" dxfId="128" priority="1" stopIfTrue="1" operator="between">
      <formula>500</formula>
      <formula>599</formula>
    </cfRule>
    <cfRule type="cellIs" dxfId="127" priority="2" stopIfTrue="1" operator="between">
      <formula>600</formula>
      <formula>699</formula>
    </cfRule>
    <cfRule type="cellIs" dxfId="126" priority="3" stopIfTrue="1" operator="between">
      <formula>300</formula>
      <formula>399</formula>
    </cfRule>
  </conditionalFormatting>
  <conditionalFormatting sqref="A69:A84 A36:A51">
    <cfRule type="cellIs" dxfId="125" priority="4" stopIfTrue="1" operator="between">
      <formula>300</formula>
      <formula>399</formula>
    </cfRule>
    <cfRule type="cellIs" dxfId="124" priority="5" stopIfTrue="1" operator="between">
      <formula>600</formula>
      <formula>699</formula>
    </cfRule>
    <cfRule type="cellIs" dxfId="123" priority="6" stopIfTrue="1" operator="between">
      <formula>500</formula>
      <formula>599</formula>
    </cfRule>
  </conditionalFormatting>
  <printOptions horizontalCentered="1" verticalCentered="1"/>
  <pageMargins left="0.74803149606299213" right="0.74803149606299213" top="0.93" bottom="0.59055118110236227" header="0.51181102362204722" footer="0.31496062992125984"/>
  <pageSetup paperSize="9" scale="53" orientation="portrait" r:id="rId1"/>
  <headerFooter alignWithMargins="0">
    <oddHeader>&amp;L&amp;14Sportshall Athletics League&amp;C&amp;14Birmingham Division&amp;R&amp;16 2012 to 2013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/>
  </sheetViews>
  <sheetFormatPr defaultColWidth="9.140625" defaultRowHeight="15" x14ac:dyDescent="0.2"/>
  <cols>
    <col min="1" max="1" width="5.5703125" style="74" customWidth="1"/>
    <col min="2" max="2" width="23.42578125" style="3" customWidth="1"/>
    <col min="3" max="9" width="9.140625" style="74"/>
    <col min="10" max="10" width="7.140625" style="3" customWidth="1"/>
    <col min="11" max="16384" width="9.140625" style="3"/>
  </cols>
  <sheetData>
    <row r="1" spans="1:9" ht="15.75" x14ac:dyDescent="0.2">
      <c r="A1" s="50" t="s">
        <v>0</v>
      </c>
      <c r="B1" s="51" t="s">
        <v>48</v>
      </c>
      <c r="C1" s="52" t="s">
        <v>105</v>
      </c>
      <c r="D1" s="52" t="s">
        <v>1</v>
      </c>
      <c r="E1" s="52" t="s">
        <v>2</v>
      </c>
      <c r="F1" s="52" t="s">
        <v>3</v>
      </c>
      <c r="G1" s="52" t="s">
        <v>4</v>
      </c>
      <c r="H1" s="53" t="s">
        <v>11</v>
      </c>
      <c r="I1" s="3"/>
    </row>
    <row r="2" spans="1:9" x14ac:dyDescent="0.2">
      <c r="A2" s="75">
        <v>6</v>
      </c>
      <c r="B2" s="76" t="s">
        <v>7</v>
      </c>
      <c r="C2" s="89">
        <v>92.4</v>
      </c>
      <c r="D2" s="89"/>
      <c r="E2" s="19"/>
      <c r="F2" s="19"/>
      <c r="G2" s="19"/>
      <c r="H2" s="71">
        <f>MIN(C2:G2)</f>
        <v>92.4</v>
      </c>
      <c r="I2" s="3"/>
    </row>
    <row r="3" spans="1:9" x14ac:dyDescent="0.2">
      <c r="A3" s="68">
        <v>1</v>
      </c>
      <c r="B3" s="69" t="s">
        <v>10</v>
      </c>
      <c r="C3" s="19">
        <v>96.2</v>
      </c>
      <c r="D3" s="19"/>
      <c r="E3" s="19"/>
      <c r="F3" s="19"/>
      <c r="G3" s="19"/>
      <c r="H3" s="71">
        <f>MIN(C3:G3)</f>
        <v>96.2</v>
      </c>
      <c r="I3" s="3"/>
    </row>
    <row r="4" spans="1:9" x14ac:dyDescent="0.2">
      <c r="A4" s="68">
        <v>3</v>
      </c>
      <c r="B4" s="69" t="s">
        <v>6</v>
      </c>
      <c r="C4" s="19">
        <v>94.5</v>
      </c>
      <c r="D4" s="19"/>
      <c r="E4" s="19"/>
      <c r="F4" s="19"/>
      <c r="G4" s="19"/>
      <c r="H4" s="71">
        <f>MIN(C4:G4)</f>
        <v>94.5</v>
      </c>
      <c r="I4" s="3"/>
    </row>
    <row r="5" spans="1:9" x14ac:dyDescent="0.2">
      <c r="A5" s="68">
        <v>4</v>
      </c>
      <c r="B5" s="69" t="s">
        <v>9</v>
      </c>
      <c r="C5" s="19"/>
      <c r="D5" s="19"/>
      <c r="E5" s="19"/>
      <c r="F5" s="19"/>
      <c r="G5" s="19"/>
      <c r="H5" s="71">
        <f>MIN(C5:G5)</f>
        <v>0</v>
      </c>
      <c r="I5" s="3"/>
    </row>
    <row r="6" spans="1:9" ht="15.75" thickBot="1" x14ac:dyDescent="0.25">
      <c r="A6" s="77">
        <v>5</v>
      </c>
      <c r="B6" s="78" t="s">
        <v>8</v>
      </c>
      <c r="C6" s="93">
        <v>107.3</v>
      </c>
      <c r="D6" s="93"/>
      <c r="E6" s="93"/>
      <c r="F6" s="93"/>
      <c r="G6" s="93"/>
      <c r="H6" s="73">
        <f>MIN(C6:G6)</f>
        <v>107.3</v>
      </c>
      <c r="I6" s="3"/>
    </row>
    <row r="7" spans="1:9" ht="15.75" thickBot="1" x14ac:dyDescent="0.25"/>
    <row r="8" spans="1:9" ht="15.75" x14ac:dyDescent="0.2">
      <c r="A8" s="50" t="s">
        <v>0</v>
      </c>
      <c r="B8" s="51" t="s">
        <v>49</v>
      </c>
      <c r="C8" s="52" t="s">
        <v>105</v>
      </c>
      <c r="D8" s="52" t="s">
        <v>1</v>
      </c>
      <c r="E8" s="52" t="s">
        <v>2</v>
      </c>
      <c r="F8" s="52" t="s">
        <v>3</v>
      </c>
      <c r="G8" s="52" t="s">
        <v>4</v>
      </c>
      <c r="H8" s="53" t="s">
        <v>11</v>
      </c>
      <c r="I8" s="3"/>
    </row>
    <row r="9" spans="1:9" x14ac:dyDescent="0.2">
      <c r="A9" s="75">
        <v>6</v>
      </c>
      <c r="B9" s="76" t="s">
        <v>7</v>
      </c>
      <c r="C9" s="89">
        <v>29.5</v>
      </c>
      <c r="D9" s="89"/>
      <c r="E9" s="19"/>
      <c r="F9" s="19"/>
      <c r="G9" s="19"/>
      <c r="H9" s="71">
        <f>MIN(C9:G9)</f>
        <v>29.5</v>
      </c>
      <c r="I9" s="3"/>
    </row>
    <row r="10" spans="1:9" x14ac:dyDescent="0.2">
      <c r="A10" s="68">
        <v>5</v>
      </c>
      <c r="B10" s="69" t="s">
        <v>8</v>
      </c>
      <c r="C10" s="8">
        <v>30.1</v>
      </c>
      <c r="D10" s="19"/>
      <c r="E10" s="19"/>
      <c r="F10" s="19"/>
      <c r="G10" s="19"/>
      <c r="H10" s="71">
        <f>MIN(C10:G10)</f>
        <v>30.1</v>
      </c>
      <c r="I10" s="3"/>
    </row>
    <row r="11" spans="1:9" x14ac:dyDescent="0.2">
      <c r="A11" s="68">
        <v>1</v>
      </c>
      <c r="B11" s="69" t="s">
        <v>10</v>
      </c>
      <c r="C11" s="8">
        <v>31.1</v>
      </c>
      <c r="D11" s="19"/>
      <c r="E11" s="19"/>
      <c r="F11" s="19"/>
      <c r="G11" s="19"/>
      <c r="H11" s="71">
        <f>MIN(C11:G11)</f>
        <v>31.1</v>
      </c>
      <c r="I11" s="3"/>
    </row>
    <row r="12" spans="1:9" x14ac:dyDescent="0.2">
      <c r="A12" s="68">
        <v>3</v>
      </c>
      <c r="B12" s="69" t="s">
        <v>6</v>
      </c>
      <c r="C12" s="19">
        <v>30.6</v>
      </c>
      <c r="D12" s="19"/>
      <c r="E12" s="19"/>
      <c r="F12" s="19"/>
      <c r="G12" s="19"/>
      <c r="H12" s="71">
        <f>MIN(C12:G12)</f>
        <v>30.6</v>
      </c>
      <c r="I12" s="3"/>
    </row>
    <row r="13" spans="1:9" ht="15.75" thickBot="1" x14ac:dyDescent="0.25">
      <c r="A13" s="77">
        <v>4</v>
      </c>
      <c r="B13" s="78" t="s">
        <v>9</v>
      </c>
      <c r="C13" s="93"/>
      <c r="D13" s="93"/>
      <c r="E13" s="93"/>
      <c r="F13" s="93"/>
      <c r="G13" s="93"/>
      <c r="H13" s="73">
        <f>MIN(C13:G13)</f>
        <v>0</v>
      </c>
      <c r="I13" s="3"/>
    </row>
    <row r="14" spans="1:9" ht="15.75" thickBot="1" x14ac:dyDescent="0.25">
      <c r="D14" s="26"/>
      <c r="E14" s="26"/>
      <c r="F14" s="26"/>
      <c r="G14" s="26"/>
      <c r="I14" s="3"/>
    </row>
    <row r="15" spans="1:9" ht="15.75" x14ac:dyDescent="0.2">
      <c r="A15" s="50" t="s">
        <v>0</v>
      </c>
      <c r="B15" s="51" t="s">
        <v>50</v>
      </c>
      <c r="C15" s="52" t="s">
        <v>105</v>
      </c>
      <c r="D15" s="52" t="s">
        <v>1</v>
      </c>
      <c r="E15" s="52" t="s">
        <v>2</v>
      </c>
      <c r="F15" s="52" t="s">
        <v>3</v>
      </c>
      <c r="G15" s="92" t="s">
        <v>4</v>
      </c>
      <c r="H15" s="53" t="s">
        <v>11</v>
      </c>
      <c r="I15" s="3"/>
    </row>
    <row r="16" spans="1:9" x14ac:dyDescent="0.2">
      <c r="A16" s="75">
        <v>6</v>
      </c>
      <c r="B16" s="76" t="s">
        <v>7</v>
      </c>
      <c r="C16" s="89">
        <v>91</v>
      </c>
      <c r="D16" s="89"/>
      <c r="E16" s="19"/>
      <c r="F16" s="19"/>
      <c r="G16" s="19"/>
      <c r="H16" s="71">
        <f>MIN(C16:G16)</f>
        <v>91</v>
      </c>
      <c r="I16" s="3"/>
    </row>
    <row r="17" spans="1:9" x14ac:dyDescent="0.2">
      <c r="A17" s="68">
        <v>5</v>
      </c>
      <c r="B17" s="69" t="s">
        <v>8</v>
      </c>
      <c r="C17" s="19">
        <v>99.2</v>
      </c>
      <c r="D17" s="19"/>
      <c r="E17" s="19"/>
      <c r="F17" s="19"/>
      <c r="G17" s="19"/>
      <c r="H17" s="71">
        <f>MIN(C17:G17)</f>
        <v>99.2</v>
      </c>
      <c r="I17" s="3"/>
    </row>
    <row r="18" spans="1:9" x14ac:dyDescent="0.2">
      <c r="A18" s="68">
        <v>1</v>
      </c>
      <c r="B18" s="69" t="s">
        <v>10</v>
      </c>
      <c r="C18" s="8">
        <v>93.1</v>
      </c>
      <c r="D18" s="19"/>
      <c r="E18" s="19"/>
      <c r="F18" s="19"/>
      <c r="G18" s="19"/>
      <c r="H18" s="71">
        <f>MIN(C18:G18)</f>
        <v>93.1</v>
      </c>
      <c r="I18" s="3"/>
    </row>
    <row r="19" spans="1:9" x14ac:dyDescent="0.2">
      <c r="A19" s="68">
        <v>4</v>
      </c>
      <c r="B19" s="69" t="s">
        <v>9</v>
      </c>
      <c r="C19" s="8"/>
      <c r="D19" s="19"/>
      <c r="E19" s="19"/>
      <c r="F19" s="19"/>
      <c r="G19" s="19"/>
      <c r="H19" s="71">
        <f>MIN(C19:G19)</f>
        <v>0</v>
      </c>
      <c r="I19" s="3"/>
    </row>
    <row r="20" spans="1:9" ht="15.75" thickBot="1" x14ac:dyDescent="0.25">
      <c r="A20" s="77">
        <v>3</v>
      </c>
      <c r="B20" s="78" t="s">
        <v>6</v>
      </c>
      <c r="C20" s="93"/>
      <c r="D20" s="93"/>
      <c r="E20" s="93"/>
      <c r="F20" s="93"/>
      <c r="G20" s="93"/>
      <c r="H20" s="73">
        <f>MIN(C20:G20)</f>
        <v>0</v>
      </c>
      <c r="I20" s="3"/>
    </row>
    <row r="21" spans="1:9" ht="15.75" thickBot="1" x14ac:dyDescent="0.25">
      <c r="D21" s="26"/>
      <c r="E21" s="26"/>
      <c r="F21" s="26"/>
      <c r="G21" s="26"/>
      <c r="H21" s="26"/>
    </row>
    <row r="22" spans="1:9" ht="15.75" x14ac:dyDescent="0.2">
      <c r="A22" s="50" t="s">
        <v>0</v>
      </c>
      <c r="B22" s="51" t="s">
        <v>51</v>
      </c>
      <c r="C22" s="52" t="s">
        <v>105</v>
      </c>
      <c r="D22" s="52" t="s">
        <v>1</v>
      </c>
      <c r="E22" s="52" t="s">
        <v>2</v>
      </c>
      <c r="F22" s="52" t="s">
        <v>3</v>
      </c>
      <c r="G22" s="92" t="s">
        <v>4</v>
      </c>
      <c r="H22" s="53" t="s">
        <v>11</v>
      </c>
      <c r="I22" s="3"/>
    </row>
    <row r="23" spans="1:9" x14ac:dyDescent="0.2">
      <c r="A23" s="68" t="s">
        <v>16</v>
      </c>
      <c r="B23" s="69" t="s">
        <v>26</v>
      </c>
      <c r="C23" s="89">
        <v>63</v>
      </c>
      <c r="D23" s="89"/>
      <c r="E23" s="19"/>
      <c r="F23" s="19"/>
      <c r="G23" s="19"/>
      <c r="H23" s="71">
        <f t="shared" ref="H23:H32" si="0">MIN(C23:G23)</f>
        <v>63</v>
      </c>
      <c r="I23" s="3"/>
    </row>
    <row r="24" spans="1:9" x14ac:dyDescent="0.2">
      <c r="A24" s="75" t="s">
        <v>14</v>
      </c>
      <c r="B24" s="76" t="s">
        <v>24</v>
      </c>
      <c r="C24" s="19">
        <v>58.5</v>
      </c>
      <c r="D24" s="19"/>
      <c r="E24" s="19"/>
      <c r="F24" s="19"/>
      <c r="G24" s="19"/>
      <c r="H24" s="71">
        <f t="shared" si="0"/>
        <v>58.5</v>
      </c>
      <c r="I24" s="3"/>
    </row>
    <row r="25" spans="1:9" x14ac:dyDescent="0.2">
      <c r="A25" s="68" t="s">
        <v>23</v>
      </c>
      <c r="B25" s="69" t="s">
        <v>33</v>
      </c>
      <c r="C25" s="19">
        <v>61</v>
      </c>
      <c r="D25" s="19"/>
      <c r="E25" s="19"/>
      <c r="F25" s="19"/>
      <c r="G25" s="19"/>
      <c r="H25" s="71">
        <f t="shared" si="0"/>
        <v>61</v>
      </c>
      <c r="I25" s="3"/>
    </row>
    <row r="26" spans="1:9" x14ac:dyDescent="0.2">
      <c r="A26" s="75" t="s">
        <v>19</v>
      </c>
      <c r="B26" s="76" t="s">
        <v>29</v>
      </c>
      <c r="C26" s="19">
        <v>62.1</v>
      </c>
      <c r="D26" s="19"/>
      <c r="E26" s="19"/>
      <c r="F26" s="19"/>
      <c r="G26" s="19"/>
      <c r="H26" s="71">
        <f t="shared" si="0"/>
        <v>62.1</v>
      </c>
      <c r="I26" s="3"/>
    </row>
    <row r="27" spans="1:9" x14ac:dyDescent="0.2">
      <c r="A27" s="68" t="s">
        <v>17</v>
      </c>
      <c r="B27" s="69" t="s">
        <v>27</v>
      </c>
      <c r="C27" s="19"/>
      <c r="D27" s="19"/>
      <c r="E27" s="19"/>
      <c r="F27" s="19"/>
      <c r="G27" s="19"/>
      <c r="H27" s="71">
        <f t="shared" si="0"/>
        <v>0</v>
      </c>
      <c r="I27" s="3"/>
    </row>
    <row r="28" spans="1:9" x14ac:dyDescent="0.2">
      <c r="A28" s="68" t="s">
        <v>15</v>
      </c>
      <c r="B28" s="69" t="s">
        <v>25</v>
      </c>
      <c r="C28" s="19">
        <v>64.3</v>
      </c>
      <c r="D28" s="19"/>
      <c r="E28" s="19"/>
      <c r="F28" s="19"/>
      <c r="G28" s="19"/>
      <c r="H28" s="71">
        <f t="shared" si="0"/>
        <v>64.3</v>
      </c>
      <c r="I28" s="3"/>
    </row>
    <row r="29" spans="1:9" x14ac:dyDescent="0.2">
      <c r="A29" s="68" t="s">
        <v>20</v>
      </c>
      <c r="B29" s="69" t="s">
        <v>30</v>
      </c>
      <c r="C29" s="7">
        <v>65.5</v>
      </c>
      <c r="D29" s="19"/>
      <c r="E29" s="19"/>
      <c r="F29" s="19"/>
      <c r="G29" s="19"/>
      <c r="H29" s="71">
        <f t="shared" si="0"/>
        <v>65.5</v>
      </c>
      <c r="I29" s="3"/>
    </row>
    <row r="30" spans="1:9" x14ac:dyDescent="0.2">
      <c r="A30" s="68" t="s">
        <v>18</v>
      </c>
      <c r="B30" s="69" t="s">
        <v>28</v>
      </c>
      <c r="C30" s="19">
        <v>61.8</v>
      </c>
      <c r="D30" s="19"/>
      <c r="E30" s="19"/>
      <c r="F30" s="19"/>
      <c r="G30" s="19"/>
      <c r="H30" s="71">
        <f t="shared" si="0"/>
        <v>61.8</v>
      </c>
      <c r="I30" s="3"/>
    </row>
    <row r="31" spans="1:9" x14ac:dyDescent="0.2">
      <c r="A31" s="68" t="s">
        <v>21</v>
      </c>
      <c r="B31" s="69" t="s">
        <v>31</v>
      </c>
      <c r="C31" s="19">
        <v>62.2</v>
      </c>
      <c r="D31" s="19"/>
      <c r="E31" s="19"/>
      <c r="F31" s="19"/>
      <c r="G31" s="19"/>
      <c r="H31" s="71">
        <f t="shared" si="0"/>
        <v>62.2</v>
      </c>
      <c r="I31" s="3"/>
    </row>
    <row r="32" spans="1:9" ht="15.75" thickBot="1" x14ac:dyDescent="0.25">
      <c r="A32" s="77" t="s">
        <v>22</v>
      </c>
      <c r="B32" s="78" t="s">
        <v>32</v>
      </c>
      <c r="C32" s="103"/>
      <c r="D32" s="93"/>
      <c r="E32" s="93"/>
      <c r="F32" s="93"/>
      <c r="G32" s="93"/>
      <c r="H32" s="73">
        <f t="shared" si="0"/>
        <v>0</v>
      </c>
      <c r="I32" s="3"/>
    </row>
    <row r="33" spans="1:9" ht="15.75" thickBot="1" x14ac:dyDescent="0.25">
      <c r="D33" s="26"/>
      <c r="E33" s="26"/>
      <c r="F33" s="26"/>
      <c r="G33" s="26"/>
      <c r="H33" s="26"/>
    </row>
    <row r="34" spans="1:9" ht="31.5" x14ac:dyDescent="0.2">
      <c r="A34" s="50" t="s">
        <v>0</v>
      </c>
      <c r="B34" s="51" t="s">
        <v>52</v>
      </c>
      <c r="C34" s="52" t="s">
        <v>105</v>
      </c>
      <c r="D34" s="52" t="s">
        <v>1</v>
      </c>
      <c r="E34" s="52" t="s">
        <v>2</v>
      </c>
      <c r="F34" s="52" t="s">
        <v>3</v>
      </c>
      <c r="G34" s="52" t="s">
        <v>4</v>
      </c>
      <c r="H34" s="53" t="s">
        <v>5</v>
      </c>
      <c r="I34" s="3"/>
    </row>
    <row r="35" spans="1:9" ht="15.75" x14ac:dyDescent="0.25">
      <c r="A35" s="54">
        <v>306</v>
      </c>
      <c r="B35" s="8" t="str">
        <f>LOOKUP(A35,Names!A$1:B924)</f>
        <v>Namala Sentenza</v>
      </c>
      <c r="C35" s="9">
        <v>14</v>
      </c>
      <c r="D35" s="15"/>
      <c r="E35" s="11"/>
      <c r="F35" s="11"/>
      <c r="G35" s="9"/>
      <c r="H35" s="55">
        <f t="shared" ref="H35:H42" si="1">MIN(C35:G35)</f>
        <v>14</v>
      </c>
      <c r="I35" s="3"/>
    </row>
    <row r="36" spans="1:9" ht="15.75" x14ac:dyDescent="0.25">
      <c r="A36" s="88">
        <v>102</v>
      </c>
      <c r="B36" s="8" t="str">
        <f>LOOKUP(A36,Names!A$1:B923)</f>
        <v>Patience Clarke</v>
      </c>
      <c r="C36" s="89">
        <v>14.2</v>
      </c>
      <c r="D36" s="9"/>
      <c r="E36" s="9"/>
      <c r="F36" s="9"/>
      <c r="G36" s="9"/>
      <c r="H36" s="55">
        <f t="shared" si="1"/>
        <v>14.2</v>
      </c>
      <c r="I36" s="3"/>
    </row>
    <row r="37" spans="1:9" ht="15.75" x14ac:dyDescent="0.25">
      <c r="A37" s="54">
        <v>501</v>
      </c>
      <c r="B37" s="8" t="str">
        <f>LOOKUP(A37,Names!A$1:B925)</f>
        <v>Sian Lewis</v>
      </c>
      <c r="C37" s="19">
        <v>14.6</v>
      </c>
      <c r="D37" s="24"/>
      <c r="E37" s="9"/>
      <c r="F37" s="9"/>
      <c r="G37" s="9"/>
      <c r="H37" s="55">
        <f t="shared" si="1"/>
        <v>14.6</v>
      </c>
      <c r="I37" s="3"/>
    </row>
    <row r="38" spans="1:9" ht="15.75" x14ac:dyDescent="0.25">
      <c r="A38" s="87">
        <v>691</v>
      </c>
      <c r="B38" s="8" t="str">
        <f>LOOKUP(A38,Names!A$1:B926)</f>
        <v>Ania Gahan</v>
      </c>
      <c r="C38" s="19">
        <v>14.8</v>
      </c>
      <c r="D38" s="9"/>
      <c r="E38" s="9"/>
      <c r="F38" s="9"/>
      <c r="G38" s="9"/>
      <c r="H38" s="55">
        <f t="shared" si="1"/>
        <v>14.8</v>
      </c>
      <c r="I38" s="3"/>
    </row>
    <row r="39" spans="1:9" ht="15.75" x14ac:dyDescent="0.25">
      <c r="A39" s="54"/>
      <c r="B39" s="8" t="e">
        <f>LOOKUP(A39,Names!A$1:B927)</f>
        <v>#N/A</v>
      </c>
      <c r="C39" s="19"/>
      <c r="D39" s="9"/>
      <c r="E39" s="9"/>
      <c r="F39" s="9"/>
      <c r="G39" s="9"/>
      <c r="H39" s="55">
        <f t="shared" si="1"/>
        <v>0</v>
      </c>
      <c r="I39" s="3"/>
    </row>
    <row r="40" spans="1:9" ht="15.75" x14ac:dyDescent="0.25">
      <c r="A40" s="54"/>
      <c r="B40" s="8" t="e">
        <f>LOOKUP(A40,Names!A$1:B929)</f>
        <v>#N/A</v>
      </c>
      <c r="C40" s="19"/>
      <c r="D40" s="9"/>
      <c r="E40" s="9"/>
      <c r="F40" s="9"/>
      <c r="G40" s="9"/>
      <c r="H40" s="55">
        <f t="shared" si="1"/>
        <v>0</v>
      </c>
      <c r="I40" s="3"/>
    </row>
    <row r="41" spans="1:9" ht="15.75" x14ac:dyDescent="0.25">
      <c r="A41" s="54"/>
      <c r="B41" s="8" t="e">
        <f>LOOKUP(A41,Names!A$1:B930)</f>
        <v>#N/A</v>
      </c>
      <c r="C41" s="7"/>
      <c r="D41" s="6"/>
      <c r="E41" s="6"/>
      <c r="F41" s="6"/>
      <c r="G41" s="6"/>
      <c r="H41" s="55">
        <f t="shared" si="1"/>
        <v>0</v>
      </c>
      <c r="I41" s="3"/>
    </row>
    <row r="42" spans="1:9" ht="16.5" thickBot="1" x14ac:dyDescent="0.3">
      <c r="A42" s="56"/>
      <c r="B42" s="57" t="e">
        <f>LOOKUP(A42,Names!A$1:B931)</f>
        <v>#N/A</v>
      </c>
      <c r="C42" s="58"/>
      <c r="D42" s="58"/>
      <c r="E42" s="58"/>
      <c r="F42" s="58"/>
      <c r="G42" s="58"/>
      <c r="H42" s="59">
        <f t="shared" si="1"/>
        <v>0</v>
      </c>
      <c r="I42" s="3"/>
    </row>
    <row r="43" spans="1:9" ht="16.5" thickBot="1" x14ac:dyDescent="0.3">
      <c r="A43" s="38"/>
      <c r="B43" s="39"/>
      <c r="C43" s="40"/>
      <c r="D43" s="40"/>
      <c r="E43" s="40"/>
      <c r="F43" s="40"/>
      <c r="G43" s="40"/>
      <c r="H43" s="40"/>
      <c r="I43" s="3"/>
    </row>
    <row r="44" spans="1:9" ht="15.75" x14ac:dyDescent="0.2">
      <c r="A44" s="50" t="s">
        <v>0</v>
      </c>
      <c r="B44" s="51" t="s">
        <v>53</v>
      </c>
      <c r="C44" s="52" t="s">
        <v>105</v>
      </c>
      <c r="D44" s="52" t="s">
        <v>1</v>
      </c>
      <c r="E44" s="52" t="s">
        <v>2</v>
      </c>
      <c r="F44" s="52" t="s">
        <v>3</v>
      </c>
      <c r="G44" s="52" t="s">
        <v>4</v>
      </c>
      <c r="H44" s="53" t="s">
        <v>11</v>
      </c>
      <c r="I44" s="3"/>
    </row>
    <row r="45" spans="1:9" x14ac:dyDescent="0.2">
      <c r="A45" s="68">
        <v>3</v>
      </c>
      <c r="B45" s="69" t="s">
        <v>6</v>
      </c>
      <c r="C45" s="19">
        <v>59.8</v>
      </c>
      <c r="D45" s="89"/>
      <c r="E45" s="19"/>
      <c r="F45" s="19"/>
      <c r="G45" s="19"/>
      <c r="H45" s="71">
        <f>MIN(C45:G45)</f>
        <v>59.8</v>
      </c>
      <c r="I45" s="3"/>
    </row>
    <row r="46" spans="1:9" x14ac:dyDescent="0.2">
      <c r="A46" s="75">
        <v>6</v>
      </c>
      <c r="B46" s="76" t="s">
        <v>7</v>
      </c>
      <c r="C46" s="19">
        <v>58.5</v>
      </c>
      <c r="D46" s="19"/>
      <c r="E46" s="19"/>
      <c r="F46" s="19"/>
      <c r="G46" s="19"/>
      <c r="H46" s="71">
        <f>MIN(C46:G46)</f>
        <v>58.5</v>
      </c>
      <c r="I46" s="3"/>
    </row>
    <row r="47" spans="1:9" x14ac:dyDescent="0.2">
      <c r="A47" s="68">
        <v>4</v>
      </c>
      <c r="B47" s="69" t="s">
        <v>9</v>
      </c>
      <c r="C47" s="89"/>
      <c r="D47" s="19"/>
      <c r="E47" s="19"/>
      <c r="F47" s="19"/>
      <c r="G47" s="19"/>
      <c r="H47" s="71">
        <f>MIN(C47:G47)</f>
        <v>0</v>
      </c>
      <c r="I47" s="3"/>
    </row>
    <row r="48" spans="1:9" x14ac:dyDescent="0.2">
      <c r="A48" s="68">
        <v>5</v>
      </c>
      <c r="B48" s="69" t="s">
        <v>8</v>
      </c>
      <c r="C48" s="19">
        <v>59.1</v>
      </c>
      <c r="D48" s="19"/>
      <c r="E48" s="19"/>
      <c r="F48" s="19"/>
      <c r="G48" s="19"/>
      <c r="H48" s="71">
        <f>MIN(C48:G48)</f>
        <v>59.1</v>
      </c>
      <c r="I48" s="3"/>
    </row>
    <row r="49" spans="1:11" ht="15.75" thickBot="1" x14ac:dyDescent="0.25">
      <c r="A49" s="77">
        <v>1</v>
      </c>
      <c r="B49" s="78" t="s">
        <v>10</v>
      </c>
      <c r="C49" s="19">
        <v>57.8</v>
      </c>
      <c r="D49" s="19"/>
      <c r="E49" s="19"/>
      <c r="F49" s="19" t="s">
        <v>12</v>
      </c>
      <c r="G49" s="19"/>
      <c r="H49" s="73">
        <f>MIN(C49:G49)</f>
        <v>57.8</v>
      </c>
      <c r="I49" s="3"/>
    </row>
    <row r="50" spans="1:11" x14ac:dyDescent="0.2">
      <c r="I50" s="3"/>
    </row>
    <row r="51" spans="1:11" x14ac:dyDescent="0.2">
      <c r="K51" s="3" t="s">
        <v>103</v>
      </c>
    </row>
    <row r="64" spans="1:11" x14ac:dyDescent="0.2">
      <c r="C64" s="74" t="s">
        <v>12</v>
      </c>
    </row>
  </sheetData>
  <phoneticPr fontId="7" type="noConversion"/>
  <conditionalFormatting sqref="A34:A43">
    <cfRule type="cellIs" dxfId="122" priority="1" stopIfTrue="1" operator="between">
      <formula>500</formula>
      <formula>599</formula>
    </cfRule>
    <cfRule type="cellIs" dxfId="121" priority="2" stopIfTrue="1" operator="between">
      <formula>600</formula>
      <formula>699</formula>
    </cfRule>
    <cfRule type="cellIs" dxfId="120" priority="3" stopIfTrue="1" operator="between">
      <formula>300</formula>
      <formula>399</formula>
    </cfRule>
  </conditionalFormatting>
  <printOptions horizontalCentered="1" verticalCentered="1"/>
  <pageMargins left="0.74803149606299213" right="0.74803149606299213" top="0.82677165354330717" bottom="0.70866141732283472" header="0.43307086614173229" footer="0.51181102362204722"/>
  <pageSetup paperSize="9" scale="97" orientation="portrait" r:id="rId1"/>
  <headerFooter alignWithMargins="0">
    <oddHeader>&amp;L&amp;14Sportshall Athletics League&amp;C&amp;14Birmingham Division&amp;R&amp;16 2012 to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H21" sqref="H20:H21"/>
    </sheetView>
  </sheetViews>
  <sheetFormatPr defaultColWidth="9.140625" defaultRowHeight="15.75" x14ac:dyDescent="0.25"/>
  <cols>
    <col min="1" max="1" width="8.42578125" style="22" customWidth="1"/>
    <col min="2" max="2" width="29.42578125" style="3" customWidth="1"/>
    <col min="3" max="8" width="9.140625" style="4"/>
    <col min="9" max="16384" width="9.140625" style="3"/>
  </cols>
  <sheetData>
    <row r="1" spans="1:8" ht="31.5" x14ac:dyDescent="0.2">
      <c r="A1" s="41" t="s">
        <v>0</v>
      </c>
      <c r="B1" s="42" t="s">
        <v>55</v>
      </c>
      <c r="C1" s="52" t="s">
        <v>105</v>
      </c>
      <c r="D1" s="52" t="s">
        <v>1</v>
      </c>
      <c r="E1" s="52" t="s">
        <v>2</v>
      </c>
      <c r="F1" s="52" t="s">
        <v>3</v>
      </c>
      <c r="G1" s="52" t="s">
        <v>4</v>
      </c>
      <c r="H1" s="43" t="s">
        <v>5</v>
      </c>
    </row>
    <row r="2" spans="1:8" ht="17.25" customHeight="1" x14ac:dyDescent="0.25">
      <c r="A2" s="21">
        <v>140</v>
      </c>
      <c r="B2" s="8" t="str">
        <f>LOOKUP(A2,Names!A$1:B975)</f>
        <v>Ella Smith</v>
      </c>
      <c r="C2" s="12">
        <v>35</v>
      </c>
      <c r="D2" s="12"/>
      <c r="E2" s="12"/>
      <c r="F2" s="12"/>
      <c r="G2" s="12"/>
      <c r="H2" s="14">
        <f t="shared" ref="H2:H15" si="0">MAX(C2:G2)</f>
        <v>35</v>
      </c>
    </row>
    <row r="3" spans="1:8" ht="17.25" customHeight="1" x14ac:dyDescent="0.25">
      <c r="A3" s="21">
        <v>137</v>
      </c>
      <c r="B3" s="8" t="str">
        <f>LOOKUP(A3,Names!A$1:B970)</f>
        <v>Amelia Small</v>
      </c>
      <c r="C3" s="12">
        <v>28</v>
      </c>
      <c r="D3" s="12"/>
      <c r="E3" s="12"/>
      <c r="F3" s="12"/>
      <c r="G3" s="12"/>
      <c r="H3" s="14">
        <f t="shared" si="0"/>
        <v>28</v>
      </c>
    </row>
    <row r="4" spans="1:8" ht="17.25" customHeight="1" x14ac:dyDescent="0.25">
      <c r="A4" s="21">
        <v>316</v>
      </c>
      <c r="B4" s="8" t="str">
        <f>LOOKUP(A4,Names!A$1:B977)</f>
        <v>Caitlin McMorrow</v>
      </c>
      <c r="C4" s="12">
        <v>33</v>
      </c>
      <c r="D4" s="12"/>
      <c r="E4" s="12"/>
      <c r="F4" s="12"/>
      <c r="G4" s="12"/>
      <c r="H4" s="14">
        <f t="shared" si="0"/>
        <v>33</v>
      </c>
    </row>
    <row r="5" spans="1:8" ht="17.25" customHeight="1" x14ac:dyDescent="0.25">
      <c r="A5" s="21">
        <v>321</v>
      </c>
      <c r="B5" s="8" t="str">
        <f>LOOKUP(A5,Names!A$1:B977)</f>
        <v>Scarlett Ross</v>
      </c>
      <c r="C5" s="12">
        <v>34</v>
      </c>
      <c r="D5" s="12"/>
      <c r="E5" s="12"/>
      <c r="F5" s="12"/>
      <c r="G5" s="12"/>
      <c r="H5" s="14">
        <f t="shared" si="0"/>
        <v>34</v>
      </c>
    </row>
    <row r="6" spans="1:8" ht="17.25" customHeight="1" x14ac:dyDescent="0.25">
      <c r="A6" s="21">
        <v>448</v>
      </c>
      <c r="B6" s="8" t="str">
        <f>LOOKUP(A6,Names!A$1:B969)</f>
        <v>Grace Taylor</v>
      </c>
      <c r="C6" s="12">
        <v>28</v>
      </c>
      <c r="D6" s="12"/>
      <c r="E6" s="12"/>
      <c r="F6" s="12"/>
      <c r="G6" s="12"/>
      <c r="H6" s="14">
        <f t="shared" si="0"/>
        <v>28</v>
      </c>
    </row>
    <row r="7" spans="1:8" ht="17.25" customHeight="1" x14ac:dyDescent="0.25">
      <c r="A7" s="21">
        <v>447</v>
      </c>
      <c r="B7" s="8" t="str">
        <f>LOOKUP(A7,Names!A$1:B973)</f>
        <v>Oliver Taylor</v>
      </c>
      <c r="C7" s="12">
        <v>31</v>
      </c>
      <c r="D7" s="12"/>
      <c r="E7" s="12"/>
      <c r="F7" s="12"/>
      <c r="G7" s="12"/>
      <c r="H7" s="14">
        <f t="shared" si="0"/>
        <v>31</v>
      </c>
    </row>
    <row r="8" spans="1:8" ht="17.25" customHeight="1" x14ac:dyDescent="0.25">
      <c r="A8" s="21">
        <v>561</v>
      </c>
      <c r="B8" s="8" t="str">
        <f>LOOKUP(A8,Names!A$1:B968)</f>
        <v>Taryn Hogan</v>
      </c>
      <c r="C8" s="12">
        <v>44</v>
      </c>
      <c r="D8" s="12"/>
      <c r="E8" s="12"/>
      <c r="F8" s="12"/>
      <c r="G8" s="12"/>
      <c r="H8" s="14">
        <f t="shared" si="0"/>
        <v>44</v>
      </c>
    </row>
    <row r="9" spans="1:8" ht="17.25" customHeight="1" x14ac:dyDescent="0.25">
      <c r="A9" s="21">
        <v>557</v>
      </c>
      <c r="B9" s="8" t="str">
        <f>LOOKUP(A9,Names!A$1:B976)</f>
        <v>Ellie Turner</v>
      </c>
      <c r="C9" s="12">
        <v>48</v>
      </c>
      <c r="D9" s="12"/>
      <c r="E9" s="12"/>
      <c r="F9" s="12"/>
      <c r="G9" s="12"/>
      <c r="H9" s="14">
        <f t="shared" si="0"/>
        <v>48</v>
      </c>
    </row>
    <row r="10" spans="1:8" ht="17.25" customHeight="1" x14ac:dyDescent="0.25">
      <c r="A10" s="21">
        <v>658</v>
      </c>
      <c r="B10" s="8" t="str">
        <f>LOOKUP(A10,Names!A$1:B977)</f>
        <v>Mary Takwoingi</v>
      </c>
      <c r="C10" s="18">
        <v>42</v>
      </c>
      <c r="D10" s="18"/>
      <c r="E10" s="18"/>
      <c r="F10" s="18"/>
      <c r="G10" s="18"/>
      <c r="H10" s="14">
        <f t="shared" si="0"/>
        <v>42</v>
      </c>
    </row>
    <row r="11" spans="1:8" ht="17.25" customHeight="1" x14ac:dyDescent="0.25">
      <c r="A11" s="21">
        <v>655</v>
      </c>
      <c r="B11" s="8" t="str">
        <f>LOOKUP(A11,Names!A$1:B971)</f>
        <v>Alyssa Morrison</v>
      </c>
      <c r="C11" s="12">
        <v>51</v>
      </c>
      <c r="D11" s="12"/>
      <c r="E11" s="12"/>
      <c r="F11" s="12"/>
      <c r="G11" s="12"/>
      <c r="H11" s="14">
        <f t="shared" si="0"/>
        <v>51</v>
      </c>
    </row>
    <row r="12" spans="1:8" ht="17.25" customHeight="1" x14ac:dyDescent="0.25">
      <c r="A12" s="21"/>
      <c r="B12" s="8" t="e">
        <f>LOOKUP(A12,Names!A$1:B978)</f>
        <v>#N/A</v>
      </c>
      <c r="C12" s="12"/>
      <c r="D12" s="12"/>
      <c r="E12" s="12"/>
      <c r="F12" s="12"/>
      <c r="G12" s="12"/>
      <c r="H12" s="14">
        <f t="shared" si="0"/>
        <v>0</v>
      </c>
    </row>
    <row r="13" spans="1:8" ht="17.25" customHeight="1" x14ac:dyDescent="0.25">
      <c r="A13" s="21"/>
      <c r="B13" s="8" t="e">
        <f>LOOKUP(A13,Names!A$1:B974)</f>
        <v>#N/A</v>
      </c>
      <c r="C13" s="12"/>
      <c r="D13" s="12"/>
      <c r="E13" s="12"/>
      <c r="F13" s="12"/>
      <c r="G13" s="12"/>
      <c r="H13" s="14">
        <f t="shared" si="0"/>
        <v>0</v>
      </c>
    </row>
    <row r="14" spans="1:8" ht="17.25" customHeight="1" x14ac:dyDescent="0.25">
      <c r="A14" s="21"/>
      <c r="B14" s="8" t="e">
        <f>LOOKUP(A14,Names!A$1:B977)</f>
        <v>#N/A</v>
      </c>
      <c r="C14" s="12"/>
      <c r="D14" s="12"/>
      <c r="E14" s="12"/>
      <c r="F14" s="12"/>
      <c r="G14" s="12"/>
      <c r="H14" s="14">
        <f t="shared" si="0"/>
        <v>0</v>
      </c>
    </row>
    <row r="15" spans="1:8" ht="17.25" customHeight="1" thickBot="1" x14ac:dyDescent="0.3">
      <c r="A15" s="21"/>
      <c r="B15" s="8" t="e">
        <f>LOOKUP(A15,Names!A$1:B972)</f>
        <v>#N/A</v>
      </c>
      <c r="C15" s="12"/>
      <c r="D15" s="12"/>
      <c r="E15" s="12"/>
      <c r="F15" s="12"/>
      <c r="G15" s="12"/>
      <c r="H15" s="14">
        <f t="shared" si="0"/>
        <v>0</v>
      </c>
    </row>
    <row r="16" spans="1:8" ht="30.75" customHeight="1" x14ac:dyDescent="0.2">
      <c r="A16" s="41" t="s">
        <v>0</v>
      </c>
      <c r="B16" s="42" t="s">
        <v>56</v>
      </c>
      <c r="C16" s="52" t="s">
        <v>105</v>
      </c>
      <c r="D16" s="52" t="s">
        <v>1</v>
      </c>
      <c r="E16" s="52" t="s">
        <v>2</v>
      </c>
      <c r="F16" s="52" t="s">
        <v>3</v>
      </c>
      <c r="G16" s="52" t="s">
        <v>4</v>
      </c>
      <c r="H16" s="44" t="s">
        <v>5</v>
      </c>
    </row>
    <row r="17" spans="1:8" x14ac:dyDescent="0.25">
      <c r="A17" s="86">
        <v>140</v>
      </c>
      <c r="B17" s="8" t="str">
        <f>LOOKUP(A17,Names!A$1:B1990)</f>
        <v>Ella Smith</v>
      </c>
      <c r="C17" s="11">
        <v>158</v>
      </c>
      <c r="D17" s="11"/>
      <c r="E17" s="11"/>
      <c r="F17" s="11"/>
      <c r="G17" s="11"/>
      <c r="H17" s="13">
        <f t="shared" ref="H17:H31" si="1">MAX(C17:G17)</f>
        <v>158</v>
      </c>
    </row>
    <row r="18" spans="1:8" x14ac:dyDescent="0.25">
      <c r="A18" s="21">
        <v>134</v>
      </c>
      <c r="B18" s="8" t="str">
        <f>LOOKUP(A18,Names!A$1:B1997)</f>
        <v>Alexandra Burn</v>
      </c>
      <c r="C18" s="11">
        <v>168</v>
      </c>
      <c r="D18" s="11"/>
      <c r="E18" s="11"/>
      <c r="F18" s="11"/>
      <c r="G18" s="11"/>
      <c r="H18" s="13">
        <f t="shared" si="1"/>
        <v>168</v>
      </c>
    </row>
    <row r="19" spans="1:8" x14ac:dyDescent="0.25">
      <c r="A19" s="21">
        <v>334</v>
      </c>
      <c r="B19" s="8" t="str">
        <f>LOOKUP(A19,Names!A$1:B1989)</f>
        <v>Elizabeth Hennessy</v>
      </c>
      <c r="C19" s="11">
        <v>180</v>
      </c>
      <c r="D19" s="11"/>
      <c r="E19" s="11"/>
      <c r="F19" s="11"/>
      <c r="G19" s="11"/>
      <c r="H19" s="13">
        <f t="shared" si="1"/>
        <v>180</v>
      </c>
    </row>
    <row r="20" spans="1:8" x14ac:dyDescent="0.25">
      <c r="A20" s="21">
        <v>317</v>
      </c>
      <c r="B20" s="8" t="str">
        <f>LOOKUP(A20,Names!A$1:B1994)</f>
        <v>Ellisia Watterson</v>
      </c>
      <c r="C20" s="11">
        <v>186</v>
      </c>
      <c r="D20" s="11"/>
      <c r="E20" s="11"/>
      <c r="F20" s="11"/>
      <c r="G20" s="11"/>
      <c r="H20" s="13">
        <f t="shared" si="1"/>
        <v>186</v>
      </c>
    </row>
    <row r="21" spans="1:8" x14ac:dyDescent="0.25">
      <c r="A21" s="21">
        <v>453</v>
      </c>
      <c r="B21" s="8" t="str">
        <f>LOOKUP(A21,Names!A$1:B1985)</f>
        <v>Kimberley Thomas</v>
      </c>
      <c r="C21" s="11">
        <v>202</v>
      </c>
      <c r="D21" s="11"/>
      <c r="E21" s="11"/>
      <c r="F21" s="11"/>
      <c r="G21" s="11"/>
      <c r="H21" s="13">
        <f t="shared" si="1"/>
        <v>202</v>
      </c>
    </row>
    <row r="22" spans="1:8" x14ac:dyDescent="0.25">
      <c r="A22" s="21">
        <v>552</v>
      </c>
      <c r="B22" s="8" t="str">
        <f>LOOKUP(A22,Names!A$1:B1988)</f>
        <v>Olivia Wooley</v>
      </c>
      <c r="C22" s="11">
        <v>172</v>
      </c>
      <c r="D22" s="11"/>
      <c r="E22" s="11"/>
      <c r="F22" s="11"/>
      <c r="G22" s="11"/>
      <c r="H22" s="13">
        <f t="shared" si="1"/>
        <v>172</v>
      </c>
    </row>
    <row r="23" spans="1:8" x14ac:dyDescent="0.25">
      <c r="A23" s="21">
        <v>558</v>
      </c>
      <c r="B23" s="8" t="str">
        <f>LOOKUP(A23,Names!A$1:B1993)</f>
        <v>Emily Findlater</v>
      </c>
      <c r="C23" s="11">
        <v>174</v>
      </c>
      <c r="D23" s="11"/>
      <c r="E23" s="11"/>
      <c r="F23" s="11"/>
      <c r="G23" s="11"/>
      <c r="H23" s="13">
        <f t="shared" si="1"/>
        <v>174</v>
      </c>
    </row>
    <row r="24" spans="1:8" x14ac:dyDescent="0.25">
      <c r="A24" s="21">
        <v>654</v>
      </c>
      <c r="B24" s="8" t="str">
        <f>LOOKUP(A24,Names!A$1:B1987)</f>
        <v>Sarah Russell</v>
      </c>
      <c r="C24" s="11">
        <v>217</v>
      </c>
      <c r="D24" s="11"/>
      <c r="E24" s="11"/>
      <c r="F24" s="11"/>
      <c r="G24" s="11"/>
      <c r="H24" s="13">
        <f t="shared" si="1"/>
        <v>217</v>
      </c>
    </row>
    <row r="25" spans="1:8" x14ac:dyDescent="0.25">
      <c r="A25" s="21">
        <v>657</v>
      </c>
      <c r="B25" s="8" t="str">
        <f>LOOKUP(A25,Names!A$1:B1991)</f>
        <v>Ellen Crockett</v>
      </c>
      <c r="C25" s="11">
        <v>184</v>
      </c>
      <c r="D25" s="11"/>
      <c r="E25" s="11"/>
      <c r="F25" s="11"/>
      <c r="G25" s="11"/>
      <c r="H25" s="13">
        <f t="shared" si="1"/>
        <v>184</v>
      </c>
    </row>
    <row r="26" spans="1:8" x14ac:dyDescent="0.25">
      <c r="A26" s="21"/>
      <c r="B26" s="8" t="e">
        <f>LOOKUP(A26,Names!A$1:B1995)</f>
        <v>#N/A</v>
      </c>
      <c r="C26" s="11"/>
      <c r="D26" s="11"/>
      <c r="E26" s="11"/>
      <c r="F26" s="11"/>
      <c r="G26" s="11"/>
      <c r="H26" s="13">
        <f t="shared" si="1"/>
        <v>0</v>
      </c>
    </row>
    <row r="27" spans="1:8" x14ac:dyDescent="0.25">
      <c r="A27" s="21"/>
      <c r="B27" s="8" t="e">
        <f>LOOKUP(A27,Names!A$1:B1996)</f>
        <v>#N/A</v>
      </c>
      <c r="C27" s="11"/>
      <c r="D27" s="11"/>
      <c r="E27" s="11"/>
      <c r="F27" s="11"/>
      <c r="G27" s="11"/>
      <c r="H27" s="13">
        <f t="shared" si="1"/>
        <v>0</v>
      </c>
    </row>
    <row r="28" spans="1:8" x14ac:dyDescent="0.25">
      <c r="A28" s="21"/>
      <c r="B28" s="8" t="e">
        <f>LOOKUP(A28,Names!A$1:B1992)</f>
        <v>#N/A</v>
      </c>
      <c r="C28" s="11"/>
      <c r="D28" s="11"/>
      <c r="E28" s="11"/>
      <c r="F28" s="11"/>
      <c r="G28" s="11"/>
      <c r="H28" s="13">
        <f t="shared" si="1"/>
        <v>0</v>
      </c>
    </row>
    <row r="29" spans="1:8" x14ac:dyDescent="0.25">
      <c r="A29" s="21"/>
      <c r="B29" s="8" t="e">
        <f>LOOKUP(A29,Names!A$1:B1986)</f>
        <v>#N/A</v>
      </c>
      <c r="C29" s="11"/>
      <c r="D29" s="11"/>
      <c r="E29" s="11"/>
      <c r="F29" s="11"/>
      <c r="G29" s="11"/>
      <c r="H29" s="13">
        <f t="shared" si="1"/>
        <v>0</v>
      </c>
    </row>
    <row r="30" spans="1:8" x14ac:dyDescent="0.25">
      <c r="A30" s="21"/>
      <c r="B30" s="8" t="e">
        <f>LOOKUP(A30,Names!A$1:B1998)</f>
        <v>#N/A</v>
      </c>
      <c r="C30" s="11"/>
      <c r="D30" s="11"/>
      <c r="E30" s="11"/>
      <c r="F30" s="11"/>
      <c r="G30" s="11"/>
      <c r="H30" s="13">
        <f t="shared" si="1"/>
        <v>0</v>
      </c>
    </row>
    <row r="31" spans="1:8" ht="16.5" thickBot="1" x14ac:dyDescent="0.25">
      <c r="A31" s="36"/>
      <c r="B31" s="8" t="e">
        <f>LOOKUP(A31,Names!A$1:B2001)</f>
        <v>#N/A</v>
      </c>
      <c r="C31" s="11"/>
      <c r="D31" s="11"/>
      <c r="E31" s="11"/>
      <c r="F31" s="11"/>
      <c r="G31" s="11"/>
      <c r="H31" s="13">
        <f t="shared" si="1"/>
        <v>0</v>
      </c>
    </row>
    <row r="32" spans="1:8" ht="31.5" x14ac:dyDescent="0.2">
      <c r="A32" s="41" t="s">
        <v>0</v>
      </c>
      <c r="B32" s="42" t="s">
        <v>57</v>
      </c>
      <c r="C32" s="52" t="s">
        <v>105</v>
      </c>
      <c r="D32" s="52" t="s">
        <v>1</v>
      </c>
      <c r="E32" s="52" t="s">
        <v>2</v>
      </c>
      <c r="F32" s="52" t="s">
        <v>3</v>
      </c>
      <c r="G32" s="52" t="s">
        <v>4</v>
      </c>
      <c r="H32" s="44" t="s">
        <v>5</v>
      </c>
    </row>
    <row r="33" spans="1:8" x14ac:dyDescent="0.25">
      <c r="A33" s="21">
        <v>136</v>
      </c>
      <c r="B33" s="8" t="str">
        <f>LOOKUP(A33,Names!A$1:B1019)</f>
        <v>Elley Criddle</v>
      </c>
      <c r="C33" s="11">
        <v>5.96</v>
      </c>
      <c r="D33" s="11"/>
      <c r="E33" s="11"/>
      <c r="F33" s="11"/>
      <c r="G33" s="11"/>
      <c r="H33" s="13">
        <f t="shared" ref="H33:H46" si="2">MAX(C33:G33)</f>
        <v>5.96</v>
      </c>
    </row>
    <row r="34" spans="1:8" x14ac:dyDescent="0.25">
      <c r="A34" s="21">
        <v>139</v>
      </c>
      <c r="B34" s="8" t="str">
        <f>LOOKUP(A34,Names!A$1:B1018)</f>
        <v>Connie Wooton</v>
      </c>
      <c r="C34" s="11">
        <v>5.12</v>
      </c>
      <c r="D34" s="11"/>
      <c r="E34" s="11"/>
      <c r="F34" s="11"/>
      <c r="G34" s="11"/>
      <c r="H34" s="13">
        <f t="shared" si="2"/>
        <v>5.12</v>
      </c>
    </row>
    <row r="35" spans="1:8" x14ac:dyDescent="0.25">
      <c r="A35" s="37">
        <v>314</v>
      </c>
      <c r="B35" s="8" t="str">
        <f>LOOKUP(A35,Names!A$1:B1024)</f>
        <v>Chelsey Marsden</v>
      </c>
      <c r="C35" s="17">
        <v>5.54</v>
      </c>
      <c r="D35" s="17"/>
      <c r="E35" s="11"/>
      <c r="F35" s="11"/>
      <c r="G35" s="11"/>
      <c r="H35" s="13">
        <f t="shared" si="2"/>
        <v>5.54</v>
      </c>
    </row>
    <row r="36" spans="1:8" x14ac:dyDescent="0.25">
      <c r="A36" s="21">
        <v>313</v>
      </c>
      <c r="B36" s="8" t="str">
        <f>LOOKUP(A36,Names!A$1:B1018)</f>
        <v>Lemeyah Isaac</v>
      </c>
      <c r="C36" s="11">
        <v>6.52</v>
      </c>
      <c r="D36" s="11"/>
      <c r="E36" s="11"/>
      <c r="F36" s="11"/>
      <c r="G36" s="11"/>
      <c r="H36" s="13">
        <f t="shared" si="2"/>
        <v>6.52</v>
      </c>
    </row>
    <row r="37" spans="1:8" x14ac:dyDescent="0.25">
      <c r="A37" s="21">
        <v>431</v>
      </c>
      <c r="B37" s="8" t="str">
        <f>LOOKUP(A37,Names!A$1:B1013)</f>
        <v>Iris Oliarynk</v>
      </c>
      <c r="C37" s="11">
        <v>6.62</v>
      </c>
      <c r="D37" s="11"/>
      <c r="E37" s="11"/>
      <c r="F37" s="11"/>
      <c r="G37" s="11"/>
      <c r="H37" s="13">
        <f t="shared" si="2"/>
        <v>6.62</v>
      </c>
    </row>
    <row r="38" spans="1:8" x14ac:dyDescent="0.25">
      <c r="A38" s="21">
        <v>552</v>
      </c>
      <c r="B38" s="8" t="str">
        <f>LOOKUP(A38,Names!A$1:B1014)</f>
        <v>Olivia Wooley</v>
      </c>
      <c r="C38" s="17">
        <v>4.8600000000000003</v>
      </c>
      <c r="D38" s="17"/>
      <c r="E38" s="11"/>
      <c r="F38" s="11"/>
      <c r="G38" s="11"/>
      <c r="H38" s="13">
        <f t="shared" si="2"/>
        <v>4.8600000000000003</v>
      </c>
    </row>
    <row r="39" spans="1:8" x14ac:dyDescent="0.25">
      <c r="A39" s="21">
        <v>557</v>
      </c>
      <c r="B39" s="8" t="str">
        <f>LOOKUP(A39,Names!A$1:B1017)</f>
        <v>Ellie Turner</v>
      </c>
      <c r="C39" s="11">
        <v>6.04</v>
      </c>
      <c r="D39" s="11"/>
      <c r="E39" s="11"/>
      <c r="F39" s="11"/>
      <c r="G39" s="11"/>
      <c r="H39" s="13">
        <f t="shared" si="2"/>
        <v>6.04</v>
      </c>
    </row>
    <row r="40" spans="1:8" x14ac:dyDescent="0.25">
      <c r="A40" s="21">
        <v>651</v>
      </c>
      <c r="B40" s="8" t="str">
        <f>LOOKUP(A40,Names!A$1:B1016)</f>
        <v>Katie Lund</v>
      </c>
      <c r="C40" s="11">
        <v>6.04</v>
      </c>
      <c r="D40" s="11"/>
      <c r="E40" s="11"/>
      <c r="F40" s="11"/>
      <c r="G40" s="11"/>
      <c r="H40" s="13">
        <f t="shared" si="2"/>
        <v>6.04</v>
      </c>
    </row>
    <row r="41" spans="1:8" x14ac:dyDescent="0.25">
      <c r="A41" s="21">
        <v>654</v>
      </c>
      <c r="B41" s="8" t="str">
        <f>LOOKUP(A41,Names!A$1:B1026)</f>
        <v>Sarah Russell</v>
      </c>
      <c r="C41" s="17">
        <v>6.14</v>
      </c>
      <c r="D41" s="17"/>
      <c r="E41" s="11"/>
      <c r="F41" s="11"/>
      <c r="G41" s="11"/>
      <c r="H41" s="13">
        <f t="shared" si="2"/>
        <v>6.14</v>
      </c>
    </row>
    <row r="42" spans="1:8" x14ac:dyDescent="0.25">
      <c r="A42" s="21"/>
      <c r="B42" s="8" t="e">
        <f>LOOKUP(A42,Names!A$1:B1012)</f>
        <v>#N/A</v>
      </c>
      <c r="C42" s="11"/>
      <c r="D42" s="11"/>
      <c r="E42" s="11"/>
      <c r="F42" s="11"/>
      <c r="G42" s="11"/>
      <c r="H42" s="13">
        <f t="shared" si="2"/>
        <v>0</v>
      </c>
    </row>
    <row r="43" spans="1:8" x14ac:dyDescent="0.25">
      <c r="A43" s="21"/>
      <c r="B43" s="8" t="e">
        <f>LOOKUP(A43,Names!A$1:B1025)</f>
        <v>#N/A</v>
      </c>
      <c r="C43" s="11"/>
      <c r="D43" s="11"/>
      <c r="E43" s="11"/>
      <c r="F43" s="11"/>
      <c r="G43" s="11"/>
      <c r="H43" s="13">
        <f t="shared" si="2"/>
        <v>0</v>
      </c>
    </row>
    <row r="44" spans="1:8" x14ac:dyDescent="0.25">
      <c r="A44" s="21"/>
      <c r="B44" s="8" t="e">
        <f>LOOKUP(A44,Names!A$1:B1011)</f>
        <v>#N/A</v>
      </c>
      <c r="C44" s="17"/>
      <c r="D44" s="17"/>
      <c r="E44" s="11"/>
      <c r="F44" s="11"/>
      <c r="G44" s="11"/>
      <c r="H44" s="13">
        <f t="shared" si="2"/>
        <v>0</v>
      </c>
    </row>
    <row r="45" spans="1:8" x14ac:dyDescent="0.25">
      <c r="A45" s="21"/>
      <c r="B45" s="8" t="e">
        <f>LOOKUP(A45,Names!A$1:B1015)</f>
        <v>#N/A</v>
      </c>
      <c r="C45" s="11"/>
      <c r="D45" s="11"/>
      <c r="E45" s="11"/>
      <c r="F45" s="11"/>
      <c r="G45" s="11"/>
      <c r="H45" s="13">
        <f t="shared" si="2"/>
        <v>0</v>
      </c>
    </row>
    <row r="46" spans="1:8" ht="16.5" thickBot="1" x14ac:dyDescent="0.3">
      <c r="A46" s="21"/>
      <c r="B46" s="8" t="e">
        <f>LOOKUP(A46,Names!A$1:B1017)</f>
        <v>#N/A</v>
      </c>
      <c r="C46" s="11"/>
      <c r="D46" s="11"/>
      <c r="E46" s="11"/>
      <c r="F46" s="11"/>
      <c r="G46" s="11"/>
      <c r="H46" s="13">
        <f t="shared" si="2"/>
        <v>0</v>
      </c>
    </row>
    <row r="47" spans="1:8" ht="31.5" x14ac:dyDescent="0.2">
      <c r="A47" s="41" t="s">
        <v>0</v>
      </c>
      <c r="B47" s="42" t="s">
        <v>58</v>
      </c>
      <c r="C47" s="52" t="s">
        <v>105</v>
      </c>
      <c r="D47" s="52" t="s">
        <v>1</v>
      </c>
      <c r="E47" s="52" t="s">
        <v>2</v>
      </c>
      <c r="F47" s="52" t="s">
        <v>3</v>
      </c>
      <c r="G47" s="52" t="s">
        <v>4</v>
      </c>
      <c r="H47" s="43" t="s">
        <v>5</v>
      </c>
    </row>
    <row r="48" spans="1:8" x14ac:dyDescent="0.25">
      <c r="A48" s="21">
        <v>135</v>
      </c>
      <c r="B48" s="8" t="str">
        <f>LOOKUP(A48,Names!A$1:B2031)</f>
        <v>Jasmine Skipp</v>
      </c>
      <c r="C48" s="12">
        <v>74</v>
      </c>
      <c r="D48" s="12"/>
      <c r="E48" s="12"/>
      <c r="F48" s="12"/>
      <c r="G48" s="23"/>
      <c r="H48" s="14">
        <f t="shared" ref="H48:H63" si="3">MAX(C48:G48)</f>
        <v>74</v>
      </c>
    </row>
    <row r="49" spans="1:8" x14ac:dyDescent="0.25">
      <c r="A49" s="21">
        <v>133</v>
      </c>
      <c r="B49" s="8" t="str">
        <f>LOOKUP(A49,Names!A$1:B2032)</f>
        <v>Beth Darrock</v>
      </c>
      <c r="C49" s="12">
        <v>49</v>
      </c>
      <c r="D49" s="12"/>
      <c r="E49" s="12"/>
      <c r="F49" s="12"/>
      <c r="G49" s="12"/>
      <c r="H49" s="14">
        <f t="shared" si="3"/>
        <v>49</v>
      </c>
    </row>
    <row r="50" spans="1:8" x14ac:dyDescent="0.25">
      <c r="A50" s="21">
        <v>319</v>
      </c>
      <c r="B50" s="8" t="str">
        <f>LOOKUP(A50,Names!A$1:B2032)</f>
        <v>Atiyah Skeete</v>
      </c>
      <c r="C50" s="12">
        <v>64</v>
      </c>
      <c r="D50" s="12"/>
      <c r="E50" s="12"/>
      <c r="F50" s="12"/>
      <c r="G50" s="12"/>
      <c r="H50" s="14">
        <f t="shared" si="3"/>
        <v>64</v>
      </c>
    </row>
    <row r="51" spans="1:8" x14ac:dyDescent="0.25">
      <c r="A51" s="21">
        <v>334</v>
      </c>
      <c r="B51" s="8" t="str">
        <f>LOOKUP(A51,Names!A$1:B2027)</f>
        <v>Elizabeth Hennessy</v>
      </c>
      <c r="C51" s="18">
        <v>58</v>
      </c>
      <c r="D51" s="18"/>
      <c r="E51" s="18"/>
      <c r="F51" s="18"/>
      <c r="G51" s="18"/>
      <c r="H51" s="14">
        <f t="shared" si="3"/>
        <v>58</v>
      </c>
    </row>
    <row r="52" spans="1:8" x14ac:dyDescent="0.25">
      <c r="A52" s="21">
        <v>453</v>
      </c>
      <c r="B52" s="8" t="str">
        <f>LOOKUP(A52,Names!A$1:B2025)</f>
        <v>Kimberley Thomas</v>
      </c>
      <c r="C52" s="12">
        <v>67</v>
      </c>
      <c r="D52" s="12"/>
      <c r="E52" s="12"/>
      <c r="F52" s="12"/>
      <c r="G52" s="12"/>
      <c r="H52" s="14">
        <f t="shared" si="3"/>
        <v>67</v>
      </c>
    </row>
    <row r="53" spans="1:8" x14ac:dyDescent="0.25">
      <c r="A53" s="21">
        <v>448</v>
      </c>
      <c r="B53" s="8" t="str">
        <f>LOOKUP(A53,Names!A$1:B2029)</f>
        <v>Grace Taylor</v>
      </c>
      <c r="C53" s="12">
        <v>66</v>
      </c>
      <c r="D53" s="12"/>
      <c r="E53" s="12"/>
      <c r="F53" s="12"/>
      <c r="G53" s="12"/>
      <c r="H53" s="14">
        <f t="shared" si="3"/>
        <v>66</v>
      </c>
    </row>
    <row r="54" spans="1:8" x14ac:dyDescent="0.25">
      <c r="A54" s="21">
        <v>555</v>
      </c>
      <c r="B54" s="8" t="str">
        <f>LOOKUP(A54,Names!A$1:B2033)</f>
        <v>Lauren Swindell</v>
      </c>
      <c r="C54" s="12">
        <v>77</v>
      </c>
      <c r="D54" s="12"/>
      <c r="E54" s="12"/>
      <c r="F54" s="12"/>
      <c r="G54" s="18"/>
      <c r="H54" s="14">
        <f t="shared" si="3"/>
        <v>77</v>
      </c>
    </row>
    <row r="55" spans="1:8" x14ac:dyDescent="0.25">
      <c r="A55" s="21">
        <v>560</v>
      </c>
      <c r="B55" s="8" t="str">
        <f>LOOKUP(A55,Names!A$1:B2028)</f>
        <v>Erin Bush</v>
      </c>
      <c r="C55" s="12">
        <v>81</v>
      </c>
      <c r="D55" s="12"/>
      <c r="E55" s="12"/>
      <c r="F55" s="12"/>
      <c r="G55" s="12"/>
      <c r="H55" s="14">
        <f t="shared" si="3"/>
        <v>81</v>
      </c>
    </row>
    <row r="56" spans="1:8" x14ac:dyDescent="0.25">
      <c r="A56" s="21">
        <v>657</v>
      </c>
      <c r="B56" s="8" t="str">
        <f>LOOKUP(A56,Names!A$1:B2038)</f>
        <v>Ellen Crockett</v>
      </c>
      <c r="C56" s="12">
        <v>73</v>
      </c>
      <c r="D56" s="12"/>
      <c r="E56" s="12"/>
      <c r="F56" s="12"/>
      <c r="G56" s="12"/>
      <c r="H56" s="14">
        <f t="shared" si="3"/>
        <v>73</v>
      </c>
    </row>
    <row r="57" spans="1:8" x14ac:dyDescent="0.25">
      <c r="A57" s="21">
        <v>651</v>
      </c>
      <c r="B57" s="8" t="str">
        <f>LOOKUP(A57,Names!A$1:B2030)</f>
        <v>Katie Lund</v>
      </c>
      <c r="C57" s="12">
        <v>80</v>
      </c>
      <c r="D57" s="12"/>
      <c r="E57" s="12"/>
      <c r="F57" s="12"/>
      <c r="G57" s="12"/>
      <c r="H57" s="14">
        <f t="shared" si="3"/>
        <v>80</v>
      </c>
    </row>
    <row r="58" spans="1:8" x14ac:dyDescent="0.25">
      <c r="A58" s="21"/>
      <c r="B58" s="8" t="e">
        <f>LOOKUP(A58,Names!A$1:B2031)</f>
        <v>#N/A</v>
      </c>
      <c r="C58" s="12"/>
      <c r="D58" s="12"/>
      <c r="E58" s="12"/>
      <c r="F58" s="12"/>
      <c r="G58" s="12"/>
      <c r="H58" s="14">
        <f t="shared" si="3"/>
        <v>0</v>
      </c>
    </row>
    <row r="59" spans="1:8" x14ac:dyDescent="0.25">
      <c r="A59" s="21"/>
      <c r="B59" s="8" t="e">
        <f>LOOKUP(A59,Names!A$1:B2034)</f>
        <v>#N/A</v>
      </c>
      <c r="C59" s="12"/>
      <c r="D59" s="12"/>
      <c r="E59" s="12"/>
      <c r="F59" s="12"/>
      <c r="G59" s="12"/>
      <c r="H59" s="14">
        <f t="shared" si="3"/>
        <v>0</v>
      </c>
    </row>
    <row r="60" spans="1:8" x14ac:dyDescent="0.25">
      <c r="A60" s="21"/>
      <c r="B60" s="8" t="e">
        <f>LOOKUP(A60,Names!A$1:B2037)</f>
        <v>#N/A</v>
      </c>
      <c r="C60" s="12"/>
      <c r="D60" s="12"/>
      <c r="E60" s="12"/>
      <c r="F60" s="12"/>
      <c r="G60" s="12"/>
      <c r="H60" s="14">
        <f t="shared" si="3"/>
        <v>0</v>
      </c>
    </row>
    <row r="61" spans="1:8" x14ac:dyDescent="0.25">
      <c r="A61" s="21"/>
      <c r="B61" s="8" t="e">
        <f>LOOKUP(A61,Names!A$1:B2030)</f>
        <v>#N/A</v>
      </c>
      <c r="C61" s="12"/>
      <c r="D61" s="12"/>
      <c r="E61" s="12"/>
      <c r="F61" s="12"/>
      <c r="G61" s="12"/>
      <c r="H61" s="14">
        <f t="shared" si="3"/>
        <v>0</v>
      </c>
    </row>
    <row r="62" spans="1:8" x14ac:dyDescent="0.25">
      <c r="A62" s="21"/>
      <c r="B62" s="8" t="e">
        <f>LOOKUP(A62,Names!A$1:B2033)</f>
        <v>#N/A</v>
      </c>
      <c r="C62" s="12"/>
      <c r="D62" s="12"/>
      <c r="E62" s="12"/>
      <c r="F62" s="12"/>
      <c r="G62" s="12"/>
      <c r="H62" s="14">
        <f t="shared" si="3"/>
        <v>0</v>
      </c>
    </row>
    <row r="63" spans="1:8" ht="16.5" thickBot="1" x14ac:dyDescent="0.3">
      <c r="A63" s="21"/>
      <c r="B63" s="8" t="e">
        <f>LOOKUP(A63,Names!A$1:B2026)</f>
        <v>#N/A</v>
      </c>
      <c r="C63" s="12"/>
      <c r="D63" s="12"/>
      <c r="E63" s="12"/>
      <c r="F63" s="12"/>
      <c r="G63" s="12"/>
      <c r="H63" s="14">
        <f t="shared" si="3"/>
        <v>0</v>
      </c>
    </row>
    <row r="64" spans="1:8" ht="31.5" x14ac:dyDescent="0.2">
      <c r="A64" s="41" t="s">
        <v>0</v>
      </c>
      <c r="B64" s="42" t="s">
        <v>59</v>
      </c>
      <c r="C64" s="52" t="s">
        <v>105</v>
      </c>
      <c r="D64" s="52" t="s">
        <v>1</v>
      </c>
      <c r="E64" s="52" t="s">
        <v>2</v>
      </c>
      <c r="F64" s="52" t="s">
        <v>3</v>
      </c>
      <c r="G64" s="52" t="s">
        <v>4</v>
      </c>
      <c r="H64" s="44" t="s">
        <v>5</v>
      </c>
    </row>
    <row r="65" spans="1:8" ht="15" x14ac:dyDescent="0.2">
      <c r="A65" s="8">
        <v>137</v>
      </c>
      <c r="B65" s="8" t="str">
        <f>LOOKUP(A65,Names!A$1:B1724)</f>
        <v>Amelia Small</v>
      </c>
      <c r="C65" s="11">
        <v>0</v>
      </c>
      <c r="D65" s="11"/>
      <c r="E65" s="11"/>
      <c r="F65" s="11"/>
      <c r="G65" s="11"/>
      <c r="H65" s="13">
        <f t="shared" ref="H65:H80" si="4">MAX(C65:G65)</f>
        <v>0</v>
      </c>
    </row>
    <row r="66" spans="1:8" ht="15" x14ac:dyDescent="0.2">
      <c r="A66" s="8">
        <v>136</v>
      </c>
      <c r="B66" s="8" t="str">
        <f>LOOKUP(A66,Names!A$1:B1725)</f>
        <v>Elley Criddle</v>
      </c>
      <c r="C66" s="11">
        <v>4.9800000000000004</v>
      </c>
      <c r="D66" s="11"/>
      <c r="E66" s="11"/>
      <c r="F66" s="11"/>
      <c r="G66" s="11"/>
      <c r="H66" s="13">
        <f t="shared" si="4"/>
        <v>4.9800000000000004</v>
      </c>
    </row>
    <row r="67" spans="1:8" ht="15" x14ac:dyDescent="0.2">
      <c r="A67" s="8">
        <v>313</v>
      </c>
      <c r="B67" s="8" t="str">
        <f>LOOKUP(A67,Names!A$1:B1727)</f>
        <v>Lemeyah Isaac</v>
      </c>
      <c r="C67" s="11">
        <v>8.1199999999999992</v>
      </c>
      <c r="D67" s="11"/>
      <c r="E67" s="11"/>
      <c r="F67" s="11"/>
      <c r="G67" s="11"/>
      <c r="H67" s="13">
        <f t="shared" si="4"/>
        <v>8.1199999999999992</v>
      </c>
    </row>
    <row r="68" spans="1:8" ht="15" x14ac:dyDescent="0.2">
      <c r="A68" s="8">
        <v>321</v>
      </c>
      <c r="B68" s="8" t="str">
        <f>LOOKUP(A68,Names!A$1:B1728)</f>
        <v>Scarlett Ross</v>
      </c>
      <c r="C68" s="11">
        <v>5.23</v>
      </c>
      <c r="D68" s="11"/>
      <c r="E68" s="11"/>
      <c r="F68" s="11"/>
      <c r="G68" s="11"/>
      <c r="H68" s="13">
        <f t="shared" si="4"/>
        <v>5.23</v>
      </c>
    </row>
    <row r="69" spans="1:8" ht="15" x14ac:dyDescent="0.2">
      <c r="A69" s="8">
        <v>447</v>
      </c>
      <c r="B69" s="8" t="str">
        <f>LOOKUP(A69,Names!A$1:B1729)</f>
        <v>Oliver Taylor</v>
      </c>
      <c r="C69" s="11">
        <v>4.32</v>
      </c>
      <c r="D69" s="11"/>
      <c r="E69" s="11"/>
      <c r="F69" s="11"/>
      <c r="G69" s="11"/>
      <c r="H69" s="13">
        <f t="shared" si="4"/>
        <v>4.32</v>
      </c>
    </row>
    <row r="70" spans="1:8" ht="15" x14ac:dyDescent="0.2">
      <c r="A70" s="8">
        <v>431</v>
      </c>
      <c r="B70" s="8" t="str">
        <f>LOOKUP(A70,Names!A$1:B1730)</f>
        <v>Iris Oliarynk</v>
      </c>
      <c r="C70" s="11">
        <v>7.93</v>
      </c>
      <c r="D70" s="11"/>
      <c r="E70" s="11"/>
      <c r="F70" s="11"/>
      <c r="G70" s="11"/>
      <c r="H70" s="13">
        <f t="shared" si="4"/>
        <v>7.93</v>
      </c>
    </row>
    <row r="71" spans="1:8" ht="15" x14ac:dyDescent="0.2">
      <c r="A71" s="8">
        <v>551</v>
      </c>
      <c r="B71" s="8" t="str">
        <f>LOOKUP(A71,Names!A$1:B1731)</f>
        <v>Emily Rumbold</v>
      </c>
      <c r="C71" s="11">
        <v>6.44</v>
      </c>
      <c r="D71" s="11"/>
      <c r="E71" s="11"/>
      <c r="F71" s="11"/>
      <c r="G71" s="11"/>
      <c r="H71" s="13">
        <f t="shared" si="4"/>
        <v>6.44</v>
      </c>
    </row>
    <row r="72" spans="1:8" ht="15" x14ac:dyDescent="0.2">
      <c r="A72" s="8">
        <v>553</v>
      </c>
      <c r="B72" s="8" t="str">
        <f>LOOKUP(A72,Names!A$1:B1732)</f>
        <v>Lucy Wheeler</v>
      </c>
      <c r="C72" s="11">
        <v>6.45</v>
      </c>
      <c r="D72" s="11"/>
      <c r="E72" s="11"/>
      <c r="F72" s="11"/>
      <c r="G72" s="11"/>
      <c r="H72" s="13">
        <f t="shared" si="4"/>
        <v>6.45</v>
      </c>
    </row>
    <row r="73" spans="1:8" ht="15" x14ac:dyDescent="0.2">
      <c r="A73" s="8">
        <v>659</v>
      </c>
      <c r="B73" s="8" t="str">
        <f>LOOKUP(A73,Names!A$1:B1733)</f>
        <v>Nieve Dale</v>
      </c>
      <c r="C73" s="11">
        <v>4.22</v>
      </c>
      <c r="D73" s="11"/>
      <c r="E73" s="11"/>
      <c r="F73" s="11"/>
      <c r="G73" s="11"/>
      <c r="H73" s="13">
        <f t="shared" si="4"/>
        <v>4.22</v>
      </c>
    </row>
    <row r="74" spans="1:8" ht="15" x14ac:dyDescent="0.2">
      <c r="A74" s="8">
        <v>655</v>
      </c>
      <c r="B74" s="8" t="str">
        <f>LOOKUP(A74,Names!A$1:B1734)</f>
        <v>Alyssa Morrison</v>
      </c>
      <c r="C74" s="11">
        <v>5.45</v>
      </c>
      <c r="D74" s="11"/>
      <c r="E74" s="11"/>
      <c r="F74" s="11"/>
      <c r="G74" s="11"/>
      <c r="H74" s="13">
        <f t="shared" si="4"/>
        <v>5.45</v>
      </c>
    </row>
    <row r="75" spans="1:8" ht="15" x14ac:dyDescent="0.2">
      <c r="A75" s="8"/>
      <c r="B75" s="8" t="e">
        <f>LOOKUP(A75,Names!A$1:B1726)</f>
        <v>#N/A</v>
      </c>
      <c r="C75" s="11"/>
      <c r="D75" s="11"/>
      <c r="E75" s="11"/>
      <c r="F75" s="11"/>
      <c r="G75" s="11"/>
      <c r="H75" s="13">
        <f t="shared" si="4"/>
        <v>0</v>
      </c>
    </row>
    <row r="76" spans="1:8" ht="15" x14ac:dyDescent="0.2">
      <c r="A76" s="8"/>
      <c r="B76" s="8" t="e">
        <f>LOOKUP(A76,Names!A$1:B1729)</f>
        <v>#N/A</v>
      </c>
      <c r="C76" s="11"/>
      <c r="D76" s="11"/>
      <c r="E76" s="11"/>
      <c r="F76" s="11"/>
      <c r="G76" s="11"/>
      <c r="H76" s="13">
        <f t="shared" si="4"/>
        <v>0</v>
      </c>
    </row>
    <row r="77" spans="1:8" ht="15" x14ac:dyDescent="0.2">
      <c r="A77" s="8"/>
      <c r="B77" s="8" t="e">
        <f>LOOKUP(A77,Names!A$1:B1733)</f>
        <v>#N/A</v>
      </c>
      <c r="C77" s="11"/>
      <c r="D77" s="11"/>
      <c r="E77" s="11"/>
      <c r="F77" s="11"/>
      <c r="G77" s="11"/>
      <c r="H77" s="13">
        <f t="shared" si="4"/>
        <v>0</v>
      </c>
    </row>
    <row r="78" spans="1:8" ht="15" x14ac:dyDescent="0.2">
      <c r="A78" s="8"/>
      <c r="B78" s="8" t="e">
        <f>LOOKUP(A78,Names!A$1:B1728)</f>
        <v>#N/A</v>
      </c>
      <c r="C78" s="11"/>
      <c r="D78" s="11"/>
      <c r="E78" s="11"/>
      <c r="F78" s="11"/>
      <c r="G78" s="11"/>
      <c r="H78" s="13">
        <f t="shared" si="4"/>
        <v>0</v>
      </c>
    </row>
    <row r="79" spans="1:8" ht="15" x14ac:dyDescent="0.2">
      <c r="A79" s="8"/>
      <c r="B79" s="8" t="e">
        <f>LOOKUP(A79,Names!A$1:B1731)</f>
        <v>#N/A</v>
      </c>
      <c r="C79" s="11"/>
      <c r="D79" s="11"/>
      <c r="E79" s="11"/>
      <c r="F79" s="11"/>
      <c r="G79" s="11"/>
      <c r="H79" s="13">
        <f t="shared" si="4"/>
        <v>0</v>
      </c>
    </row>
    <row r="80" spans="1:8" ht="15" x14ac:dyDescent="0.2">
      <c r="A80" s="8"/>
      <c r="B80" s="8" t="e">
        <f>LOOKUP(A80,Names!A$1:B1734)</f>
        <v>#N/A</v>
      </c>
      <c r="C80" s="11"/>
      <c r="D80" s="11"/>
      <c r="E80" s="11"/>
      <c r="F80" s="11"/>
      <c r="G80" s="11"/>
      <c r="H80" s="13">
        <f t="shared" si="4"/>
        <v>0</v>
      </c>
    </row>
  </sheetData>
  <phoneticPr fontId="7" type="noConversion"/>
  <conditionalFormatting sqref="A64:A65536 A1:A31">
    <cfRule type="cellIs" dxfId="119" priority="1" stopIfTrue="1" operator="between">
      <formula>300</formula>
      <formula>399</formula>
    </cfRule>
    <cfRule type="cellIs" dxfId="118" priority="2" stopIfTrue="1" operator="between">
      <formula>600</formula>
      <formula>699</formula>
    </cfRule>
    <cfRule type="cellIs" dxfId="117" priority="3" stopIfTrue="1" operator="between">
      <formula>500</formula>
      <formula>599</formula>
    </cfRule>
  </conditionalFormatting>
  <conditionalFormatting sqref="A32:A63">
    <cfRule type="cellIs" dxfId="116" priority="4" stopIfTrue="1" operator="between">
      <formula>300</formula>
      <formula>399</formula>
    </cfRule>
    <cfRule type="cellIs" dxfId="115" priority="5" stopIfTrue="1" operator="between">
      <formula>600</formula>
      <formula>699</formula>
    </cfRule>
    <cfRule type="cellIs" dxfId="114" priority="6" stopIfTrue="1" operator="between">
      <formula>500</formula>
      <formula>599</formula>
    </cfRule>
  </conditionalFormatting>
  <printOptions horizontalCentered="1" verticalCentered="1"/>
  <pageMargins left="0.74803149606299213" right="0.74803149606299213" top="0.9055118110236221" bottom="0.59055118110236227" header="0.51181102362204722" footer="0.51181102362204722"/>
  <pageSetup paperSize="9" scale="56" orientation="portrait" r:id="rId1"/>
  <headerFooter alignWithMargins="0">
    <oddHeader>&amp;L&amp;14Sportshall Athletics League&amp;C&amp;14Birmingham Division&amp;R&amp;16 Season 2013 to 2014</oddHeader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view="pageLayout" zoomScaleNormal="100" workbookViewId="0"/>
  </sheetViews>
  <sheetFormatPr defaultColWidth="9.140625" defaultRowHeight="15.75" x14ac:dyDescent="0.25"/>
  <cols>
    <col min="1" max="1" width="9.140625" style="22"/>
    <col min="2" max="2" width="27" style="3" customWidth="1"/>
    <col min="3" max="8" width="9.140625" style="26"/>
    <col min="9" max="16384" width="9.140625" style="3"/>
  </cols>
  <sheetData>
    <row r="1" spans="1:8" ht="31.5" x14ac:dyDescent="0.2">
      <c r="A1" s="41" t="s">
        <v>0</v>
      </c>
      <c r="B1" s="42" t="s">
        <v>60</v>
      </c>
      <c r="C1" s="52" t="s">
        <v>105</v>
      </c>
      <c r="D1" s="52" t="s">
        <v>1</v>
      </c>
      <c r="E1" s="52" t="s">
        <v>2</v>
      </c>
      <c r="F1" s="52" t="s">
        <v>3</v>
      </c>
      <c r="G1" s="52" t="s">
        <v>4</v>
      </c>
      <c r="H1" s="49" t="s">
        <v>5</v>
      </c>
    </row>
    <row r="2" spans="1:8" s="10" customFormat="1" ht="16.5" customHeight="1" x14ac:dyDescent="0.25">
      <c r="A2" s="21">
        <v>559</v>
      </c>
      <c r="B2" s="90" t="str">
        <f>LOOKUP(A2,Names!A$1:B739)</f>
        <v>Charlotte Bush</v>
      </c>
      <c r="C2" s="9">
        <v>92.7</v>
      </c>
      <c r="D2" s="9"/>
      <c r="E2" s="9"/>
      <c r="F2" s="19"/>
      <c r="G2" s="19"/>
      <c r="H2" s="15">
        <f t="shared" ref="H2:H10" si="0">MIN(C2:G2)</f>
        <v>92.7</v>
      </c>
    </row>
    <row r="3" spans="1:8" ht="16.5" customHeight="1" x14ac:dyDescent="0.25">
      <c r="A3" s="21">
        <v>656</v>
      </c>
      <c r="B3" s="8" t="str">
        <f>LOOKUP(A3,Names!A$1:B740)</f>
        <v>Grace Dowse</v>
      </c>
      <c r="C3" s="9">
        <v>93.7</v>
      </c>
      <c r="D3" s="9"/>
      <c r="E3" s="9"/>
      <c r="F3" s="9"/>
      <c r="G3" s="9"/>
      <c r="H3" s="15">
        <f t="shared" si="0"/>
        <v>93.7</v>
      </c>
    </row>
    <row r="4" spans="1:8" ht="16.5" customHeight="1" x14ac:dyDescent="0.25">
      <c r="A4" s="21">
        <v>314</v>
      </c>
      <c r="B4" s="8" t="str">
        <f>LOOKUP(A4,Names!A$1:B744)</f>
        <v>Chelsey Marsden</v>
      </c>
      <c r="C4" s="9">
        <v>95.7</v>
      </c>
      <c r="D4" s="9"/>
      <c r="E4" s="9"/>
      <c r="F4" s="9"/>
      <c r="G4" s="9"/>
      <c r="H4" s="15">
        <f t="shared" si="0"/>
        <v>95.7</v>
      </c>
    </row>
    <row r="5" spans="1:8" ht="16.5" customHeight="1" x14ac:dyDescent="0.25">
      <c r="A5" s="21"/>
      <c r="B5" s="8" t="e">
        <f>LOOKUP(A5,Names!A$1:B745)</f>
        <v>#N/A</v>
      </c>
      <c r="C5" s="9"/>
      <c r="D5" s="9"/>
      <c r="E5" s="9"/>
      <c r="F5" s="9"/>
      <c r="G5" s="9"/>
      <c r="H5" s="15">
        <f t="shared" si="0"/>
        <v>0</v>
      </c>
    </row>
    <row r="6" spans="1:8" ht="16.5" customHeight="1" x14ac:dyDescent="0.25">
      <c r="A6" s="21"/>
      <c r="B6" s="8" t="e">
        <f>LOOKUP(A6,Names!A$1:B741)</f>
        <v>#N/A</v>
      </c>
      <c r="C6" s="9"/>
      <c r="D6" s="9"/>
      <c r="E6" s="9"/>
      <c r="F6" s="9"/>
      <c r="G6" s="9"/>
      <c r="H6" s="15">
        <f t="shared" si="0"/>
        <v>0</v>
      </c>
    </row>
    <row r="7" spans="1:8" ht="16.5" customHeight="1" x14ac:dyDescent="0.25">
      <c r="A7" s="21"/>
      <c r="B7" s="8" t="e">
        <f>LOOKUP(A7,Names!A$1:B742)</f>
        <v>#N/A</v>
      </c>
      <c r="C7" s="9"/>
      <c r="D7" s="9"/>
      <c r="E7" s="9"/>
      <c r="F7" s="9"/>
      <c r="G7" s="9"/>
      <c r="H7" s="15">
        <f t="shared" si="0"/>
        <v>0</v>
      </c>
    </row>
    <row r="8" spans="1:8" ht="16.5" customHeight="1" x14ac:dyDescent="0.25">
      <c r="A8" s="21"/>
      <c r="B8" s="8" t="e">
        <f>LOOKUP(A8,Names!A$1:B743)</f>
        <v>#N/A</v>
      </c>
      <c r="C8" s="9"/>
      <c r="D8" s="9"/>
      <c r="E8" s="9"/>
      <c r="F8" s="9"/>
      <c r="G8" s="9"/>
      <c r="H8" s="15">
        <f t="shared" si="0"/>
        <v>0</v>
      </c>
    </row>
    <row r="9" spans="1:8" ht="16.5" customHeight="1" x14ac:dyDescent="0.25">
      <c r="A9" s="21"/>
      <c r="B9" s="8" t="e">
        <f>LOOKUP(A9,Names!A$1:B746)</f>
        <v>#N/A</v>
      </c>
      <c r="C9" s="9"/>
      <c r="D9" s="9"/>
      <c r="E9" s="9"/>
      <c r="F9" s="9"/>
      <c r="G9" s="9"/>
      <c r="H9" s="15">
        <f t="shared" si="0"/>
        <v>0</v>
      </c>
    </row>
    <row r="10" spans="1:8" ht="16.5" customHeight="1" thickBot="1" x14ac:dyDescent="0.3">
      <c r="A10" s="21"/>
      <c r="B10" s="8" t="e">
        <f>LOOKUP(A10,Names!A$1:B747)</f>
        <v>#N/A</v>
      </c>
      <c r="C10" s="9"/>
      <c r="D10" s="9"/>
      <c r="E10" s="9"/>
      <c r="F10" s="9"/>
      <c r="G10" s="9"/>
      <c r="H10" s="15">
        <f t="shared" si="0"/>
        <v>0</v>
      </c>
    </row>
    <row r="11" spans="1:8" ht="31.5" customHeight="1" x14ac:dyDescent="0.2">
      <c r="A11" s="41" t="s">
        <v>0</v>
      </c>
      <c r="B11" s="42" t="s">
        <v>61</v>
      </c>
      <c r="C11" s="52" t="s">
        <v>105</v>
      </c>
      <c r="D11" s="52" t="s">
        <v>1</v>
      </c>
      <c r="E11" s="52" t="s">
        <v>2</v>
      </c>
      <c r="F11" s="52" t="s">
        <v>3</v>
      </c>
      <c r="G11" s="52" t="s">
        <v>4</v>
      </c>
      <c r="H11" s="49" t="s">
        <v>5</v>
      </c>
    </row>
    <row r="12" spans="1:8" ht="16.5" customHeight="1" x14ac:dyDescent="0.25">
      <c r="A12" s="21">
        <v>318</v>
      </c>
      <c r="B12" s="8" t="str">
        <f>LOOKUP(A12,Names!A$1:B1749)</f>
        <v>Lauren Walker</v>
      </c>
      <c r="C12" s="9">
        <v>26.5</v>
      </c>
      <c r="D12" s="9"/>
      <c r="E12" s="9"/>
      <c r="F12" s="9"/>
      <c r="G12" s="9"/>
      <c r="H12" s="15">
        <f t="shared" ref="H12:H26" si="1">MIN(C12:G12)</f>
        <v>26.5</v>
      </c>
    </row>
    <row r="13" spans="1:8" ht="16.5" customHeight="1" x14ac:dyDescent="0.25">
      <c r="A13" s="21">
        <v>135</v>
      </c>
      <c r="B13" s="8" t="str">
        <f>LOOKUP(A13,Names!A$1:B1759)</f>
        <v>Jasmine Skipp</v>
      </c>
      <c r="C13" s="9">
        <v>27.2</v>
      </c>
      <c r="D13" s="9"/>
      <c r="E13" s="9"/>
      <c r="F13" s="9"/>
      <c r="G13" s="9"/>
      <c r="H13" s="15">
        <f t="shared" si="1"/>
        <v>27.2</v>
      </c>
    </row>
    <row r="14" spans="1:8" x14ac:dyDescent="0.25">
      <c r="A14" s="21">
        <v>654</v>
      </c>
      <c r="B14" s="8" t="str">
        <f>LOOKUP(A14,Names!A$1:B1750)</f>
        <v>Sarah Russell</v>
      </c>
      <c r="C14" s="19">
        <v>27.3</v>
      </c>
      <c r="D14" s="19"/>
      <c r="E14" s="19"/>
      <c r="F14" s="9"/>
      <c r="G14" s="19"/>
      <c r="H14" s="15">
        <f t="shared" si="1"/>
        <v>27.3</v>
      </c>
    </row>
    <row r="15" spans="1:8" ht="16.5" customHeight="1" x14ac:dyDescent="0.25">
      <c r="A15" s="21">
        <v>431</v>
      </c>
      <c r="B15" s="8" t="str">
        <f>LOOKUP(A15,Names!A$1:B1751)</f>
        <v>Iris Oliarynk</v>
      </c>
      <c r="C15" s="9">
        <v>27.4</v>
      </c>
      <c r="D15" s="9"/>
      <c r="E15" s="9"/>
      <c r="F15" s="9"/>
      <c r="G15" s="9"/>
      <c r="H15" s="15">
        <f t="shared" si="1"/>
        <v>27.4</v>
      </c>
    </row>
    <row r="16" spans="1:8" ht="16.5" customHeight="1" x14ac:dyDescent="0.25">
      <c r="A16" s="21">
        <v>558</v>
      </c>
      <c r="B16" s="8" t="str">
        <f>LOOKUP(A16,Names!A$1:B1756)</f>
        <v>Emily Findlater</v>
      </c>
      <c r="C16" s="19">
        <v>27.5</v>
      </c>
      <c r="D16" s="19"/>
      <c r="E16" s="19"/>
      <c r="F16" s="9"/>
      <c r="G16" s="19"/>
      <c r="H16" s="15">
        <f t="shared" si="1"/>
        <v>27.5</v>
      </c>
    </row>
    <row r="17" spans="1:8" ht="16.5" customHeight="1" x14ac:dyDescent="0.25">
      <c r="A17" s="21">
        <v>653</v>
      </c>
      <c r="B17" s="8" t="str">
        <f>LOOKUP(A17,Names!A$1:B1754)</f>
        <v>Georgia Harding</v>
      </c>
      <c r="C17" s="9">
        <v>27.7</v>
      </c>
      <c r="D17" s="9"/>
      <c r="E17" s="9"/>
      <c r="F17" s="19"/>
      <c r="G17" s="9"/>
      <c r="H17" s="15">
        <f t="shared" si="1"/>
        <v>27.7</v>
      </c>
    </row>
    <row r="18" spans="1:8" ht="16.5" customHeight="1" x14ac:dyDescent="0.25">
      <c r="A18" s="21">
        <v>553</v>
      </c>
      <c r="B18" s="8" t="str">
        <f>LOOKUP(A18,Names!A$1:B1755)</f>
        <v>Lucy Wheeler</v>
      </c>
      <c r="C18" s="9">
        <v>27.8</v>
      </c>
      <c r="D18" s="9"/>
      <c r="E18" s="9"/>
      <c r="F18" s="19"/>
      <c r="G18" s="19"/>
      <c r="H18" s="15">
        <f t="shared" si="1"/>
        <v>27.8</v>
      </c>
    </row>
    <row r="19" spans="1:8" ht="16.5" customHeight="1" x14ac:dyDescent="0.25">
      <c r="A19" s="21">
        <v>139</v>
      </c>
      <c r="B19" s="8" t="str">
        <f>LOOKUP(A19,Names!A$1:B1760)</f>
        <v>Connie Wooton</v>
      </c>
      <c r="C19" s="19">
        <v>28.6</v>
      </c>
      <c r="D19" s="19"/>
      <c r="E19" s="19"/>
      <c r="F19" s="19"/>
      <c r="G19" s="19"/>
      <c r="H19" s="15">
        <f t="shared" si="1"/>
        <v>28.6</v>
      </c>
    </row>
    <row r="20" spans="1:8" ht="16.5" customHeight="1" x14ac:dyDescent="0.25">
      <c r="A20" s="21">
        <v>315</v>
      </c>
      <c r="B20" s="8" t="str">
        <f>LOOKUP(A20,Names!A$1:B1757)</f>
        <v>Beth George</v>
      </c>
      <c r="C20" s="9">
        <v>29.5</v>
      </c>
      <c r="D20" s="9"/>
      <c r="E20" s="9"/>
      <c r="F20" s="9"/>
      <c r="G20" s="9"/>
      <c r="H20" s="15">
        <f t="shared" si="1"/>
        <v>29.5</v>
      </c>
    </row>
    <row r="21" spans="1:8" ht="16.5" customHeight="1" x14ac:dyDescent="0.25">
      <c r="A21" s="21"/>
      <c r="B21" s="8" t="e">
        <f>LOOKUP(A21,Names!A$1:B1752)</f>
        <v>#N/A</v>
      </c>
      <c r="C21" s="19"/>
      <c r="D21" s="19"/>
      <c r="E21" s="19"/>
      <c r="F21" s="19"/>
      <c r="G21" s="19"/>
      <c r="H21" s="15">
        <f t="shared" si="1"/>
        <v>0</v>
      </c>
    </row>
    <row r="22" spans="1:8" ht="16.5" customHeight="1" x14ac:dyDescent="0.25">
      <c r="A22" s="21"/>
      <c r="B22" s="8" t="e">
        <f>LOOKUP(A22,Names!A$1:B1753)</f>
        <v>#N/A</v>
      </c>
      <c r="C22" s="9"/>
      <c r="D22" s="9"/>
      <c r="E22" s="9"/>
      <c r="F22" s="9"/>
      <c r="G22" s="9"/>
      <c r="H22" s="15">
        <f t="shared" si="1"/>
        <v>0</v>
      </c>
    </row>
    <row r="23" spans="1:8" ht="16.5" customHeight="1" x14ac:dyDescent="0.25">
      <c r="A23" s="21"/>
      <c r="B23" s="8" t="e">
        <f>LOOKUP(A23,Names!A$1:B1761)</f>
        <v>#N/A</v>
      </c>
      <c r="C23" s="9"/>
      <c r="D23" s="9"/>
      <c r="E23" s="9"/>
      <c r="F23" s="9"/>
      <c r="G23" s="9"/>
      <c r="H23" s="15">
        <f t="shared" si="1"/>
        <v>0</v>
      </c>
    </row>
    <row r="24" spans="1:8" x14ac:dyDescent="0.25">
      <c r="A24" s="21"/>
      <c r="B24" s="8" t="e">
        <f>LOOKUP(A24,Names!A$1:B1762)</f>
        <v>#N/A</v>
      </c>
      <c r="C24" s="19"/>
      <c r="D24" s="19"/>
      <c r="E24" s="19"/>
      <c r="F24" s="9"/>
      <c r="G24" s="9"/>
      <c r="H24" s="15">
        <f t="shared" si="1"/>
        <v>0</v>
      </c>
    </row>
    <row r="25" spans="1:8" x14ac:dyDescent="0.25">
      <c r="A25" s="21"/>
      <c r="B25" s="8" t="e">
        <f>LOOKUP(A25,Names!A$1:B1758)</f>
        <v>#N/A</v>
      </c>
      <c r="C25" s="9"/>
      <c r="D25" s="9"/>
      <c r="E25" s="9"/>
      <c r="F25" s="9"/>
      <c r="G25" s="9"/>
      <c r="H25" s="15">
        <f t="shared" si="1"/>
        <v>0</v>
      </c>
    </row>
    <row r="26" spans="1:8" ht="16.5" thickBot="1" x14ac:dyDescent="0.3">
      <c r="A26" s="21"/>
      <c r="B26" s="8" t="e">
        <f>LOOKUP(A26,Names!A$1:B1763)</f>
        <v>#N/A</v>
      </c>
      <c r="C26" s="9"/>
      <c r="D26" s="9"/>
      <c r="E26" s="9"/>
      <c r="F26" s="9"/>
      <c r="G26" s="9"/>
      <c r="H26" s="15">
        <f t="shared" si="1"/>
        <v>0</v>
      </c>
    </row>
    <row r="27" spans="1:8" ht="31.5" x14ac:dyDescent="0.2">
      <c r="A27" s="41" t="s">
        <v>0</v>
      </c>
      <c r="B27" s="42" t="s">
        <v>62</v>
      </c>
      <c r="C27" s="52" t="s">
        <v>105</v>
      </c>
      <c r="D27" s="52" t="s">
        <v>1</v>
      </c>
      <c r="E27" s="52" t="s">
        <v>2</v>
      </c>
      <c r="F27" s="52" t="s">
        <v>3</v>
      </c>
      <c r="G27" s="52" t="s">
        <v>4</v>
      </c>
      <c r="H27" s="49" t="s">
        <v>5</v>
      </c>
    </row>
    <row r="28" spans="1:8" x14ac:dyDescent="0.25">
      <c r="A28" s="21">
        <v>557</v>
      </c>
      <c r="B28" s="8" t="str">
        <f>LOOKUP(A28,Names!A$1:B1766)</f>
        <v>Ellie Turner</v>
      </c>
      <c r="C28" s="9">
        <v>59.3</v>
      </c>
      <c r="D28" s="9"/>
      <c r="E28" s="9"/>
      <c r="F28" s="9"/>
      <c r="G28" s="9"/>
      <c r="H28" s="15">
        <f t="shared" ref="H28:H40" si="2">MIN(C28:G28)</f>
        <v>59.3</v>
      </c>
    </row>
    <row r="29" spans="1:8" x14ac:dyDescent="0.25">
      <c r="A29" s="21">
        <v>658</v>
      </c>
      <c r="B29" s="8" t="str">
        <f>LOOKUP(A29,Names!A$1:B1765)</f>
        <v>Mary Takwoingi</v>
      </c>
      <c r="C29" s="9">
        <v>59.5</v>
      </c>
      <c r="D29" s="9"/>
      <c r="E29" s="9"/>
      <c r="F29" s="9"/>
      <c r="G29" s="9"/>
      <c r="H29" s="15">
        <f t="shared" si="2"/>
        <v>59.5</v>
      </c>
    </row>
    <row r="30" spans="1:8" x14ac:dyDescent="0.25">
      <c r="A30" s="21">
        <v>453</v>
      </c>
      <c r="B30" s="8" t="str">
        <f>LOOKUP(A30,Names!A$1:B1770)</f>
        <v>Kimberley Thomas</v>
      </c>
      <c r="C30" s="9">
        <v>59.6</v>
      </c>
      <c r="D30" s="9"/>
      <c r="E30" s="9"/>
      <c r="F30" s="9"/>
      <c r="G30" s="9"/>
      <c r="H30" s="15">
        <f t="shared" si="2"/>
        <v>59.6</v>
      </c>
    </row>
    <row r="31" spans="1:8" x14ac:dyDescent="0.25">
      <c r="A31" s="21">
        <v>311</v>
      </c>
      <c r="B31" s="8" t="str">
        <f>LOOKUP(A31,Names!A$1:B1772)</f>
        <v>Charis Okirie</v>
      </c>
      <c r="C31" s="9">
        <v>59.8</v>
      </c>
      <c r="D31" s="9"/>
      <c r="E31" s="9"/>
      <c r="F31" s="9"/>
      <c r="G31" s="9"/>
      <c r="H31" s="15">
        <f t="shared" si="2"/>
        <v>59.8</v>
      </c>
    </row>
    <row r="32" spans="1:8" x14ac:dyDescent="0.25">
      <c r="A32" s="21">
        <v>134</v>
      </c>
      <c r="B32" s="8" t="str">
        <f>LOOKUP(A32,Names!A$1:B1771)</f>
        <v>Alexandra Burn</v>
      </c>
      <c r="C32" s="9">
        <v>61.4</v>
      </c>
      <c r="D32" s="9"/>
      <c r="E32" s="9"/>
      <c r="F32" s="9"/>
      <c r="G32" s="9"/>
      <c r="H32" s="15">
        <f t="shared" si="2"/>
        <v>61.4</v>
      </c>
    </row>
    <row r="33" spans="1:8" x14ac:dyDescent="0.25">
      <c r="A33" s="21">
        <v>556</v>
      </c>
      <c r="B33" s="8" t="str">
        <f>LOOKUP(A33,Names!A$1:B1767)</f>
        <v>Rachel West</v>
      </c>
      <c r="C33" s="9">
        <v>60.8</v>
      </c>
      <c r="D33" s="25"/>
      <c r="E33" s="25"/>
      <c r="F33" s="9"/>
      <c r="G33" s="9"/>
      <c r="H33" s="15">
        <f t="shared" si="2"/>
        <v>60.8</v>
      </c>
    </row>
    <row r="34" spans="1:8" x14ac:dyDescent="0.25">
      <c r="A34" s="21">
        <v>659</v>
      </c>
      <c r="B34" s="8" t="str">
        <f>LOOKUP(A34,Names!A$1:B1768)</f>
        <v>Nieve Dale</v>
      </c>
      <c r="C34" s="9">
        <v>61</v>
      </c>
      <c r="D34" s="9"/>
      <c r="E34" s="9"/>
      <c r="F34" s="9"/>
      <c r="G34" s="9"/>
      <c r="H34" s="15">
        <f t="shared" si="2"/>
        <v>61</v>
      </c>
    </row>
    <row r="35" spans="1:8" x14ac:dyDescent="0.25">
      <c r="A35" s="21"/>
      <c r="B35" s="8" t="e">
        <f>LOOKUP(A35,Names!A$1:B1774)</f>
        <v>#N/A</v>
      </c>
      <c r="C35" s="9"/>
      <c r="D35" s="9"/>
      <c r="E35" s="9"/>
      <c r="F35" s="9"/>
      <c r="G35" s="9"/>
      <c r="H35" s="15">
        <f t="shared" si="2"/>
        <v>0</v>
      </c>
    </row>
    <row r="36" spans="1:8" x14ac:dyDescent="0.25">
      <c r="A36" s="21"/>
      <c r="B36" s="8" t="e">
        <f>LOOKUP(A36,Names!A$1:B1775)</f>
        <v>#N/A</v>
      </c>
      <c r="C36" s="9"/>
      <c r="D36" s="9"/>
      <c r="E36" s="9"/>
      <c r="F36" s="9"/>
      <c r="G36" s="9"/>
      <c r="H36" s="15">
        <f t="shared" si="2"/>
        <v>0</v>
      </c>
    </row>
    <row r="37" spans="1:8" x14ac:dyDescent="0.25">
      <c r="A37" s="21"/>
      <c r="B37" s="8" t="e">
        <f>LOOKUP(A37,Names!A$1:B1769)</f>
        <v>#N/A</v>
      </c>
      <c r="C37" s="9"/>
      <c r="D37" s="9"/>
      <c r="E37" s="9"/>
      <c r="F37" s="9"/>
      <c r="G37" s="9"/>
      <c r="H37" s="15">
        <f t="shared" si="2"/>
        <v>0</v>
      </c>
    </row>
    <row r="38" spans="1:8" x14ac:dyDescent="0.25">
      <c r="A38" s="21"/>
      <c r="B38" s="8" t="e">
        <f>LOOKUP(A38,Names!A$1:B1770)</f>
        <v>#N/A</v>
      </c>
      <c r="C38" s="9"/>
      <c r="D38" s="9"/>
      <c r="E38" s="9"/>
      <c r="F38" s="9"/>
      <c r="G38" s="9"/>
      <c r="H38" s="15">
        <f t="shared" si="2"/>
        <v>0</v>
      </c>
    </row>
    <row r="39" spans="1:8" x14ac:dyDescent="0.25">
      <c r="A39" s="21"/>
      <c r="B39" s="8" t="e">
        <f>LOOKUP(A39,Names!A$1:B1773)</f>
        <v>#N/A</v>
      </c>
      <c r="C39" s="9"/>
      <c r="D39" s="9"/>
      <c r="E39" s="9"/>
      <c r="F39" s="9"/>
      <c r="G39" s="9"/>
      <c r="H39" s="15">
        <f t="shared" si="2"/>
        <v>0</v>
      </c>
    </row>
    <row r="40" spans="1:8" x14ac:dyDescent="0.25">
      <c r="A40" s="21"/>
      <c r="B40" s="8" t="e">
        <f>LOOKUP(A40,Names!A$1:B1776)</f>
        <v>#N/A</v>
      </c>
      <c r="C40" s="9"/>
      <c r="D40" s="9"/>
      <c r="E40" s="9"/>
      <c r="F40" s="9"/>
      <c r="G40" s="9"/>
      <c r="H40" s="15">
        <f t="shared" si="2"/>
        <v>0</v>
      </c>
    </row>
    <row r="41" spans="1:8" ht="16.5" thickBot="1" x14ac:dyDescent="0.3"/>
    <row r="42" spans="1:8" x14ac:dyDescent="0.2">
      <c r="A42" s="50" t="s">
        <v>0</v>
      </c>
      <c r="B42" s="51" t="s">
        <v>63</v>
      </c>
      <c r="C42" s="52" t="s">
        <v>105</v>
      </c>
      <c r="D42" s="52" t="s">
        <v>1</v>
      </c>
      <c r="E42" s="52" t="s">
        <v>2</v>
      </c>
      <c r="F42" s="52" t="s">
        <v>3</v>
      </c>
      <c r="G42" s="52" t="s">
        <v>4</v>
      </c>
      <c r="H42" s="53" t="s">
        <v>39</v>
      </c>
    </row>
    <row r="43" spans="1:8" ht="15" x14ac:dyDescent="0.2">
      <c r="A43" s="68">
        <v>6</v>
      </c>
      <c r="B43" s="69" t="s">
        <v>7</v>
      </c>
      <c r="C43" s="70">
        <v>87.6</v>
      </c>
      <c r="D43" s="70"/>
      <c r="E43" s="70"/>
      <c r="F43" s="70"/>
      <c r="G43" s="70"/>
      <c r="H43" s="71">
        <f>MIN(C43:G43)</f>
        <v>87.6</v>
      </c>
    </row>
    <row r="44" spans="1:8" ht="15" x14ac:dyDescent="0.2">
      <c r="A44" s="68">
        <v>3</v>
      </c>
      <c r="B44" s="69" t="s">
        <v>6</v>
      </c>
      <c r="C44" s="70">
        <v>93.1</v>
      </c>
      <c r="D44" s="70"/>
      <c r="E44" s="70"/>
      <c r="F44" s="70"/>
      <c r="G44" s="70"/>
      <c r="H44" s="71">
        <f>MIN(C44:G44)</f>
        <v>93.1</v>
      </c>
    </row>
    <row r="45" spans="1:8" ht="15" x14ac:dyDescent="0.2">
      <c r="A45" s="75">
        <v>1</v>
      </c>
      <c r="B45" s="76" t="s">
        <v>10</v>
      </c>
      <c r="C45" s="70">
        <v>95.3</v>
      </c>
      <c r="D45" s="70"/>
      <c r="E45" s="70"/>
      <c r="F45" s="70"/>
      <c r="G45" s="70"/>
      <c r="H45" s="71">
        <f>MIN(C45:G45)</f>
        <v>95.3</v>
      </c>
    </row>
    <row r="46" spans="1:8" ht="15" x14ac:dyDescent="0.2">
      <c r="A46" s="68">
        <v>5</v>
      </c>
      <c r="B46" s="69" t="s">
        <v>8</v>
      </c>
      <c r="C46" s="70">
        <v>89.6</v>
      </c>
      <c r="D46" s="70"/>
      <c r="E46" s="70"/>
      <c r="F46" s="70"/>
      <c r="G46" s="70"/>
      <c r="H46" s="71">
        <f>MIN(C46:G46)</f>
        <v>89.6</v>
      </c>
    </row>
    <row r="47" spans="1:8" thickBot="1" x14ac:dyDescent="0.25">
      <c r="A47" s="77">
        <v>4</v>
      </c>
      <c r="B47" s="78" t="s">
        <v>9</v>
      </c>
      <c r="C47" s="72">
        <v>91.5</v>
      </c>
      <c r="D47" s="72"/>
      <c r="E47" s="72"/>
      <c r="F47" s="72"/>
      <c r="G47" s="72"/>
      <c r="H47" s="73">
        <f>MIN(C47:G47)</f>
        <v>91.5</v>
      </c>
    </row>
    <row r="48" spans="1:8" thickBot="1" x14ac:dyDescent="0.25">
      <c r="A48" s="74"/>
      <c r="C48" s="74"/>
      <c r="D48" s="74"/>
      <c r="E48" s="74"/>
      <c r="F48" s="74"/>
      <c r="G48" s="74"/>
      <c r="H48" s="74"/>
    </row>
    <row r="49" spans="1:8" x14ac:dyDescent="0.2">
      <c r="A49" s="50" t="s">
        <v>0</v>
      </c>
      <c r="B49" s="51" t="s">
        <v>64</v>
      </c>
      <c r="C49" s="52" t="s">
        <v>105</v>
      </c>
      <c r="D49" s="52" t="s">
        <v>1</v>
      </c>
      <c r="E49" s="52" t="s">
        <v>2</v>
      </c>
      <c r="F49" s="52" t="s">
        <v>3</v>
      </c>
      <c r="G49" s="52" t="s">
        <v>4</v>
      </c>
      <c r="H49" s="53" t="s">
        <v>39</v>
      </c>
    </row>
    <row r="50" spans="1:8" ht="15" x14ac:dyDescent="0.2">
      <c r="A50" s="68">
        <v>5</v>
      </c>
      <c r="B50" s="69" t="s">
        <v>8</v>
      </c>
      <c r="C50" s="70">
        <v>118.8</v>
      </c>
      <c r="D50" s="70"/>
      <c r="E50" s="70"/>
      <c r="F50" s="70"/>
      <c r="G50" s="70"/>
      <c r="H50" s="71">
        <f>MIN(C50:G50)</f>
        <v>118.8</v>
      </c>
    </row>
    <row r="51" spans="1:8" ht="15" x14ac:dyDescent="0.2">
      <c r="A51" s="75">
        <v>6</v>
      </c>
      <c r="B51" s="76" t="s">
        <v>7</v>
      </c>
      <c r="C51" s="70">
        <v>119.9</v>
      </c>
      <c r="D51" s="70"/>
      <c r="E51" s="70"/>
      <c r="F51" s="70"/>
      <c r="G51" s="70"/>
      <c r="H51" s="71">
        <f>MIN(C51:G51)</f>
        <v>119.9</v>
      </c>
    </row>
    <row r="52" spans="1:8" ht="15" x14ac:dyDescent="0.2">
      <c r="A52" s="68">
        <v>3</v>
      </c>
      <c r="B52" s="69" t="s">
        <v>6</v>
      </c>
      <c r="C52" s="70"/>
      <c r="D52" s="70"/>
      <c r="E52" s="70"/>
      <c r="F52" s="70"/>
      <c r="G52" s="70"/>
      <c r="H52" s="71">
        <f>MIN(C52:G52)</f>
        <v>0</v>
      </c>
    </row>
    <row r="53" spans="1:8" ht="15" x14ac:dyDescent="0.2">
      <c r="A53" s="68">
        <v>1</v>
      </c>
      <c r="B53" s="69" t="s">
        <v>10</v>
      </c>
      <c r="C53" s="70"/>
      <c r="D53" s="70"/>
      <c r="E53" s="70"/>
      <c r="F53" s="70"/>
      <c r="G53" s="70"/>
      <c r="H53" s="81">
        <f>MIN(C53:G53)</f>
        <v>0</v>
      </c>
    </row>
    <row r="54" spans="1:8" thickBot="1" x14ac:dyDescent="0.25">
      <c r="A54" s="77">
        <v>4</v>
      </c>
      <c r="B54" s="78" t="s">
        <v>9</v>
      </c>
      <c r="C54" s="72"/>
      <c r="D54" s="72"/>
      <c r="E54" s="72"/>
      <c r="F54" s="72"/>
      <c r="G54" s="72"/>
      <c r="H54" s="82">
        <f>MIN(C54:G54)</f>
        <v>0</v>
      </c>
    </row>
    <row r="55" spans="1:8" thickBot="1" x14ac:dyDescent="0.25">
      <c r="A55" s="74"/>
      <c r="C55" s="74"/>
      <c r="D55" s="74"/>
      <c r="E55" s="74"/>
      <c r="F55" s="74"/>
      <c r="G55" s="74"/>
      <c r="H55" s="74"/>
    </row>
    <row r="56" spans="1:8" x14ac:dyDescent="0.2">
      <c r="A56" s="50" t="s">
        <v>0</v>
      </c>
      <c r="B56" s="51" t="s">
        <v>65</v>
      </c>
      <c r="C56" s="52" t="s">
        <v>105</v>
      </c>
      <c r="D56" s="52" t="s">
        <v>1</v>
      </c>
      <c r="E56" s="52" t="s">
        <v>2</v>
      </c>
      <c r="F56" s="52" t="s">
        <v>3</v>
      </c>
      <c r="G56" s="52" t="s">
        <v>4</v>
      </c>
      <c r="H56" s="53" t="s">
        <v>39</v>
      </c>
    </row>
    <row r="57" spans="1:8" ht="15" x14ac:dyDescent="0.2">
      <c r="A57" s="68">
        <v>3</v>
      </c>
      <c r="B57" s="69" t="s">
        <v>6</v>
      </c>
      <c r="C57" s="70">
        <v>107.9</v>
      </c>
      <c r="D57" s="70"/>
      <c r="E57" s="70"/>
      <c r="F57" s="70"/>
      <c r="G57" s="70"/>
      <c r="H57" s="71">
        <f>MIN(C57:G57)</f>
        <v>107.9</v>
      </c>
    </row>
    <row r="58" spans="1:8" ht="15" x14ac:dyDescent="0.2">
      <c r="A58" s="75">
        <v>6</v>
      </c>
      <c r="B58" s="76" t="s">
        <v>7</v>
      </c>
      <c r="C58" s="70">
        <v>111.7</v>
      </c>
      <c r="D58" s="70"/>
      <c r="E58" s="70"/>
      <c r="F58" s="70"/>
      <c r="G58" s="70"/>
      <c r="H58" s="71">
        <f>MIN(C58:G58)</f>
        <v>111.7</v>
      </c>
    </row>
    <row r="59" spans="1:8" ht="15" x14ac:dyDescent="0.2">
      <c r="A59" s="68">
        <v>5</v>
      </c>
      <c r="B59" s="69" t="s">
        <v>8</v>
      </c>
      <c r="C59" s="70">
        <v>110.4</v>
      </c>
      <c r="D59" s="70"/>
      <c r="E59" s="70"/>
      <c r="F59" s="70"/>
      <c r="G59" s="70"/>
      <c r="H59" s="71">
        <f>MIN(C59:G59)</f>
        <v>110.4</v>
      </c>
    </row>
    <row r="60" spans="1:8" ht="15" x14ac:dyDescent="0.2">
      <c r="A60" s="68">
        <v>1</v>
      </c>
      <c r="B60" s="69" t="s">
        <v>10</v>
      </c>
      <c r="C60" s="70">
        <v>117.1</v>
      </c>
      <c r="D60" s="70"/>
      <c r="E60" s="70"/>
      <c r="F60" s="70"/>
      <c r="G60" s="70"/>
      <c r="H60" s="71">
        <f>MIN(C60:G60)</f>
        <v>117.1</v>
      </c>
    </row>
    <row r="61" spans="1:8" thickBot="1" x14ac:dyDescent="0.25">
      <c r="A61" s="77">
        <v>4</v>
      </c>
      <c r="B61" s="78" t="s">
        <v>9</v>
      </c>
      <c r="C61" s="72"/>
      <c r="D61" s="72"/>
      <c r="E61" s="72"/>
      <c r="F61" s="72"/>
      <c r="G61" s="72"/>
      <c r="H61" s="73">
        <f>MIN(C61:G61)</f>
        <v>0</v>
      </c>
    </row>
  </sheetData>
  <phoneticPr fontId="7" type="noConversion"/>
  <conditionalFormatting sqref="A1:A1048576">
    <cfRule type="cellIs" dxfId="113" priority="1" stopIfTrue="1" operator="between">
      <formula>300</formula>
      <formula>399</formula>
    </cfRule>
    <cfRule type="cellIs" dxfId="112" priority="2" stopIfTrue="1" operator="between">
      <formula>600</formula>
      <formula>699</formula>
    </cfRule>
    <cfRule type="cellIs" dxfId="111" priority="3" stopIfTrue="1" operator="between">
      <formula>500</formula>
      <formula>599</formula>
    </cfRule>
  </conditionalFormatting>
  <printOptions horizontalCentered="1" verticalCentered="1"/>
  <pageMargins left="0.74803149606299213" right="0.74803149606299213" top="0.98425196850393704" bottom="0.70866141732283472" header="0.51181102362204722" footer="0.51181102362204722"/>
  <pageSetup paperSize="9" scale="72" orientation="portrait" r:id="rId1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/>
  </sheetViews>
  <sheetFormatPr defaultColWidth="9.140625" defaultRowHeight="15.75" x14ac:dyDescent="0.25"/>
  <cols>
    <col min="1" max="1" width="6.42578125" style="22" customWidth="1"/>
    <col min="2" max="2" width="20.42578125" style="3" customWidth="1"/>
    <col min="3" max="3" width="7" style="26" bestFit="1" customWidth="1"/>
    <col min="4" max="7" width="6.5703125" style="26" customWidth="1"/>
    <col min="8" max="8" width="7" style="26" bestFit="1" customWidth="1"/>
    <col min="9" max="9" width="4" style="3" customWidth="1"/>
    <col min="10" max="10" width="6.28515625" style="3" customWidth="1"/>
    <col min="11" max="11" width="20" style="3" customWidth="1"/>
    <col min="12" max="17" width="7" style="3" customWidth="1"/>
    <col min="18" max="16384" width="9.140625" style="3"/>
  </cols>
  <sheetData>
    <row r="1" spans="1:17" ht="31.5" x14ac:dyDescent="0.2">
      <c r="A1" s="312" t="s">
        <v>0</v>
      </c>
      <c r="B1" s="313" t="s">
        <v>256</v>
      </c>
      <c r="C1" s="314" t="s">
        <v>105</v>
      </c>
      <c r="D1" s="314" t="s">
        <v>1</v>
      </c>
      <c r="E1" s="314" t="s">
        <v>2</v>
      </c>
      <c r="F1" s="314" t="s">
        <v>3</v>
      </c>
      <c r="G1" s="314" t="s">
        <v>4</v>
      </c>
      <c r="H1" s="315" t="s">
        <v>5</v>
      </c>
      <c r="J1" s="312" t="s">
        <v>0</v>
      </c>
      <c r="K1" s="313" t="s">
        <v>257</v>
      </c>
      <c r="L1" s="314" t="s">
        <v>105</v>
      </c>
      <c r="M1" s="314" t="s">
        <v>1</v>
      </c>
      <c r="N1" s="314" t="s">
        <v>2</v>
      </c>
      <c r="O1" s="314" t="s">
        <v>3</v>
      </c>
      <c r="P1" s="314" t="s">
        <v>4</v>
      </c>
      <c r="Q1" s="315" t="s">
        <v>5</v>
      </c>
    </row>
    <row r="2" spans="1:17" s="10" customFormat="1" ht="16.5" customHeight="1" x14ac:dyDescent="0.25">
      <c r="A2" s="21">
        <v>671</v>
      </c>
      <c r="B2" s="8" t="str">
        <f>LOOKUP(A2,Names!A$1:B739)</f>
        <v>Fiona Foulkes</v>
      </c>
      <c r="C2" s="9">
        <v>25.2</v>
      </c>
      <c r="D2" s="9"/>
      <c r="E2" s="9"/>
      <c r="F2" s="19"/>
      <c r="G2" s="19"/>
      <c r="H2" s="15">
        <f t="shared" ref="H2:H10" si="0">MIN(C2:G2)</f>
        <v>25.2</v>
      </c>
      <c r="J2" s="21">
        <v>670</v>
      </c>
      <c r="K2" s="8" t="str">
        <f>LOOKUP(J2,Names!A$1:B1745)</f>
        <v>Emily Belcher</v>
      </c>
      <c r="L2" s="9">
        <v>55.3</v>
      </c>
      <c r="M2" s="9"/>
      <c r="N2" s="9"/>
      <c r="O2" s="9"/>
      <c r="P2" s="9"/>
      <c r="Q2" s="15">
        <f t="shared" ref="Q2:Q19" si="1">MIN(L2:P2)</f>
        <v>55.3</v>
      </c>
    </row>
    <row r="3" spans="1:17" ht="16.5" customHeight="1" x14ac:dyDescent="0.25">
      <c r="A3" s="21">
        <v>457</v>
      </c>
      <c r="B3" s="8" t="str">
        <f>LOOKUP(A3,Names!A$1:B740)</f>
        <v>Josie Olyarynk</v>
      </c>
      <c r="C3" s="9">
        <v>25.4</v>
      </c>
      <c r="D3" s="9"/>
      <c r="E3" s="9"/>
      <c r="F3" s="9"/>
      <c r="G3" s="9"/>
      <c r="H3" s="15">
        <f t="shared" si="0"/>
        <v>25.4</v>
      </c>
      <c r="J3" s="21">
        <v>460</v>
      </c>
      <c r="K3" s="8" t="str">
        <f>LOOKUP(J3,Names!A$1:B1746)</f>
        <v>Chloe Chapman</v>
      </c>
      <c r="L3" s="9">
        <v>56.3</v>
      </c>
      <c r="M3" s="9"/>
      <c r="N3" s="9"/>
      <c r="O3" s="9"/>
      <c r="P3" s="9"/>
      <c r="Q3" s="15">
        <f t="shared" si="1"/>
        <v>56.3</v>
      </c>
    </row>
    <row r="4" spans="1:17" ht="16.5" customHeight="1" x14ac:dyDescent="0.25">
      <c r="A4" s="21">
        <v>332</v>
      </c>
      <c r="B4" s="8" t="str">
        <f>LOOKUP(A4,Names!A$1:B744)</f>
        <v>Donchae Blake</v>
      </c>
      <c r="C4" s="9">
        <v>26.1</v>
      </c>
      <c r="D4" s="9"/>
      <c r="E4" s="9"/>
      <c r="F4" s="9"/>
      <c r="G4" s="9"/>
      <c r="H4" s="15">
        <f t="shared" si="0"/>
        <v>26.1</v>
      </c>
      <c r="J4" s="21">
        <v>165</v>
      </c>
      <c r="K4" s="8" t="str">
        <f>LOOKUP(J4,Names!A$1:B1747)</f>
        <v>Mollie Darrock</v>
      </c>
      <c r="L4" s="19">
        <v>56.9</v>
      </c>
      <c r="M4" s="19"/>
      <c r="N4" s="19"/>
      <c r="O4" s="9"/>
      <c r="P4" s="19"/>
      <c r="Q4" s="15">
        <f t="shared" si="1"/>
        <v>56.9</v>
      </c>
    </row>
    <row r="5" spans="1:17" ht="16.5" customHeight="1" x14ac:dyDescent="0.25">
      <c r="A5" s="21">
        <v>172</v>
      </c>
      <c r="B5" s="8" t="str">
        <f>LOOKUP(A5,Names!A$1:B745)</f>
        <v>Beth Duffy</v>
      </c>
      <c r="C5" s="9">
        <v>28</v>
      </c>
      <c r="D5" s="9"/>
      <c r="E5" s="9"/>
      <c r="F5" s="9"/>
      <c r="G5" s="9"/>
      <c r="H5" s="15">
        <f t="shared" si="0"/>
        <v>28</v>
      </c>
      <c r="J5" s="21">
        <v>582</v>
      </c>
      <c r="K5" s="8" t="str">
        <f>LOOKUP(J5,Names!A$1:B1748)</f>
        <v>Charlotte Barnard</v>
      </c>
      <c r="L5" s="9">
        <v>56.9</v>
      </c>
      <c r="M5" s="9"/>
      <c r="N5" s="9"/>
      <c r="O5" s="9"/>
      <c r="P5" s="9"/>
      <c r="Q5" s="15">
        <f t="shared" si="1"/>
        <v>56.9</v>
      </c>
    </row>
    <row r="6" spans="1:17" ht="16.5" customHeight="1" x14ac:dyDescent="0.25">
      <c r="A6" s="21">
        <v>584</v>
      </c>
      <c r="B6" s="8" t="str">
        <f>LOOKUP(A6,Names!A$1:B741)</f>
        <v>Ella Turner</v>
      </c>
      <c r="C6" s="9">
        <v>24.4</v>
      </c>
      <c r="D6" s="9"/>
      <c r="E6" s="9"/>
      <c r="F6" s="9"/>
      <c r="G6" s="9"/>
      <c r="H6" s="15">
        <f t="shared" si="0"/>
        <v>24.4</v>
      </c>
      <c r="J6" s="21">
        <v>329</v>
      </c>
      <c r="K6" s="8" t="str">
        <f>LOOKUP(J6,Names!A$1:B1749)</f>
        <v>Harriet Woodward</v>
      </c>
      <c r="L6" s="19">
        <v>59.2</v>
      </c>
      <c r="M6" s="19"/>
      <c r="N6" s="19"/>
      <c r="O6" s="9"/>
      <c r="P6" s="19"/>
      <c r="Q6" s="15">
        <f t="shared" si="1"/>
        <v>59.2</v>
      </c>
    </row>
    <row r="7" spans="1:17" ht="16.5" customHeight="1" x14ac:dyDescent="0.25">
      <c r="A7" s="21">
        <v>676</v>
      </c>
      <c r="B7" s="8" t="str">
        <f>LOOKUP(A7,Names!A$1:B742)</f>
        <v>Keavie Preston</v>
      </c>
      <c r="C7" s="9">
        <v>26.3</v>
      </c>
      <c r="D7" s="9"/>
      <c r="E7" s="9"/>
      <c r="F7" s="9"/>
      <c r="G7" s="9"/>
      <c r="H7" s="15">
        <f t="shared" si="0"/>
        <v>26.3</v>
      </c>
      <c r="J7" s="21">
        <v>581</v>
      </c>
      <c r="K7" s="8" t="str">
        <f>LOOKUP(J7,Names!A$1:B1750)</f>
        <v>Isabelle Neville</v>
      </c>
      <c r="L7" s="9">
        <v>53.4</v>
      </c>
      <c r="M7" s="9"/>
      <c r="N7" s="9"/>
      <c r="O7" s="19"/>
      <c r="P7" s="9"/>
      <c r="Q7" s="15">
        <f t="shared" si="1"/>
        <v>53.4</v>
      </c>
    </row>
    <row r="8" spans="1:17" ht="16.5" customHeight="1" x14ac:dyDescent="0.25">
      <c r="A8" s="21">
        <v>456</v>
      </c>
      <c r="B8" s="8" t="str">
        <f>LOOKUP(A8,Names!A$1:B743)</f>
        <v>Molly Jenks</v>
      </c>
      <c r="C8" s="9">
        <v>26.3</v>
      </c>
      <c r="D8" s="9"/>
      <c r="E8" s="9"/>
      <c r="F8" s="9"/>
      <c r="G8" s="9"/>
      <c r="H8" s="15">
        <f t="shared" si="0"/>
        <v>26.3</v>
      </c>
      <c r="J8" s="21">
        <v>673</v>
      </c>
      <c r="K8" s="8" t="str">
        <f>LOOKUP(J8,Names!A$1:B1751)</f>
        <v>Anya Bates</v>
      </c>
      <c r="L8" s="9">
        <v>54.4</v>
      </c>
      <c r="M8" s="9"/>
      <c r="N8" s="9"/>
      <c r="O8" s="19"/>
      <c r="P8" s="19"/>
      <c r="Q8" s="15">
        <f t="shared" si="1"/>
        <v>54.4</v>
      </c>
    </row>
    <row r="9" spans="1:17" ht="16.5" customHeight="1" x14ac:dyDescent="0.25">
      <c r="A9" s="21">
        <v>330</v>
      </c>
      <c r="B9" s="8" t="str">
        <f>LOOKUP(A9,Names!A$1:B746)</f>
        <v>Olivia Ward</v>
      </c>
      <c r="C9" s="9">
        <v>26.5</v>
      </c>
      <c r="D9" s="9"/>
      <c r="E9" s="9"/>
      <c r="F9" s="9"/>
      <c r="G9" s="9"/>
      <c r="H9" s="15">
        <f t="shared" si="0"/>
        <v>26.5</v>
      </c>
      <c r="J9" s="21">
        <v>672</v>
      </c>
      <c r="K9" s="8" t="str">
        <f>LOOKUP(J9,Names!A$1:B1752)</f>
        <v>Louisa Webber</v>
      </c>
      <c r="L9" s="19">
        <v>57.3</v>
      </c>
      <c r="M9" s="19"/>
      <c r="N9" s="19"/>
      <c r="O9" s="19"/>
      <c r="P9" s="19"/>
      <c r="Q9" s="15">
        <f t="shared" si="1"/>
        <v>57.3</v>
      </c>
    </row>
    <row r="10" spans="1:17" ht="16.5" customHeight="1" x14ac:dyDescent="0.25">
      <c r="A10" s="21">
        <v>585</v>
      </c>
      <c r="B10" s="8" t="str">
        <f>LOOKUP(A10,Names!A$1:B747)</f>
        <v>Bethany Devonshire</v>
      </c>
      <c r="C10" s="9">
        <v>28</v>
      </c>
      <c r="D10" s="9"/>
      <c r="E10" s="9"/>
      <c r="F10" s="9"/>
      <c r="G10" s="9"/>
      <c r="H10" s="15">
        <f t="shared" si="0"/>
        <v>28</v>
      </c>
      <c r="J10" s="21">
        <v>166</v>
      </c>
      <c r="K10" s="8" t="str">
        <f>LOOKUP(J10,Names!A$1:B1753)</f>
        <v>Rachel Iliffe</v>
      </c>
      <c r="L10" s="9">
        <v>58.8</v>
      </c>
      <c r="M10" s="9"/>
      <c r="N10" s="9"/>
      <c r="O10" s="9"/>
      <c r="P10" s="9"/>
      <c r="Q10" s="15">
        <f t="shared" si="1"/>
        <v>58.8</v>
      </c>
    </row>
    <row r="11" spans="1:17" ht="15.75" customHeight="1" x14ac:dyDescent="0.25">
      <c r="A11" s="21">
        <v>168</v>
      </c>
      <c r="B11" s="8" t="str">
        <f>LOOKUP(A11,Names!A$1:B748)</f>
        <v>Eleanor Williams</v>
      </c>
      <c r="C11" s="9">
        <v>28.5</v>
      </c>
      <c r="D11" s="9"/>
      <c r="E11" s="9"/>
      <c r="F11" s="9"/>
      <c r="G11" s="9"/>
      <c r="H11" s="15">
        <f t="shared" ref="H11:H19" si="2">MIN(C11:G11)</f>
        <v>28.5</v>
      </c>
      <c r="J11" s="21">
        <v>174</v>
      </c>
      <c r="K11" s="8" t="str">
        <f>LOOKUP(J11,Names!A$1:B1754)</f>
        <v>Sam Hamadou</v>
      </c>
      <c r="L11" s="19">
        <v>60.7</v>
      </c>
      <c r="M11" s="19"/>
      <c r="N11" s="19"/>
      <c r="O11" s="19"/>
      <c r="P11" s="19"/>
      <c r="Q11" s="15">
        <f t="shared" si="1"/>
        <v>60.7</v>
      </c>
    </row>
    <row r="12" spans="1:17" ht="15.75" customHeight="1" x14ac:dyDescent="0.25">
      <c r="A12" s="21">
        <v>674</v>
      </c>
      <c r="B12" s="8" t="str">
        <f>LOOKUP(A12,Names!A$1:B749)</f>
        <v>Maisie Franklin</v>
      </c>
      <c r="C12" s="9">
        <v>26.9</v>
      </c>
      <c r="D12" s="9"/>
      <c r="E12" s="9"/>
      <c r="F12" s="9"/>
      <c r="G12" s="9"/>
      <c r="H12" s="15">
        <f>MIN(C12:G12)</f>
        <v>26.9</v>
      </c>
      <c r="J12" s="21">
        <v>583</v>
      </c>
      <c r="K12" s="8" t="str">
        <f>LOOKUP(J12,Names!A$1:B1755)</f>
        <v>Alice Mellor</v>
      </c>
      <c r="L12" s="19">
        <v>57.3</v>
      </c>
      <c r="M12" s="19"/>
      <c r="N12" s="19"/>
      <c r="O12" s="19"/>
      <c r="P12" s="19"/>
      <c r="Q12" s="15">
        <f>MIN(L12:P12)</f>
        <v>57.3</v>
      </c>
    </row>
    <row r="13" spans="1:17" ht="16.5" customHeight="1" x14ac:dyDescent="0.25">
      <c r="A13" s="21">
        <v>322</v>
      </c>
      <c r="B13" s="8" t="str">
        <f>LOOKUP(A13,Names!A$1:B749)</f>
        <v>Melissa Morris</v>
      </c>
      <c r="C13" s="9">
        <v>27.3</v>
      </c>
      <c r="D13" s="9"/>
      <c r="E13" s="9"/>
      <c r="F13" s="9"/>
      <c r="G13" s="9"/>
      <c r="H13" s="15">
        <f t="shared" si="2"/>
        <v>27.3</v>
      </c>
      <c r="J13" s="21">
        <v>675</v>
      </c>
      <c r="K13" s="8" t="str">
        <f>LOOKUP(J13,Names!A$1:B1755)</f>
        <v>Ella Stirling</v>
      </c>
      <c r="L13" s="9">
        <v>59.5</v>
      </c>
      <c r="M13" s="9"/>
      <c r="N13" s="9"/>
      <c r="O13" s="9"/>
      <c r="P13" s="9"/>
      <c r="Q13" s="15">
        <f t="shared" si="1"/>
        <v>59.5</v>
      </c>
    </row>
    <row r="14" spans="1:17" ht="16.5" customHeight="1" x14ac:dyDescent="0.25">
      <c r="A14" s="21">
        <v>459</v>
      </c>
      <c r="B14" s="8" t="str">
        <f>LOOKUP(A14,Names!A$1:B750)</f>
        <v>Lauryn Elliott</v>
      </c>
      <c r="C14" s="9">
        <v>27.8</v>
      </c>
      <c r="D14" s="9"/>
      <c r="E14" s="9"/>
      <c r="F14" s="9"/>
      <c r="G14" s="9"/>
      <c r="H14" s="15">
        <f t="shared" si="2"/>
        <v>27.8</v>
      </c>
      <c r="J14" s="21">
        <v>171</v>
      </c>
      <c r="K14" s="8" t="str">
        <f>LOOKUP(J14,Names!A$1:B1756)</f>
        <v>Hannah Smith</v>
      </c>
      <c r="L14" s="9">
        <v>62.5</v>
      </c>
      <c r="M14" s="9"/>
      <c r="N14" s="9"/>
      <c r="O14" s="9"/>
      <c r="P14" s="9"/>
      <c r="Q14" s="15">
        <f t="shared" si="1"/>
        <v>62.5</v>
      </c>
    </row>
    <row r="15" spans="1:17" x14ac:dyDescent="0.25">
      <c r="A15" s="21">
        <v>167</v>
      </c>
      <c r="B15" s="8" t="str">
        <f>LOOKUP(A15,Names!A$1:B751)</f>
        <v>Georgina Case</v>
      </c>
      <c r="C15" s="9">
        <v>28.4</v>
      </c>
      <c r="D15" s="9"/>
      <c r="E15" s="9"/>
      <c r="F15" s="9"/>
      <c r="G15" s="9"/>
      <c r="H15" s="15">
        <f t="shared" si="2"/>
        <v>28.4</v>
      </c>
      <c r="J15" s="21">
        <v>170</v>
      </c>
      <c r="K15" s="8" t="str">
        <f>LOOKUP(J15,Names!A$1:B1757)</f>
        <v>Lucy Wood</v>
      </c>
      <c r="L15" s="19">
        <v>63.5</v>
      </c>
      <c r="M15" s="19"/>
      <c r="N15" s="19"/>
      <c r="O15" s="9"/>
      <c r="P15" s="9"/>
      <c r="Q15" s="15">
        <f t="shared" si="1"/>
        <v>63.5</v>
      </c>
    </row>
    <row r="16" spans="1:17" ht="16.5" customHeight="1" x14ac:dyDescent="0.25">
      <c r="A16" s="21">
        <v>586</v>
      </c>
      <c r="B16" s="8" t="str">
        <f>LOOKUP(A16,Names!A$1:B752)</f>
        <v>Charlotte Cornbill</v>
      </c>
      <c r="C16" s="9">
        <v>28.6</v>
      </c>
      <c r="D16" s="9"/>
      <c r="E16" s="9"/>
      <c r="F16" s="9"/>
      <c r="G16" s="9"/>
      <c r="H16" s="15">
        <f t="shared" si="2"/>
        <v>28.6</v>
      </c>
      <c r="J16" s="21">
        <v>173</v>
      </c>
      <c r="K16" s="8" t="str">
        <f>LOOKUP(J16,Names!A$1:B1758)</f>
        <v>Alice Bonner</v>
      </c>
      <c r="L16" s="9">
        <v>64.5</v>
      </c>
      <c r="M16" s="9"/>
      <c r="N16" s="9"/>
      <c r="O16" s="9"/>
      <c r="P16" s="9"/>
      <c r="Q16" s="15">
        <f t="shared" si="1"/>
        <v>64.5</v>
      </c>
    </row>
    <row r="17" spans="1:17" ht="16.5" customHeight="1" x14ac:dyDescent="0.25">
      <c r="A17" s="21"/>
      <c r="B17" s="8" t="e">
        <f>LOOKUP(A17,Names!A$1:B751)</f>
        <v>#N/A</v>
      </c>
      <c r="C17" s="9"/>
      <c r="D17" s="9"/>
      <c r="E17" s="9"/>
      <c r="F17" s="9"/>
      <c r="G17" s="9"/>
      <c r="H17" s="15">
        <f t="shared" si="2"/>
        <v>0</v>
      </c>
      <c r="J17" s="21"/>
      <c r="K17" s="8" t="e">
        <f>LOOKUP(J17,Names!A$1:B1757)</f>
        <v>#N/A</v>
      </c>
      <c r="L17" s="9"/>
      <c r="M17" s="9"/>
      <c r="N17" s="9"/>
      <c r="O17" s="9"/>
      <c r="P17" s="9"/>
      <c r="Q17" s="15">
        <f t="shared" si="1"/>
        <v>0</v>
      </c>
    </row>
    <row r="18" spans="1:17" ht="16.5" customHeight="1" x14ac:dyDescent="0.25">
      <c r="A18" s="21"/>
      <c r="B18" s="8" t="e">
        <f>LOOKUP(A18,Names!A$1:B752)</f>
        <v>#N/A</v>
      </c>
      <c r="C18" s="9"/>
      <c r="D18" s="9"/>
      <c r="E18" s="9"/>
      <c r="F18" s="9"/>
      <c r="G18" s="9"/>
      <c r="H18" s="15">
        <f>MIN(C18:G18)</f>
        <v>0</v>
      </c>
      <c r="J18" s="21"/>
      <c r="K18" s="8" t="e">
        <f>LOOKUP(J18,Names!A$1:B1758)</f>
        <v>#N/A</v>
      </c>
      <c r="L18" s="9"/>
      <c r="M18" s="9"/>
      <c r="N18" s="9"/>
      <c r="O18" s="9"/>
      <c r="P18" s="9"/>
      <c r="Q18" s="15">
        <f>MIN(L18:P18)</f>
        <v>0</v>
      </c>
    </row>
    <row r="19" spans="1:17" ht="16.5" customHeight="1" x14ac:dyDescent="0.25">
      <c r="A19" s="21"/>
      <c r="B19" s="8" t="e">
        <f>LOOKUP(A19,Names!A$1:B753)</f>
        <v>#N/A</v>
      </c>
      <c r="C19" s="9"/>
      <c r="D19" s="9"/>
      <c r="E19" s="9"/>
      <c r="F19" s="9"/>
      <c r="G19" s="9"/>
      <c r="H19" s="15">
        <f t="shared" si="2"/>
        <v>0</v>
      </c>
      <c r="J19" s="21"/>
      <c r="K19" s="8" t="e">
        <f>LOOKUP(J19,Names!A$1:B1759)</f>
        <v>#N/A</v>
      </c>
      <c r="L19" s="9"/>
      <c r="M19" s="9"/>
      <c r="N19" s="9"/>
      <c r="O19" s="9"/>
      <c r="P19" s="9"/>
      <c r="Q19" s="15">
        <f t="shared" si="1"/>
        <v>0</v>
      </c>
    </row>
    <row r="20" spans="1:17" ht="16.5" customHeight="1" thickBot="1" x14ac:dyDescent="0.25">
      <c r="A20" s="3"/>
      <c r="C20" s="3"/>
      <c r="D20" s="3"/>
      <c r="E20" s="3"/>
      <c r="F20" s="3"/>
      <c r="G20" s="3"/>
      <c r="H20" s="3"/>
    </row>
    <row r="21" spans="1:17" ht="31.5" x14ac:dyDescent="0.2">
      <c r="A21" s="312" t="s">
        <v>0</v>
      </c>
      <c r="B21" s="313" t="s">
        <v>258</v>
      </c>
      <c r="C21" s="314" t="s">
        <v>105</v>
      </c>
      <c r="D21" s="314" t="s">
        <v>1</v>
      </c>
      <c r="E21" s="314" t="s">
        <v>2</v>
      </c>
      <c r="F21" s="314" t="s">
        <v>3</v>
      </c>
      <c r="G21" s="314" t="s">
        <v>4</v>
      </c>
      <c r="H21" s="315" t="s">
        <v>5</v>
      </c>
      <c r="J21" s="312" t="s">
        <v>0</v>
      </c>
      <c r="K21" s="313" t="s">
        <v>263</v>
      </c>
      <c r="L21" s="314" t="s">
        <v>105</v>
      </c>
      <c r="M21" s="314" t="s">
        <v>1</v>
      </c>
      <c r="N21" s="314" t="s">
        <v>2</v>
      </c>
      <c r="O21" s="314" t="s">
        <v>3</v>
      </c>
      <c r="P21" s="314" t="s">
        <v>4</v>
      </c>
      <c r="Q21" s="315" t="s">
        <v>5</v>
      </c>
    </row>
    <row r="22" spans="1:17" x14ac:dyDescent="0.25">
      <c r="A22" s="21">
        <v>174</v>
      </c>
      <c r="B22" s="8" t="str">
        <f>LOOKUP(A22,Names!A$1:B1766)</f>
        <v>Sam Hamadou</v>
      </c>
      <c r="C22" s="20">
        <v>1.63</v>
      </c>
      <c r="D22" s="20"/>
      <c r="E22" s="20"/>
      <c r="F22" s="20"/>
      <c r="G22" s="20"/>
      <c r="H22" s="374">
        <f t="shared" ref="H22:H41" si="3">MIN(C22:G22)</f>
        <v>1.63</v>
      </c>
      <c r="J22" s="21">
        <v>165</v>
      </c>
      <c r="K22" s="8" t="str">
        <f>LOOKUP(J22,Names!A$1:B1762)</f>
        <v>Mollie Darrock</v>
      </c>
      <c r="L22" s="9">
        <v>58</v>
      </c>
      <c r="M22" s="9"/>
      <c r="N22" s="9"/>
      <c r="O22" s="9"/>
      <c r="P22" s="9"/>
      <c r="Q22" s="15">
        <f t="shared" ref="Q22:Q41" si="4">MIN(L22:P22)</f>
        <v>58</v>
      </c>
    </row>
    <row r="23" spans="1:17" x14ac:dyDescent="0.25">
      <c r="A23" s="21">
        <v>168</v>
      </c>
      <c r="B23" s="8" t="str">
        <f>LOOKUP(A23,Names!A$1:B1765)</f>
        <v>Eleanor Williams</v>
      </c>
      <c r="C23" s="20">
        <v>1.7</v>
      </c>
      <c r="D23" s="20"/>
      <c r="E23" s="20"/>
      <c r="F23" s="20"/>
      <c r="G23" s="20"/>
      <c r="H23" s="374">
        <f t="shared" si="3"/>
        <v>1.7</v>
      </c>
      <c r="J23" s="21">
        <v>166</v>
      </c>
      <c r="K23" s="8" t="str">
        <f>LOOKUP(J23,Names!A$1:B1763)</f>
        <v>Rachel Iliffe</v>
      </c>
      <c r="L23" s="9">
        <v>48</v>
      </c>
      <c r="M23" s="9"/>
      <c r="N23" s="9"/>
      <c r="O23" s="9"/>
      <c r="P23" s="9"/>
      <c r="Q23" s="15">
        <f t="shared" si="4"/>
        <v>48</v>
      </c>
    </row>
    <row r="24" spans="1:17" x14ac:dyDescent="0.25">
      <c r="A24" s="21">
        <v>167</v>
      </c>
      <c r="B24" s="8" t="str">
        <f>LOOKUP(A24,Names!A$1:B1770)</f>
        <v>Georgina Case</v>
      </c>
      <c r="C24" s="20">
        <v>1.48</v>
      </c>
      <c r="D24" s="20"/>
      <c r="E24" s="20"/>
      <c r="F24" s="20"/>
      <c r="G24" s="20"/>
      <c r="H24" s="374">
        <f t="shared" si="3"/>
        <v>1.48</v>
      </c>
      <c r="J24" s="21">
        <v>322</v>
      </c>
      <c r="K24" s="8" t="str">
        <f>LOOKUP(J24,Names!A$1:B1764)</f>
        <v>Melissa Morris</v>
      </c>
      <c r="L24" s="9">
        <v>42</v>
      </c>
      <c r="M24" s="9"/>
      <c r="N24" s="9"/>
      <c r="O24" s="9"/>
      <c r="P24" s="9"/>
      <c r="Q24" s="15">
        <f t="shared" si="4"/>
        <v>42</v>
      </c>
    </row>
    <row r="25" spans="1:17" x14ac:dyDescent="0.25">
      <c r="A25" s="21">
        <v>170</v>
      </c>
      <c r="B25" s="8" t="str">
        <f>LOOKUP(A25,Names!A$1:B1772)</f>
        <v>Lucy Wood</v>
      </c>
      <c r="C25" s="20">
        <v>1.52</v>
      </c>
      <c r="D25" s="20"/>
      <c r="E25" s="20"/>
      <c r="F25" s="20"/>
      <c r="G25" s="20"/>
      <c r="H25" s="374">
        <f t="shared" si="3"/>
        <v>1.52</v>
      </c>
      <c r="J25" s="21">
        <v>328</v>
      </c>
      <c r="K25" s="8" t="str">
        <f>LOOKUP(J25,Names!A$1:B1765)</f>
        <v>Eloise Evans</v>
      </c>
      <c r="L25" s="9">
        <v>43</v>
      </c>
      <c r="M25" s="9"/>
      <c r="N25" s="9"/>
      <c r="O25" s="9"/>
      <c r="P25" s="9"/>
      <c r="Q25" s="15">
        <f t="shared" si="4"/>
        <v>43</v>
      </c>
    </row>
    <row r="26" spans="1:17" x14ac:dyDescent="0.25">
      <c r="A26" s="21">
        <v>171</v>
      </c>
      <c r="B26" s="8" t="str">
        <f>LOOKUP(A26,Names!A$1:B1771)</f>
        <v>Hannah Smith</v>
      </c>
      <c r="C26" s="20">
        <v>1.44</v>
      </c>
      <c r="D26" s="20"/>
      <c r="E26" s="20"/>
      <c r="F26" s="20"/>
      <c r="G26" s="20"/>
      <c r="H26" s="374">
        <f t="shared" si="3"/>
        <v>1.44</v>
      </c>
      <c r="J26" s="21">
        <v>459</v>
      </c>
      <c r="K26" s="8" t="str">
        <f>LOOKUP(J26,Names!A$1:B1766)</f>
        <v>Lauryn Elliott</v>
      </c>
      <c r="L26" s="9">
        <v>48</v>
      </c>
      <c r="M26" s="9"/>
      <c r="N26" s="9"/>
      <c r="O26" s="9"/>
      <c r="P26" s="9"/>
      <c r="Q26" s="15">
        <f t="shared" si="4"/>
        <v>48</v>
      </c>
    </row>
    <row r="27" spans="1:17" x14ac:dyDescent="0.25">
      <c r="A27" s="21">
        <v>330</v>
      </c>
      <c r="B27" s="8" t="str">
        <f>LOOKUP(A27,Names!A$1:B1767)</f>
        <v>Olivia Ward</v>
      </c>
      <c r="C27" s="368">
        <v>1.66</v>
      </c>
      <c r="D27" s="368"/>
      <c r="E27" s="368"/>
      <c r="F27" s="20"/>
      <c r="G27" s="20"/>
      <c r="H27" s="374">
        <f t="shared" si="3"/>
        <v>1.66</v>
      </c>
      <c r="J27" s="21">
        <v>460</v>
      </c>
      <c r="K27" s="8" t="str">
        <f>LOOKUP(J27,Names!A$1:B1767)</f>
        <v>Chloe Chapman</v>
      </c>
      <c r="L27" s="25">
        <v>44</v>
      </c>
      <c r="M27" s="25"/>
      <c r="N27" s="25"/>
      <c r="O27" s="9"/>
      <c r="P27" s="9"/>
      <c r="Q27" s="15">
        <f t="shared" si="4"/>
        <v>44</v>
      </c>
    </row>
    <row r="28" spans="1:17" x14ac:dyDescent="0.25">
      <c r="A28" s="21">
        <v>320</v>
      </c>
      <c r="B28" s="8" t="str">
        <f>LOOKUP(A28,Names!A$1:B1768)</f>
        <v>Kia Stewart Morrison</v>
      </c>
      <c r="C28" s="20">
        <v>2.23</v>
      </c>
      <c r="D28" s="20"/>
      <c r="E28" s="20"/>
      <c r="F28" s="20"/>
      <c r="G28" s="20"/>
      <c r="H28" s="374">
        <f t="shared" si="3"/>
        <v>2.23</v>
      </c>
      <c r="J28" s="21">
        <v>582</v>
      </c>
      <c r="K28" s="8" t="str">
        <f>LOOKUP(J28,Names!A$1:B1768)</f>
        <v>Charlotte Barnard</v>
      </c>
      <c r="L28" s="9">
        <v>50</v>
      </c>
      <c r="M28" s="9"/>
      <c r="N28" s="9"/>
      <c r="O28" s="9"/>
      <c r="P28" s="9"/>
      <c r="Q28" s="15">
        <f t="shared" si="4"/>
        <v>50</v>
      </c>
    </row>
    <row r="29" spans="1:17" x14ac:dyDescent="0.25">
      <c r="A29" s="21">
        <v>332</v>
      </c>
      <c r="B29" s="8" t="str">
        <f>LOOKUP(A29,Names!A$1:B1774)</f>
        <v>Donchae Blake</v>
      </c>
      <c r="C29" s="20">
        <v>2.06</v>
      </c>
      <c r="D29" s="20"/>
      <c r="E29" s="20"/>
      <c r="F29" s="20"/>
      <c r="G29" s="20"/>
      <c r="H29" s="374">
        <f t="shared" si="3"/>
        <v>2.06</v>
      </c>
      <c r="J29" s="21">
        <v>584</v>
      </c>
      <c r="K29" s="8" t="str">
        <f>LOOKUP(J29,Names!A$1:B1769)</f>
        <v>Ella Turner</v>
      </c>
      <c r="L29" s="9">
        <v>36</v>
      </c>
      <c r="M29" s="9"/>
      <c r="N29" s="9"/>
      <c r="O29" s="9"/>
      <c r="P29" s="9"/>
      <c r="Q29" s="15">
        <f t="shared" si="4"/>
        <v>36</v>
      </c>
    </row>
    <row r="30" spans="1:17" x14ac:dyDescent="0.25">
      <c r="A30" s="21">
        <v>329</v>
      </c>
      <c r="B30" s="8" t="str">
        <f>LOOKUP(A30,Names!A$1:B1775)</f>
        <v>Harriet Woodward</v>
      </c>
      <c r="C30" s="20">
        <v>2.0099999999999998</v>
      </c>
      <c r="D30" s="20"/>
      <c r="E30" s="20"/>
      <c r="F30" s="20"/>
      <c r="G30" s="20"/>
      <c r="H30" s="374">
        <f t="shared" si="3"/>
        <v>2.0099999999999998</v>
      </c>
      <c r="J30" s="21">
        <v>586</v>
      </c>
      <c r="K30" s="8" t="str">
        <f>LOOKUP(J30,Names!A$1:B1770)</f>
        <v>Charlotte Cornbill</v>
      </c>
      <c r="L30" s="9">
        <v>36</v>
      </c>
      <c r="M30" s="9"/>
      <c r="N30" s="9"/>
      <c r="O30" s="9"/>
      <c r="P30" s="9"/>
      <c r="Q30" s="15">
        <f t="shared" si="4"/>
        <v>36</v>
      </c>
    </row>
    <row r="31" spans="1:17" x14ac:dyDescent="0.25">
      <c r="A31" s="21">
        <v>303</v>
      </c>
      <c r="B31" s="8" t="str">
        <f>LOOKUP(A31,Names!A$1:B1769)</f>
        <v>Lauren Francis May</v>
      </c>
      <c r="C31" s="20">
        <v>1.89</v>
      </c>
      <c r="D31" s="20"/>
      <c r="E31" s="20"/>
      <c r="F31" s="20"/>
      <c r="G31" s="20"/>
      <c r="H31" s="374">
        <f t="shared" si="3"/>
        <v>1.89</v>
      </c>
      <c r="J31" s="21">
        <v>585</v>
      </c>
      <c r="K31" s="8" t="str">
        <f>LOOKUP(J31,Names!A$1:B1771)</f>
        <v>Bethany Devonshire</v>
      </c>
      <c r="L31" s="9">
        <v>33</v>
      </c>
      <c r="M31" s="9"/>
      <c r="N31" s="9"/>
      <c r="O31" s="9"/>
      <c r="P31" s="9"/>
      <c r="Q31" s="15">
        <f t="shared" si="4"/>
        <v>33</v>
      </c>
    </row>
    <row r="32" spans="1:17" x14ac:dyDescent="0.25">
      <c r="A32" s="21">
        <v>456</v>
      </c>
      <c r="B32" s="8" t="str">
        <f>LOOKUP(A32,Names!A$1:B1772)</f>
        <v>Molly Jenks</v>
      </c>
      <c r="C32" s="20">
        <v>2.04</v>
      </c>
      <c r="D32" s="20"/>
      <c r="E32" s="20"/>
      <c r="F32" s="20"/>
      <c r="G32" s="20"/>
      <c r="H32" s="374">
        <f t="shared" si="3"/>
        <v>2.04</v>
      </c>
      <c r="J32" s="21">
        <v>673</v>
      </c>
      <c r="K32" s="8" t="str">
        <f>LOOKUP(J32,Names!A$1:B1772)</f>
        <v>Anya Bates</v>
      </c>
      <c r="L32" s="9">
        <v>60</v>
      </c>
      <c r="M32" s="9"/>
      <c r="N32" s="9"/>
      <c r="O32" s="9"/>
      <c r="P32" s="9"/>
      <c r="Q32" s="15">
        <f t="shared" si="4"/>
        <v>60</v>
      </c>
    </row>
    <row r="33" spans="1:17" x14ac:dyDescent="0.25">
      <c r="A33" s="21">
        <v>457</v>
      </c>
      <c r="B33" s="8" t="str">
        <f>LOOKUP(A33,Names!A$1:B1770)</f>
        <v>Josie Olyarynk</v>
      </c>
      <c r="C33" s="20">
        <v>2.29</v>
      </c>
      <c r="D33" s="20"/>
      <c r="E33" s="20"/>
      <c r="F33" s="20"/>
      <c r="G33" s="20"/>
      <c r="H33" s="374">
        <f t="shared" si="3"/>
        <v>2.29</v>
      </c>
      <c r="J33" s="21">
        <v>670</v>
      </c>
      <c r="K33" s="8" t="str">
        <f>LOOKUP(J33,Names!A$1:B1773)</f>
        <v>Emily Belcher</v>
      </c>
      <c r="L33" s="9">
        <v>48</v>
      </c>
      <c r="M33" s="9"/>
      <c r="N33" s="9"/>
      <c r="O33" s="9"/>
      <c r="P33" s="9"/>
      <c r="Q33" s="15">
        <f t="shared" si="4"/>
        <v>48</v>
      </c>
    </row>
    <row r="34" spans="1:17" x14ac:dyDescent="0.25">
      <c r="A34" s="21">
        <v>581</v>
      </c>
      <c r="B34" s="8" t="str">
        <f>LOOKUP(A34,Names!A$1:B1773)</f>
        <v>Isabelle Neville</v>
      </c>
      <c r="C34" s="20">
        <v>2.06</v>
      </c>
      <c r="D34" s="20"/>
      <c r="E34" s="20"/>
      <c r="F34" s="20"/>
      <c r="G34" s="20"/>
      <c r="H34" s="374">
        <f t="shared" si="3"/>
        <v>2.06</v>
      </c>
      <c r="J34" s="21">
        <v>674</v>
      </c>
      <c r="K34" s="8" t="str">
        <f>LOOKUP(J34,Names!A$1:B1774)</f>
        <v>Maisie Franklin</v>
      </c>
      <c r="L34" s="9">
        <v>48</v>
      </c>
      <c r="M34" s="9"/>
      <c r="N34" s="9"/>
      <c r="O34" s="9"/>
      <c r="P34" s="9"/>
      <c r="Q34" s="15">
        <f t="shared" si="4"/>
        <v>48</v>
      </c>
    </row>
    <row r="35" spans="1:17" x14ac:dyDescent="0.25">
      <c r="A35" s="21">
        <v>583</v>
      </c>
      <c r="B35" s="8" t="str">
        <f>LOOKUP(A35,Names!A$1:B1775)</f>
        <v>Alice Mellor</v>
      </c>
      <c r="C35" s="20">
        <v>1.73</v>
      </c>
      <c r="D35" s="20"/>
      <c r="E35" s="20"/>
      <c r="F35" s="20"/>
      <c r="G35" s="20"/>
      <c r="H35" s="374">
        <f t="shared" ref="H35:H40" si="5">MIN(C35:G35)</f>
        <v>1.73</v>
      </c>
      <c r="J35" s="21">
        <v>675</v>
      </c>
      <c r="K35" s="8" t="str">
        <f>LOOKUP(J35,Names!A$1:B1774)</f>
        <v>Ella Stirling</v>
      </c>
      <c r="L35" s="9">
        <v>41</v>
      </c>
      <c r="M35" s="9"/>
      <c r="N35" s="9"/>
      <c r="O35" s="9"/>
      <c r="P35" s="9"/>
      <c r="Q35" s="15">
        <f t="shared" ref="Q35:Q40" si="6">MIN(L35:P35)</f>
        <v>41</v>
      </c>
    </row>
    <row r="36" spans="1:17" x14ac:dyDescent="0.25">
      <c r="A36" s="21">
        <v>671</v>
      </c>
      <c r="B36" s="8" t="str">
        <f>LOOKUP(A36,Names!A$1:B1773)</f>
        <v>Fiona Foulkes</v>
      </c>
      <c r="C36" s="20">
        <v>2.11</v>
      </c>
      <c r="D36" s="20"/>
      <c r="E36" s="20"/>
      <c r="F36" s="20"/>
      <c r="G36" s="20"/>
      <c r="H36" s="374">
        <f>MIN(C36:G36)</f>
        <v>2.11</v>
      </c>
      <c r="J36" s="21"/>
      <c r="K36" s="8" t="e">
        <f>LOOKUP(J36,Names!A$1:B1772)</f>
        <v>#N/A</v>
      </c>
      <c r="L36" s="9"/>
      <c r="M36" s="9"/>
      <c r="N36" s="9"/>
      <c r="O36" s="9"/>
      <c r="P36" s="9"/>
      <c r="Q36" s="15">
        <f>MIN(L36:P36)</f>
        <v>0</v>
      </c>
    </row>
    <row r="37" spans="1:17" x14ac:dyDescent="0.25">
      <c r="A37" s="21">
        <v>672</v>
      </c>
      <c r="B37" s="8" t="str">
        <f>LOOKUP(A37,Names!A$1:B1775)</f>
        <v>Louisa Webber</v>
      </c>
      <c r="C37" s="20">
        <v>1.63</v>
      </c>
      <c r="D37" s="20"/>
      <c r="E37" s="20"/>
      <c r="F37" s="20"/>
      <c r="G37" s="20"/>
      <c r="H37" s="374">
        <f t="shared" si="5"/>
        <v>1.63</v>
      </c>
      <c r="J37" s="21"/>
      <c r="K37" s="8" t="e">
        <f>LOOKUP(J37,Names!A$1:B1774)</f>
        <v>#N/A</v>
      </c>
      <c r="L37" s="9"/>
      <c r="M37" s="9"/>
      <c r="N37" s="9"/>
      <c r="O37" s="9"/>
      <c r="P37" s="9"/>
      <c r="Q37" s="15">
        <f t="shared" si="6"/>
        <v>0</v>
      </c>
    </row>
    <row r="38" spans="1:17" x14ac:dyDescent="0.25">
      <c r="A38" s="21">
        <v>676</v>
      </c>
      <c r="B38" s="8" t="str">
        <f>LOOKUP(A38,Names!A$1:B1774)</f>
        <v>Keavie Preston</v>
      </c>
      <c r="C38" s="20">
        <v>1.97</v>
      </c>
      <c r="D38" s="20"/>
      <c r="E38" s="20"/>
      <c r="F38" s="20"/>
      <c r="G38" s="20"/>
      <c r="H38" s="374">
        <f>MIN(C38:G38)</f>
        <v>1.97</v>
      </c>
      <c r="J38" s="21"/>
      <c r="K38" s="8" t="e">
        <f>LOOKUP(J38,Names!A$1:B1773)</f>
        <v>#N/A</v>
      </c>
      <c r="L38" s="9"/>
      <c r="M38" s="9"/>
      <c r="N38" s="9"/>
      <c r="O38" s="9"/>
      <c r="P38" s="9"/>
      <c r="Q38" s="15">
        <f>MIN(L38:P38)</f>
        <v>0</v>
      </c>
    </row>
    <row r="39" spans="1:17" x14ac:dyDescent="0.25">
      <c r="A39" s="21">
        <v>677</v>
      </c>
      <c r="B39" s="8" t="str">
        <f>LOOKUP(A39,Names!A$1:B1774)</f>
        <v>Libby Dale</v>
      </c>
      <c r="C39" s="20">
        <v>1.95</v>
      </c>
      <c r="D39" s="20"/>
      <c r="E39" s="20"/>
      <c r="F39" s="20"/>
      <c r="G39" s="20"/>
      <c r="H39" s="374">
        <f>MIN(C39:G39)</f>
        <v>1.95</v>
      </c>
      <c r="J39" s="21"/>
      <c r="K39" s="8" t="e">
        <f>LOOKUP(J39,Names!A$1:B1773)</f>
        <v>#N/A</v>
      </c>
      <c r="L39" s="9"/>
      <c r="M39" s="9"/>
      <c r="N39" s="9"/>
      <c r="O39" s="9"/>
      <c r="P39" s="9"/>
      <c r="Q39" s="15">
        <f>MIN(L39:P39)</f>
        <v>0</v>
      </c>
    </row>
    <row r="40" spans="1:17" x14ac:dyDescent="0.25">
      <c r="A40" s="21"/>
      <c r="B40" s="8" t="e">
        <f>LOOKUP(A40,Names!A$1:B1775)</f>
        <v>#N/A</v>
      </c>
      <c r="C40" s="20"/>
      <c r="D40" s="20"/>
      <c r="E40" s="20"/>
      <c r="F40" s="20"/>
      <c r="G40" s="20"/>
      <c r="H40" s="374">
        <f t="shared" si="5"/>
        <v>0</v>
      </c>
      <c r="J40" s="21"/>
      <c r="K40" s="8" t="e">
        <f>LOOKUP(J40,Names!A$1:B1774)</f>
        <v>#N/A</v>
      </c>
      <c r="L40" s="9"/>
      <c r="M40" s="9"/>
      <c r="N40" s="9"/>
      <c r="O40" s="9"/>
      <c r="P40" s="9"/>
      <c r="Q40" s="15">
        <f t="shared" si="6"/>
        <v>0</v>
      </c>
    </row>
    <row r="41" spans="1:17" x14ac:dyDescent="0.25">
      <c r="A41" s="21"/>
      <c r="B41" s="8" t="e">
        <f>LOOKUP(A41,Names!A$1:B1776)</f>
        <v>#N/A</v>
      </c>
      <c r="C41" s="20"/>
      <c r="D41" s="20"/>
      <c r="E41" s="20"/>
      <c r="F41" s="20"/>
      <c r="G41" s="20"/>
      <c r="H41" s="374">
        <f t="shared" si="3"/>
        <v>0</v>
      </c>
      <c r="J41" s="21"/>
      <c r="K41" s="8" t="e">
        <f>LOOKUP(J41,Names!A$1:B1775)</f>
        <v>#N/A</v>
      </c>
      <c r="L41" s="9"/>
      <c r="M41" s="9"/>
      <c r="N41" s="9"/>
      <c r="O41" s="9"/>
      <c r="P41" s="9"/>
      <c r="Q41" s="15">
        <f t="shared" si="4"/>
        <v>0</v>
      </c>
    </row>
    <row r="42" spans="1:17" ht="16.5" thickBot="1" x14ac:dyDescent="0.3"/>
    <row r="43" spans="1:17" ht="31.5" x14ac:dyDescent="0.2">
      <c r="A43" s="312" t="s">
        <v>0</v>
      </c>
      <c r="B43" s="313" t="s">
        <v>265</v>
      </c>
      <c r="C43" s="314" t="s">
        <v>105</v>
      </c>
      <c r="D43" s="314" t="s">
        <v>1</v>
      </c>
      <c r="E43" s="314" t="s">
        <v>2</v>
      </c>
      <c r="F43" s="314" t="s">
        <v>3</v>
      </c>
      <c r="G43" s="314" t="s">
        <v>4</v>
      </c>
      <c r="H43" s="315" t="s">
        <v>5</v>
      </c>
      <c r="J43" s="312" t="s">
        <v>0</v>
      </c>
      <c r="K43" s="313" t="s">
        <v>266</v>
      </c>
      <c r="L43" s="314" t="s">
        <v>105</v>
      </c>
      <c r="M43" s="314" t="s">
        <v>1</v>
      </c>
      <c r="N43" s="314" t="s">
        <v>2</v>
      </c>
      <c r="O43" s="314" t="s">
        <v>3</v>
      </c>
      <c r="P43" s="314" t="s">
        <v>4</v>
      </c>
      <c r="Q43" s="315" t="s">
        <v>5</v>
      </c>
    </row>
    <row r="44" spans="1:17" x14ac:dyDescent="0.25">
      <c r="A44" s="21">
        <v>173</v>
      </c>
      <c r="B44" s="8" t="str">
        <f>LOOKUP(A44,Names!A$1:B1782)</f>
        <v>Alice Bonner</v>
      </c>
      <c r="C44" s="9">
        <v>67</v>
      </c>
      <c r="D44" s="9"/>
      <c r="E44" s="9"/>
      <c r="F44" s="9"/>
      <c r="G44" s="9"/>
      <c r="H44" s="15">
        <f t="shared" ref="H44:H63" si="7">MIN(C44:G44)</f>
        <v>67</v>
      </c>
      <c r="J44" s="21">
        <v>171</v>
      </c>
      <c r="K44" s="8" t="str">
        <f>LOOKUP(J44,Names!A$1:B1778)</f>
        <v>Hannah Smith</v>
      </c>
      <c r="L44" s="370">
        <v>5.96</v>
      </c>
      <c r="M44" s="370"/>
      <c r="N44" s="370"/>
      <c r="O44" s="370"/>
      <c r="P44" s="370"/>
      <c r="Q44" s="373">
        <f t="shared" ref="Q44:Q63" si="8">MIN(L44:P44)</f>
        <v>5.96</v>
      </c>
    </row>
    <row r="45" spans="1:17" x14ac:dyDescent="0.25">
      <c r="A45" s="21">
        <v>170</v>
      </c>
      <c r="B45" s="8" t="str">
        <f>LOOKUP(A45,Names!A$1:B1781)</f>
        <v>Lucy Wood</v>
      </c>
      <c r="C45" s="9">
        <v>64</v>
      </c>
      <c r="D45" s="9"/>
      <c r="E45" s="9"/>
      <c r="F45" s="9"/>
      <c r="G45" s="9"/>
      <c r="H45" s="15">
        <f t="shared" si="7"/>
        <v>64</v>
      </c>
      <c r="J45" s="21">
        <v>328</v>
      </c>
      <c r="K45" s="8" t="str">
        <f>LOOKUP(J45,Names!A$1:B1779)</f>
        <v>Eloise Evans</v>
      </c>
      <c r="L45" s="370">
        <v>4.8899999999999997</v>
      </c>
      <c r="M45" s="370"/>
      <c r="N45" s="370"/>
      <c r="O45" s="370"/>
      <c r="P45" s="370"/>
      <c r="Q45" s="373">
        <f t="shared" si="8"/>
        <v>4.8899999999999997</v>
      </c>
    </row>
    <row r="46" spans="1:17" x14ac:dyDescent="0.25">
      <c r="A46" s="21">
        <v>165</v>
      </c>
      <c r="B46" s="8" t="str">
        <f>LOOKUP(A46,Names!A$1:B1786)</f>
        <v>Mollie Darrock</v>
      </c>
      <c r="C46" s="9">
        <v>79</v>
      </c>
      <c r="D46" s="9"/>
      <c r="E46" s="9"/>
      <c r="F46" s="9"/>
      <c r="G46" s="9"/>
      <c r="H46" s="15">
        <f t="shared" si="7"/>
        <v>79</v>
      </c>
      <c r="J46" s="21">
        <v>330</v>
      </c>
      <c r="K46" s="8" t="str">
        <f>LOOKUP(J46,Names!A$1:B1780)</f>
        <v>Olivia Ward</v>
      </c>
      <c r="L46" s="370">
        <v>5.74</v>
      </c>
      <c r="M46" s="370"/>
      <c r="N46" s="370"/>
      <c r="O46" s="370"/>
      <c r="P46" s="370"/>
      <c r="Q46" s="373">
        <f t="shared" si="8"/>
        <v>5.74</v>
      </c>
    </row>
    <row r="47" spans="1:17" x14ac:dyDescent="0.25">
      <c r="A47" s="21">
        <v>166</v>
      </c>
      <c r="B47" s="8" t="str">
        <f>LOOKUP(A47,Names!A$1:B1788)</f>
        <v>Rachel Iliffe</v>
      </c>
      <c r="C47" s="9">
        <v>73</v>
      </c>
      <c r="D47" s="9"/>
      <c r="E47" s="9"/>
      <c r="F47" s="9"/>
      <c r="G47" s="9"/>
      <c r="H47" s="15">
        <f t="shared" si="7"/>
        <v>73</v>
      </c>
      <c r="J47" s="21">
        <v>320</v>
      </c>
      <c r="K47" s="8" t="str">
        <f>LOOKUP(J47,Names!A$1:B1781)</f>
        <v>Kia Stewart Morrison</v>
      </c>
      <c r="L47" s="370">
        <v>7.68</v>
      </c>
      <c r="M47" s="370"/>
      <c r="N47" s="370"/>
      <c r="O47" s="370"/>
      <c r="P47" s="370"/>
      <c r="Q47" s="373">
        <f t="shared" si="8"/>
        <v>7.68</v>
      </c>
    </row>
    <row r="48" spans="1:17" x14ac:dyDescent="0.25">
      <c r="A48" s="21">
        <v>167</v>
      </c>
      <c r="B48" s="8" t="str">
        <f>LOOKUP(A48,Names!A$1:B1787)</f>
        <v>Georgina Case</v>
      </c>
      <c r="C48" s="9">
        <v>65</v>
      </c>
      <c r="D48" s="9"/>
      <c r="E48" s="9"/>
      <c r="F48" s="9"/>
      <c r="G48" s="9"/>
      <c r="H48" s="15">
        <f t="shared" si="7"/>
        <v>65</v>
      </c>
      <c r="J48" s="21">
        <v>322</v>
      </c>
      <c r="K48" s="8" t="str">
        <f>LOOKUP(J48,Names!A$1:B1782)</f>
        <v>Melissa Morris</v>
      </c>
      <c r="L48" s="370">
        <v>8.8699999999999992</v>
      </c>
      <c r="M48" s="370"/>
      <c r="N48" s="370"/>
      <c r="O48" s="370"/>
      <c r="P48" s="370"/>
      <c r="Q48" s="373">
        <f t="shared" si="8"/>
        <v>8.8699999999999992</v>
      </c>
    </row>
    <row r="49" spans="1:17" x14ac:dyDescent="0.25">
      <c r="A49" s="21">
        <v>329</v>
      </c>
      <c r="B49" s="8" t="str">
        <f>LOOKUP(A49,Names!A$1:B1783)</f>
        <v>Harriet Woodward</v>
      </c>
      <c r="C49" s="25">
        <v>67</v>
      </c>
      <c r="D49" s="25"/>
      <c r="E49" s="25"/>
      <c r="F49" s="9"/>
      <c r="G49" s="9"/>
      <c r="H49" s="15">
        <f t="shared" si="7"/>
        <v>67</v>
      </c>
      <c r="J49" s="21">
        <v>303</v>
      </c>
      <c r="K49" s="8" t="str">
        <f>LOOKUP(J49,Names!A$1:B1783)</f>
        <v>Lauren Francis May</v>
      </c>
      <c r="L49" s="372">
        <v>7.55</v>
      </c>
      <c r="M49" s="372"/>
      <c r="N49" s="372"/>
      <c r="O49" s="370"/>
      <c r="P49" s="370"/>
      <c r="Q49" s="373">
        <f t="shared" si="8"/>
        <v>7.55</v>
      </c>
    </row>
    <row r="50" spans="1:17" x14ac:dyDescent="0.25">
      <c r="A50" s="21">
        <v>332</v>
      </c>
      <c r="B50" s="8" t="str">
        <f>LOOKUP(A50,Names!A$1:B1784)</f>
        <v>Donchae Blake</v>
      </c>
      <c r="C50" s="9">
        <v>73</v>
      </c>
      <c r="D50" s="9"/>
      <c r="E50" s="9"/>
      <c r="F50" s="9"/>
      <c r="G50" s="9"/>
      <c r="H50" s="15">
        <f t="shared" si="7"/>
        <v>73</v>
      </c>
      <c r="J50" s="21">
        <v>457</v>
      </c>
      <c r="K50" s="8" t="str">
        <f>LOOKUP(J50,Names!A$1:B1784)</f>
        <v>Josie Olyarynk</v>
      </c>
      <c r="L50" s="370">
        <v>8.4700000000000006</v>
      </c>
      <c r="M50" s="370"/>
      <c r="N50" s="370"/>
      <c r="O50" s="370"/>
      <c r="P50" s="370"/>
      <c r="Q50" s="373">
        <f t="shared" si="8"/>
        <v>8.4700000000000006</v>
      </c>
    </row>
    <row r="51" spans="1:17" x14ac:dyDescent="0.25">
      <c r="A51" s="21">
        <v>456</v>
      </c>
      <c r="B51" s="8" t="str">
        <f>LOOKUP(A51,Names!A$1:B1790)</f>
        <v>Molly Jenks</v>
      </c>
      <c r="C51" s="9">
        <v>68</v>
      </c>
      <c r="D51" s="9"/>
      <c r="E51" s="9"/>
      <c r="F51" s="9"/>
      <c r="G51" s="9"/>
      <c r="H51" s="15">
        <f t="shared" si="7"/>
        <v>68</v>
      </c>
      <c r="J51" s="21">
        <v>459</v>
      </c>
      <c r="K51" s="8" t="str">
        <f>LOOKUP(J51,Names!A$1:B1785)</f>
        <v>Lauryn Elliott</v>
      </c>
      <c r="L51" s="370">
        <v>5.72</v>
      </c>
      <c r="M51" s="370"/>
      <c r="N51" s="370"/>
      <c r="O51" s="370"/>
      <c r="P51" s="370"/>
      <c r="Q51" s="373">
        <f t="shared" si="8"/>
        <v>5.72</v>
      </c>
    </row>
    <row r="52" spans="1:17" x14ac:dyDescent="0.25">
      <c r="A52" s="21">
        <v>460</v>
      </c>
      <c r="B52" s="8" t="str">
        <f>LOOKUP(A52,Names!A$1:B1791)</f>
        <v>Chloe Chapman</v>
      </c>
      <c r="C52" s="9">
        <v>61</v>
      </c>
      <c r="D52" s="9"/>
      <c r="E52" s="9"/>
      <c r="F52" s="9"/>
      <c r="G52" s="9"/>
      <c r="H52" s="15">
        <f t="shared" si="7"/>
        <v>61</v>
      </c>
      <c r="J52" s="21">
        <v>583</v>
      </c>
      <c r="K52" s="8" t="str">
        <f>LOOKUP(J52,Names!A$1:B1786)</f>
        <v>Alice Mellor</v>
      </c>
      <c r="L52" s="370">
        <v>4.2699999999999996</v>
      </c>
      <c r="M52" s="370"/>
      <c r="N52" s="370"/>
      <c r="O52" s="370"/>
      <c r="P52" s="370"/>
      <c r="Q52" s="373">
        <f t="shared" si="8"/>
        <v>4.2699999999999996</v>
      </c>
    </row>
    <row r="53" spans="1:17" x14ac:dyDescent="0.25">
      <c r="A53" s="21">
        <v>581</v>
      </c>
      <c r="B53" s="8" t="str">
        <f>LOOKUP(A53,Names!A$1:B1785)</f>
        <v>Isabelle Neville</v>
      </c>
      <c r="C53" s="9">
        <v>92</v>
      </c>
      <c r="D53" s="9"/>
      <c r="E53" s="9"/>
      <c r="F53" s="9"/>
      <c r="G53" s="9"/>
      <c r="H53" s="15">
        <f t="shared" si="7"/>
        <v>92</v>
      </c>
      <c r="J53" s="21">
        <v>674</v>
      </c>
      <c r="K53" s="8" t="str">
        <f>LOOKUP(J53,Names!A$1:B1787)</f>
        <v>Maisie Franklin</v>
      </c>
      <c r="L53" s="370">
        <v>7.2</v>
      </c>
      <c r="M53" s="370"/>
      <c r="N53" s="370"/>
      <c r="O53" s="370"/>
      <c r="P53" s="370"/>
      <c r="Q53" s="373">
        <f t="shared" si="8"/>
        <v>7.2</v>
      </c>
    </row>
    <row r="54" spans="1:17" x14ac:dyDescent="0.25">
      <c r="A54" s="21">
        <v>582</v>
      </c>
      <c r="B54" s="8" t="str">
        <f>LOOKUP(A54,Names!A$1:B1788)</f>
        <v>Charlotte Barnard</v>
      </c>
      <c r="C54" s="9">
        <v>68</v>
      </c>
      <c r="D54" s="9"/>
      <c r="E54" s="9"/>
      <c r="F54" s="9"/>
      <c r="G54" s="9"/>
      <c r="H54" s="15">
        <f t="shared" si="7"/>
        <v>68</v>
      </c>
      <c r="J54" s="21">
        <v>671</v>
      </c>
      <c r="K54" s="8" t="str">
        <f>LOOKUP(J54,Names!A$1:B1788)</f>
        <v>Fiona Foulkes</v>
      </c>
      <c r="L54" s="370">
        <v>8.06</v>
      </c>
      <c r="M54" s="370"/>
      <c r="N54" s="370"/>
      <c r="O54" s="370"/>
      <c r="P54" s="370"/>
      <c r="Q54" s="373">
        <f t="shared" si="8"/>
        <v>8.06</v>
      </c>
    </row>
    <row r="55" spans="1:17" x14ac:dyDescent="0.25">
      <c r="A55" s="21">
        <v>584</v>
      </c>
      <c r="B55" s="8" t="str">
        <f>LOOKUP(A55,Names!A$1:B1786)</f>
        <v>Ella Turner</v>
      </c>
      <c r="C55" s="9">
        <v>48</v>
      </c>
      <c r="D55" s="9"/>
      <c r="E55" s="9"/>
      <c r="F55" s="9"/>
      <c r="G55" s="9"/>
      <c r="H55" s="15">
        <f t="shared" si="7"/>
        <v>48</v>
      </c>
      <c r="J55" s="21">
        <v>676</v>
      </c>
      <c r="K55" s="8" t="str">
        <f>LOOKUP(J55,Names!A$1:B1789)</f>
        <v>Keavie Preston</v>
      </c>
      <c r="L55" s="370">
        <v>6.81</v>
      </c>
      <c r="M55" s="370"/>
      <c r="N55" s="370"/>
      <c r="O55" s="370"/>
      <c r="P55" s="370"/>
      <c r="Q55" s="373">
        <f t="shared" si="8"/>
        <v>6.81</v>
      </c>
    </row>
    <row r="56" spans="1:17" x14ac:dyDescent="0.25">
      <c r="A56" s="21">
        <v>585</v>
      </c>
      <c r="B56" s="8" t="str">
        <f>LOOKUP(A56,Names!A$1:B1789)</f>
        <v>Bethany Devonshire</v>
      </c>
      <c r="C56" s="9">
        <v>50</v>
      </c>
      <c r="D56" s="9"/>
      <c r="E56" s="9"/>
      <c r="F56" s="9"/>
      <c r="G56" s="9"/>
      <c r="H56" s="15">
        <f t="shared" si="7"/>
        <v>50</v>
      </c>
      <c r="J56" s="21"/>
      <c r="K56" s="8" t="e">
        <f>LOOKUP(J56,Names!A$1:B1790)</f>
        <v>#N/A</v>
      </c>
      <c r="L56" s="370"/>
      <c r="M56" s="370"/>
      <c r="N56" s="370"/>
      <c r="O56" s="370"/>
      <c r="P56" s="370"/>
      <c r="Q56" s="373">
        <f t="shared" si="8"/>
        <v>0</v>
      </c>
    </row>
    <row r="57" spans="1:17" x14ac:dyDescent="0.25">
      <c r="A57" s="21">
        <v>586</v>
      </c>
      <c r="B57" s="8" t="str">
        <f>LOOKUP(A57,Names!A$1:B1790)</f>
        <v>Charlotte Cornbill</v>
      </c>
      <c r="C57" s="9">
        <v>60</v>
      </c>
      <c r="D57" s="9"/>
      <c r="E57" s="9"/>
      <c r="F57" s="9"/>
      <c r="G57" s="9"/>
      <c r="H57" s="15">
        <f t="shared" ref="H57:H62" si="9">MIN(C57:G57)</f>
        <v>60</v>
      </c>
      <c r="J57" s="21"/>
      <c r="K57" s="8" t="e">
        <f>LOOKUP(J57,Names!A$1:B1791)</f>
        <v>#N/A</v>
      </c>
      <c r="L57" s="370"/>
      <c r="M57" s="370"/>
      <c r="N57" s="370"/>
      <c r="O57" s="370"/>
      <c r="P57" s="370"/>
      <c r="Q57" s="373">
        <f t="shared" ref="Q57:Q62" si="10">MIN(L57:P57)</f>
        <v>0</v>
      </c>
    </row>
    <row r="58" spans="1:17" x14ac:dyDescent="0.25">
      <c r="A58" s="21">
        <v>673</v>
      </c>
      <c r="B58" s="8" t="str">
        <f>LOOKUP(A58,Names!A$1:B1789)</f>
        <v>Anya Bates</v>
      </c>
      <c r="C58" s="9">
        <v>79</v>
      </c>
      <c r="D58" s="9"/>
      <c r="E58" s="9"/>
      <c r="F58" s="9"/>
      <c r="G58" s="9"/>
      <c r="H58" s="15">
        <f t="shared" si="9"/>
        <v>79</v>
      </c>
      <c r="J58" s="21"/>
      <c r="K58" s="8" t="e">
        <f>LOOKUP(J58,Names!A$1:B1790)</f>
        <v>#N/A</v>
      </c>
      <c r="L58" s="370"/>
      <c r="M58" s="370"/>
      <c r="N58" s="370"/>
      <c r="O58" s="370"/>
      <c r="P58" s="370"/>
      <c r="Q58" s="373">
        <f t="shared" si="10"/>
        <v>0</v>
      </c>
    </row>
    <row r="59" spans="1:17" x14ac:dyDescent="0.25">
      <c r="A59" s="21">
        <v>670</v>
      </c>
      <c r="B59" s="8" t="str">
        <f>LOOKUP(A59,Names!A$1:B1789)</f>
        <v>Emily Belcher</v>
      </c>
      <c r="C59" s="9">
        <v>78</v>
      </c>
      <c r="D59" s="9"/>
      <c r="E59" s="9"/>
      <c r="F59" s="9"/>
      <c r="G59" s="9"/>
      <c r="H59" s="15">
        <f t="shared" si="9"/>
        <v>78</v>
      </c>
      <c r="J59" s="21"/>
      <c r="K59" s="8" t="e">
        <f>LOOKUP(J59,Names!A$1:B1790)</f>
        <v>#N/A</v>
      </c>
      <c r="L59" s="370"/>
      <c r="M59" s="370"/>
      <c r="N59" s="370"/>
      <c r="O59" s="370"/>
      <c r="P59" s="370"/>
      <c r="Q59" s="373">
        <f t="shared" si="10"/>
        <v>0</v>
      </c>
    </row>
    <row r="60" spans="1:17" x14ac:dyDescent="0.25">
      <c r="A60" s="21">
        <v>675</v>
      </c>
      <c r="B60" s="8" t="str">
        <f>LOOKUP(A60,Names!A$1:B1790)</f>
        <v>Ella Stirling</v>
      </c>
      <c r="C60" s="9">
        <v>77</v>
      </c>
      <c r="D60" s="9"/>
      <c r="E60" s="9"/>
      <c r="F60" s="9"/>
      <c r="G60" s="9"/>
      <c r="H60" s="15">
        <f t="shared" si="9"/>
        <v>77</v>
      </c>
      <c r="J60" s="21"/>
      <c r="K60" s="8" t="e">
        <f>LOOKUP(J60,Names!A$1:B1791)</f>
        <v>#N/A</v>
      </c>
      <c r="L60" s="370"/>
      <c r="M60" s="370"/>
      <c r="N60" s="370"/>
      <c r="O60" s="370"/>
      <c r="P60" s="370"/>
      <c r="Q60" s="373">
        <f t="shared" si="10"/>
        <v>0</v>
      </c>
    </row>
    <row r="61" spans="1:17" x14ac:dyDescent="0.25">
      <c r="A61" s="21">
        <v>672</v>
      </c>
      <c r="B61" s="8" t="str">
        <f>LOOKUP(A61,Names!A$1:B1791)</f>
        <v>Louisa Webber</v>
      </c>
      <c r="C61" s="9">
        <v>74</v>
      </c>
      <c r="D61" s="9"/>
      <c r="E61" s="9"/>
      <c r="F61" s="9"/>
      <c r="G61" s="9"/>
      <c r="H61" s="15">
        <f t="shared" si="9"/>
        <v>74</v>
      </c>
      <c r="J61" s="21"/>
      <c r="K61" s="8" t="e">
        <f>LOOKUP(J61,Names!A$1:B1792)</f>
        <v>#N/A</v>
      </c>
      <c r="L61" s="370"/>
      <c r="M61" s="370"/>
      <c r="N61" s="370"/>
      <c r="O61" s="370"/>
      <c r="P61" s="370"/>
      <c r="Q61" s="373">
        <f t="shared" si="10"/>
        <v>0</v>
      </c>
    </row>
    <row r="62" spans="1:17" x14ac:dyDescent="0.25">
      <c r="A62" s="21">
        <v>677</v>
      </c>
      <c r="B62" s="8" t="str">
        <f>LOOKUP(A62,Names!A$1:B1792)</f>
        <v>Libby Dale</v>
      </c>
      <c r="C62" s="9">
        <v>78</v>
      </c>
      <c r="D62" s="9"/>
      <c r="E62" s="9"/>
      <c r="F62" s="9"/>
      <c r="G62" s="9"/>
      <c r="H62" s="15">
        <f t="shared" si="9"/>
        <v>78</v>
      </c>
      <c r="J62" s="21"/>
      <c r="K62" s="8" t="e">
        <f>LOOKUP(J62,Names!A$1:B1793)</f>
        <v>#N/A</v>
      </c>
      <c r="L62" s="370"/>
      <c r="M62" s="370"/>
      <c r="N62" s="370"/>
      <c r="O62" s="370"/>
      <c r="P62" s="370"/>
      <c r="Q62" s="373">
        <f t="shared" si="10"/>
        <v>0</v>
      </c>
    </row>
    <row r="63" spans="1:17" x14ac:dyDescent="0.25">
      <c r="A63" s="21"/>
      <c r="B63" s="8" t="e">
        <f>LOOKUP(A63,Names!A$1:B1792)</f>
        <v>#N/A</v>
      </c>
      <c r="C63" s="9"/>
      <c r="D63" s="9"/>
      <c r="E63" s="9"/>
      <c r="F63" s="9"/>
      <c r="G63" s="9"/>
      <c r="H63" s="15">
        <f t="shared" si="7"/>
        <v>0</v>
      </c>
      <c r="J63" s="21"/>
      <c r="K63" s="8" t="e">
        <f>LOOKUP(J63,Names!A$1:B1791)</f>
        <v>#N/A</v>
      </c>
      <c r="L63" s="370"/>
      <c r="M63" s="370"/>
      <c r="N63" s="370"/>
      <c r="O63" s="370"/>
      <c r="P63" s="370"/>
      <c r="Q63" s="373">
        <f t="shared" si="8"/>
        <v>0</v>
      </c>
    </row>
    <row r="64" spans="1:17" thickBot="1" x14ac:dyDescent="0.25">
      <c r="A64" s="74"/>
      <c r="C64" s="74"/>
      <c r="D64" s="74"/>
      <c r="E64" s="74"/>
      <c r="F64" s="74"/>
      <c r="G64" s="74"/>
      <c r="H64" s="74"/>
    </row>
    <row r="65" spans="1:17" x14ac:dyDescent="0.2">
      <c r="A65" s="316" t="s">
        <v>0</v>
      </c>
      <c r="B65" s="317" t="s">
        <v>259</v>
      </c>
      <c r="C65" s="314" t="s">
        <v>105</v>
      </c>
      <c r="D65" s="314" t="s">
        <v>1</v>
      </c>
      <c r="E65" s="314" t="s">
        <v>2</v>
      </c>
      <c r="F65" s="314" t="s">
        <v>3</v>
      </c>
      <c r="G65" s="314" t="s">
        <v>4</v>
      </c>
      <c r="H65" s="318" t="s">
        <v>39</v>
      </c>
      <c r="J65" s="316" t="s">
        <v>0</v>
      </c>
      <c r="K65" s="317" t="s">
        <v>260</v>
      </c>
      <c r="L65" s="314" t="s">
        <v>105</v>
      </c>
      <c r="M65" s="314" t="s">
        <v>1</v>
      </c>
      <c r="N65" s="314" t="s">
        <v>2</v>
      </c>
      <c r="O65" s="314" t="s">
        <v>3</v>
      </c>
      <c r="P65" s="314" t="s">
        <v>4</v>
      </c>
      <c r="Q65" s="318" t="s">
        <v>39</v>
      </c>
    </row>
    <row r="66" spans="1:17" ht="15" x14ac:dyDescent="0.2">
      <c r="A66" s="68">
        <v>5</v>
      </c>
      <c r="B66" s="69" t="s">
        <v>8</v>
      </c>
      <c r="C66" s="19">
        <v>107.9</v>
      </c>
      <c r="D66" s="19"/>
      <c r="E66" s="19"/>
      <c r="F66" s="19"/>
      <c r="G66" s="19"/>
      <c r="H66" s="319">
        <f>MIN(C66:G66)</f>
        <v>107.9</v>
      </c>
      <c r="J66" s="68">
        <v>3</v>
      </c>
      <c r="K66" s="69" t="s">
        <v>6</v>
      </c>
      <c r="L66" s="19">
        <v>105.7</v>
      </c>
      <c r="M66" s="19"/>
      <c r="N66" s="19"/>
      <c r="O66" s="19"/>
      <c r="P66" s="19"/>
      <c r="Q66" s="319">
        <f>MIN(L66:P66)</f>
        <v>105.7</v>
      </c>
    </row>
    <row r="67" spans="1:17" ht="15" x14ac:dyDescent="0.2">
      <c r="A67" s="75">
        <v>6</v>
      </c>
      <c r="B67" s="76" t="s">
        <v>264</v>
      </c>
      <c r="C67" s="19">
        <v>110.6</v>
      </c>
      <c r="D67" s="19"/>
      <c r="E67" s="19"/>
      <c r="F67" s="19"/>
      <c r="G67" s="19"/>
      <c r="H67" s="319">
        <f>MIN(C67:G67)</f>
        <v>110.6</v>
      </c>
      <c r="J67" s="75">
        <v>6</v>
      </c>
      <c r="K67" s="76" t="s">
        <v>264</v>
      </c>
      <c r="L67" s="19">
        <v>103.2</v>
      </c>
      <c r="M67" s="19"/>
      <c r="N67" s="19"/>
      <c r="O67" s="19"/>
      <c r="P67" s="19"/>
      <c r="Q67" s="319">
        <f>MIN(L67:P67)</f>
        <v>103.2</v>
      </c>
    </row>
    <row r="68" spans="1:17" ht="15" x14ac:dyDescent="0.2">
      <c r="A68" s="68">
        <v>3</v>
      </c>
      <c r="B68" s="69" t="s">
        <v>6</v>
      </c>
      <c r="C68" s="19">
        <v>121.1</v>
      </c>
      <c r="D68" s="19"/>
      <c r="E68" s="19"/>
      <c r="F68" s="19"/>
      <c r="G68" s="19"/>
      <c r="H68" s="319">
        <f>MIN(C68:G68)</f>
        <v>121.1</v>
      </c>
      <c r="J68" s="68">
        <v>5</v>
      </c>
      <c r="K68" s="69" t="s">
        <v>8</v>
      </c>
      <c r="L68" s="19">
        <v>109.9</v>
      </c>
      <c r="M68" s="19"/>
      <c r="N68" s="19"/>
      <c r="O68" s="19"/>
      <c r="P68" s="19"/>
      <c r="Q68" s="319">
        <f>MIN(L68:P68)</f>
        <v>109.9</v>
      </c>
    </row>
    <row r="69" spans="1:17" ht="15" x14ac:dyDescent="0.2">
      <c r="A69" s="68">
        <v>1</v>
      </c>
      <c r="B69" s="69" t="s">
        <v>10</v>
      </c>
      <c r="C69" s="19">
        <v>115.2</v>
      </c>
      <c r="D69" s="19"/>
      <c r="E69" s="19"/>
      <c r="F69" s="19"/>
      <c r="G69" s="19"/>
      <c r="H69" s="319">
        <f>MIN(C69:G69)</f>
        <v>115.2</v>
      </c>
      <c r="J69" s="68">
        <v>1</v>
      </c>
      <c r="K69" s="69" t="s">
        <v>10</v>
      </c>
      <c r="L69" s="19">
        <v>112.5</v>
      </c>
      <c r="M69" s="19"/>
      <c r="N69" s="19"/>
      <c r="O69" s="19"/>
      <c r="P69" s="19"/>
      <c r="Q69" s="319">
        <f>MIN(L69:P69)</f>
        <v>112.5</v>
      </c>
    </row>
    <row r="70" spans="1:17" thickBot="1" x14ac:dyDescent="0.25">
      <c r="A70" s="77">
        <v>4</v>
      </c>
      <c r="B70" s="78" t="s">
        <v>9</v>
      </c>
      <c r="C70" s="19"/>
      <c r="D70" s="19"/>
      <c r="E70" s="19"/>
      <c r="F70" s="19"/>
      <c r="G70" s="19"/>
      <c r="H70" s="319">
        <f>MIN(C70:G70)</f>
        <v>0</v>
      </c>
      <c r="J70" s="77">
        <v>4</v>
      </c>
      <c r="K70" s="78" t="s">
        <v>9</v>
      </c>
      <c r="L70" s="19">
        <v>104.5</v>
      </c>
      <c r="M70" s="19"/>
      <c r="N70" s="19"/>
      <c r="O70" s="19"/>
      <c r="P70" s="19"/>
      <c r="Q70" s="320">
        <f>MIN(L70:P70)</f>
        <v>104.5</v>
      </c>
    </row>
    <row r="71" spans="1:17" ht="15" x14ac:dyDescent="0.2">
      <c r="A71" s="74"/>
      <c r="C71" s="74"/>
      <c r="D71" s="74"/>
      <c r="E71" s="74"/>
      <c r="F71" s="74"/>
      <c r="G71" s="74"/>
      <c r="H71" s="74"/>
    </row>
    <row r="72" spans="1:17" ht="15" x14ac:dyDescent="0.2">
      <c r="A72" s="3"/>
      <c r="C72" s="3"/>
      <c r="D72" s="3"/>
      <c r="E72" s="3"/>
      <c r="F72" s="3"/>
      <c r="G72" s="3"/>
      <c r="H72" s="3"/>
    </row>
    <row r="73" spans="1:17" ht="15" x14ac:dyDescent="0.2">
      <c r="A73" s="3"/>
      <c r="C73" s="3"/>
      <c r="D73" s="3"/>
      <c r="E73" s="3"/>
      <c r="F73" s="3"/>
      <c r="G73" s="3"/>
      <c r="H73" s="3"/>
    </row>
    <row r="74" spans="1:17" ht="15" x14ac:dyDescent="0.2">
      <c r="A74" s="3"/>
      <c r="C74" s="3"/>
      <c r="D74" s="3"/>
      <c r="E74" s="3"/>
      <c r="F74" s="3"/>
      <c r="G74" s="3"/>
      <c r="H74" s="3"/>
    </row>
    <row r="75" spans="1:17" ht="15" x14ac:dyDescent="0.2">
      <c r="A75" s="3"/>
      <c r="C75" s="3"/>
      <c r="D75" s="3"/>
      <c r="E75" s="3"/>
      <c r="F75" s="3"/>
      <c r="G75" s="3"/>
      <c r="H75" s="3"/>
    </row>
    <row r="76" spans="1:17" ht="15" x14ac:dyDescent="0.2">
      <c r="A76" s="3"/>
      <c r="C76" s="3"/>
      <c r="D76" s="3"/>
      <c r="E76" s="3"/>
      <c r="F76" s="3"/>
      <c r="G76" s="3"/>
      <c r="H76" s="3"/>
    </row>
    <row r="77" spans="1:17" ht="15" x14ac:dyDescent="0.2">
      <c r="A77" s="3"/>
      <c r="C77" s="3"/>
      <c r="D77" s="3"/>
      <c r="E77" s="3"/>
      <c r="F77" s="3"/>
      <c r="G77" s="3"/>
      <c r="H77" s="3"/>
    </row>
  </sheetData>
  <conditionalFormatting sqref="J1:J11 A1:A11 A21:A34 A78:A1048576 J65:J70 A64:A71 A41:A42 A13:A16 J13:J16 J19 A19">
    <cfRule type="cellIs" dxfId="110" priority="91" stopIfTrue="1" operator="between">
      <formula>300</formula>
      <formula>399</formula>
    </cfRule>
    <cfRule type="cellIs" dxfId="109" priority="92" stopIfTrue="1" operator="between">
      <formula>600</formula>
      <formula>699</formula>
    </cfRule>
    <cfRule type="cellIs" dxfId="108" priority="93" stopIfTrue="1" operator="between">
      <formula>500</formula>
      <formula>599</formula>
    </cfRule>
  </conditionalFormatting>
  <conditionalFormatting sqref="J21:J34 J41">
    <cfRule type="cellIs" dxfId="107" priority="88" stopIfTrue="1" operator="between">
      <formula>300</formula>
      <formula>399</formula>
    </cfRule>
    <cfRule type="cellIs" dxfId="106" priority="89" stopIfTrue="1" operator="between">
      <formula>600</formula>
      <formula>699</formula>
    </cfRule>
    <cfRule type="cellIs" dxfId="105" priority="90" stopIfTrue="1" operator="between">
      <formula>500</formula>
      <formula>599</formula>
    </cfRule>
  </conditionalFormatting>
  <conditionalFormatting sqref="J43:J56 J63">
    <cfRule type="cellIs" dxfId="104" priority="82" stopIfTrue="1" operator="between">
      <formula>300</formula>
      <formula>399</formula>
    </cfRule>
    <cfRule type="cellIs" dxfId="103" priority="83" stopIfTrue="1" operator="between">
      <formula>600</formula>
      <formula>699</formula>
    </cfRule>
    <cfRule type="cellIs" dxfId="102" priority="84" stopIfTrue="1" operator="between">
      <formula>500</formula>
      <formula>599</formula>
    </cfRule>
  </conditionalFormatting>
  <conditionalFormatting sqref="A43:A56 A63">
    <cfRule type="cellIs" dxfId="101" priority="85" stopIfTrue="1" operator="between">
      <formula>300</formula>
      <formula>399</formula>
    </cfRule>
    <cfRule type="cellIs" dxfId="100" priority="86" stopIfTrue="1" operator="between">
      <formula>600</formula>
      <formula>699</formula>
    </cfRule>
    <cfRule type="cellIs" dxfId="99" priority="87" stopIfTrue="1" operator="between">
      <formula>500</formula>
      <formula>599</formula>
    </cfRule>
  </conditionalFormatting>
  <conditionalFormatting sqref="J57">
    <cfRule type="cellIs" dxfId="98" priority="76" stopIfTrue="1" operator="between">
      <formula>300</formula>
      <formula>399</formula>
    </cfRule>
    <cfRule type="cellIs" dxfId="97" priority="77" stopIfTrue="1" operator="between">
      <formula>600</formula>
      <formula>699</formula>
    </cfRule>
    <cfRule type="cellIs" dxfId="96" priority="78" stopIfTrue="1" operator="between">
      <formula>500</formula>
      <formula>599</formula>
    </cfRule>
  </conditionalFormatting>
  <conditionalFormatting sqref="A57">
    <cfRule type="cellIs" dxfId="95" priority="79" stopIfTrue="1" operator="between">
      <formula>300</formula>
      <formula>399</formula>
    </cfRule>
    <cfRule type="cellIs" dxfId="94" priority="80" stopIfTrue="1" operator="between">
      <formula>600</formula>
      <formula>699</formula>
    </cfRule>
    <cfRule type="cellIs" dxfId="93" priority="81" stopIfTrue="1" operator="between">
      <formula>500</formula>
      <formula>599</formula>
    </cfRule>
  </conditionalFormatting>
  <conditionalFormatting sqref="J61">
    <cfRule type="cellIs" dxfId="92" priority="70" stopIfTrue="1" operator="between">
      <formula>300</formula>
      <formula>399</formula>
    </cfRule>
    <cfRule type="cellIs" dxfId="91" priority="71" stopIfTrue="1" operator="between">
      <formula>600</formula>
      <formula>699</formula>
    </cfRule>
    <cfRule type="cellIs" dxfId="90" priority="72" stopIfTrue="1" operator="between">
      <formula>500</formula>
      <formula>599</formula>
    </cfRule>
  </conditionalFormatting>
  <conditionalFormatting sqref="A61">
    <cfRule type="cellIs" dxfId="89" priority="73" stopIfTrue="1" operator="between">
      <formula>300</formula>
      <formula>399</formula>
    </cfRule>
    <cfRule type="cellIs" dxfId="88" priority="74" stopIfTrue="1" operator="between">
      <formula>600</formula>
      <formula>699</formula>
    </cfRule>
    <cfRule type="cellIs" dxfId="87" priority="75" stopIfTrue="1" operator="between">
      <formula>500</formula>
      <formula>599</formula>
    </cfRule>
  </conditionalFormatting>
  <conditionalFormatting sqref="J60">
    <cfRule type="cellIs" dxfId="86" priority="64" stopIfTrue="1" operator="between">
      <formula>300</formula>
      <formula>399</formula>
    </cfRule>
    <cfRule type="cellIs" dxfId="85" priority="65" stopIfTrue="1" operator="between">
      <formula>600</formula>
      <formula>699</formula>
    </cfRule>
    <cfRule type="cellIs" dxfId="84" priority="66" stopIfTrue="1" operator="between">
      <formula>500</formula>
      <formula>599</formula>
    </cfRule>
  </conditionalFormatting>
  <conditionalFormatting sqref="A60">
    <cfRule type="cellIs" dxfId="83" priority="67" stopIfTrue="1" operator="between">
      <formula>300</formula>
      <formula>399</formula>
    </cfRule>
    <cfRule type="cellIs" dxfId="82" priority="68" stopIfTrue="1" operator="between">
      <formula>600</formula>
      <formula>699</formula>
    </cfRule>
    <cfRule type="cellIs" dxfId="81" priority="69" stopIfTrue="1" operator="between">
      <formula>500</formula>
      <formula>599</formula>
    </cfRule>
  </conditionalFormatting>
  <conditionalFormatting sqref="J62">
    <cfRule type="cellIs" dxfId="80" priority="58" stopIfTrue="1" operator="between">
      <formula>300</formula>
      <formula>399</formula>
    </cfRule>
    <cfRule type="cellIs" dxfId="79" priority="59" stopIfTrue="1" operator="between">
      <formula>600</formula>
      <formula>699</formula>
    </cfRule>
    <cfRule type="cellIs" dxfId="78" priority="60" stopIfTrue="1" operator="between">
      <formula>500</formula>
      <formula>599</formula>
    </cfRule>
  </conditionalFormatting>
  <conditionalFormatting sqref="A62">
    <cfRule type="cellIs" dxfId="77" priority="61" stopIfTrue="1" operator="between">
      <formula>300</formula>
      <formula>399</formula>
    </cfRule>
    <cfRule type="cellIs" dxfId="76" priority="62" stopIfTrue="1" operator="between">
      <formula>600</formula>
      <formula>699</formula>
    </cfRule>
    <cfRule type="cellIs" dxfId="75" priority="63" stopIfTrue="1" operator="between">
      <formula>500</formula>
      <formula>599</formula>
    </cfRule>
  </conditionalFormatting>
  <conditionalFormatting sqref="J58">
    <cfRule type="cellIs" dxfId="74" priority="52" stopIfTrue="1" operator="between">
      <formula>300</formula>
      <formula>399</formula>
    </cfRule>
    <cfRule type="cellIs" dxfId="73" priority="53" stopIfTrue="1" operator="between">
      <formula>600</formula>
      <formula>699</formula>
    </cfRule>
    <cfRule type="cellIs" dxfId="72" priority="54" stopIfTrue="1" operator="between">
      <formula>500</formula>
      <formula>599</formula>
    </cfRule>
  </conditionalFormatting>
  <conditionalFormatting sqref="A58">
    <cfRule type="cellIs" dxfId="71" priority="55" stopIfTrue="1" operator="between">
      <formula>300</formula>
      <formula>399</formula>
    </cfRule>
    <cfRule type="cellIs" dxfId="70" priority="56" stopIfTrue="1" operator="between">
      <formula>600</formula>
      <formula>699</formula>
    </cfRule>
    <cfRule type="cellIs" dxfId="69" priority="57" stopIfTrue="1" operator="between">
      <formula>500</formula>
      <formula>599</formula>
    </cfRule>
  </conditionalFormatting>
  <conditionalFormatting sqref="J59">
    <cfRule type="cellIs" dxfId="68" priority="46" stopIfTrue="1" operator="between">
      <formula>300</formula>
      <formula>399</formula>
    </cfRule>
    <cfRule type="cellIs" dxfId="67" priority="47" stopIfTrue="1" operator="between">
      <formula>600</formula>
      <formula>699</formula>
    </cfRule>
    <cfRule type="cellIs" dxfId="66" priority="48" stopIfTrue="1" operator="between">
      <formula>500</formula>
      <formula>599</formula>
    </cfRule>
  </conditionalFormatting>
  <conditionalFormatting sqref="A59">
    <cfRule type="cellIs" dxfId="65" priority="49" stopIfTrue="1" operator="between">
      <formula>300</formula>
      <formula>399</formula>
    </cfRule>
    <cfRule type="cellIs" dxfId="64" priority="50" stopIfTrue="1" operator="between">
      <formula>600</formula>
      <formula>699</formula>
    </cfRule>
    <cfRule type="cellIs" dxfId="63" priority="51" stopIfTrue="1" operator="between">
      <formula>500</formula>
      <formula>599</formula>
    </cfRule>
  </conditionalFormatting>
  <conditionalFormatting sqref="A35">
    <cfRule type="cellIs" dxfId="62" priority="43" stopIfTrue="1" operator="between">
      <formula>300</formula>
      <formula>399</formula>
    </cfRule>
    <cfRule type="cellIs" dxfId="61" priority="44" stopIfTrue="1" operator="between">
      <formula>600</formula>
      <formula>699</formula>
    </cfRule>
    <cfRule type="cellIs" dxfId="60" priority="45" stopIfTrue="1" operator="between">
      <formula>500</formula>
      <formula>599</formula>
    </cfRule>
  </conditionalFormatting>
  <conditionalFormatting sqref="J35">
    <cfRule type="cellIs" dxfId="59" priority="40" stopIfTrue="1" operator="between">
      <formula>300</formula>
      <formula>399</formula>
    </cfRule>
    <cfRule type="cellIs" dxfId="58" priority="41" stopIfTrue="1" operator="between">
      <formula>600</formula>
      <formula>699</formula>
    </cfRule>
    <cfRule type="cellIs" dxfId="57" priority="42" stopIfTrue="1" operator="between">
      <formula>500</formula>
      <formula>599</formula>
    </cfRule>
  </conditionalFormatting>
  <conditionalFormatting sqref="J12 A12">
    <cfRule type="cellIs" dxfId="56" priority="37" stopIfTrue="1" operator="between">
      <formula>300</formula>
      <formula>399</formula>
    </cfRule>
    <cfRule type="cellIs" dxfId="55" priority="38" stopIfTrue="1" operator="between">
      <formula>600</formula>
      <formula>699</formula>
    </cfRule>
    <cfRule type="cellIs" dxfId="54" priority="39" stopIfTrue="1" operator="between">
      <formula>500</formula>
      <formula>599</formula>
    </cfRule>
  </conditionalFormatting>
  <conditionalFormatting sqref="A37">
    <cfRule type="cellIs" dxfId="53" priority="34" stopIfTrue="1" operator="between">
      <formula>300</formula>
      <formula>399</formula>
    </cfRule>
    <cfRule type="cellIs" dxfId="52" priority="35" stopIfTrue="1" operator="between">
      <formula>600</formula>
      <formula>699</formula>
    </cfRule>
    <cfRule type="cellIs" dxfId="51" priority="36" stopIfTrue="1" operator="between">
      <formula>500</formula>
      <formula>599</formula>
    </cfRule>
  </conditionalFormatting>
  <conditionalFormatting sqref="J37">
    <cfRule type="cellIs" dxfId="50" priority="31" stopIfTrue="1" operator="between">
      <formula>300</formula>
      <formula>399</formula>
    </cfRule>
    <cfRule type="cellIs" dxfId="49" priority="32" stopIfTrue="1" operator="between">
      <formula>600</formula>
      <formula>699</formula>
    </cfRule>
    <cfRule type="cellIs" dxfId="48" priority="33" stopIfTrue="1" operator="between">
      <formula>500</formula>
      <formula>599</formula>
    </cfRule>
  </conditionalFormatting>
  <conditionalFormatting sqref="A40">
    <cfRule type="cellIs" dxfId="47" priority="28" stopIfTrue="1" operator="between">
      <formula>300</formula>
      <formula>399</formula>
    </cfRule>
    <cfRule type="cellIs" dxfId="46" priority="29" stopIfTrue="1" operator="between">
      <formula>600</formula>
      <formula>699</formula>
    </cfRule>
    <cfRule type="cellIs" dxfId="45" priority="30" stopIfTrue="1" operator="between">
      <formula>500</formula>
      <formula>599</formula>
    </cfRule>
  </conditionalFormatting>
  <conditionalFormatting sqref="J40">
    <cfRule type="cellIs" dxfId="44" priority="25" stopIfTrue="1" operator="between">
      <formula>300</formula>
      <formula>399</formula>
    </cfRule>
    <cfRule type="cellIs" dxfId="43" priority="26" stopIfTrue="1" operator="between">
      <formula>600</formula>
      <formula>699</formula>
    </cfRule>
    <cfRule type="cellIs" dxfId="42" priority="27" stopIfTrue="1" operator="between">
      <formula>500</formula>
      <formula>599</formula>
    </cfRule>
  </conditionalFormatting>
  <conditionalFormatting sqref="A36">
    <cfRule type="cellIs" dxfId="41" priority="22" stopIfTrue="1" operator="between">
      <formula>300</formula>
      <formula>399</formula>
    </cfRule>
    <cfRule type="cellIs" dxfId="40" priority="23" stopIfTrue="1" operator="between">
      <formula>600</formula>
      <formula>699</formula>
    </cfRule>
    <cfRule type="cellIs" dxfId="39" priority="24" stopIfTrue="1" operator="between">
      <formula>500</formula>
      <formula>599</formula>
    </cfRule>
  </conditionalFormatting>
  <conditionalFormatting sqref="J36">
    <cfRule type="cellIs" dxfId="38" priority="19" stopIfTrue="1" operator="between">
      <formula>300</formula>
      <formula>399</formula>
    </cfRule>
    <cfRule type="cellIs" dxfId="37" priority="20" stopIfTrue="1" operator="between">
      <formula>600</formula>
      <formula>699</formula>
    </cfRule>
    <cfRule type="cellIs" dxfId="36" priority="21" stopIfTrue="1" operator="between">
      <formula>500</formula>
      <formula>599</formula>
    </cfRule>
  </conditionalFormatting>
  <conditionalFormatting sqref="A38">
    <cfRule type="cellIs" dxfId="35" priority="16" stopIfTrue="1" operator="between">
      <formula>300</formula>
      <formula>399</formula>
    </cfRule>
    <cfRule type="cellIs" dxfId="34" priority="17" stopIfTrue="1" operator="between">
      <formula>600</formula>
      <formula>699</formula>
    </cfRule>
    <cfRule type="cellIs" dxfId="33" priority="18" stopIfTrue="1" operator="between">
      <formula>500</formula>
      <formula>599</formula>
    </cfRule>
  </conditionalFormatting>
  <conditionalFormatting sqref="J38">
    <cfRule type="cellIs" dxfId="32" priority="13" stopIfTrue="1" operator="between">
      <formula>300</formula>
      <formula>399</formula>
    </cfRule>
    <cfRule type="cellIs" dxfId="31" priority="14" stopIfTrue="1" operator="between">
      <formula>600</formula>
      <formula>699</formula>
    </cfRule>
    <cfRule type="cellIs" dxfId="30" priority="15" stopIfTrue="1" operator="between">
      <formula>500</formula>
      <formula>599</formula>
    </cfRule>
  </conditionalFormatting>
  <conditionalFormatting sqref="A39">
    <cfRule type="cellIs" dxfId="29" priority="10" stopIfTrue="1" operator="between">
      <formula>300</formula>
      <formula>399</formula>
    </cfRule>
    <cfRule type="cellIs" dxfId="28" priority="11" stopIfTrue="1" operator="between">
      <formula>600</formula>
      <formula>699</formula>
    </cfRule>
    <cfRule type="cellIs" dxfId="27" priority="12" stopIfTrue="1" operator="between">
      <formula>500</formula>
      <formula>599</formula>
    </cfRule>
  </conditionalFormatting>
  <conditionalFormatting sqref="J39">
    <cfRule type="cellIs" dxfId="26" priority="7" stopIfTrue="1" operator="between">
      <formula>300</formula>
      <formula>399</formula>
    </cfRule>
    <cfRule type="cellIs" dxfId="25" priority="8" stopIfTrue="1" operator="between">
      <formula>600</formula>
      <formula>699</formula>
    </cfRule>
    <cfRule type="cellIs" dxfId="24" priority="9" stopIfTrue="1" operator="between">
      <formula>500</formula>
      <formula>599</formula>
    </cfRule>
  </conditionalFormatting>
  <conditionalFormatting sqref="J18 A18">
    <cfRule type="cellIs" dxfId="23" priority="4" stopIfTrue="1" operator="between">
      <formula>300</formula>
      <formula>399</formula>
    </cfRule>
    <cfRule type="cellIs" dxfId="22" priority="5" stopIfTrue="1" operator="between">
      <formula>600</formula>
      <formula>699</formula>
    </cfRule>
    <cfRule type="cellIs" dxfId="21" priority="6" stopIfTrue="1" operator="between">
      <formula>500</formula>
      <formula>599</formula>
    </cfRule>
  </conditionalFormatting>
  <conditionalFormatting sqref="J17 A17">
    <cfRule type="cellIs" dxfId="20" priority="1" stopIfTrue="1" operator="between">
      <formula>300</formula>
      <formula>399</formula>
    </cfRule>
    <cfRule type="cellIs" dxfId="19" priority="2" stopIfTrue="1" operator="between">
      <formula>600</formula>
      <formula>699</formula>
    </cfRule>
    <cfRule type="cellIs" dxfId="18" priority="3" stopIfTrue="1" operator="between">
      <formula>500</formula>
      <formula>599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&amp;LUnder 15 Girls&amp;CBirmingham Sportshall League&amp;RSeason 2013-14</oddHeader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view="pageLayout" zoomScaleNormal="100" workbookViewId="0"/>
  </sheetViews>
  <sheetFormatPr defaultColWidth="9.140625" defaultRowHeight="15.75" x14ac:dyDescent="0.25"/>
  <cols>
    <col min="1" max="1" width="6.42578125" style="22" customWidth="1"/>
    <col min="2" max="2" width="20.42578125" style="3" customWidth="1"/>
    <col min="3" max="3" width="7" style="26" bestFit="1" customWidth="1"/>
    <col min="4" max="7" width="6.5703125" style="26" customWidth="1"/>
    <col min="8" max="8" width="7" style="26" bestFit="1" customWidth="1"/>
    <col min="9" max="9" width="3" style="3" customWidth="1"/>
    <col min="10" max="10" width="6.28515625" style="3" customWidth="1"/>
    <col min="11" max="11" width="20" style="3" customWidth="1"/>
    <col min="12" max="17" width="7" style="3" customWidth="1"/>
    <col min="18" max="16384" width="9.140625" style="3"/>
  </cols>
  <sheetData>
    <row r="1" spans="1:17" ht="31.5" x14ac:dyDescent="0.2">
      <c r="A1" s="326" t="s">
        <v>0</v>
      </c>
      <c r="B1" s="327" t="s">
        <v>488</v>
      </c>
      <c r="C1" s="311" t="s">
        <v>105</v>
      </c>
      <c r="D1" s="311" t="s">
        <v>1</v>
      </c>
      <c r="E1" s="311" t="s">
        <v>2</v>
      </c>
      <c r="F1" s="311" t="s">
        <v>3</v>
      </c>
      <c r="G1" s="311" t="s">
        <v>4</v>
      </c>
      <c r="H1" s="328" t="s">
        <v>5</v>
      </c>
      <c r="J1" s="326" t="s">
        <v>0</v>
      </c>
      <c r="K1" s="327" t="s">
        <v>487</v>
      </c>
      <c r="L1" s="311" t="s">
        <v>105</v>
      </c>
      <c r="M1" s="311" t="s">
        <v>1</v>
      </c>
      <c r="N1" s="311" t="s">
        <v>2</v>
      </c>
      <c r="O1" s="311" t="s">
        <v>3</v>
      </c>
      <c r="P1" s="311" t="s">
        <v>4</v>
      </c>
      <c r="Q1" s="328" t="s">
        <v>5</v>
      </c>
    </row>
    <row r="2" spans="1:17" s="10" customFormat="1" ht="16.5" customHeight="1" x14ac:dyDescent="0.25">
      <c r="A2" s="21">
        <v>621</v>
      </c>
      <c r="B2" s="8" t="str">
        <f>LOOKUP(A2,Names!A$1:B739)</f>
        <v>Martin Williams</v>
      </c>
      <c r="C2" s="9">
        <v>23.4</v>
      </c>
      <c r="D2" s="9"/>
      <c r="E2" s="9"/>
      <c r="F2" s="19"/>
      <c r="G2" s="19"/>
      <c r="H2" s="321">
        <f t="shared" ref="H2:H16" si="0">MIN(C2:G2)</f>
        <v>23.4</v>
      </c>
      <c r="J2" s="21">
        <v>625</v>
      </c>
      <c r="K2" s="8" t="str">
        <f>LOOKUP(J2,Names!A$1:B1749)</f>
        <v>Will Tanner</v>
      </c>
      <c r="L2" s="9">
        <v>53.4</v>
      </c>
      <c r="M2" s="9"/>
      <c r="N2" s="9"/>
      <c r="O2" s="9"/>
      <c r="P2" s="9"/>
      <c r="Q2" s="321">
        <f t="shared" ref="Q2:Q16" si="1">MIN(L2:P2)</f>
        <v>53.4</v>
      </c>
    </row>
    <row r="3" spans="1:17" ht="16.5" customHeight="1" x14ac:dyDescent="0.25">
      <c r="A3" s="21">
        <v>366</v>
      </c>
      <c r="B3" s="8" t="str">
        <f>LOOKUP(A3,Names!A$1:B740)</f>
        <v>Tyrell Williamson-Greene</v>
      </c>
      <c r="C3" s="9">
        <v>23.6</v>
      </c>
      <c r="D3" s="9"/>
      <c r="E3" s="9"/>
      <c r="F3" s="9"/>
      <c r="G3" s="9"/>
      <c r="H3" s="321">
        <f t="shared" si="0"/>
        <v>23.6</v>
      </c>
      <c r="J3" s="21">
        <v>593</v>
      </c>
      <c r="K3" s="8" t="str">
        <f>LOOKUP(J3,Names!A$1:B1750)</f>
        <v>Daniel James</v>
      </c>
      <c r="L3" s="9">
        <v>66.7</v>
      </c>
      <c r="M3" s="9"/>
      <c r="N3" s="9"/>
      <c r="O3" s="9"/>
      <c r="P3" s="9"/>
      <c r="Q3" s="321">
        <f t="shared" si="1"/>
        <v>66.7</v>
      </c>
    </row>
    <row r="4" spans="1:17" ht="16.5" customHeight="1" x14ac:dyDescent="0.25">
      <c r="A4" s="21">
        <v>592</v>
      </c>
      <c r="B4" s="8" t="str">
        <f>LOOKUP(A4,Names!A$1:B744)</f>
        <v>Luke James</v>
      </c>
      <c r="C4" s="9">
        <v>24.1</v>
      </c>
      <c r="D4" s="9"/>
      <c r="E4" s="9"/>
      <c r="F4" s="9"/>
      <c r="G4" s="9"/>
      <c r="H4" s="321">
        <f t="shared" si="0"/>
        <v>24.1</v>
      </c>
      <c r="J4" s="21">
        <v>622</v>
      </c>
      <c r="K4" s="8" t="str">
        <f>LOOKUP(J4,Names!A$1:B1751)</f>
        <v>Will Hitchcock</v>
      </c>
      <c r="L4" s="19">
        <v>59.1</v>
      </c>
      <c r="M4" s="19"/>
      <c r="N4" s="19"/>
      <c r="O4" s="9"/>
      <c r="P4" s="19"/>
      <c r="Q4" s="321">
        <f t="shared" si="1"/>
        <v>59.1</v>
      </c>
    </row>
    <row r="5" spans="1:17" ht="16.5" customHeight="1" x14ac:dyDescent="0.25">
      <c r="A5" s="21">
        <v>182</v>
      </c>
      <c r="B5" s="8" t="str">
        <f>LOOKUP(A5,Names!A$1:B745)</f>
        <v>Ethan Brough</v>
      </c>
      <c r="C5" s="9">
        <v>25.3</v>
      </c>
      <c r="D5" s="9"/>
      <c r="E5" s="9"/>
      <c r="F5" s="9"/>
      <c r="G5" s="9"/>
      <c r="H5" s="321">
        <f t="shared" si="0"/>
        <v>25.3</v>
      </c>
      <c r="J5" s="21">
        <v>624</v>
      </c>
      <c r="K5" s="8" t="str">
        <f>LOOKUP(J5,Names!A$1:B1752)</f>
        <v>Coel Taylor</v>
      </c>
      <c r="L5" s="9">
        <v>62.2</v>
      </c>
      <c r="M5" s="9"/>
      <c r="N5" s="9"/>
      <c r="O5" s="9"/>
      <c r="P5" s="9"/>
      <c r="Q5" s="321">
        <f t="shared" si="1"/>
        <v>62.2</v>
      </c>
    </row>
    <row r="6" spans="1:17" ht="16.5" customHeight="1" x14ac:dyDescent="0.25">
      <c r="A6" s="21">
        <v>365</v>
      </c>
      <c r="B6" s="8" t="str">
        <f>LOOKUP(A6,Names!A$1:B741)</f>
        <v>Zak Mansell</v>
      </c>
      <c r="C6" s="9">
        <v>23.1</v>
      </c>
      <c r="D6" s="9"/>
      <c r="E6" s="9"/>
      <c r="F6" s="9"/>
      <c r="G6" s="9"/>
      <c r="H6" s="321">
        <f t="shared" si="0"/>
        <v>23.1</v>
      </c>
      <c r="J6" s="21"/>
      <c r="K6" s="8" t="e">
        <f>LOOKUP(J6,Names!A$1:B1753)</f>
        <v>#N/A</v>
      </c>
      <c r="L6" s="19"/>
      <c r="M6" s="19"/>
      <c r="N6" s="19"/>
      <c r="O6" s="9"/>
      <c r="P6" s="19"/>
      <c r="Q6" s="321">
        <f t="shared" si="1"/>
        <v>0</v>
      </c>
    </row>
    <row r="7" spans="1:17" ht="16.5" customHeight="1" x14ac:dyDescent="0.25">
      <c r="A7" s="21">
        <v>626</v>
      </c>
      <c r="B7" s="8" t="str">
        <f>LOOKUP(A7,Names!A$1:B742)</f>
        <v>Callum Martin</v>
      </c>
      <c r="C7" s="9">
        <v>24.4</v>
      </c>
      <c r="D7" s="9"/>
      <c r="E7" s="9"/>
      <c r="F7" s="9"/>
      <c r="G7" s="9"/>
      <c r="H7" s="321">
        <f t="shared" si="0"/>
        <v>24.4</v>
      </c>
      <c r="J7" s="21"/>
      <c r="K7" s="8" t="e">
        <f>LOOKUP(J7,Names!A$1:B1754)</f>
        <v>#N/A</v>
      </c>
      <c r="L7" s="9"/>
      <c r="M7" s="9"/>
      <c r="N7" s="9"/>
      <c r="O7" s="19"/>
      <c r="P7" s="9"/>
      <c r="Q7" s="321">
        <f t="shared" si="1"/>
        <v>0</v>
      </c>
    </row>
    <row r="8" spans="1:17" ht="16.5" customHeight="1" x14ac:dyDescent="0.25">
      <c r="A8" s="21">
        <v>594</v>
      </c>
      <c r="B8" s="8" t="str">
        <f>LOOKUP(A8,Names!A$1:B743)</f>
        <v>Elliot Rowe</v>
      </c>
      <c r="C8" s="9">
        <v>25.8</v>
      </c>
      <c r="D8" s="9"/>
      <c r="E8" s="9"/>
      <c r="F8" s="9"/>
      <c r="G8" s="9"/>
      <c r="H8" s="321">
        <f t="shared" si="0"/>
        <v>25.8</v>
      </c>
      <c r="J8" s="21"/>
      <c r="K8" s="8" t="e">
        <f>LOOKUP(J8,Names!A$1:B1755)</f>
        <v>#N/A</v>
      </c>
      <c r="L8" s="9"/>
      <c r="M8" s="9"/>
      <c r="N8" s="9"/>
      <c r="O8" s="19"/>
      <c r="P8" s="19"/>
      <c r="Q8" s="321">
        <f t="shared" si="1"/>
        <v>0</v>
      </c>
    </row>
    <row r="9" spans="1:17" ht="16.5" customHeight="1" x14ac:dyDescent="0.25">
      <c r="A9" s="21">
        <v>181</v>
      </c>
      <c r="B9" s="8" t="str">
        <f>LOOKUP(A9,Names!A$1:B746)</f>
        <v>Ben Ashton</v>
      </c>
      <c r="C9" s="9">
        <v>26</v>
      </c>
      <c r="D9" s="9"/>
      <c r="E9" s="9"/>
      <c r="F9" s="9"/>
      <c r="G9" s="9"/>
      <c r="H9" s="321">
        <f t="shared" si="0"/>
        <v>26</v>
      </c>
      <c r="J9" s="21"/>
      <c r="K9" s="8" t="e">
        <f>LOOKUP(J9,Names!A$1:B1756)</f>
        <v>#N/A</v>
      </c>
      <c r="L9" s="19"/>
      <c r="M9" s="19"/>
      <c r="N9" s="19"/>
      <c r="O9" s="19"/>
      <c r="P9" s="19"/>
      <c r="Q9" s="321">
        <f t="shared" si="1"/>
        <v>0</v>
      </c>
    </row>
    <row r="10" spans="1:17" ht="16.5" customHeight="1" x14ac:dyDescent="0.25">
      <c r="A10" s="21">
        <v>369</v>
      </c>
      <c r="B10" s="8" t="str">
        <f>LOOKUP(A10,Names!A$1:B747)</f>
        <v>Kaie Chambers-Brown</v>
      </c>
      <c r="C10" s="9">
        <v>27</v>
      </c>
      <c r="D10" s="9"/>
      <c r="E10" s="9"/>
      <c r="F10" s="9"/>
      <c r="G10" s="9"/>
      <c r="H10" s="321">
        <f t="shared" si="0"/>
        <v>27</v>
      </c>
      <c r="J10" s="21"/>
      <c r="K10" s="8" t="e">
        <f>LOOKUP(J10,Names!A$1:B1757)</f>
        <v>#N/A</v>
      </c>
      <c r="L10" s="9"/>
      <c r="M10" s="9"/>
      <c r="N10" s="9"/>
      <c r="O10" s="9"/>
      <c r="P10" s="9"/>
      <c r="Q10" s="321">
        <f t="shared" si="1"/>
        <v>0</v>
      </c>
    </row>
    <row r="11" spans="1:17" ht="15.75" customHeight="1" x14ac:dyDescent="0.25">
      <c r="A11" s="21">
        <v>620</v>
      </c>
      <c r="B11" s="8" t="str">
        <f>LOOKUP(A11,Names!A$1:B748)</f>
        <v>Charlie Hadley</v>
      </c>
      <c r="C11" s="9">
        <v>23.8</v>
      </c>
      <c r="D11" s="9"/>
      <c r="E11" s="9"/>
      <c r="F11" s="9"/>
      <c r="G11" s="9"/>
      <c r="H11" s="321">
        <f t="shared" si="0"/>
        <v>23.8</v>
      </c>
      <c r="J11" s="21"/>
      <c r="K11" s="8" t="e">
        <f>LOOKUP(J11,Names!A$1:B1758)</f>
        <v>#N/A</v>
      </c>
      <c r="L11" s="19"/>
      <c r="M11" s="19"/>
      <c r="N11" s="19"/>
      <c r="O11" s="19"/>
      <c r="P11" s="19"/>
      <c r="Q11" s="321">
        <f t="shared" si="1"/>
        <v>0</v>
      </c>
    </row>
    <row r="12" spans="1:17" ht="16.5" customHeight="1" x14ac:dyDescent="0.25">
      <c r="A12" s="21">
        <v>591</v>
      </c>
      <c r="B12" s="8" t="str">
        <f>LOOKUP(A12,Names!A$1:B749)</f>
        <v>Kai Evans</v>
      </c>
      <c r="C12" s="9">
        <v>25.2</v>
      </c>
      <c r="D12" s="9"/>
      <c r="E12" s="9"/>
      <c r="F12" s="9"/>
      <c r="G12" s="9"/>
      <c r="H12" s="321">
        <f t="shared" si="0"/>
        <v>25.2</v>
      </c>
      <c r="J12" s="21"/>
      <c r="K12" s="8" t="e">
        <f>LOOKUP(J12,Names!A$1:B1759)</f>
        <v>#N/A</v>
      </c>
      <c r="L12" s="9"/>
      <c r="M12" s="9"/>
      <c r="N12" s="9"/>
      <c r="O12" s="9"/>
      <c r="P12" s="9"/>
      <c r="Q12" s="321">
        <f t="shared" si="1"/>
        <v>0</v>
      </c>
    </row>
    <row r="13" spans="1:17" ht="16.5" customHeight="1" x14ac:dyDescent="0.25">
      <c r="A13" s="21">
        <v>627</v>
      </c>
      <c r="B13" s="8" t="str">
        <f>LOOKUP(A13,Names!A$1:B750)</f>
        <v>Elliot Jones</v>
      </c>
      <c r="C13" s="9">
        <v>25.2</v>
      </c>
      <c r="D13" s="9"/>
      <c r="E13" s="9"/>
      <c r="F13" s="9"/>
      <c r="G13" s="9"/>
      <c r="H13" s="321">
        <f t="shared" si="0"/>
        <v>25.2</v>
      </c>
      <c r="J13" s="21"/>
      <c r="K13" s="8" t="e">
        <f>LOOKUP(J13,Names!A$1:B1760)</f>
        <v>#N/A</v>
      </c>
      <c r="L13" s="9"/>
      <c r="M13" s="9"/>
      <c r="N13" s="9"/>
      <c r="O13" s="9"/>
      <c r="P13" s="9"/>
      <c r="Q13" s="321">
        <f t="shared" si="1"/>
        <v>0</v>
      </c>
    </row>
    <row r="14" spans="1:17" x14ac:dyDescent="0.25">
      <c r="A14" s="21">
        <v>367</v>
      </c>
      <c r="B14" s="8" t="str">
        <f>LOOKUP(A14,Names!A$1:B751)</f>
        <v>James Johnson</v>
      </c>
      <c r="C14" s="9">
        <v>25.3</v>
      </c>
      <c r="D14" s="9"/>
      <c r="E14" s="9"/>
      <c r="F14" s="9"/>
      <c r="G14" s="9"/>
      <c r="H14" s="321">
        <f t="shared" si="0"/>
        <v>25.3</v>
      </c>
      <c r="J14" s="21"/>
      <c r="K14" s="8" t="e">
        <f>LOOKUP(J14,Names!A$1:B1761)</f>
        <v>#N/A</v>
      </c>
      <c r="L14" s="19"/>
      <c r="M14" s="19"/>
      <c r="N14" s="19"/>
      <c r="O14" s="9"/>
      <c r="P14" s="9"/>
      <c r="Q14" s="321">
        <f t="shared" si="1"/>
        <v>0</v>
      </c>
    </row>
    <row r="15" spans="1:17" ht="16.5" customHeight="1" x14ac:dyDescent="0.25">
      <c r="A15" s="21"/>
      <c r="B15" s="8" t="e">
        <f>LOOKUP(A15,Names!A$1:B752)</f>
        <v>#N/A</v>
      </c>
      <c r="C15" s="9"/>
      <c r="D15" s="9"/>
      <c r="E15" s="9"/>
      <c r="F15" s="9"/>
      <c r="G15" s="9"/>
      <c r="H15" s="321">
        <f t="shared" si="0"/>
        <v>0</v>
      </c>
      <c r="J15" s="21"/>
      <c r="K15" s="8" t="e">
        <f>LOOKUP(J15,Names!A$1:B1762)</f>
        <v>#N/A</v>
      </c>
      <c r="L15" s="9"/>
      <c r="M15" s="9"/>
      <c r="N15" s="9"/>
      <c r="O15" s="9"/>
      <c r="P15" s="9"/>
      <c r="Q15" s="321">
        <f t="shared" si="1"/>
        <v>0</v>
      </c>
    </row>
    <row r="16" spans="1:17" ht="16.5" customHeight="1" x14ac:dyDescent="0.25">
      <c r="A16" s="21"/>
      <c r="B16" s="8" t="e">
        <f>LOOKUP(A16,Names!A$1:B753)</f>
        <v>#N/A</v>
      </c>
      <c r="C16" s="9"/>
      <c r="D16" s="9"/>
      <c r="E16" s="9"/>
      <c r="F16" s="9"/>
      <c r="G16" s="9"/>
      <c r="H16" s="321">
        <f t="shared" si="0"/>
        <v>0</v>
      </c>
      <c r="J16" s="21"/>
      <c r="K16" s="8" t="e">
        <f>LOOKUP(J16,Names!A$1:B1763)</f>
        <v>#N/A</v>
      </c>
      <c r="L16" s="9"/>
      <c r="M16" s="9"/>
      <c r="N16" s="9"/>
      <c r="O16" s="9"/>
      <c r="P16" s="9"/>
      <c r="Q16" s="321">
        <f t="shared" si="1"/>
        <v>0</v>
      </c>
    </row>
    <row r="17" spans="1:17" ht="16.5" customHeight="1" thickBot="1" x14ac:dyDescent="0.25">
      <c r="A17" s="3"/>
      <c r="C17" s="3"/>
      <c r="D17" s="3"/>
      <c r="E17" s="3"/>
      <c r="F17" s="3"/>
      <c r="G17" s="3"/>
      <c r="H17" s="3"/>
    </row>
    <row r="18" spans="1:17" ht="31.5" x14ac:dyDescent="0.2">
      <c r="A18" s="326" t="s">
        <v>0</v>
      </c>
      <c r="B18" s="327" t="s">
        <v>271</v>
      </c>
      <c r="C18" s="311" t="s">
        <v>105</v>
      </c>
      <c r="D18" s="311" t="s">
        <v>1</v>
      </c>
      <c r="E18" s="311" t="s">
        <v>2</v>
      </c>
      <c r="F18" s="311" t="s">
        <v>3</v>
      </c>
      <c r="G18" s="311" t="s">
        <v>4</v>
      </c>
      <c r="H18" s="328" t="s">
        <v>5</v>
      </c>
      <c r="J18" s="326" t="s">
        <v>0</v>
      </c>
      <c r="K18" s="327" t="s">
        <v>492</v>
      </c>
      <c r="L18" s="311" t="s">
        <v>105</v>
      </c>
      <c r="M18" s="311" t="s">
        <v>1</v>
      </c>
      <c r="N18" s="311" t="s">
        <v>2</v>
      </c>
      <c r="O18" s="311" t="s">
        <v>3</v>
      </c>
      <c r="P18" s="311" t="s">
        <v>4</v>
      </c>
      <c r="Q18" s="328" t="s">
        <v>5</v>
      </c>
    </row>
    <row r="19" spans="1:17" x14ac:dyDescent="0.25">
      <c r="A19" s="21">
        <v>181</v>
      </c>
      <c r="B19" s="8" t="str">
        <f>LOOKUP(A19,Names!A$1:B1766)</f>
        <v>Ben Ashton</v>
      </c>
      <c r="C19" s="20">
        <v>2.0499999999999998</v>
      </c>
      <c r="D19" s="20"/>
      <c r="E19" s="20"/>
      <c r="F19" s="20"/>
      <c r="G19" s="20"/>
      <c r="H19" s="367">
        <f t="shared" ref="H19:H32" si="2">MIN(C19:G19)</f>
        <v>2.0499999999999998</v>
      </c>
      <c r="J19" s="21">
        <v>593</v>
      </c>
      <c r="K19" s="8" t="str">
        <f>LOOKUP(J19,Names!A$1:B1766)</f>
        <v>Daniel James</v>
      </c>
      <c r="L19" s="20">
        <v>5.52</v>
      </c>
      <c r="M19" s="20"/>
      <c r="N19" s="20"/>
      <c r="O19" s="20"/>
      <c r="P19" s="20"/>
      <c r="Q19" s="367">
        <f t="shared" ref="Q19:Q32" si="3">MIN(L19:P19)</f>
        <v>5.52</v>
      </c>
    </row>
    <row r="20" spans="1:17" x14ac:dyDescent="0.25">
      <c r="A20" s="21">
        <v>182</v>
      </c>
      <c r="B20" s="8" t="str">
        <f>LOOKUP(A20,Names!A$1:B1765)</f>
        <v>Ethan Brough</v>
      </c>
      <c r="C20" s="20">
        <v>1.81</v>
      </c>
      <c r="D20" s="20"/>
      <c r="E20" s="20"/>
      <c r="F20" s="20"/>
      <c r="G20" s="20"/>
      <c r="H20" s="367">
        <f t="shared" si="2"/>
        <v>1.81</v>
      </c>
      <c r="J20" s="21">
        <v>591</v>
      </c>
      <c r="K20" s="8" t="str">
        <f>LOOKUP(J20,Names!A$1:B1767)</f>
        <v>Kai Evans</v>
      </c>
      <c r="L20" s="20">
        <v>6.6</v>
      </c>
      <c r="M20" s="20"/>
      <c r="N20" s="20"/>
      <c r="O20" s="20"/>
      <c r="P20" s="20"/>
      <c r="Q20" s="367">
        <f t="shared" si="3"/>
        <v>6.6</v>
      </c>
    </row>
    <row r="21" spans="1:17" x14ac:dyDescent="0.25">
      <c r="A21" s="21">
        <v>365</v>
      </c>
      <c r="B21" s="8" t="str">
        <f>LOOKUP(A21,Names!A$1:B1770)</f>
        <v>Zak Mansell</v>
      </c>
      <c r="C21" s="20">
        <v>1.94</v>
      </c>
      <c r="D21" s="20"/>
      <c r="E21" s="20"/>
      <c r="F21" s="20"/>
      <c r="G21" s="20"/>
      <c r="H21" s="367">
        <f t="shared" si="2"/>
        <v>1.94</v>
      </c>
      <c r="J21" s="21">
        <v>620</v>
      </c>
      <c r="K21" s="8" t="str">
        <f>LOOKUP(J21,Names!A$1:B1768)</f>
        <v>Charlie Hadley</v>
      </c>
      <c r="L21" s="20">
        <v>8.86</v>
      </c>
      <c r="M21" s="20"/>
      <c r="N21" s="20"/>
      <c r="O21" s="20"/>
      <c r="P21" s="20"/>
      <c r="Q21" s="367">
        <f t="shared" si="3"/>
        <v>8.86</v>
      </c>
    </row>
    <row r="22" spans="1:17" x14ac:dyDescent="0.25">
      <c r="A22" s="21">
        <v>366</v>
      </c>
      <c r="B22" s="8" t="str">
        <f>LOOKUP(A22,Names!A$1:B1772)</f>
        <v>Tyrell Williamson-Greene</v>
      </c>
      <c r="C22" s="20">
        <v>2.34</v>
      </c>
      <c r="D22" s="20"/>
      <c r="E22" s="20"/>
      <c r="F22" s="20"/>
      <c r="G22" s="20"/>
      <c r="H22" s="367">
        <f t="shared" si="2"/>
        <v>2.34</v>
      </c>
      <c r="J22" s="21">
        <v>621</v>
      </c>
      <c r="K22" s="8" t="str">
        <f>LOOKUP(J22,Names!A$1:B1769)</f>
        <v>Martin Williams</v>
      </c>
      <c r="L22" s="20">
        <v>8.9</v>
      </c>
      <c r="M22" s="20"/>
      <c r="N22" s="20"/>
      <c r="O22" s="20"/>
      <c r="P22" s="20"/>
      <c r="Q22" s="367">
        <f t="shared" si="3"/>
        <v>8.9</v>
      </c>
    </row>
    <row r="23" spans="1:17" x14ac:dyDescent="0.25">
      <c r="A23" s="21">
        <v>369</v>
      </c>
      <c r="B23" s="8" t="str">
        <f>LOOKUP(A23,Names!A$1:B1771)</f>
        <v>Kaie Chambers-Brown</v>
      </c>
      <c r="C23" s="20">
        <v>2.27</v>
      </c>
      <c r="D23" s="20"/>
      <c r="E23" s="20"/>
      <c r="F23" s="20"/>
      <c r="G23" s="20"/>
      <c r="H23" s="367">
        <f t="shared" si="2"/>
        <v>2.27</v>
      </c>
      <c r="J23" s="21">
        <v>624</v>
      </c>
      <c r="K23" s="8" t="str">
        <f>LOOKUP(J23,Names!A$1:B1770)</f>
        <v>Coel Taylor</v>
      </c>
      <c r="L23" s="20">
        <v>6.22</v>
      </c>
      <c r="M23" s="20"/>
      <c r="N23" s="20"/>
      <c r="O23" s="20"/>
      <c r="P23" s="20"/>
      <c r="Q23" s="367">
        <f t="shared" si="3"/>
        <v>6.22</v>
      </c>
    </row>
    <row r="24" spans="1:17" x14ac:dyDescent="0.25">
      <c r="A24" s="21">
        <v>367</v>
      </c>
      <c r="B24" s="8" t="str">
        <f>LOOKUP(A24,Names!A$1:B1767)</f>
        <v>James Johnson</v>
      </c>
      <c r="C24" s="20">
        <v>2.3199999999999998</v>
      </c>
      <c r="D24" s="368"/>
      <c r="E24" s="368"/>
      <c r="F24" s="20"/>
      <c r="G24" s="20"/>
      <c r="H24" s="367">
        <f t="shared" si="2"/>
        <v>2.3199999999999998</v>
      </c>
      <c r="J24" s="21"/>
      <c r="K24" s="8" t="e">
        <f>LOOKUP(J24,Names!A$1:B1771)</f>
        <v>#N/A</v>
      </c>
      <c r="L24" s="368"/>
      <c r="M24" s="368"/>
      <c r="N24" s="368"/>
      <c r="O24" s="20"/>
      <c r="P24" s="20"/>
      <c r="Q24" s="367">
        <f t="shared" si="3"/>
        <v>0</v>
      </c>
    </row>
    <row r="25" spans="1:17" x14ac:dyDescent="0.25">
      <c r="A25" s="21">
        <v>592</v>
      </c>
      <c r="B25" s="8" t="str">
        <f>LOOKUP(A25,Names!A$1:B1768)</f>
        <v>Luke James</v>
      </c>
      <c r="C25" s="20">
        <v>2.57</v>
      </c>
      <c r="D25" s="20"/>
      <c r="E25" s="20"/>
      <c r="F25" s="20"/>
      <c r="G25" s="20"/>
      <c r="H25" s="367">
        <f t="shared" si="2"/>
        <v>2.57</v>
      </c>
      <c r="J25" s="21"/>
      <c r="K25" s="8" t="e">
        <f>LOOKUP(J25,Names!A$1:B1772)</f>
        <v>#N/A</v>
      </c>
      <c r="L25" s="20"/>
      <c r="M25" s="20"/>
      <c r="N25" s="20"/>
      <c r="O25" s="20"/>
      <c r="P25" s="20"/>
      <c r="Q25" s="367">
        <f t="shared" si="3"/>
        <v>0</v>
      </c>
    </row>
    <row r="26" spans="1:17" x14ac:dyDescent="0.25">
      <c r="A26" s="21">
        <v>594</v>
      </c>
      <c r="B26" s="8" t="str">
        <f>LOOKUP(A26,Names!A$1:B1774)</f>
        <v>Elliot Rowe</v>
      </c>
      <c r="C26" s="20">
        <v>2.38</v>
      </c>
      <c r="D26" s="20"/>
      <c r="E26" s="20"/>
      <c r="F26" s="20"/>
      <c r="G26" s="20"/>
      <c r="H26" s="367">
        <f t="shared" si="2"/>
        <v>2.38</v>
      </c>
      <c r="J26" s="21"/>
      <c r="K26" s="8" t="e">
        <f>LOOKUP(J26,Names!A$1:B1773)</f>
        <v>#N/A</v>
      </c>
      <c r="L26" s="20"/>
      <c r="M26" s="20"/>
      <c r="N26" s="20"/>
      <c r="O26" s="20"/>
      <c r="P26" s="20"/>
      <c r="Q26" s="367">
        <f t="shared" si="3"/>
        <v>0</v>
      </c>
    </row>
    <row r="27" spans="1:17" x14ac:dyDescent="0.25">
      <c r="A27" s="21">
        <v>627</v>
      </c>
      <c r="B27" s="8" t="str">
        <f>LOOKUP(A27,Names!A$1:B1775)</f>
        <v>Elliot Jones</v>
      </c>
      <c r="C27" s="20">
        <v>2.04</v>
      </c>
      <c r="D27" s="20"/>
      <c r="E27" s="20"/>
      <c r="F27" s="20"/>
      <c r="G27" s="20"/>
      <c r="H27" s="367">
        <f t="shared" si="2"/>
        <v>2.04</v>
      </c>
      <c r="J27" s="21"/>
      <c r="K27" s="8" t="e">
        <f>LOOKUP(J27,Names!A$1:B1774)</f>
        <v>#N/A</v>
      </c>
      <c r="L27" s="20"/>
      <c r="M27" s="20"/>
      <c r="N27" s="20"/>
      <c r="O27" s="20"/>
      <c r="P27" s="20"/>
      <c r="Q27" s="367">
        <f t="shared" si="3"/>
        <v>0</v>
      </c>
    </row>
    <row r="28" spans="1:17" x14ac:dyDescent="0.25">
      <c r="A28" s="21">
        <v>625</v>
      </c>
      <c r="B28" s="8" t="str">
        <f>LOOKUP(A28,Names!A$1:B1769)</f>
        <v>Will Tanner</v>
      </c>
      <c r="C28" s="20">
        <v>1.61</v>
      </c>
      <c r="D28" s="20"/>
      <c r="E28" s="20"/>
      <c r="F28" s="20"/>
      <c r="G28" s="20"/>
      <c r="H28" s="367">
        <f t="shared" si="2"/>
        <v>1.61</v>
      </c>
      <c r="J28" s="21"/>
      <c r="K28" s="8" t="e">
        <f>LOOKUP(J28,Names!A$1:B1775)</f>
        <v>#N/A</v>
      </c>
      <c r="L28" s="20"/>
      <c r="M28" s="20"/>
      <c r="N28" s="20"/>
      <c r="O28" s="20"/>
      <c r="P28" s="20"/>
      <c r="Q28" s="367">
        <f t="shared" si="3"/>
        <v>0</v>
      </c>
    </row>
    <row r="29" spans="1:17" x14ac:dyDescent="0.25">
      <c r="A29" s="21">
        <v>626</v>
      </c>
      <c r="B29" s="8" t="str">
        <f>LOOKUP(A29,Names!A$1:B1772)</f>
        <v>Callum Martin</v>
      </c>
      <c r="C29" s="20">
        <v>1.93</v>
      </c>
      <c r="D29" s="20"/>
      <c r="E29" s="20"/>
      <c r="F29" s="20"/>
      <c r="G29" s="20"/>
      <c r="H29" s="367">
        <f t="shared" si="2"/>
        <v>1.93</v>
      </c>
      <c r="J29" s="21"/>
      <c r="K29" s="8" t="e">
        <f>LOOKUP(J29,Names!A$1:B1776)</f>
        <v>#N/A</v>
      </c>
      <c r="L29" s="20"/>
      <c r="M29" s="20"/>
      <c r="N29" s="20"/>
      <c r="O29" s="20"/>
      <c r="P29" s="20"/>
      <c r="Q29" s="367">
        <f t="shared" si="3"/>
        <v>0</v>
      </c>
    </row>
    <row r="30" spans="1:17" x14ac:dyDescent="0.25">
      <c r="A30" s="21">
        <v>622</v>
      </c>
      <c r="B30" s="8" t="str">
        <f>LOOKUP(A30,Names!A$1:B1770)</f>
        <v>Will Hitchcock</v>
      </c>
      <c r="C30" s="20">
        <v>2.0699999999999998</v>
      </c>
      <c r="D30" s="20"/>
      <c r="E30" s="20"/>
      <c r="F30" s="20"/>
      <c r="G30" s="20"/>
      <c r="H30" s="367">
        <f t="shared" si="2"/>
        <v>2.0699999999999998</v>
      </c>
      <c r="J30" s="21"/>
      <c r="K30" s="8" t="e">
        <f>LOOKUP(J30,Names!A$1:B1777)</f>
        <v>#N/A</v>
      </c>
      <c r="L30" s="20"/>
      <c r="M30" s="20"/>
      <c r="N30" s="20"/>
      <c r="O30" s="20"/>
      <c r="P30" s="20"/>
      <c r="Q30" s="367">
        <f t="shared" si="3"/>
        <v>0</v>
      </c>
    </row>
    <row r="31" spans="1:17" x14ac:dyDescent="0.25">
      <c r="A31" s="21"/>
      <c r="B31" s="8" t="e">
        <f>LOOKUP(A31,Names!A$1:B1773)</f>
        <v>#N/A</v>
      </c>
      <c r="C31" s="20"/>
      <c r="D31" s="20"/>
      <c r="E31" s="20"/>
      <c r="F31" s="20"/>
      <c r="G31" s="20"/>
      <c r="H31" s="367">
        <f t="shared" si="2"/>
        <v>0</v>
      </c>
      <c r="J31" s="21"/>
      <c r="K31" s="8" t="e">
        <f>LOOKUP(J31,Names!A$1:B1778)</f>
        <v>#N/A</v>
      </c>
      <c r="L31" s="20"/>
      <c r="M31" s="20"/>
      <c r="N31" s="20"/>
      <c r="O31" s="20"/>
      <c r="P31" s="20"/>
      <c r="Q31" s="367">
        <f t="shared" si="3"/>
        <v>0</v>
      </c>
    </row>
    <row r="32" spans="1:17" x14ac:dyDescent="0.25">
      <c r="A32" s="21"/>
      <c r="B32" s="8" t="e">
        <f>LOOKUP(A32,Names!A$1:B1776)</f>
        <v>#N/A</v>
      </c>
      <c r="C32" s="20"/>
      <c r="D32" s="20"/>
      <c r="E32" s="20"/>
      <c r="F32" s="20"/>
      <c r="G32" s="20"/>
      <c r="H32" s="367">
        <f t="shared" si="2"/>
        <v>0</v>
      </c>
      <c r="J32" s="21"/>
      <c r="K32" s="8" t="e">
        <f>LOOKUP(J32,Names!A$1:B1779)</f>
        <v>#N/A</v>
      </c>
      <c r="L32" s="20"/>
      <c r="M32" s="20"/>
      <c r="N32" s="20"/>
      <c r="O32" s="20"/>
      <c r="P32" s="20"/>
      <c r="Q32" s="367">
        <f t="shared" si="3"/>
        <v>0</v>
      </c>
    </row>
    <row r="33" spans="1:17" ht="16.5" thickBot="1" x14ac:dyDescent="0.3"/>
    <row r="34" spans="1:17" ht="31.5" x14ac:dyDescent="0.2">
      <c r="A34" s="326" t="s">
        <v>0</v>
      </c>
      <c r="B34" s="327" t="s">
        <v>267</v>
      </c>
      <c r="C34" s="311" t="s">
        <v>105</v>
      </c>
      <c r="D34" s="311" t="s">
        <v>1</v>
      </c>
      <c r="E34" s="311" t="s">
        <v>2</v>
      </c>
      <c r="F34" s="311" t="s">
        <v>3</v>
      </c>
      <c r="G34" s="311" t="s">
        <v>4</v>
      </c>
      <c r="H34" s="328" t="s">
        <v>5</v>
      </c>
      <c r="J34" s="326" t="s">
        <v>0</v>
      </c>
      <c r="K34" s="327" t="s">
        <v>268</v>
      </c>
      <c r="L34" s="311" t="s">
        <v>105</v>
      </c>
      <c r="M34" s="311" t="s">
        <v>1</v>
      </c>
      <c r="N34" s="311" t="s">
        <v>2</v>
      </c>
      <c r="O34" s="311" t="s">
        <v>3</v>
      </c>
      <c r="P34" s="311" t="s">
        <v>4</v>
      </c>
      <c r="Q34" s="328" t="s">
        <v>5</v>
      </c>
    </row>
    <row r="35" spans="1:17" x14ac:dyDescent="0.25">
      <c r="A35" s="21">
        <v>181</v>
      </c>
      <c r="B35" s="8" t="str">
        <f>LOOKUP(A35,Names!A$1:B1782)</f>
        <v>Ben Ashton</v>
      </c>
      <c r="C35" s="9">
        <v>71</v>
      </c>
      <c r="D35" s="9"/>
      <c r="E35" s="9"/>
      <c r="F35" s="9"/>
      <c r="G35" s="9"/>
      <c r="H35" s="321">
        <f t="shared" ref="H35:H48" si="4">MIN(C35:G35)</f>
        <v>71</v>
      </c>
      <c r="J35" s="21">
        <v>366</v>
      </c>
      <c r="K35" s="369" t="str">
        <f>LOOKUP(J35,Names!A$1:B1782)</f>
        <v>Tyrell Williamson-Greene</v>
      </c>
      <c r="L35" s="370">
        <v>11.62</v>
      </c>
      <c r="M35" s="370"/>
      <c r="N35" s="370"/>
      <c r="O35" s="370"/>
      <c r="P35" s="370"/>
      <c r="Q35" s="371">
        <f t="shared" ref="Q35:Q48" si="5">MIN(L35:P35)</f>
        <v>11.62</v>
      </c>
    </row>
    <row r="36" spans="1:17" x14ac:dyDescent="0.25">
      <c r="A36" s="21">
        <v>182</v>
      </c>
      <c r="B36" s="8" t="str">
        <f>LOOKUP(A36,Names!A$1:B1781)</f>
        <v>Ethan Brough</v>
      </c>
      <c r="C36" s="9">
        <v>66</v>
      </c>
      <c r="D36" s="9"/>
      <c r="E36" s="9"/>
      <c r="F36" s="9"/>
      <c r="G36" s="9"/>
      <c r="H36" s="321">
        <f t="shared" si="4"/>
        <v>66</v>
      </c>
      <c r="J36" s="21">
        <v>369</v>
      </c>
      <c r="K36" s="369" t="str">
        <f>LOOKUP(J36,Names!A$1:B1783)</f>
        <v>Kaie Chambers-Brown</v>
      </c>
      <c r="L36" s="370">
        <v>11.62</v>
      </c>
      <c r="M36" s="370"/>
      <c r="N36" s="370"/>
      <c r="O36" s="370"/>
      <c r="P36" s="370"/>
      <c r="Q36" s="371">
        <f t="shared" si="5"/>
        <v>11.62</v>
      </c>
    </row>
    <row r="37" spans="1:17" x14ac:dyDescent="0.25">
      <c r="A37" s="21">
        <v>367</v>
      </c>
      <c r="B37" s="8" t="str">
        <f>LOOKUP(A37,Names!A$1:B1786)</f>
        <v>James Johnson</v>
      </c>
      <c r="C37" s="9">
        <v>71</v>
      </c>
      <c r="D37" s="9"/>
      <c r="E37" s="9"/>
      <c r="F37" s="9"/>
      <c r="G37" s="9"/>
      <c r="H37" s="321">
        <f t="shared" si="4"/>
        <v>71</v>
      </c>
      <c r="J37" s="21">
        <v>591</v>
      </c>
      <c r="K37" s="369" t="str">
        <f>LOOKUP(J37,Names!A$1:B1784)</f>
        <v>Kai Evans</v>
      </c>
      <c r="L37" s="370">
        <v>9.52</v>
      </c>
      <c r="M37" s="370"/>
      <c r="N37" s="370"/>
      <c r="O37" s="370"/>
      <c r="P37" s="370"/>
      <c r="Q37" s="371">
        <f t="shared" si="5"/>
        <v>9.52</v>
      </c>
    </row>
    <row r="38" spans="1:17" x14ac:dyDescent="0.25">
      <c r="A38" s="21">
        <v>365</v>
      </c>
      <c r="B38" s="8" t="str">
        <f>LOOKUP(A38,Names!A$1:B1788)</f>
        <v>Zak Mansell</v>
      </c>
      <c r="C38" s="9">
        <v>77</v>
      </c>
      <c r="D38" s="9"/>
      <c r="E38" s="9"/>
      <c r="F38" s="9"/>
      <c r="G38" s="9"/>
      <c r="H38" s="321">
        <f t="shared" si="4"/>
        <v>77</v>
      </c>
      <c r="J38" s="21">
        <v>620</v>
      </c>
      <c r="K38" s="369" t="str">
        <f>LOOKUP(J38,Names!A$1:B1785)</f>
        <v>Charlie Hadley</v>
      </c>
      <c r="L38" s="370">
        <v>10.210000000000001</v>
      </c>
      <c r="M38" s="370"/>
      <c r="N38" s="370"/>
      <c r="O38" s="370"/>
      <c r="P38" s="370"/>
      <c r="Q38" s="371">
        <f t="shared" si="5"/>
        <v>10.210000000000001</v>
      </c>
    </row>
    <row r="39" spans="1:17" x14ac:dyDescent="0.25">
      <c r="A39" s="21">
        <v>592</v>
      </c>
      <c r="B39" s="8" t="str">
        <f>LOOKUP(A39,Names!A$1:B1787)</f>
        <v>Luke James</v>
      </c>
      <c r="C39" s="9">
        <v>85</v>
      </c>
      <c r="D39" s="9"/>
      <c r="E39" s="9"/>
      <c r="F39" s="9"/>
      <c r="G39" s="9"/>
      <c r="H39" s="321">
        <f t="shared" si="4"/>
        <v>85</v>
      </c>
      <c r="J39" s="21">
        <v>626</v>
      </c>
      <c r="K39" s="369" t="str">
        <f>LOOKUP(J39,Names!A$1:B1786)</f>
        <v>Callum Martin</v>
      </c>
      <c r="L39" s="370">
        <v>9.89</v>
      </c>
      <c r="M39" s="370"/>
      <c r="N39" s="370"/>
      <c r="O39" s="370"/>
      <c r="P39" s="370"/>
      <c r="Q39" s="371">
        <f t="shared" si="5"/>
        <v>9.89</v>
      </c>
    </row>
    <row r="40" spans="1:17" x14ac:dyDescent="0.25">
      <c r="A40" s="21">
        <v>594</v>
      </c>
      <c r="B40" s="8" t="str">
        <f>LOOKUP(A40,Names!A$1:B1783)</f>
        <v>Elliot Rowe</v>
      </c>
      <c r="C40" s="25">
        <v>70</v>
      </c>
      <c r="D40" s="25"/>
      <c r="E40" s="25"/>
      <c r="F40" s="9"/>
      <c r="G40" s="9"/>
      <c r="H40" s="321">
        <f t="shared" si="4"/>
        <v>70</v>
      </c>
      <c r="J40" s="21">
        <v>627</v>
      </c>
      <c r="K40" s="369" t="str">
        <f>LOOKUP(J40,Names!A$1:B1787)</f>
        <v>Elliot Jones</v>
      </c>
      <c r="L40" s="372">
        <v>7.55</v>
      </c>
      <c r="M40" s="372"/>
      <c r="N40" s="372"/>
      <c r="O40" s="370"/>
      <c r="P40" s="370"/>
      <c r="Q40" s="371">
        <f t="shared" si="5"/>
        <v>7.55</v>
      </c>
    </row>
    <row r="41" spans="1:17" x14ac:dyDescent="0.25">
      <c r="A41" s="21">
        <v>593</v>
      </c>
      <c r="B41" s="8" t="str">
        <f>LOOKUP(A41,Names!A$1:B1784)</f>
        <v>Daniel James</v>
      </c>
      <c r="C41" s="9">
        <v>68</v>
      </c>
      <c r="D41" s="9"/>
      <c r="E41" s="9"/>
      <c r="F41" s="9"/>
      <c r="G41" s="9"/>
      <c r="H41" s="321">
        <f t="shared" si="4"/>
        <v>68</v>
      </c>
      <c r="J41" s="21">
        <v>625</v>
      </c>
      <c r="K41" s="369" t="str">
        <f>LOOKUP(J41,Names!A$1:B1788)</f>
        <v>Will Tanner</v>
      </c>
      <c r="L41" s="370">
        <v>8.2100000000000009</v>
      </c>
      <c r="M41" s="370"/>
      <c r="N41" s="370"/>
      <c r="O41" s="370"/>
      <c r="P41" s="370"/>
      <c r="Q41" s="371">
        <f t="shared" si="5"/>
        <v>8.2100000000000009</v>
      </c>
    </row>
    <row r="42" spans="1:17" x14ac:dyDescent="0.25">
      <c r="A42" s="21">
        <v>621</v>
      </c>
      <c r="B42" s="8" t="str">
        <f>LOOKUP(A42,Names!A$1:B1790)</f>
        <v>Martin Williams</v>
      </c>
      <c r="C42" s="9">
        <v>80</v>
      </c>
      <c r="D42" s="9"/>
      <c r="E42" s="9"/>
      <c r="F42" s="9"/>
      <c r="G42" s="9"/>
      <c r="H42" s="321">
        <f t="shared" si="4"/>
        <v>80</v>
      </c>
      <c r="J42" s="21"/>
      <c r="K42" s="369" t="e">
        <f>LOOKUP(J42,Names!A$1:B1789)</f>
        <v>#N/A</v>
      </c>
      <c r="L42" s="370"/>
      <c r="M42" s="370"/>
      <c r="N42" s="370"/>
      <c r="O42" s="370"/>
      <c r="P42" s="370"/>
      <c r="Q42" s="371">
        <f t="shared" si="5"/>
        <v>0</v>
      </c>
    </row>
    <row r="43" spans="1:17" x14ac:dyDescent="0.25">
      <c r="A43" s="21">
        <v>624</v>
      </c>
      <c r="B43" s="8" t="str">
        <f>LOOKUP(A43,Names!A$1:B1791)</f>
        <v>Coel Taylor</v>
      </c>
      <c r="C43" s="9">
        <v>67</v>
      </c>
      <c r="D43" s="9"/>
      <c r="E43" s="9"/>
      <c r="F43" s="9"/>
      <c r="G43" s="9"/>
      <c r="H43" s="321">
        <f t="shared" si="4"/>
        <v>67</v>
      </c>
      <c r="J43" s="21"/>
      <c r="K43" s="369" t="e">
        <f>LOOKUP(J43,Names!A$1:B1790)</f>
        <v>#N/A</v>
      </c>
      <c r="L43" s="370"/>
      <c r="M43" s="370"/>
      <c r="N43" s="370"/>
      <c r="O43" s="370"/>
      <c r="P43" s="370"/>
      <c r="Q43" s="371">
        <f t="shared" si="5"/>
        <v>0</v>
      </c>
    </row>
    <row r="44" spans="1:17" x14ac:dyDescent="0.25">
      <c r="A44" s="21">
        <v>622</v>
      </c>
      <c r="B44" s="8" t="str">
        <f>LOOKUP(A44,Names!A$1:B1785)</f>
        <v>Will Hitchcock</v>
      </c>
      <c r="C44" s="9">
        <v>86</v>
      </c>
      <c r="D44" s="9"/>
      <c r="E44" s="9"/>
      <c r="F44" s="9"/>
      <c r="G44" s="9"/>
      <c r="H44" s="321">
        <f t="shared" si="4"/>
        <v>86</v>
      </c>
      <c r="J44" s="21"/>
      <c r="K44" s="369" t="e">
        <f>LOOKUP(J44,Names!A$1:B1791)</f>
        <v>#N/A</v>
      </c>
      <c r="L44" s="370"/>
      <c r="M44" s="370"/>
      <c r="N44" s="370"/>
      <c r="O44" s="370"/>
      <c r="P44" s="370"/>
      <c r="Q44" s="371">
        <f t="shared" si="5"/>
        <v>0</v>
      </c>
    </row>
    <row r="45" spans="1:17" x14ac:dyDescent="0.25">
      <c r="A45" s="21"/>
      <c r="B45" s="8" t="e">
        <f>LOOKUP(A45,Names!A$1:B1788)</f>
        <v>#N/A</v>
      </c>
      <c r="C45" s="9"/>
      <c r="D45" s="9"/>
      <c r="E45" s="9"/>
      <c r="F45" s="9"/>
      <c r="G45" s="9"/>
      <c r="H45" s="321">
        <f t="shared" si="4"/>
        <v>0</v>
      </c>
      <c r="J45" s="21"/>
      <c r="K45" s="369" t="e">
        <f>LOOKUP(J45,Names!A$1:B1792)</f>
        <v>#N/A</v>
      </c>
      <c r="L45" s="370"/>
      <c r="M45" s="370"/>
      <c r="N45" s="370"/>
      <c r="O45" s="370"/>
      <c r="P45" s="370"/>
      <c r="Q45" s="371">
        <f t="shared" si="5"/>
        <v>0</v>
      </c>
    </row>
    <row r="46" spans="1:17" x14ac:dyDescent="0.25">
      <c r="A46" s="21"/>
      <c r="B46" s="8" t="e">
        <f>LOOKUP(A46,Names!A$1:B1786)</f>
        <v>#N/A</v>
      </c>
      <c r="C46" s="9"/>
      <c r="D46" s="9"/>
      <c r="E46" s="9"/>
      <c r="F46" s="9"/>
      <c r="G46" s="9"/>
      <c r="H46" s="321">
        <f t="shared" si="4"/>
        <v>0</v>
      </c>
      <c r="J46" s="21"/>
      <c r="K46" s="369" t="e">
        <f>LOOKUP(J46,Names!A$1:B1793)</f>
        <v>#N/A</v>
      </c>
      <c r="L46" s="370"/>
      <c r="M46" s="370"/>
      <c r="N46" s="370"/>
      <c r="O46" s="370"/>
      <c r="P46" s="370"/>
      <c r="Q46" s="371">
        <f t="shared" si="5"/>
        <v>0</v>
      </c>
    </row>
    <row r="47" spans="1:17" x14ac:dyDescent="0.25">
      <c r="A47" s="21"/>
      <c r="B47" s="8" t="e">
        <f>LOOKUP(A47,Names!A$1:B1789)</f>
        <v>#N/A</v>
      </c>
      <c r="C47" s="9"/>
      <c r="D47" s="9"/>
      <c r="E47" s="9"/>
      <c r="F47" s="9"/>
      <c r="G47" s="9"/>
      <c r="H47" s="321">
        <f t="shared" si="4"/>
        <v>0</v>
      </c>
      <c r="J47" s="21"/>
      <c r="K47" s="369" t="e">
        <f>LOOKUP(J47,Names!A$1:B1794)</f>
        <v>#N/A</v>
      </c>
      <c r="L47" s="370"/>
      <c r="M47" s="370"/>
      <c r="N47" s="370"/>
      <c r="O47" s="370"/>
      <c r="P47" s="370"/>
      <c r="Q47" s="371">
        <f t="shared" si="5"/>
        <v>0</v>
      </c>
    </row>
    <row r="48" spans="1:17" x14ac:dyDescent="0.25">
      <c r="A48" s="21"/>
      <c r="B48" s="8" t="e">
        <f>LOOKUP(A48,Names!A$1:B1792)</f>
        <v>#N/A</v>
      </c>
      <c r="C48" s="9"/>
      <c r="D48" s="9"/>
      <c r="E48" s="9"/>
      <c r="F48" s="9"/>
      <c r="G48" s="9"/>
      <c r="H48" s="321">
        <f t="shared" si="4"/>
        <v>0</v>
      </c>
      <c r="J48" s="21"/>
      <c r="K48" s="369" t="e">
        <f>LOOKUP(J48,Names!A$1:B1795)</f>
        <v>#N/A</v>
      </c>
      <c r="L48" s="370"/>
      <c r="M48" s="370"/>
      <c r="N48" s="370"/>
      <c r="O48" s="370"/>
      <c r="P48" s="370"/>
      <c r="Q48" s="371">
        <f t="shared" si="5"/>
        <v>0</v>
      </c>
    </row>
    <row r="49" spans="1:17" thickBot="1" x14ac:dyDescent="0.25">
      <c r="A49" s="74"/>
      <c r="C49" s="74"/>
      <c r="D49" s="74"/>
      <c r="E49" s="74"/>
      <c r="F49" s="74"/>
      <c r="G49" s="74"/>
      <c r="H49" s="74"/>
    </row>
    <row r="50" spans="1:17" x14ac:dyDescent="0.2">
      <c r="A50" s="324" t="s">
        <v>0</v>
      </c>
      <c r="B50" s="310" t="s">
        <v>270</v>
      </c>
      <c r="C50" s="311" t="s">
        <v>105</v>
      </c>
      <c r="D50" s="311" t="s">
        <v>1</v>
      </c>
      <c r="E50" s="311" t="s">
        <v>2</v>
      </c>
      <c r="F50" s="311" t="s">
        <v>3</v>
      </c>
      <c r="G50" s="311" t="s">
        <v>4</v>
      </c>
      <c r="H50" s="325" t="s">
        <v>39</v>
      </c>
      <c r="J50" s="324" t="s">
        <v>0</v>
      </c>
      <c r="K50" s="310" t="s">
        <v>269</v>
      </c>
      <c r="L50" s="311" t="s">
        <v>105</v>
      </c>
      <c r="M50" s="311" t="s">
        <v>1</v>
      </c>
      <c r="N50" s="311" t="s">
        <v>2</v>
      </c>
      <c r="O50" s="311" t="s">
        <v>3</v>
      </c>
      <c r="P50" s="311" t="s">
        <v>4</v>
      </c>
      <c r="Q50" s="325" t="s">
        <v>39</v>
      </c>
    </row>
    <row r="51" spans="1:17" ht="15" x14ac:dyDescent="0.2">
      <c r="A51" s="68">
        <v>5</v>
      </c>
      <c r="B51" s="69" t="s">
        <v>8</v>
      </c>
      <c r="C51" s="19"/>
      <c r="D51" s="19"/>
      <c r="E51" s="19"/>
      <c r="F51" s="19"/>
      <c r="G51" s="19"/>
      <c r="H51" s="322">
        <f>MIN(C51:G51)</f>
        <v>0</v>
      </c>
      <c r="J51" s="68">
        <v>3</v>
      </c>
      <c r="K51" s="69" t="s">
        <v>6</v>
      </c>
      <c r="L51" s="19">
        <v>99.3</v>
      </c>
      <c r="M51" s="19"/>
      <c r="N51" s="19"/>
      <c r="O51" s="19"/>
      <c r="P51" s="19"/>
      <c r="Q51" s="322">
        <f>MIN(L51:P51)</f>
        <v>99.3</v>
      </c>
    </row>
    <row r="52" spans="1:17" ht="15" x14ac:dyDescent="0.2">
      <c r="A52" s="75">
        <v>6</v>
      </c>
      <c r="B52" s="76" t="s">
        <v>264</v>
      </c>
      <c r="C52" s="19">
        <v>107.1</v>
      </c>
      <c r="D52" s="19"/>
      <c r="E52" s="19"/>
      <c r="F52" s="19"/>
      <c r="G52" s="19"/>
      <c r="H52" s="322">
        <f>MIN(C52:G52)</f>
        <v>107.1</v>
      </c>
      <c r="J52" s="75">
        <v>6</v>
      </c>
      <c r="K52" s="76" t="s">
        <v>264</v>
      </c>
      <c r="L52" s="19">
        <v>96.9</v>
      </c>
      <c r="M52" s="19"/>
      <c r="N52" s="19"/>
      <c r="O52" s="19"/>
      <c r="P52" s="19"/>
      <c r="Q52" s="322">
        <f>MIN(L52:P52)</f>
        <v>96.9</v>
      </c>
    </row>
    <row r="53" spans="1:17" ht="15" x14ac:dyDescent="0.2">
      <c r="A53" s="68">
        <v>3</v>
      </c>
      <c r="B53" s="69" t="s">
        <v>6</v>
      </c>
      <c r="C53" s="19"/>
      <c r="D53" s="19"/>
      <c r="E53" s="19"/>
      <c r="F53" s="19"/>
      <c r="G53" s="19"/>
      <c r="H53" s="322">
        <f>MIN(C53:G53)</f>
        <v>0</v>
      </c>
      <c r="J53" s="68">
        <v>5</v>
      </c>
      <c r="K53" s="69" t="s">
        <v>8</v>
      </c>
      <c r="L53" s="19">
        <v>103.4</v>
      </c>
      <c r="M53" s="19"/>
      <c r="N53" s="19"/>
      <c r="O53" s="19"/>
      <c r="P53" s="19"/>
      <c r="Q53" s="322">
        <f>MIN(L53:P53)</f>
        <v>103.4</v>
      </c>
    </row>
    <row r="54" spans="1:17" ht="15" x14ac:dyDescent="0.2">
      <c r="A54" s="68">
        <v>1</v>
      </c>
      <c r="B54" s="69" t="s">
        <v>10</v>
      </c>
      <c r="C54" s="19"/>
      <c r="D54" s="19"/>
      <c r="E54" s="19"/>
      <c r="F54" s="19"/>
      <c r="G54" s="19"/>
      <c r="H54" s="322">
        <f>MIN(C54:G54)</f>
        <v>0</v>
      </c>
      <c r="J54" s="68">
        <v>1</v>
      </c>
      <c r="K54" s="69" t="s">
        <v>10</v>
      </c>
      <c r="L54" s="19"/>
      <c r="M54" s="19"/>
      <c r="N54" s="19"/>
      <c r="O54" s="19"/>
      <c r="P54" s="19"/>
      <c r="Q54" s="322">
        <f>MIN(L54:P54)</f>
        <v>0</v>
      </c>
    </row>
    <row r="55" spans="1:17" thickBot="1" x14ac:dyDescent="0.25">
      <c r="A55" s="77">
        <v>4</v>
      </c>
      <c r="B55" s="78" t="s">
        <v>9</v>
      </c>
      <c r="C55" s="19"/>
      <c r="D55" s="19"/>
      <c r="E55" s="19"/>
      <c r="F55" s="19"/>
      <c r="G55" s="19"/>
      <c r="H55" s="322">
        <f>MIN(C55:G55)</f>
        <v>0</v>
      </c>
      <c r="J55" s="77">
        <v>4</v>
      </c>
      <c r="K55" s="78" t="s">
        <v>9</v>
      </c>
      <c r="L55" s="19"/>
      <c r="M55" s="19"/>
      <c r="N55" s="19"/>
      <c r="O55" s="19"/>
      <c r="P55" s="19"/>
      <c r="Q55" s="323">
        <f>MIN(L55:P55)</f>
        <v>0</v>
      </c>
    </row>
    <row r="56" spans="1:17" ht="15" x14ac:dyDescent="0.2">
      <c r="A56" s="74"/>
      <c r="C56" s="74"/>
      <c r="D56" s="74"/>
      <c r="E56" s="74"/>
      <c r="F56" s="74"/>
      <c r="G56" s="74"/>
      <c r="H56" s="74"/>
    </row>
    <row r="57" spans="1:17" ht="15" x14ac:dyDescent="0.2">
      <c r="A57" s="3"/>
      <c r="C57" s="3"/>
      <c r="D57" s="3"/>
      <c r="E57" s="3"/>
      <c r="F57" s="3"/>
      <c r="G57" s="3"/>
      <c r="H57" s="3"/>
    </row>
    <row r="58" spans="1:17" ht="15" x14ac:dyDescent="0.2">
      <c r="A58" s="3"/>
      <c r="C58" s="3"/>
      <c r="D58" s="3"/>
      <c r="E58" s="3"/>
      <c r="F58" s="3"/>
      <c r="G58" s="3"/>
      <c r="H58" s="3"/>
    </row>
    <row r="59" spans="1:17" ht="15" x14ac:dyDescent="0.2">
      <c r="A59" s="3"/>
      <c r="C59" s="3"/>
      <c r="D59" s="3"/>
      <c r="E59" s="3"/>
      <c r="F59" s="3"/>
      <c r="G59" s="3"/>
      <c r="H59" s="3"/>
    </row>
    <row r="60" spans="1:17" ht="15" x14ac:dyDescent="0.2">
      <c r="A60" s="3"/>
      <c r="C60" s="3"/>
      <c r="D60" s="3"/>
      <c r="E60" s="3"/>
      <c r="F60" s="3"/>
      <c r="G60" s="3"/>
      <c r="H60" s="3"/>
    </row>
    <row r="61" spans="1:17" ht="15" x14ac:dyDescent="0.2">
      <c r="A61" s="3"/>
      <c r="C61" s="3"/>
      <c r="D61" s="3"/>
      <c r="E61" s="3"/>
      <c r="F61" s="3"/>
      <c r="G61" s="3"/>
      <c r="H61" s="3"/>
    </row>
    <row r="62" spans="1:17" ht="15" x14ac:dyDescent="0.2">
      <c r="A62" s="3"/>
      <c r="C62" s="3"/>
      <c r="D62" s="3"/>
      <c r="E62" s="3"/>
      <c r="F62" s="3"/>
      <c r="G62" s="3"/>
      <c r="H62" s="3"/>
    </row>
  </sheetData>
  <conditionalFormatting sqref="J1:J16 A1 A18:A33 A63:A1048576 J50:J55 A49:A56 A15:A16">
    <cfRule type="cellIs" dxfId="17" priority="16" stopIfTrue="1" operator="between">
      <formula>300</formula>
      <formula>399</formula>
    </cfRule>
    <cfRule type="cellIs" dxfId="16" priority="17" stopIfTrue="1" operator="between">
      <formula>600</formula>
      <formula>699</formula>
    </cfRule>
    <cfRule type="cellIs" dxfId="15" priority="18" stopIfTrue="1" operator="between">
      <formula>500</formula>
      <formula>599</formula>
    </cfRule>
  </conditionalFormatting>
  <conditionalFormatting sqref="J18:J32">
    <cfRule type="cellIs" dxfId="14" priority="13" stopIfTrue="1" operator="between">
      <formula>300</formula>
      <formula>399</formula>
    </cfRule>
    <cfRule type="cellIs" dxfId="13" priority="14" stopIfTrue="1" operator="between">
      <formula>600</formula>
      <formula>699</formula>
    </cfRule>
    <cfRule type="cellIs" dxfId="12" priority="15" stopIfTrue="1" operator="between">
      <formula>500</formula>
      <formula>599</formula>
    </cfRule>
  </conditionalFormatting>
  <conditionalFormatting sqref="J34:J48">
    <cfRule type="cellIs" dxfId="11" priority="7" stopIfTrue="1" operator="between">
      <formula>300</formula>
      <formula>399</formula>
    </cfRule>
    <cfRule type="cellIs" dxfId="10" priority="8" stopIfTrue="1" operator="between">
      <formula>600</formula>
      <formula>699</formula>
    </cfRule>
    <cfRule type="cellIs" dxfId="9" priority="9" stopIfTrue="1" operator="between">
      <formula>500</formula>
      <formula>599</formula>
    </cfRule>
  </conditionalFormatting>
  <conditionalFormatting sqref="A34:A48">
    <cfRule type="cellIs" dxfId="8" priority="10" stopIfTrue="1" operator="between">
      <formula>300</formula>
      <formula>399</formula>
    </cfRule>
    <cfRule type="cellIs" dxfId="7" priority="11" stopIfTrue="1" operator="between">
      <formula>600</formula>
      <formula>699</formula>
    </cfRule>
    <cfRule type="cellIs" dxfId="6" priority="12" stopIfTrue="1" operator="between">
      <formula>500</formula>
      <formula>599</formula>
    </cfRule>
  </conditionalFormatting>
  <conditionalFormatting sqref="A2:A11 A13:A14">
    <cfRule type="cellIs" dxfId="5" priority="4" stopIfTrue="1" operator="between">
      <formula>300</formula>
      <formula>399</formula>
    </cfRule>
    <cfRule type="cellIs" dxfId="4" priority="5" stopIfTrue="1" operator="between">
      <formula>600</formula>
      <formula>699</formula>
    </cfRule>
    <cfRule type="cellIs" dxfId="3" priority="6" stopIfTrue="1" operator="between">
      <formula>500</formula>
      <formula>599</formula>
    </cfRule>
  </conditionalFormatting>
  <conditionalFormatting sqref="A12">
    <cfRule type="cellIs" dxfId="2" priority="1" stopIfTrue="1" operator="between">
      <formula>300</formula>
      <formula>399</formula>
    </cfRule>
    <cfRule type="cellIs" dxfId="1" priority="2" stopIfTrue="1" operator="between">
      <formula>600</formula>
      <formula>699</formula>
    </cfRule>
    <cfRule type="cellIs" dxfId="0" priority="3" stopIfTrue="1" operator="between">
      <formula>500</formula>
      <formula>599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&amp;LUnder 15 Boys&amp;CBirmingham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D1" workbookViewId="0">
      <selection activeCell="J21" sqref="J21"/>
    </sheetView>
  </sheetViews>
  <sheetFormatPr defaultColWidth="9.140625" defaultRowHeight="15" x14ac:dyDescent="0.2"/>
  <cols>
    <col min="1" max="5" width="5.7109375" style="3" customWidth="1"/>
    <col min="6" max="6" width="5.7109375" style="74" customWidth="1"/>
    <col min="7" max="7" width="2.140625" style="74" customWidth="1"/>
    <col min="8" max="8" width="6" style="74" customWidth="1"/>
    <col min="9" max="9" width="5.7109375" style="74" customWidth="1"/>
    <col min="10" max="10" width="23.28515625" style="74" customWidth="1"/>
    <col min="11" max="11" width="8.5703125" style="74" customWidth="1"/>
    <col min="12" max="12" width="3.85546875" style="74" customWidth="1"/>
    <col min="13" max="13" width="5.28515625" style="3" customWidth="1"/>
    <col min="14" max="14" width="6" style="74" customWidth="1"/>
    <col min="15" max="15" width="6.7109375" style="74" customWidth="1"/>
    <col min="16" max="16" width="24" style="3" customWidth="1"/>
    <col min="17" max="17" width="8.85546875" style="3" customWidth="1"/>
    <col min="18" max="18" width="4.140625" style="3" customWidth="1"/>
    <col min="19" max="19" width="4.5703125" style="10" customWidth="1"/>
    <col min="20" max="24" width="5.7109375" style="3" customWidth="1"/>
    <col min="25" max="25" width="5.7109375" style="74" customWidth="1"/>
    <col min="26" max="16384" width="9.140625" style="3"/>
  </cols>
  <sheetData>
    <row r="1" spans="1:25" ht="16.5" thickBot="1" x14ac:dyDescent="0.3">
      <c r="H1" s="455" t="s">
        <v>157</v>
      </c>
      <c r="I1" s="456"/>
      <c r="J1" s="456"/>
      <c r="K1" s="456"/>
      <c r="L1" s="457"/>
      <c r="M1" s="267" t="s">
        <v>209</v>
      </c>
      <c r="N1" s="147"/>
      <c r="O1" s="148"/>
      <c r="P1" s="148" t="s">
        <v>517</v>
      </c>
      <c r="Q1" s="148"/>
      <c r="R1" s="149"/>
      <c r="S1" s="151"/>
    </row>
    <row r="2" spans="1:25" ht="16.5" thickBot="1" x14ac:dyDescent="0.3">
      <c r="A2" s="107" t="s">
        <v>123</v>
      </c>
      <c r="B2" s="108" t="s">
        <v>125</v>
      </c>
      <c r="C2" s="109" t="s">
        <v>127</v>
      </c>
      <c r="D2" s="110" t="s">
        <v>129</v>
      </c>
      <c r="E2" s="111" t="s">
        <v>131</v>
      </c>
      <c r="F2" s="152" t="s">
        <v>209</v>
      </c>
      <c r="H2" s="147"/>
      <c r="I2" s="148"/>
      <c r="J2" s="148" t="s">
        <v>158</v>
      </c>
      <c r="K2" s="148"/>
      <c r="L2" s="149"/>
      <c r="M2" s="267" t="s">
        <v>209</v>
      </c>
      <c r="N2" s="264" t="s">
        <v>147</v>
      </c>
      <c r="O2" s="135"/>
      <c r="P2" s="119" t="s">
        <v>153</v>
      </c>
      <c r="Q2" s="119"/>
      <c r="R2" s="131"/>
      <c r="S2" s="76"/>
      <c r="T2" s="107" t="s">
        <v>123</v>
      </c>
      <c r="U2" s="108" t="s">
        <v>125</v>
      </c>
      <c r="V2" s="109" t="s">
        <v>127</v>
      </c>
      <c r="W2" s="110" t="s">
        <v>129</v>
      </c>
      <c r="X2" s="111" t="s">
        <v>131</v>
      </c>
    </row>
    <row r="3" spans="1:25" ht="16.5" thickBot="1" x14ac:dyDescent="0.3">
      <c r="A3" s="287">
        <f>SUM(A9:A64)</f>
        <v>32</v>
      </c>
      <c r="B3" s="287">
        <f>SUM(B9:B64)</f>
        <v>28</v>
      </c>
      <c r="C3" s="287">
        <f>SUM(C9:C64)</f>
        <v>8</v>
      </c>
      <c r="D3" s="287">
        <f>SUM(D9:D64)</f>
        <v>44</v>
      </c>
      <c r="E3" s="287">
        <f>SUM(E9:E64)</f>
        <v>80</v>
      </c>
      <c r="F3" s="287" t="s">
        <v>155</v>
      </c>
      <c r="H3" s="141" t="s">
        <v>493</v>
      </c>
      <c r="I3" s="150">
        <v>6</v>
      </c>
      <c r="J3" s="146" t="str">
        <f>LOOKUP(I3,Names!A$2:B1899)</f>
        <v>Solihull &amp; Small Heath</v>
      </c>
      <c r="K3" s="150">
        <f>E$5</f>
        <v>168</v>
      </c>
      <c r="L3" s="142"/>
      <c r="M3" s="267" t="s">
        <v>209</v>
      </c>
      <c r="N3" s="120">
        <v>1</v>
      </c>
      <c r="O3" s="112">
        <v>639</v>
      </c>
      <c r="P3" s="121" t="str">
        <f>LOOKUP(O3,Names!A$2:B1900)</f>
        <v>Caleb Taylor</v>
      </c>
      <c r="Q3" s="210">
        <v>1.94</v>
      </c>
      <c r="R3" s="129"/>
      <c r="S3" s="76"/>
      <c r="T3" s="116">
        <f>IF(INT(O3/100)=1,Y3,0)</f>
        <v>0</v>
      </c>
      <c r="U3" s="116">
        <f>IF(INT(O3/100)=3,Y3,0)</f>
        <v>0</v>
      </c>
      <c r="V3" s="116">
        <f>IF(INT(O3/100)=4,Y3,0)</f>
        <v>0</v>
      </c>
      <c r="W3" s="116">
        <f>IF(INT(O3/100)=5,Y3,0)</f>
        <v>0</v>
      </c>
      <c r="X3" s="116">
        <f>IF(INT(O3/100)=6,Y3,0)</f>
        <v>10</v>
      </c>
      <c r="Y3" s="105">
        <v>10</v>
      </c>
    </row>
    <row r="4" spans="1:25" ht="16.5" thickBot="1" x14ac:dyDescent="0.3">
      <c r="A4" s="287">
        <f>SUM(T2:T64)</f>
        <v>46</v>
      </c>
      <c r="B4" s="287">
        <f>SUM(U2:U64)</f>
        <v>30</v>
      </c>
      <c r="C4" s="287">
        <f>SUM(V2:V64)</f>
        <v>14</v>
      </c>
      <c r="D4" s="287">
        <f>SUM(W2:W64)</f>
        <v>62</v>
      </c>
      <c r="E4" s="287">
        <f>SUM(X2:X64)</f>
        <v>88</v>
      </c>
      <c r="F4" s="287" t="s">
        <v>217</v>
      </c>
      <c r="H4" s="141" t="s">
        <v>496</v>
      </c>
      <c r="I4" s="150">
        <v>5</v>
      </c>
      <c r="J4" s="146" t="str">
        <f>LOOKUP(I4,Names!A$2:B1898)</f>
        <v>Tamworth AC</v>
      </c>
      <c r="K4" s="150">
        <f>D$5</f>
        <v>106</v>
      </c>
      <c r="L4" s="142"/>
      <c r="M4" s="267" t="s">
        <v>209</v>
      </c>
      <c r="N4" s="120">
        <v>2</v>
      </c>
      <c r="O4" s="112">
        <v>530</v>
      </c>
      <c r="P4" s="121" t="str">
        <f>LOOKUP(O4,Names!A$2:B1901)</f>
        <v>Joel Bickley</v>
      </c>
      <c r="Q4" s="114">
        <v>1.86</v>
      </c>
      <c r="R4" s="129"/>
      <c r="S4" s="76"/>
      <c r="T4" s="116">
        <f>IF(INT(O4/100)=1,Y4,0)</f>
        <v>0</v>
      </c>
      <c r="U4" s="116">
        <f>IF(INT(O4/100)=3,Y4,0)</f>
        <v>0</v>
      </c>
      <c r="V4" s="116">
        <f>IF(INT(O4/100)=4,Y4,0)</f>
        <v>0</v>
      </c>
      <c r="W4" s="116">
        <f>IF(INT(O4/100)=5,Y4,0)</f>
        <v>8</v>
      </c>
      <c r="X4" s="116">
        <f>IF(INT(O4/100)=6,Y4,0)</f>
        <v>0</v>
      </c>
      <c r="Y4" s="105">
        <v>8</v>
      </c>
    </row>
    <row r="5" spans="1:25" ht="16.5" thickBot="1" x14ac:dyDescent="0.3">
      <c r="A5" s="152">
        <f>A3+A4</f>
        <v>78</v>
      </c>
      <c r="B5" s="152">
        <f>B3+B4</f>
        <v>58</v>
      </c>
      <c r="C5" s="152">
        <f>C3+C4</f>
        <v>22</v>
      </c>
      <c r="D5" s="152">
        <f>D3+D4</f>
        <v>106</v>
      </c>
      <c r="E5" s="152">
        <f>E3+E4</f>
        <v>168</v>
      </c>
      <c r="F5" s="152" t="s">
        <v>156</v>
      </c>
      <c r="H5" s="141" t="s">
        <v>497</v>
      </c>
      <c r="I5" s="150">
        <v>1</v>
      </c>
      <c r="J5" s="146" t="str">
        <f>LOOKUP(I5,Names!A$2:B1895)</f>
        <v>Royal Sutton Coldfield</v>
      </c>
      <c r="K5" s="150">
        <f>A$5</f>
        <v>78</v>
      </c>
      <c r="L5" s="142"/>
      <c r="M5" s="267" t="s">
        <v>209</v>
      </c>
      <c r="N5" s="120">
        <v>3</v>
      </c>
      <c r="O5" s="112">
        <v>117</v>
      </c>
      <c r="P5" s="121" t="str">
        <f>LOOKUP(O5,Names!A$2:B1902)</f>
        <v>David Iliffe</v>
      </c>
      <c r="Q5" s="210">
        <v>1.8</v>
      </c>
      <c r="R5" s="129"/>
      <c r="S5" s="76"/>
      <c r="T5" s="116">
        <f>IF(INT(O5/100)=1,Y5,0)</f>
        <v>6</v>
      </c>
      <c r="U5" s="116">
        <f>IF(INT(O5/100)=3,Y5,0)</f>
        <v>0</v>
      </c>
      <c r="V5" s="116">
        <f>IF(INT(O5/100)=4,Y5,0)</f>
        <v>0</v>
      </c>
      <c r="W5" s="116">
        <f>IF(INT(O5/100)=5,Y5,0)</f>
        <v>0</v>
      </c>
      <c r="X5" s="116">
        <f>IF(INT(O5/100)=6,Y5,0)</f>
        <v>0</v>
      </c>
      <c r="Y5" s="105">
        <v>6</v>
      </c>
    </row>
    <row r="6" spans="1:25" ht="16.5" thickBot="1" x14ac:dyDescent="0.3">
      <c r="A6" s="74"/>
      <c r="B6" s="74"/>
      <c r="C6" s="74"/>
      <c r="D6" s="74"/>
      <c r="E6" s="74"/>
      <c r="H6" s="141" t="s">
        <v>494</v>
      </c>
      <c r="I6" s="150">
        <v>3</v>
      </c>
      <c r="J6" s="146" t="str">
        <f>LOOKUP(I6,Names!A$2:B1896)</f>
        <v>Birchfield Harriers</v>
      </c>
      <c r="K6" s="150">
        <f>B$5</f>
        <v>58</v>
      </c>
      <c r="L6" s="142"/>
      <c r="M6" s="267" t="s">
        <v>209</v>
      </c>
      <c r="N6" s="120">
        <v>4</v>
      </c>
      <c r="O6" s="112">
        <v>355</v>
      </c>
      <c r="P6" s="121" t="str">
        <f>LOOKUP(O6,Names!A$2:B1903)</f>
        <v>Sam Green</v>
      </c>
      <c r="Q6" s="114">
        <v>1.68</v>
      </c>
      <c r="R6" s="129"/>
      <c r="S6" s="76"/>
      <c r="T6" s="116">
        <f>IF(INT(O6/100)=1,Y6,0)</f>
        <v>0</v>
      </c>
      <c r="U6" s="116">
        <f>IF(INT(O6/100)=3,Y6,0)</f>
        <v>4</v>
      </c>
      <c r="V6" s="116">
        <f>IF(INT(O6/100)=4,Y6,0)</f>
        <v>0</v>
      </c>
      <c r="W6" s="116">
        <f>IF(INT(O6/100)=5,Y6,0)</f>
        <v>0</v>
      </c>
      <c r="X6" s="116">
        <f>IF(INT(O6/100)=6,Y6,0)</f>
        <v>0</v>
      </c>
      <c r="Y6" s="105">
        <v>4</v>
      </c>
    </row>
    <row r="7" spans="1:25" ht="16.5" thickBot="1" x14ac:dyDescent="0.3">
      <c r="H7" s="141" t="s">
        <v>495</v>
      </c>
      <c r="I7" s="150">
        <v>4</v>
      </c>
      <c r="J7" s="146" t="str">
        <f>LOOKUP(I7,Names!A$2:B1897)</f>
        <v>Halesowen C&amp;AC</v>
      </c>
      <c r="K7" s="150">
        <f>C$5</f>
        <v>22</v>
      </c>
      <c r="L7" s="142"/>
      <c r="M7" s="267" t="s">
        <v>209</v>
      </c>
      <c r="N7" s="120">
        <v>5</v>
      </c>
      <c r="O7" s="112">
        <v>499</v>
      </c>
      <c r="P7" s="121" t="str">
        <f>LOOKUP(O7,Names!A$2:B1904)</f>
        <v>Alex Johnson</v>
      </c>
      <c r="Q7" s="114">
        <v>1.64</v>
      </c>
      <c r="R7" s="129"/>
      <c r="S7" s="76"/>
      <c r="T7" s="116">
        <f>IF(INT(O7/100)=1,Y7,0)</f>
        <v>0</v>
      </c>
      <c r="U7" s="116">
        <f>IF(INT(O7/100)=3,Y7,0)</f>
        <v>0</v>
      </c>
      <c r="V7" s="116">
        <f>IF(INT(O7/100)=4,Y7,0)</f>
        <v>2</v>
      </c>
      <c r="W7" s="116">
        <f>IF(INT(O7/100)=5,Y7,0)</f>
        <v>0</v>
      </c>
      <c r="X7" s="116">
        <f>IF(INT(O7/100)=6,Y7,0)</f>
        <v>0</v>
      </c>
      <c r="Y7" s="105">
        <v>2</v>
      </c>
    </row>
    <row r="8" spans="1:25" ht="16.5" thickBot="1" x14ac:dyDescent="0.3">
      <c r="H8" s="143"/>
      <c r="I8" s="144"/>
      <c r="J8" s="144"/>
      <c r="K8" s="144"/>
      <c r="L8" s="145"/>
      <c r="M8" s="267" t="s">
        <v>209</v>
      </c>
      <c r="N8" s="128"/>
      <c r="O8" s="122"/>
      <c r="P8" s="121"/>
      <c r="Q8" s="121"/>
      <c r="R8" s="129"/>
      <c r="S8" s="76"/>
      <c r="T8" s="130"/>
      <c r="U8" s="114"/>
      <c r="V8" s="114"/>
      <c r="W8" s="114"/>
      <c r="X8" s="114"/>
      <c r="Y8" s="115" t="s">
        <v>133</v>
      </c>
    </row>
    <row r="9" spans="1:25" ht="16.5" thickBot="1" x14ac:dyDescent="0.3">
      <c r="A9" s="107" t="s">
        <v>123</v>
      </c>
      <c r="B9" s="108" t="s">
        <v>125</v>
      </c>
      <c r="C9" s="109" t="s">
        <v>127</v>
      </c>
      <c r="D9" s="110" t="s">
        <v>129</v>
      </c>
      <c r="E9" s="111" t="s">
        <v>131</v>
      </c>
      <c r="H9" s="264" t="s">
        <v>134</v>
      </c>
      <c r="I9" s="137">
        <v>7.3</v>
      </c>
      <c r="J9" s="119" t="s">
        <v>132</v>
      </c>
      <c r="K9" s="119"/>
      <c r="L9" s="131"/>
      <c r="M9" s="267" t="s">
        <v>209</v>
      </c>
      <c r="N9" s="265" t="s">
        <v>148</v>
      </c>
      <c r="O9" s="122"/>
      <c r="P9" s="122" t="s">
        <v>154</v>
      </c>
      <c r="Q9" s="122"/>
      <c r="R9" s="129"/>
      <c r="S9" s="76"/>
      <c r="T9" s="107" t="s">
        <v>123</v>
      </c>
      <c r="U9" s="108" t="s">
        <v>125</v>
      </c>
      <c r="V9" s="109" t="s">
        <v>127</v>
      </c>
      <c r="W9" s="110" t="s">
        <v>129</v>
      </c>
      <c r="X9" s="111" t="s">
        <v>131</v>
      </c>
    </row>
    <row r="10" spans="1:25" ht="16.5" thickBot="1" x14ac:dyDescent="0.3">
      <c r="A10" s="113">
        <f>IF(I10=1,F10,0)</f>
        <v>0</v>
      </c>
      <c r="B10" s="113">
        <f>IF(I10=3,F10,0)</f>
        <v>0</v>
      </c>
      <c r="C10" s="113">
        <f>IF(I10=4,F10,0)</f>
        <v>0</v>
      </c>
      <c r="D10" s="113">
        <f>IF(I10=5,F10,0)</f>
        <v>0</v>
      </c>
      <c r="E10" s="113">
        <f>IF(I10=6,F10,0)</f>
        <v>10</v>
      </c>
      <c r="F10" s="117">
        <v>10</v>
      </c>
      <c r="H10" s="138">
        <v>1</v>
      </c>
      <c r="I10" s="112">
        <v>6</v>
      </c>
      <c r="J10" s="121" t="str">
        <f>LOOKUP(I10,Names!A$2:B1901)</f>
        <v>Solihull &amp; Small Heath</v>
      </c>
      <c r="K10" s="202" t="s">
        <v>522</v>
      </c>
      <c r="L10" s="129"/>
      <c r="M10" s="267" t="s">
        <v>209</v>
      </c>
      <c r="N10" s="120">
        <v>1</v>
      </c>
      <c r="O10" s="112">
        <v>535</v>
      </c>
      <c r="P10" s="121" t="str">
        <f>LOOKUP(O10,Names!A$2:B1907)</f>
        <v>Seb Stowe</v>
      </c>
      <c r="Q10" s="114">
        <v>1.79</v>
      </c>
      <c r="R10" s="129"/>
      <c r="S10" s="76"/>
      <c r="T10" s="116">
        <f>IF(INT(O10/100)=1,Y10,0)</f>
        <v>0</v>
      </c>
      <c r="U10" s="116">
        <f>IF(INT(O10/100)=3,Y10,0)</f>
        <v>0</v>
      </c>
      <c r="V10" s="116">
        <f>IF(INT(O10/100)=4,Y10,0)</f>
        <v>0</v>
      </c>
      <c r="W10" s="116">
        <f>IF(INT(O10/100)=5,Y10,0)</f>
        <v>10</v>
      </c>
      <c r="X10" s="116">
        <f>IF(INT(O10/100)=6,Y10,0)</f>
        <v>0</v>
      </c>
      <c r="Y10" s="105">
        <v>10</v>
      </c>
    </row>
    <row r="11" spans="1:25" ht="16.5" thickBot="1" x14ac:dyDescent="0.3">
      <c r="A11" s="113">
        <f>IF(I11=1,F11,0)</f>
        <v>0</v>
      </c>
      <c r="B11" s="113">
        <f>IF(I11=3,F11,0)</f>
        <v>8</v>
      </c>
      <c r="C11" s="113">
        <f>IF(I11=4,F11,0)</f>
        <v>0</v>
      </c>
      <c r="D11" s="113">
        <f>IF(I11=5,F11,0)</f>
        <v>0</v>
      </c>
      <c r="E11" s="113">
        <f>IF(I11=6,F11,0)</f>
        <v>0</v>
      </c>
      <c r="F11" s="117">
        <v>8</v>
      </c>
      <c r="H11" s="138">
        <v>2</v>
      </c>
      <c r="I11" s="112">
        <v>3</v>
      </c>
      <c r="J11" s="121" t="str">
        <f>LOOKUP(I11,Names!A$2:B1902)</f>
        <v>Birchfield Harriers</v>
      </c>
      <c r="K11" s="202" t="s">
        <v>523</v>
      </c>
      <c r="L11" s="129"/>
      <c r="M11" s="267" t="s">
        <v>209</v>
      </c>
      <c r="N11" s="120">
        <v>2</v>
      </c>
      <c r="O11" s="112">
        <v>645</v>
      </c>
      <c r="P11" s="121" t="str">
        <f>LOOKUP(O11,Names!A$2:B1908)</f>
        <v>Fraser McCabe</v>
      </c>
      <c r="Q11" s="114">
        <v>1.76</v>
      </c>
      <c r="R11" s="129"/>
      <c r="S11" s="76"/>
      <c r="T11" s="116">
        <f>IF(INT(O11/100)=1,Y11,0)</f>
        <v>0</v>
      </c>
      <c r="U11" s="116">
        <f>IF(INT(O11/100)=3,Y11,0)</f>
        <v>0</v>
      </c>
      <c r="V11" s="116">
        <f>IF(INT(O11/100)=4,Y11,0)</f>
        <v>0</v>
      </c>
      <c r="W11" s="116">
        <f>IF(INT(O11/100)=5,Y11,0)</f>
        <v>0</v>
      </c>
      <c r="X11" s="116">
        <f>IF(INT(O11/100)=6,Y11,0)</f>
        <v>8</v>
      </c>
      <c r="Y11" s="105">
        <v>8</v>
      </c>
    </row>
    <row r="12" spans="1:25" ht="16.5" thickBot="1" x14ac:dyDescent="0.3">
      <c r="A12" s="113">
        <f>IF(I12=1,F12,0)</f>
        <v>6</v>
      </c>
      <c r="B12" s="113">
        <f>IF(I12=3,F12,0)</f>
        <v>0</v>
      </c>
      <c r="C12" s="113">
        <f>IF(I12=4,F12,0)</f>
        <v>0</v>
      </c>
      <c r="D12" s="113">
        <f>IF(I12=5,F12,0)</f>
        <v>0</v>
      </c>
      <c r="E12" s="113">
        <f>IF(I12=6,F12,0)</f>
        <v>0</v>
      </c>
      <c r="F12" s="117">
        <v>6</v>
      </c>
      <c r="H12" s="138">
        <v>3</v>
      </c>
      <c r="I12" s="112">
        <v>1</v>
      </c>
      <c r="J12" s="121" t="str">
        <f>LOOKUP(I12,Names!A$2:B1903)</f>
        <v>Royal Sutton Coldfield</v>
      </c>
      <c r="K12" s="202" t="s">
        <v>524</v>
      </c>
      <c r="L12" s="129"/>
      <c r="M12" s="267" t="s">
        <v>209</v>
      </c>
      <c r="N12" s="120">
        <v>3</v>
      </c>
      <c r="O12" s="112">
        <v>123</v>
      </c>
      <c r="P12" s="121" t="str">
        <f>LOOKUP(O12,Names!A$2:B1909)</f>
        <v>Aaron Oshenye</v>
      </c>
      <c r="Q12" s="114">
        <v>1.53</v>
      </c>
      <c r="R12" s="129"/>
      <c r="S12" s="76"/>
      <c r="T12" s="116">
        <f>IF(INT(O12/100)=1,Y12,0)</f>
        <v>6</v>
      </c>
      <c r="U12" s="116">
        <f>IF(INT(O12/100)=3,Y12,0)</f>
        <v>0</v>
      </c>
      <c r="V12" s="116">
        <f>IF(INT(O12/100)=4,Y12,0)</f>
        <v>0</v>
      </c>
      <c r="W12" s="116">
        <f>IF(INT(O12/100)=5,Y12,0)</f>
        <v>0</v>
      </c>
      <c r="X12" s="116">
        <f>IF(INT(O12/100)=6,Y12,0)</f>
        <v>0</v>
      </c>
      <c r="Y12" s="105">
        <v>6</v>
      </c>
    </row>
    <row r="13" spans="1:25" ht="16.5" thickBot="1" x14ac:dyDescent="0.3">
      <c r="A13" s="113">
        <f>IF(I13=1,F13,0)</f>
        <v>0</v>
      </c>
      <c r="B13" s="113">
        <f>IF(I13=3,F13,0)</f>
        <v>0</v>
      </c>
      <c r="C13" s="113">
        <f>IF(I13=4,F13,0)</f>
        <v>0</v>
      </c>
      <c r="D13" s="113">
        <f>IF(I13=5,F13,0)</f>
        <v>0</v>
      </c>
      <c r="E13" s="113">
        <f>IF(I13=6,F13,0)</f>
        <v>0</v>
      </c>
      <c r="F13" s="117">
        <v>4</v>
      </c>
      <c r="H13" s="138">
        <v>4</v>
      </c>
      <c r="I13" s="112"/>
      <c r="J13" s="121" t="e">
        <f>LOOKUP(I13,Names!A$2:B1904)</f>
        <v>#N/A</v>
      </c>
      <c r="K13" s="202"/>
      <c r="L13" s="129"/>
      <c r="M13" s="267" t="s">
        <v>209</v>
      </c>
      <c r="N13" s="120">
        <v>4</v>
      </c>
      <c r="O13" s="112">
        <v>371</v>
      </c>
      <c r="P13" s="121" t="str">
        <f>LOOKUP(O13,Names!A$2:B1910)</f>
        <v>Ethan Bishop</v>
      </c>
      <c r="Q13" s="114">
        <v>1.4</v>
      </c>
      <c r="R13" s="129"/>
      <c r="S13" s="76"/>
      <c r="T13" s="116">
        <f>IF(INT(O13/100)=1,Y13,0)</f>
        <v>0</v>
      </c>
      <c r="U13" s="116">
        <f>IF(INT(O13/100)=3,Y13,0)</f>
        <v>4</v>
      </c>
      <c r="V13" s="116">
        <f>IF(INT(O13/100)=4,Y13,0)</f>
        <v>0</v>
      </c>
      <c r="W13" s="116">
        <f>IF(INT(O13/100)=5,Y13,0)</f>
        <v>0</v>
      </c>
      <c r="X13" s="116">
        <f>IF(INT(O13/100)=6,Y13,0)</f>
        <v>0</v>
      </c>
      <c r="Y13" s="105">
        <v>4</v>
      </c>
    </row>
    <row r="14" spans="1:25" ht="16.5" thickBot="1" x14ac:dyDescent="0.3">
      <c r="A14" s="113">
        <f>IF(I14=1,F14,0)</f>
        <v>0</v>
      </c>
      <c r="B14" s="113">
        <f>IF(I14=3,F14,0)</f>
        <v>0</v>
      </c>
      <c r="C14" s="113">
        <f>IF(I14=4,F14,0)</f>
        <v>0</v>
      </c>
      <c r="D14" s="113">
        <f>IF(I14=5,F14,0)</f>
        <v>0</v>
      </c>
      <c r="E14" s="113">
        <f>IF(I14=6,F14,0)</f>
        <v>0</v>
      </c>
      <c r="F14" s="117">
        <v>2</v>
      </c>
      <c r="H14" s="138">
        <v>5</v>
      </c>
      <c r="I14" s="112"/>
      <c r="J14" s="121" t="e">
        <f>LOOKUP(I14,Names!A$2:B1905)</f>
        <v>#N/A</v>
      </c>
      <c r="K14" s="202"/>
      <c r="L14" s="129"/>
      <c r="M14" s="267" t="s">
        <v>209</v>
      </c>
      <c r="N14" s="120">
        <v>5</v>
      </c>
      <c r="O14" s="112"/>
      <c r="P14" s="121" t="e">
        <f>LOOKUP(O14,Names!A$2:B1911)</f>
        <v>#N/A</v>
      </c>
      <c r="Q14" s="114"/>
      <c r="R14" s="129"/>
      <c r="S14" s="76"/>
      <c r="T14" s="116">
        <f>IF(INT(O14/100)=1,Y14,0)</f>
        <v>0</v>
      </c>
      <c r="U14" s="116">
        <f>IF(INT(O14/100)=3,Y14,0)</f>
        <v>0</v>
      </c>
      <c r="V14" s="116">
        <f>IF(INT(O14/100)=4,Y14,0)</f>
        <v>0</v>
      </c>
      <c r="W14" s="116">
        <f>IF(INT(O14/100)=5,Y14,0)</f>
        <v>0</v>
      </c>
      <c r="X14" s="116">
        <f>IF(INT(O14/100)=6,Y14,0)</f>
        <v>0</v>
      </c>
      <c r="Y14" s="105">
        <v>2</v>
      </c>
    </row>
    <row r="15" spans="1:25" ht="16.5" thickBot="1" x14ac:dyDescent="0.3">
      <c r="A15" s="114"/>
      <c r="B15" s="114"/>
      <c r="C15" s="114"/>
      <c r="D15" s="114"/>
      <c r="E15" s="114"/>
      <c r="F15" s="115" t="s">
        <v>133</v>
      </c>
      <c r="H15" s="128"/>
      <c r="I15" s="122"/>
      <c r="J15" s="121"/>
      <c r="K15" s="378"/>
      <c r="L15" s="129"/>
      <c r="M15" s="267" t="s">
        <v>209</v>
      </c>
      <c r="N15" s="132"/>
      <c r="O15" s="133"/>
      <c r="P15" s="126"/>
      <c r="Q15" s="126"/>
      <c r="R15" s="134"/>
      <c r="S15" s="76"/>
      <c r="T15" s="130"/>
      <c r="U15" s="114"/>
      <c r="V15" s="114"/>
      <c r="W15" s="114"/>
      <c r="X15" s="114"/>
      <c r="Y15" s="115" t="s">
        <v>133</v>
      </c>
    </row>
    <row r="16" spans="1:25" ht="16.5" thickBot="1" x14ac:dyDescent="0.3">
      <c r="A16" s="107" t="s">
        <v>123</v>
      </c>
      <c r="B16" s="108" t="s">
        <v>125</v>
      </c>
      <c r="C16" s="109" t="s">
        <v>127</v>
      </c>
      <c r="D16" s="110" t="s">
        <v>129</v>
      </c>
      <c r="E16" s="111" t="s">
        <v>131</v>
      </c>
      <c r="H16" s="265" t="s">
        <v>135</v>
      </c>
      <c r="I16" s="127">
        <v>7.4</v>
      </c>
      <c r="J16" s="122" t="s">
        <v>137</v>
      </c>
      <c r="K16" s="379"/>
      <c r="L16" s="129"/>
      <c r="M16" s="267" t="s">
        <v>209</v>
      </c>
      <c r="N16" s="264" t="s">
        <v>200</v>
      </c>
      <c r="O16" s="135"/>
      <c r="P16" s="119" t="s">
        <v>192</v>
      </c>
      <c r="Q16" s="119"/>
      <c r="R16" s="131"/>
      <c r="S16" s="76"/>
      <c r="T16" s="107" t="s">
        <v>123</v>
      </c>
      <c r="U16" s="108" t="s">
        <v>125</v>
      </c>
      <c r="V16" s="109" t="s">
        <v>127</v>
      </c>
      <c r="W16" s="110" t="s">
        <v>129</v>
      </c>
      <c r="X16" s="111" t="s">
        <v>131</v>
      </c>
    </row>
    <row r="17" spans="1:25" ht="16.5" thickBot="1" x14ac:dyDescent="0.3">
      <c r="A17" s="113">
        <f>IF(INT(I17/100)=1,F17,0)</f>
        <v>0</v>
      </c>
      <c r="B17" s="113">
        <f>IF(INT(I17/100)=3,F17,0)</f>
        <v>0</v>
      </c>
      <c r="C17" s="113">
        <f>IF(INT(I17/100)=4,F17,0)</f>
        <v>0</v>
      </c>
      <c r="D17" s="113">
        <f>IF(INT(I17/100)=5,F17,0)</f>
        <v>0</v>
      </c>
      <c r="E17" s="113">
        <f>IF(INT(I17/100)=6,F17,0)</f>
        <v>10</v>
      </c>
      <c r="F17" s="117">
        <v>10</v>
      </c>
      <c r="H17" s="138">
        <v>1</v>
      </c>
      <c r="I17" s="112">
        <v>646</v>
      </c>
      <c r="J17" s="121" t="str">
        <f>LOOKUP(I17,Names!A$2:B1907)</f>
        <v>Elliot Harris</v>
      </c>
      <c r="K17" s="202">
        <v>13.5</v>
      </c>
      <c r="L17" s="129"/>
      <c r="M17" s="267" t="s">
        <v>209</v>
      </c>
      <c r="N17" s="120">
        <v>1</v>
      </c>
      <c r="O17" s="112">
        <v>639</v>
      </c>
      <c r="P17" s="121" t="str">
        <f>LOOKUP(O17,Names!A$2:B1914)</f>
        <v>Caleb Taylor</v>
      </c>
      <c r="Q17" s="210">
        <v>6.26</v>
      </c>
      <c r="R17" s="129"/>
      <c r="S17" s="76"/>
      <c r="T17" s="116">
        <f>IF(INT(O17/100)=1,Y17,0)</f>
        <v>0</v>
      </c>
      <c r="U17" s="116">
        <f>IF(INT(O17/100)=3,Y17,0)</f>
        <v>0</v>
      </c>
      <c r="V17" s="116">
        <f>IF(INT(O17/100)=4,Y17,0)</f>
        <v>0</v>
      </c>
      <c r="W17" s="116">
        <f>IF(INT(O17/100)=5,Y17,0)</f>
        <v>0</v>
      </c>
      <c r="X17" s="116">
        <f>IF(INT(O17/100)=6,Y17,0)</f>
        <v>10</v>
      </c>
      <c r="Y17" s="105">
        <v>10</v>
      </c>
    </row>
    <row r="18" spans="1:25" ht="16.5" thickBot="1" x14ac:dyDescent="0.3">
      <c r="A18" s="113">
        <f>IF(INT(I18/100)=1,F18,0)</f>
        <v>0</v>
      </c>
      <c r="B18" s="113">
        <f>IF(INT(I18/100)=3,F18,0)</f>
        <v>0</v>
      </c>
      <c r="C18" s="113">
        <f>IF(INT(I18/100)=4,F18,0)</f>
        <v>8</v>
      </c>
      <c r="D18" s="113">
        <f>IF(INT(I18/100)=5,F18,0)</f>
        <v>0</v>
      </c>
      <c r="E18" s="113">
        <f>IF(INT(I18/100)=6,F18,0)</f>
        <v>0</v>
      </c>
      <c r="F18" s="117">
        <v>8</v>
      </c>
      <c r="H18" s="138">
        <v>2</v>
      </c>
      <c r="I18" s="112">
        <v>499</v>
      </c>
      <c r="J18" s="121" t="str">
        <f>LOOKUP(I18,Names!A$2:B1908)</f>
        <v>Alex Johnson</v>
      </c>
      <c r="K18" s="202">
        <v>14</v>
      </c>
      <c r="L18" s="129"/>
      <c r="M18" s="267" t="s">
        <v>209</v>
      </c>
      <c r="N18" s="120">
        <v>2</v>
      </c>
      <c r="O18" s="112">
        <v>537</v>
      </c>
      <c r="P18" s="121" t="str">
        <f>LOOKUP(O18,Names!A$2:B1915)</f>
        <v>Timothy Li</v>
      </c>
      <c r="Q18" s="210">
        <v>5.16</v>
      </c>
      <c r="R18" s="129"/>
      <c r="S18" s="76"/>
      <c r="T18" s="116">
        <f>IF(INT(O18/100)=1,Y18,0)</f>
        <v>0</v>
      </c>
      <c r="U18" s="116">
        <f>IF(INT(O18/100)=3,Y18,0)</f>
        <v>0</v>
      </c>
      <c r="V18" s="116">
        <f>IF(INT(O18/100)=4,Y18,0)</f>
        <v>0</v>
      </c>
      <c r="W18" s="116">
        <f>IF(INT(O18/100)=5,Y18,0)</f>
        <v>8</v>
      </c>
      <c r="X18" s="116">
        <f>IF(INT(O18/100)=6,Y18,0)</f>
        <v>0</v>
      </c>
      <c r="Y18" s="105">
        <v>8</v>
      </c>
    </row>
    <row r="19" spans="1:25" ht="16.5" thickBot="1" x14ac:dyDescent="0.3">
      <c r="A19" s="113">
        <f>IF(INT(I19/100)=1,F19,0)</f>
        <v>0</v>
      </c>
      <c r="B19" s="113">
        <f>IF(INT(I19/100)=3,F19,0)</f>
        <v>0</v>
      </c>
      <c r="C19" s="113">
        <f>IF(INT(I19/100)=4,F19,0)</f>
        <v>0</v>
      </c>
      <c r="D19" s="113">
        <f>IF(INT(I19/100)=5,F19,0)</f>
        <v>6</v>
      </c>
      <c r="E19" s="113">
        <f>IF(INT(I19/100)=6,F19,0)</f>
        <v>0</v>
      </c>
      <c r="F19" s="117">
        <v>6</v>
      </c>
      <c r="H19" s="138">
        <v>3</v>
      </c>
      <c r="I19" s="112">
        <v>533</v>
      </c>
      <c r="J19" s="121" t="str">
        <f>LOOKUP(I19,Names!A$2:B1909)</f>
        <v>Ryan Pennington</v>
      </c>
      <c r="K19" s="202">
        <v>15.2</v>
      </c>
      <c r="L19" s="129"/>
      <c r="M19" s="267" t="s">
        <v>209</v>
      </c>
      <c r="N19" s="120">
        <v>3</v>
      </c>
      <c r="O19" s="112">
        <v>118</v>
      </c>
      <c r="P19" s="121" t="str">
        <f>LOOKUP(O19,Names!A$2:B1916)</f>
        <v>Evan Pritchard</v>
      </c>
      <c r="Q19" s="114">
        <v>4.46</v>
      </c>
      <c r="R19" s="129"/>
      <c r="S19" s="76"/>
      <c r="T19" s="116">
        <f>IF(INT(O19/100)=1,Y19,0)</f>
        <v>6</v>
      </c>
      <c r="U19" s="116">
        <f>IF(INT(O19/100)=3,Y19,0)</f>
        <v>0</v>
      </c>
      <c r="V19" s="116">
        <f>IF(INT(O19/100)=4,Y19,0)</f>
        <v>0</v>
      </c>
      <c r="W19" s="116">
        <f>IF(INT(O19/100)=5,Y19,0)</f>
        <v>0</v>
      </c>
      <c r="X19" s="116">
        <f>IF(INT(O19/100)=6,Y19,0)</f>
        <v>0</v>
      </c>
      <c r="Y19" s="105">
        <v>6</v>
      </c>
    </row>
    <row r="20" spans="1:25" ht="16.5" thickBot="1" x14ac:dyDescent="0.3">
      <c r="A20" s="113">
        <f>IF(INT(I20/100)=1,F20,0)</f>
        <v>0</v>
      </c>
      <c r="B20" s="113">
        <f>IF(INT(I20/100)=3,F20,0)</f>
        <v>0</v>
      </c>
      <c r="C20" s="113">
        <f>IF(INT(I20/100)=4,F20,0)</f>
        <v>0</v>
      </c>
      <c r="D20" s="113">
        <f>IF(INT(I20/100)=5,F20,0)</f>
        <v>0</v>
      </c>
      <c r="E20" s="113">
        <f>IF(INT(I20/100)=6,F20,0)</f>
        <v>0</v>
      </c>
      <c r="F20" s="117">
        <v>4</v>
      </c>
      <c r="H20" s="138">
        <v>4</v>
      </c>
      <c r="I20" s="112"/>
      <c r="J20" s="121" t="e">
        <f>LOOKUP(I20,Names!A$2:B1910)</f>
        <v>#N/A</v>
      </c>
      <c r="K20" s="202"/>
      <c r="L20" s="129"/>
      <c r="M20" s="267" t="s">
        <v>209</v>
      </c>
      <c r="N20" s="120">
        <v>4</v>
      </c>
      <c r="O20" s="112">
        <v>351</v>
      </c>
      <c r="P20" s="121" t="str">
        <f>LOOKUP(O20,Names!A$2:B1917)</f>
        <v>Jayden Pedley-Morgan</v>
      </c>
      <c r="Q20" s="114">
        <v>4.24</v>
      </c>
      <c r="R20" s="129"/>
      <c r="S20" s="76"/>
      <c r="T20" s="116">
        <f>IF(INT(O20/100)=1,Y20,0)</f>
        <v>0</v>
      </c>
      <c r="U20" s="116">
        <f>IF(INT(O20/100)=3,Y20,0)</f>
        <v>4</v>
      </c>
      <c r="V20" s="116">
        <f>IF(INT(O20/100)=4,Y20,0)</f>
        <v>0</v>
      </c>
      <c r="W20" s="116">
        <f>IF(INT(O20/100)=5,Y20,0)</f>
        <v>0</v>
      </c>
      <c r="X20" s="116">
        <f>IF(INT(O20/100)=6,Y20,0)</f>
        <v>0</v>
      </c>
      <c r="Y20" s="105">
        <v>4</v>
      </c>
    </row>
    <row r="21" spans="1:25" ht="16.5" thickBot="1" x14ac:dyDescent="0.3">
      <c r="A21" s="113">
        <f>IF(INT(I21/100)=1,F21,0)</f>
        <v>0</v>
      </c>
      <c r="B21" s="113">
        <f>IF(INT(I21/100)=3,F21,0)</f>
        <v>0</v>
      </c>
      <c r="C21" s="113">
        <f>IF(INT(I21/100)=4,F21,0)</f>
        <v>0</v>
      </c>
      <c r="D21" s="113">
        <f>IF(INT(I21/100)=5,F21,0)</f>
        <v>0</v>
      </c>
      <c r="E21" s="113">
        <f>IF(INT(I21/100)=6,F21,0)</f>
        <v>0</v>
      </c>
      <c r="F21" s="117">
        <v>2</v>
      </c>
      <c r="H21" s="138">
        <v>5</v>
      </c>
      <c r="I21" s="112"/>
      <c r="J21" s="121" t="e">
        <f>LOOKUP(I21,Names!A$2:B1911)</f>
        <v>#N/A</v>
      </c>
      <c r="K21" s="202"/>
      <c r="L21" s="129"/>
      <c r="M21" s="267" t="s">
        <v>209</v>
      </c>
      <c r="N21" s="120">
        <v>5</v>
      </c>
      <c r="O21" s="112"/>
      <c r="P21" s="121" t="e">
        <f>LOOKUP(O21,Names!A$2:B1918)</f>
        <v>#N/A</v>
      </c>
      <c r="Q21" s="114"/>
      <c r="R21" s="129"/>
      <c r="S21" s="76"/>
      <c r="T21" s="116">
        <f>IF(INT(O21/100)=1,Y21,0)</f>
        <v>0</v>
      </c>
      <c r="U21" s="116">
        <f>IF(INT(O21/100)=3,Y21,0)</f>
        <v>0</v>
      </c>
      <c r="V21" s="116">
        <f>IF(INT(O21/100)=4,Y21,0)</f>
        <v>0</v>
      </c>
      <c r="W21" s="116">
        <f>IF(INT(O21/100)=5,Y21,0)</f>
        <v>0</v>
      </c>
      <c r="X21" s="116">
        <f>IF(INT(O21/100)=6,Y21,0)</f>
        <v>0</v>
      </c>
      <c r="Y21" s="105">
        <v>2</v>
      </c>
    </row>
    <row r="22" spans="1:25" ht="16.5" thickBot="1" x14ac:dyDescent="0.3">
      <c r="A22" s="114"/>
      <c r="B22" s="114"/>
      <c r="C22" s="114"/>
      <c r="D22" s="114"/>
      <c r="E22" s="114"/>
      <c r="F22" s="115" t="s">
        <v>133</v>
      </c>
      <c r="H22" s="128"/>
      <c r="I22" s="122"/>
      <c r="J22" s="121"/>
      <c r="K22" s="378"/>
      <c r="L22" s="129"/>
      <c r="M22" s="267" t="s">
        <v>209</v>
      </c>
      <c r="N22" s="128"/>
      <c r="O22" s="122"/>
      <c r="P22" s="121"/>
      <c r="Q22" s="121"/>
      <c r="R22" s="129"/>
      <c r="S22" s="76"/>
      <c r="T22" s="130"/>
      <c r="U22" s="114"/>
      <c r="V22" s="114"/>
      <c r="W22" s="114"/>
      <c r="X22" s="114"/>
      <c r="Y22" s="115" t="s">
        <v>133</v>
      </c>
    </row>
    <row r="23" spans="1:25" ht="16.5" thickBot="1" x14ac:dyDescent="0.3">
      <c r="A23" s="107" t="s">
        <v>123</v>
      </c>
      <c r="B23" s="108" t="s">
        <v>125</v>
      </c>
      <c r="C23" s="109" t="s">
        <v>127</v>
      </c>
      <c r="D23" s="110" t="s">
        <v>129</v>
      </c>
      <c r="E23" s="111" t="s">
        <v>131</v>
      </c>
      <c r="H23" s="265" t="s">
        <v>136</v>
      </c>
      <c r="I23" s="127">
        <v>7.4</v>
      </c>
      <c r="J23" s="122" t="s">
        <v>138</v>
      </c>
      <c r="K23" s="379"/>
      <c r="L23" s="129"/>
      <c r="M23" s="267" t="s">
        <v>209</v>
      </c>
      <c r="N23" s="265" t="s">
        <v>201</v>
      </c>
      <c r="O23" s="122"/>
      <c r="P23" s="122" t="s">
        <v>195</v>
      </c>
      <c r="Q23" s="122"/>
      <c r="R23" s="129"/>
      <c r="S23" s="76"/>
      <c r="T23" s="107" t="s">
        <v>123</v>
      </c>
      <c r="U23" s="108" t="s">
        <v>125</v>
      </c>
      <c r="V23" s="109" t="s">
        <v>127</v>
      </c>
      <c r="W23" s="110" t="s">
        <v>129</v>
      </c>
      <c r="X23" s="111" t="s">
        <v>131</v>
      </c>
    </row>
    <row r="24" spans="1:25" ht="16.5" thickBot="1" x14ac:dyDescent="0.3">
      <c r="A24" s="113">
        <f>IF(I24=1,F24,0)</f>
        <v>0</v>
      </c>
      <c r="B24" s="113">
        <f>IF(I24=3,F24,0)</f>
        <v>0</v>
      </c>
      <c r="C24" s="113">
        <f>IF(I24=4,F24,0)</f>
        <v>0</v>
      </c>
      <c r="D24" s="113">
        <f>IF(I24=5,F24,0)</f>
        <v>0</v>
      </c>
      <c r="E24" s="113">
        <f>IF(I24=6,F24,0)</f>
        <v>10</v>
      </c>
      <c r="F24" s="117">
        <v>10</v>
      </c>
      <c r="H24" s="138">
        <v>1</v>
      </c>
      <c r="I24" s="112">
        <v>6</v>
      </c>
      <c r="J24" s="121" t="str">
        <f>LOOKUP(I24,Names!A$2:B1914)</f>
        <v>Solihull &amp; Small Heath</v>
      </c>
      <c r="K24" s="202">
        <v>28</v>
      </c>
      <c r="L24" s="129"/>
      <c r="M24" s="267" t="s">
        <v>209</v>
      </c>
      <c r="N24" s="120">
        <v>1</v>
      </c>
      <c r="O24" s="112">
        <v>643</v>
      </c>
      <c r="P24" s="121" t="str">
        <f>LOOKUP(O24,Names!A$2:B1921)</f>
        <v>Will Sands</v>
      </c>
      <c r="Q24" s="210">
        <v>5.44</v>
      </c>
      <c r="R24" s="129"/>
      <c r="S24" s="76"/>
      <c r="T24" s="116">
        <f>IF(INT(O24/100)=1,Y24,0)</f>
        <v>0</v>
      </c>
      <c r="U24" s="116">
        <f>IF(INT(O24/100)=3,Y24,0)</f>
        <v>0</v>
      </c>
      <c r="V24" s="116">
        <f>IF(INT(O24/100)=4,Y24,0)</f>
        <v>0</v>
      </c>
      <c r="W24" s="116">
        <f>IF(INT(O24/100)=5,Y24,0)</f>
        <v>0</v>
      </c>
      <c r="X24" s="116">
        <f>IF(INT(O24/100)=6,Y24,0)</f>
        <v>10</v>
      </c>
      <c r="Y24" s="105">
        <v>10</v>
      </c>
    </row>
    <row r="25" spans="1:25" ht="16.5" thickBot="1" x14ac:dyDescent="0.3">
      <c r="A25" s="113">
        <f>IF(I25=1,F25,0)</f>
        <v>0</v>
      </c>
      <c r="B25" s="113">
        <f>IF(I25=3,F25,0)</f>
        <v>0</v>
      </c>
      <c r="C25" s="113">
        <f>IF(I25=4,F25,0)</f>
        <v>0</v>
      </c>
      <c r="D25" s="113">
        <f>IF(I25=5,F25,0)</f>
        <v>8</v>
      </c>
      <c r="E25" s="113">
        <f>IF(I25=6,F25,0)</f>
        <v>0</v>
      </c>
      <c r="F25" s="117">
        <v>8</v>
      </c>
      <c r="H25" s="138">
        <v>2</v>
      </c>
      <c r="I25" s="112">
        <v>5</v>
      </c>
      <c r="J25" s="121" t="str">
        <f>LOOKUP(I25,Names!A$2:B1915)</f>
        <v>Tamworth AC</v>
      </c>
      <c r="K25" s="202">
        <v>28.4</v>
      </c>
      <c r="L25" s="129"/>
      <c r="M25" s="267" t="s">
        <v>209</v>
      </c>
      <c r="N25" s="120">
        <v>2</v>
      </c>
      <c r="O25" s="112">
        <v>532</v>
      </c>
      <c r="P25" s="121" t="str">
        <f>LOOKUP(O25,Names!A$2:B1922)</f>
        <v>Oran Au</v>
      </c>
      <c r="Q25" s="114">
        <v>4.66</v>
      </c>
      <c r="R25" s="129"/>
      <c r="S25" s="76"/>
      <c r="T25" s="116">
        <f>IF(INT(O25/100)=1,Y25,0)</f>
        <v>0</v>
      </c>
      <c r="U25" s="116">
        <f>IF(INT(O25/100)=3,Y25,0)</f>
        <v>0</v>
      </c>
      <c r="V25" s="116">
        <f>IF(INT(O25/100)=4,Y25,0)</f>
        <v>0</v>
      </c>
      <c r="W25" s="116">
        <f>IF(INT(O25/100)=5,Y25,0)</f>
        <v>8</v>
      </c>
      <c r="X25" s="116">
        <f>IF(INT(O25/100)=6,Y25,0)</f>
        <v>0</v>
      </c>
      <c r="Y25" s="105">
        <v>8</v>
      </c>
    </row>
    <row r="26" spans="1:25" ht="16.5" thickBot="1" x14ac:dyDescent="0.3">
      <c r="A26" s="113">
        <f>IF(I26=1,F26,0)</f>
        <v>0</v>
      </c>
      <c r="B26" s="113">
        <f>IF(I26=3,F26,0)</f>
        <v>0</v>
      </c>
      <c r="C26" s="113">
        <f>IF(I26=4,F26,0)</f>
        <v>0</v>
      </c>
      <c r="D26" s="113">
        <f>IF(I26=5,F26,0)</f>
        <v>0</v>
      </c>
      <c r="E26" s="113">
        <f>IF(I26=6,F26,0)</f>
        <v>0</v>
      </c>
      <c r="F26" s="117">
        <v>6</v>
      </c>
      <c r="H26" s="138">
        <v>3</v>
      </c>
      <c r="I26" s="112"/>
      <c r="J26" s="121" t="e">
        <f>LOOKUP(I26,Names!A$2:B1916)</f>
        <v>#N/A</v>
      </c>
      <c r="K26" s="202"/>
      <c r="L26" s="129"/>
      <c r="M26" s="267" t="s">
        <v>209</v>
      </c>
      <c r="N26" s="120">
        <v>3</v>
      </c>
      <c r="O26" s="112">
        <v>120</v>
      </c>
      <c r="P26" s="121" t="str">
        <f>LOOKUP(O26,Names!A$2:B1923)</f>
        <v>Connor Race</v>
      </c>
      <c r="Q26" s="114">
        <v>4.22</v>
      </c>
      <c r="R26" s="129"/>
      <c r="S26" s="76"/>
      <c r="T26" s="116">
        <f>IF(INT(O26/100)=1,Y26,0)</f>
        <v>6</v>
      </c>
      <c r="U26" s="116">
        <f>IF(INT(O26/100)=3,Y26,0)</f>
        <v>0</v>
      </c>
      <c r="V26" s="116">
        <f>IF(INT(O26/100)=4,Y26,0)</f>
        <v>0</v>
      </c>
      <c r="W26" s="116">
        <f>IF(INT(O26/100)=5,Y26,0)</f>
        <v>0</v>
      </c>
      <c r="X26" s="116">
        <f>IF(INT(O26/100)=6,Y26,0)</f>
        <v>0</v>
      </c>
      <c r="Y26" s="105">
        <v>6</v>
      </c>
    </row>
    <row r="27" spans="1:25" ht="16.5" thickBot="1" x14ac:dyDescent="0.3">
      <c r="A27" s="113">
        <f>IF(I27=1,F27,0)</f>
        <v>0</v>
      </c>
      <c r="B27" s="113">
        <f>IF(I27=3,F27,0)</f>
        <v>0</v>
      </c>
      <c r="C27" s="113">
        <f>IF(I27=4,F27,0)</f>
        <v>0</v>
      </c>
      <c r="D27" s="113">
        <f>IF(I27=5,F27,0)</f>
        <v>0</v>
      </c>
      <c r="E27" s="113">
        <f>IF(I27=6,F27,0)</f>
        <v>0</v>
      </c>
      <c r="F27" s="117">
        <v>4</v>
      </c>
      <c r="H27" s="138">
        <v>4</v>
      </c>
      <c r="I27" s="112"/>
      <c r="J27" s="121" t="e">
        <f>LOOKUP(I27,Names!A$2:B1917)</f>
        <v>#N/A</v>
      </c>
      <c r="K27" s="202"/>
      <c r="L27" s="129"/>
      <c r="M27" s="267" t="s">
        <v>209</v>
      </c>
      <c r="N27" s="120">
        <v>4</v>
      </c>
      <c r="O27" s="112"/>
      <c r="P27" s="121" t="e">
        <f>LOOKUP(O27,Names!A$2:B1924)</f>
        <v>#N/A</v>
      </c>
      <c r="Q27" s="114"/>
      <c r="R27" s="129"/>
      <c r="S27" s="76"/>
      <c r="T27" s="116">
        <f>IF(INT(O27/100)=1,Y27,0)</f>
        <v>0</v>
      </c>
      <c r="U27" s="116">
        <f>IF(INT(O27/100)=3,Y27,0)</f>
        <v>0</v>
      </c>
      <c r="V27" s="116">
        <f>IF(INT(O27/100)=4,Y27,0)</f>
        <v>0</v>
      </c>
      <c r="W27" s="116">
        <f>IF(INT(O27/100)=5,Y27,0)</f>
        <v>0</v>
      </c>
      <c r="X27" s="116">
        <f>IF(INT(O27/100)=6,Y27,0)</f>
        <v>0</v>
      </c>
      <c r="Y27" s="105">
        <v>4</v>
      </c>
    </row>
    <row r="28" spans="1:25" ht="16.5" thickBot="1" x14ac:dyDescent="0.3">
      <c r="A28" s="113">
        <f>IF(I28=1,F28,0)</f>
        <v>0</v>
      </c>
      <c r="B28" s="113">
        <f>IF(I28=3,F28,0)</f>
        <v>0</v>
      </c>
      <c r="C28" s="113">
        <f>IF(I28=4,F28,0)</f>
        <v>0</v>
      </c>
      <c r="D28" s="113">
        <f>IF(I28=5,F28,0)</f>
        <v>0</v>
      </c>
      <c r="E28" s="113">
        <f>IF(I28=6,F28,0)</f>
        <v>0</v>
      </c>
      <c r="F28" s="117">
        <v>2</v>
      </c>
      <c r="H28" s="138">
        <v>5</v>
      </c>
      <c r="I28" s="112"/>
      <c r="J28" s="121" t="e">
        <f>LOOKUP(I28,Names!A$2:B1918)</f>
        <v>#N/A</v>
      </c>
      <c r="K28" s="202"/>
      <c r="L28" s="129"/>
      <c r="M28" s="267" t="s">
        <v>209</v>
      </c>
      <c r="N28" s="124">
        <v>5</v>
      </c>
      <c r="O28" s="125"/>
      <c r="P28" s="126" t="e">
        <f>LOOKUP(O28,Names!A$2:B1925)</f>
        <v>#N/A</v>
      </c>
      <c r="Q28" s="136"/>
      <c r="R28" s="134"/>
      <c r="S28" s="76"/>
      <c r="T28" s="116">
        <f>IF(INT(O28/100)=1,Y28,0)</f>
        <v>0</v>
      </c>
      <c r="U28" s="116">
        <f>IF(INT(O28/100)=3,Y28,0)</f>
        <v>0</v>
      </c>
      <c r="V28" s="116">
        <f>IF(INT(O28/100)=4,Y28,0)</f>
        <v>0</v>
      </c>
      <c r="W28" s="116">
        <f>IF(INT(O28/100)=5,Y28,0)</f>
        <v>0</v>
      </c>
      <c r="X28" s="116">
        <f>IF(INT(O28/100)=6,Y28,0)</f>
        <v>0</v>
      </c>
      <c r="Y28" s="105">
        <v>2</v>
      </c>
    </row>
    <row r="29" spans="1:25" ht="16.5" thickBot="1" x14ac:dyDescent="0.3">
      <c r="A29" s="114"/>
      <c r="B29" s="114"/>
      <c r="C29" s="114"/>
      <c r="D29" s="114"/>
      <c r="E29" s="114"/>
      <c r="F29" s="115" t="s">
        <v>133</v>
      </c>
      <c r="H29" s="128"/>
      <c r="I29" s="122"/>
      <c r="J29" s="121"/>
      <c r="K29" s="378"/>
      <c r="L29" s="129"/>
      <c r="M29" s="267" t="s">
        <v>209</v>
      </c>
      <c r="N29" s="106"/>
      <c r="O29" s="106"/>
      <c r="P29" s="118"/>
      <c r="Q29" s="118"/>
      <c r="R29" s="118"/>
      <c r="T29" s="114"/>
      <c r="U29" s="114"/>
      <c r="V29" s="114"/>
      <c r="W29" s="114"/>
      <c r="X29" s="114"/>
      <c r="Y29" s="115" t="s">
        <v>133</v>
      </c>
    </row>
    <row r="30" spans="1:25" ht="16.5" thickBot="1" x14ac:dyDescent="0.3">
      <c r="A30" s="107" t="s">
        <v>123</v>
      </c>
      <c r="B30" s="108" t="s">
        <v>125</v>
      </c>
      <c r="C30" s="109" t="s">
        <v>127</v>
      </c>
      <c r="D30" s="110" t="s">
        <v>129</v>
      </c>
      <c r="E30" s="111" t="s">
        <v>131</v>
      </c>
      <c r="H30" s="265" t="s">
        <v>139</v>
      </c>
      <c r="I30" s="127">
        <v>8.1999999999999993</v>
      </c>
      <c r="J30" s="122" t="s">
        <v>207</v>
      </c>
      <c r="K30" s="379"/>
      <c r="L30" s="129"/>
      <c r="M30" s="267" t="s">
        <v>209</v>
      </c>
      <c r="N30" s="264" t="s">
        <v>202</v>
      </c>
      <c r="O30" s="135"/>
      <c r="P30" s="119" t="s">
        <v>196</v>
      </c>
      <c r="Q30" s="119"/>
      <c r="R30" s="131"/>
      <c r="S30" s="76"/>
      <c r="T30" s="107" t="s">
        <v>123</v>
      </c>
      <c r="U30" s="108" t="s">
        <v>125</v>
      </c>
      <c r="V30" s="109" t="s">
        <v>127</v>
      </c>
      <c r="W30" s="110" t="s">
        <v>129</v>
      </c>
      <c r="X30" s="111" t="s">
        <v>131</v>
      </c>
    </row>
    <row r="31" spans="1:25" ht="16.5" thickBot="1" x14ac:dyDescent="0.3">
      <c r="A31" s="113">
        <f>IF(I31=1,F31,0)</f>
        <v>0</v>
      </c>
      <c r="B31" s="113">
        <f>IF(I31=3,F31,0)</f>
        <v>0</v>
      </c>
      <c r="C31" s="113">
        <f>IF(I31=4,F31,0)</f>
        <v>0</v>
      </c>
      <c r="D31" s="113">
        <f>IF(I31=5,F31,0)</f>
        <v>0</v>
      </c>
      <c r="E31" s="113">
        <f>IF(I31=6,F31,0)</f>
        <v>10</v>
      </c>
      <c r="F31" s="117">
        <v>10</v>
      </c>
      <c r="H31" s="138">
        <v>1</v>
      </c>
      <c r="I31" s="112">
        <v>6</v>
      </c>
      <c r="J31" s="121" t="str">
        <f>LOOKUP(I31,Names!A$2:B1921)</f>
        <v>Solihull &amp; Small Heath</v>
      </c>
      <c r="K31" s="202" t="s">
        <v>532</v>
      </c>
      <c r="L31" s="129"/>
      <c r="M31" s="267" t="s">
        <v>209</v>
      </c>
      <c r="N31" s="120">
        <v>1</v>
      </c>
      <c r="O31" s="112">
        <v>646</v>
      </c>
      <c r="P31" s="121" t="str">
        <f>LOOKUP(O31,Names!A$2:B1928)</f>
        <v>Elliot Harris</v>
      </c>
      <c r="Q31" s="114">
        <v>56</v>
      </c>
      <c r="R31" s="129"/>
      <c r="S31" s="76"/>
      <c r="T31" s="116">
        <f>IF(INT(O31/100)=1,Y31,0)</f>
        <v>0</v>
      </c>
      <c r="U31" s="116">
        <f>IF(INT(O31/100)=3,Y31,0)</f>
        <v>0</v>
      </c>
      <c r="V31" s="116">
        <f>IF(INT(O31/100)=4,Y31,0)</f>
        <v>0</v>
      </c>
      <c r="W31" s="116">
        <f>IF(INT(O31/100)=5,Y31,0)</f>
        <v>0</v>
      </c>
      <c r="X31" s="116">
        <f>IF(INT(O31/100)=6,Y31,0)</f>
        <v>10</v>
      </c>
      <c r="Y31" s="105">
        <v>10</v>
      </c>
    </row>
    <row r="32" spans="1:25" ht="16.5" thickBot="1" x14ac:dyDescent="0.3">
      <c r="A32" s="113">
        <f>IF(I32=1,F32,0)</f>
        <v>8</v>
      </c>
      <c r="B32" s="113">
        <f>IF(I32=3,F32,0)</f>
        <v>0</v>
      </c>
      <c r="C32" s="113">
        <f>IF(I32=4,F32,0)</f>
        <v>0</v>
      </c>
      <c r="D32" s="113">
        <f>IF(I32=5,F32,0)</f>
        <v>0</v>
      </c>
      <c r="E32" s="113">
        <f>IF(I32=6,F32,0)</f>
        <v>0</v>
      </c>
      <c r="F32" s="117">
        <v>8</v>
      </c>
      <c r="H32" s="138">
        <v>2</v>
      </c>
      <c r="I32" s="112">
        <v>1</v>
      </c>
      <c r="J32" s="121" t="str">
        <f>LOOKUP(I32,Names!A$2:B1922)</f>
        <v>Royal Sutton Coldfield</v>
      </c>
      <c r="K32" s="202" t="s">
        <v>533</v>
      </c>
      <c r="L32" s="129"/>
      <c r="M32" s="267" t="s">
        <v>209</v>
      </c>
      <c r="N32" s="120">
        <v>2</v>
      </c>
      <c r="O32" s="112">
        <v>499</v>
      </c>
      <c r="P32" s="121" t="str">
        <f>LOOKUP(O32,Names!A$2:B1929)</f>
        <v>Alex Johnson</v>
      </c>
      <c r="Q32" s="114">
        <v>39</v>
      </c>
      <c r="R32" s="129"/>
      <c r="S32" s="76"/>
      <c r="T32" s="116">
        <f>IF(INT(O32/100)=1,Y32,0)</f>
        <v>0</v>
      </c>
      <c r="U32" s="116">
        <f>IF(INT(O32/100)=3,Y32,0)</f>
        <v>0</v>
      </c>
      <c r="V32" s="116">
        <f>IF(INT(O32/100)=4,Y32,0)</f>
        <v>8</v>
      </c>
      <c r="W32" s="116">
        <f>IF(INT(O32/100)=5,Y32,0)</f>
        <v>0</v>
      </c>
      <c r="X32" s="116">
        <f>IF(INT(O32/100)=6,Y32,0)</f>
        <v>0</v>
      </c>
      <c r="Y32" s="105">
        <v>8</v>
      </c>
    </row>
    <row r="33" spans="1:25" ht="16.5" thickBot="1" x14ac:dyDescent="0.3">
      <c r="A33" s="113">
        <f>IF(I33=1,F33,0)</f>
        <v>0</v>
      </c>
      <c r="B33" s="113">
        <f>IF(I33=3,F33,0)</f>
        <v>0</v>
      </c>
      <c r="C33" s="113">
        <f>IF(I33=4,F33,0)</f>
        <v>0</v>
      </c>
      <c r="D33" s="113">
        <f>IF(I33=5,F33,0)</f>
        <v>0</v>
      </c>
      <c r="E33" s="113">
        <f>IF(I33=6,F33,0)</f>
        <v>0</v>
      </c>
      <c r="F33" s="117">
        <v>6</v>
      </c>
      <c r="H33" s="138">
        <v>3</v>
      </c>
      <c r="I33" s="112"/>
      <c r="J33" s="121" t="e">
        <f>LOOKUP(I33,Names!A$2:B1923)</f>
        <v>#N/A</v>
      </c>
      <c r="K33" s="202"/>
      <c r="L33" s="129"/>
      <c r="M33" s="267" t="s">
        <v>209</v>
      </c>
      <c r="N33" s="120">
        <v>3</v>
      </c>
      <c r="O33" s="112">
        <v>532</v>
      </c>
      <c r="P33" s="121" t="str">
        <f>LOOKUP(O33,Names!A$2:B1930)</f>
        <v>Oran Au</v>
      </c>
      <c r="Q33" s="114">
        <v>38</v>
      </c>
      <c r="R33" s="129"/>
      <c r="S33" s="76"/>
      <c r="T33" s="116">
        <f>IF(INT(O33/100)=1,Y33,0)</f>
        <v>0</v>
      </c>
      <c r="U33" s="116">
        <f>IF(INT(O33/100)=3,Y33,0)</f>
        <v>0</v>
      </c>
      <c r="V33" s="116">
        <f>IF(INT(O33/100)=4,Y33,0)</f>
        <v>0</v>
      </c>
      <c r="W33" s="116">
        <f>IF(INT(O33/100)=5,Y33,0)</f>
        <v>6</v>
      </c>
      <c r="X33" s="116">
        <f>IF(INT(O33/100)=6,Y33,0)</f>
        <v>0</v>
      </c>
      <c r="Y33" s="105">
        <v>6</v>
      </c>
    </row>
    <row r="34" spans="1:25" ht="16.5" thickBot="1" x14ac:dyDescent="0.3">
      <c r="A34" s="113">
        <f>IF(I34=1,F34,0)</f>
        <v>0</v>
      </c>
      <c r="B34" s="113">
        <f>IF(I34=3,F34,0)</f>
        <v>0</v>
      </c>
      <c r="C34" s="113">
        <f>IF(I34=4,F34,0)</f>
        <v>0</v>
      </c>
      <c r="D34" s="113">
        <f>IF(I34=5,F34,0)</f>
        <v>0</v>
      </c>
      <c r="E34" s="113">
        <f>IF(I34=6,F34,0)</f>
        <v>0</v>
      </c>
      <c r="F34" s="117">
        <v>4</v>
      </c>
      <c r="H34" s="138">
        <v>4</v>
      </c>
      <c r="I34" s="112"/>
      <c r="J34" s="121" t="e">
        <f>LOOKUP(I34,Names!A$2:B1924)</f>
        <v>#N/A</v>
      </c>
      <c r="K34" s="202"/>
      <c r="L34" s="129"/>
      <c r="M34" s="267" t="s">
        <v>209</v>
      </c>
      <c r="N34" s="120">
        <v>4</v>
      </c>
      <c r="O34" s="112">
        <v>354</v>
      </c>
      <c r="P34" s="121" t="str">
        <f>LOOKUP(O34,Names!A$2:B1931)</f>
        <v>Reece Canhigh</v>
      </c>
      <c r="Q34" s="114">
        <v>35</v>
      </c>
      <c r="R34" s="129"/>
      <c r="S34" s="76"/>
      <c r="T34" s="116">
        <f>IF(INT(O34/100)=1,Y34,0)</f>
        <v>0</v>
      </c>
      <c r="U34" s="116">
        <f>IF(INT(O34/100)=3,Y34,0)</f>
        <v>4</v>
      </c>
      <c r="V34" s="116">
        <f>IF(INT(O34/100)=4,Y34,0)</f>
        <v>0</v>
      </c>
      <c r="W34" s="116">
        <f>IF(INT(O34/100)=5,Y34,0)</f>
        <v>0</v>
      </c>
      <c r="X34" s="116">
        <f>IF(INT(O34/100)=6,Y34,0)</f>
        <v>0</v>
      </c>
      <c r="Y34" s="105">
        <v>4</v>
      </c>
    </row>
    <row r="35" spans="1:25" ht="16.5" thickBot="1" x14ac:dyDescent="0.3">
      <c r="A35" s="113">
        <f>IF(I35=1,F35,0)</f>
        <v>0</v>
      </c>
      <c r="B35" s="113">
        <f>IF(I35=3,F35,0)</f>
        <v>0</v>
      </c>
      <c r="C35" s="113">
        <f>IF(I35=4,F35,0)</f>
        <v>0</v>
      </c>
      <c r="D35" s="113">
        <f>IF(I35=5,F35,0)</f>
        <v>0</v>
      </c>
      <c r="E35" s="113">
        <f>IF(I35=6,F35,0)</f>
        <v>0</v>
      </c>
      <c r="F35" s="117">
        <v>2</v>
      </c>
      <c r="H35" s="138">
        <v>5</v>
      </c>
      <c r="I35" s="112"/>
      <c r="J35" s="121" t="e">
        <f>LOOKUP(I35,Names!A$2:B1925)</f>
        <v>#N/A</v>
      </c>
      <c r="K35" s="202"/>
      <c r="L35" s="129"/>
      <c r="M35" s="267" t="s">
        <v>209</v>
      </c>
      <c r="N35" s="120">
        <v>5</v>
      </c>
      <c r="O35" s="112">
        <v>123</v>
      </c>
      <c r="P35" s="121" t="str">
        <f>LOOKUP(O35,Names!A$2:B1932)</f>
        <v>Aaron Oshenye</v>
      </c>
      <c r="Q35" s="114">
        <v>33</v>
      </c>
      <c r="R35" s="129"/>
      <c r="S35" s="76"/>
      <c r="T35" s="116">
        <f>IF(INT(O35/100)=1,Y35,0)</f>
        <v>2</v>
      </c>
      <c r="U35" s="116">
        <f>IF(INT(O35/100)=3,Y35,0)</f>
        <v>0</v>
      </c>
      <c r="V35" s="116">
        <f>IF(INT(O35/100)=4,Y35,0)</f>
        <v>0</v>
      </c>
      <c r="W35" s="116">
        <f>IF(INT(O35/100)=5,Y35,0)</f>
        <v>0</v>
      </c>
      <c r="X35" s="116">
        <f>IF(INT(O35/100)=6,Y35,0)</f>
        <v>0</v>
      </c>
      <c r="Y35" s="105">
        <v>2</v>
      </c>
    </row>
    <row r="36" spans="1:25" ht="16.5" thickBot="1" x14ac:dyDescent="0.3">
      <c r="A36" s="114"/>
      <c r="B36" s="114"/>
      <c r="C36" s="114"/>
      <c r="D36" s="114"/>
      <c r="E36" s="114"/>
      <c r="F36" s="115" t="s">
        <v>133</v>
      </c>
      <c r="H36" s="128"/>
      <c r="I36" s="122"/>
      <c r="J36" s="121"/>
      <c r="K36" s="378"/>
      <c r="L36" s="129"/>
      <c r="M36" s="267" t="s">
        <v>209</v>
      </c>
      <c r="N36" s="128"/>
      <c r="O36" s="122"/>
      <c r="P36" s="121"/>
      <c r="Q36" s="121"/>
      <c r="R36" s="129"/>
      <c r="S36" s="76"/>
      <c r="T36" s="130"/>
      <c r="U36" s="114"/>
      <c r="V36" s="114"/>
      <c r="W36" s="114"/>
      <c r="X36" s="114"/>
      <c r="Y36" s="115" t="s">
        <v>133</v>
      </c>
    </row>
    <row r="37" spans="1:25" ht="16.5" thickBot="1" x14ac:dyDescent="0.3">
      <c r="A37" s="107" t="s">
        <v>123</v>
      </c>
      <c r="B37" s="108" t="s">
        <v>125</v>
      </c>
      <c r="C37" s="109" t="s">
        <v>127</v>
      </c>
      <c r="D37" s="110" t="s">
        <v>129</v>
      </c>
      <c r="E37" s="111" t="s">
        <v>131</v>
      </c>
      <c r="H37" s="265" t="s">
        <v>141</v>
      </c>
      <c r="I37" s="127">
        <v>8.3000000000000007</v>
      </c>
      <c r="J37" s="122" t="s">
        <v>143</v>
      </c>
      <c r="K37" s="379"/>
      <c r="L37" s="129"/>
      <c r="M37" s="267" t="s">
        <v>209</v>
      </c>
      <c r="N37" s="265" t="s">
        <v>203</v>
      </c>
      <c r="O37" s="122"/>
      <c r="P37" s="122" t="s">
        <v>199</v>
      </c>
      <c r="Q37" s="122"/>
      <c r="R37" s="129"/>
      <c r="S37" s="76"/>
      <c r="T37" s="107" t="s">
        <v>123</v>
      </c>
      <c r="U37" s="108" t="s">
        <v>125</v>
      </c>
      <c r="V37" s="109" t="s">
        <v>127</v>
      </c>
      <c r="W37" s="110" t="s">
        <v>129</v>
      </c>
      <c r="X37" s="111" t="s">
        <v>131</v>
      </c>
    </row>
    <row r="38" spans="1:25" ht="16.5" thickBot="1" x14ac:dyDescent="0.3">
      <c r="A38" s="113">
        <f>IF(I38=1,F38,0)</f>
        <v>0</v>
      </c>
      <c r="B38" s="113">
        <f>IF(I38=3,F38,0)</f>
        <v>0</v>
      </c>
      <c r="C38" s="113">
        <f>IF(I38=4,F38,0)</f>
        <v>0</v>
      </c>
      <c r="D38" s="113">
        <f>IF(I38=5,F38,0)</f>
        <v>0</v>
      </c>
      <c r="E38" s="113">
        <f>IF(I38=6,F38,0)</f>
        <v>10</v>
      </c>
      <c r="F38" s="117">
        <v>10</v>
      </c>
      <c r="H38" s="138">
        <v>1</v>
      </c>
      <c r="I38" s="112">
        <v>6</v>
      </c>
      <c r="J38" s="121" t="str">
        <f>LOOKUP(I38,Names!A$2:B1928)</f>
        <v>Solihull &amp; Small Heath</v>
      </c>
      <c r="K38" s="202">
        <v>56.4</v>
      </c>
      <c r="L38" s="129"/>
      <c r="M38" s="267" t="s">
        <v>209</v>
      </c>
      <c r="N38" s="120">
        <v>1</v>
      </c>
      <c r="O38" s="112">
        <v>641</v>
      </c>
      <c r="P38" s="121" t="str">
        <f>LOOKUP(O38,Names!A$2:B1935)</f>
        <v>Darshan Gill</v>
      </c>
      <c r="Q38" s="114">
        <v>44</v>
      </c>
      <c r="R38" s="129"/>
      <c r="S38" s="76"/>
      <c r="T38" s="116">
        <f>IF(INT(O38/100)=1,Y38,0)</f>
        <v>0</v>
      </c>
      <c r="U38" s="116">
        <f>IF(INT(O38/100)=3,Y38,0)</f>
        <v>0</v>
      </c>
      <c r="V38" s="116">
        <f>IF(INT(O38/100)=4,Y38,0)</f>
        <v>0</v>
      </c>
      <c r="W38" s="116">
        <f>IF(INT(O38/100)=5,Y38,0)</f>
        <v>0</v>
      </c>
      <c r="X38" s="116">
        <f>IF(INT(O38/100)=6,Y38,0)</f>
        <v>10</v>
      </c>
      <c r="Y38" s="105">
        <v>10</v>
      </c>
    </row>
    <row r="39" spans="1:25" ht="16.5" thickBot="1" x14ac:dyDescent="0.3">
      <c r="A39" s="113">
        <f>IF(I39=1,F39,0)</f>
        <v>0</v>
      </c>
      <c r="B39" s="113">
        <f>IF(I39=3,F39,0)</f>
        <v>8</v>
      </c>
      <c r="C39" s="113">
        <f>IF(I39=4,F39,0)</f>
        <v>0</v>
      </c>
      <c r="D39" s="113">
        <f>IF(I39=5,F39,0)</f>
        <v>0</v>
      </c>
      <c r="E39" s="113">
        <f>IF(I39=6,F39,0)</f>
        <v>0</v>
      </c>
      <c r="F39" s="117">
        <v>8</v>
      </c>
      <c r="H39" s="138">
        <v>2</v>
      </c>
      <c r="I39" s="112">
        <v>3</v>
      </c>
      <c r="J39" s="121" t="str">
        <f>LOOKUP(I39,Names!A$2:B1929)</f>
        <v>Birchfield Harriers</v>
      </c>
      <c r="K39" s="202">
        <v>59.2</v>
      </c>
      <c r="L39" s="129"/>
      <c r="M39" s="267" t="s">
        <v>209</v>
      </c>
      <c r="N39" s="120">
        <v>2</v>
      </c>
      <c r="O39" s="112">
        <v>119</v>
      </c>
      <c r="P39" s="121" t="str">
        <f>LOOKUP(O39,Names!A$2:B1936)</f>
        <v>Harry Darrock</v>
      </c>
      <c r="Q39" s="114">
        <v>25</v>
      </c>
      <c r="R39" s="129"/>
      <c r="S39" s="76"/>
      <c r="T39" s="116">
        <f>IF(INT(O39/100)=1,Y39,0)</f>
        <v>8</v>
      </c>
      <c r="U39" s="116">
        <f>IF(INT(O39/100)=3,Y39,0)</f>
        <v>0</v>
      </c>
      <c r="V39" s="116">
        <f>IF(INT(O39/100)=4,Y39,0)</f>
        <v>0</v>
      </c>
      <c r="W39" s="116">
        <f>IF(INT(O39/100)=5,Y39,0)</f>
        <v>0</v>
      </c>
      <c r="X39" s="116">
        <f>IF(INT(O39/100)=6,Y39,0)</f>
        <v>0</v>
      </c>
      <c r="Y39" s="105">
        <v>8</v>
      </c>
    </row>
    <row r="40" spans="1:25" ht="16.5" thickBot="1" x14ac:dyDescent="0.3">
      <c r="A40" s="113">
        <f>IF(I40=1,F40,0)</f>
        <v>0</v>
      </c>
      <c r="B40" s="113">
        <f>IF(I40=3,F40,0)</f>
        <v>0</v>
      </c>
      <c r="C40" s="113">
        <f>IF(I40=4,F40,0)</f>
        <v>0</v>
      </c>
      <c r="D40" s="113">
        <f>IF(I40=5,F40,0)</f>
        <v>6</v>
      </c>
      <c r="E40" s="113">
        <f>IF(I40=6,F40,0)</f>
        <v>0</v>
      </c>
      <c r="F40" s="117">
        <v>6</v>
      </c>
      <c r="H40" s="138">
        <v>3</v>
      </c>
      <c r="I40" s="112">
        <v>5</v>
      </c>
      <c r="J40" s="121" t="str">
        <f>LOOKUP(I40,Names!A$2:B1930)</f>
        <v>Tamworth AC</v>
      </c>
      <c r="K40" s="202">
        <v>61.8</v>
      </c>
      <c r="L40" s="129"/>
      <c r="M40" s="267" t="s">
        <v>209</v>
      </c>
      <c r="N40" s="120">
        <v>3</v>
      </c>
      <c r="O40" s="112"/>
      <c r="P40" s="121" t="e">
        <f>LOOKUP(O40,Names!A$2:B1937)</f>
        <v>#N/A</v>
      </c>
      <c r="Q40" s="114"/>
      <c r="R40" s="129"/>
      <c r="S40" s="76"/>
      <c r="T40" s="116">
        <f>IF(INT(O40/100)=1,Y40,0)</f>
        <v>0</v>
      </c>
      <c r="U40" s="116">
        <f>IF(INT(O40/100)=3,Y40,0)</f>
        <v>0</v>
      </c>
      <c r="V40" s="116">
        <f>IF(INT(O40/100)=4,Y40,0)</f>
        <v>0</v>
      </c>
      <c r="W40" s="116">
        <f>IF(INT(O40/100)=5,Y40,0)</f>
        <v>0</v>
      </c>
      <c r="X40" s="116">
        <f>IF(INT(O40/100)=6,Y40,0)</f>
        <v>0</v>
      </c>
      <c r="Y40" s="105">
        <v>6</v>
      </c>
    </row>
    <row r="41" spans="1:25" ht="16.5" thickBot="1" x14ac:dyDescent="0.3">
      <c r="A41" s="113">
        <f>IF(I41=1,F41,0)</f>
        <v>4</v>
      </c>
      <c r="B41" s="113">
        <f>IF(I41=3,F41,0)</f>
        <v>0</v>
      </c>
      <c r="C41" s="113">
        <f>IF(I41=4,F41,0)</f>
        <v>0</v>
      </c>
      <c r="D41" s="113">
        <f>IF(I41=5,F41,0)</f>
        <v>0</v>
      </c>
      <c r="E41" s="113">
        <f>IF(I41=6,F41,0)</f>
        <v>0</v>
      </c>
      <c r="F41" s="117">
        <v>4</v>
      </c>
      <c r="H41" s="138">
        <v>4</v>
      </c>
      <c r="I41" s="112">
        <v>1</v>
      </c>
      <c r="J41" s="121" t="str">
        <f>LOOKUP(I41,Names!A$2:B1931)</f>
        <v>Royal Sutton Coldfield</v>
      </c>
      <c r="K41" s="202">
        <v>65.400000000000006</v>
      </c>
      <c r="L41" s="129"/>
      <c r="M41" s="267" t="s">
        <v>209</v>
      </c>
      <c r="N41" s="120">
        <v>4</v>
      </c>
      <c r="O41" s="112"/>
      <c r="P41" s="121" t="e">
        <f>LOOKUP(O41,Names!A$2:B1938)</f>
        <v>#N/A</v>
      </c>
      <c r="Q41" s="114"/>
      <c r="R41" s="129"/>
      <c r="S41" s="76"/>
      <c r="T41" s="116">
        <f>IF(INT(O41/100)=1,Y41,0)</f>
        <v>0</v>
      </c>
      <c r="U41" s="116">
        <f>IF(INT(O41/100)=3,Y41,0)</f>
        <v>0</v>
      </c>
      <c r="V41" s="116">
        <f>IF(INT(O41/100)=4,Y41,0)</f>
        <v>0</v>
      </c>
      <c r="W41" s="116">
        <f>IF(INT(O41/100)=5,Y41,0)</f>
        <v>0</v>
      </c>
      <c r="X41" s="116">
        <f>IF(INT(O41/100)=6,Y41,0)</f>
        <v>0</v>
      </c>
      <c r="Y41" s="105">
        <v>4</v>
      </c>
    </row>
    <row r="42" spans="1:25" ht="16.5" thickBot="1" x14ac:dyDescent="0.3">
      <c r="A42" s="113">
        <f>IF(I42=1,F42,0)</f>
        <v>0</v>
      </c>
      <c r="B42" s="113">
        <f>IF(I42=3,F42,0)</f>
        <v>0</v>
      </c>
      <c r="C42" s="113">
        <f>IF(I42=4,F42,0)</f>
        <v>0</v>
      </c>
      <c r="D42" s="113">
        <f>IF(I42=5,F42,0)</f>
        <v>0</v>
      </c>
      <c r="E42" s="113">
        <f>IF(I42=6,F42,0)</f>
        <v>0</v>
      </c>
      <c r="F42" s="117">
        <v>2</v>
      </c>
      <c r="H42" s="138">
        <v>5</v>
      </c>
      <c r="I42" s="112"/>
      <c r="J42" s="121" t="e">
        <f>LOOKUP(I42,Names!A$2:B1932)</f>
        <v>#N/A</v>
      </c>
      <c r="K42" s="202"/>
      <c r="L42" s="129"/>
      <c r="M42" s="267" t="s">
        <v>209</v>
      </c>
      <c r="N42" s="124">
        <v>5</v>
      </c>
      <c r="O42" s="125"/>
      <c r="P42" s="126" t="e">
        <f>LOOKUP(O42,Names!A$2:B1939)</f>
        <v>#N/A</v>
      </c>
      <c r="Q42" s="136"/>
      <c r="R42" s="134"/>
      <c r="S42" s="76"/>
      <c r="T42" s="116">
        <f>IF(INT(O42/100)=1,Y42,0)</f>
        <v>0</v>
      </c>
      <c r="U42" s="116">
        <f>IF(INT(O42/100)=3,Y42,0)</f>
        <v>0</v>
      </c>
      <c r="V42" s="116">
        <f>IF(INT(O42/100)=4,Y42,0)</f>
        <v>0</v>
      </c>
      <c r="W42" s="116">
        <f>IF(INT(O42/100)=5,Y42,0)</f>
        <v>0</v>
      </c>
      <c r="X42" s="116">
        <f>IF(INT(O42/100)=6,Y42,0)</f>
        <v>0</v>
      </c>
      <c r="Y42" s="105">
        <v>2</v>
      </c>
    </row>
    <row r="43" spans="1:25" ht="16.5" thickBot="1" x14ac:dyDescent="0.3">
      <c r="A43" s="114"/>
      <c r="B43" s="114"/>
      <c r="C43" s="114"/>
      <c r="D43" s="114"/>
      <c r="E43" s="114"/>
      <c r="F43" s="115" t="s">
        <v>133</v>
      </c>
      <c r="H43" s="139"/>
      <c r="I43" s="121"/>
      <c r="J43" s="121"/>
      <c r="K43" s="378"/>
      <c r="L43" s="129"/>
      <c r="M43" s="267" t="s">
        <v>209</v>
      </c>
      <c r="N43" s="106"/>
      <c r="O43" s="106"/>
      <c r="P43" s="118"/>
      <c r="Q43" s="118"/>
      <c r="R43" s="118"/>
      <c r="T43" s="114"/>
      <c r="U43" s="114"/>
      <c r="V43" s="114"/>
      <c r="W43" s="114"/>
      <c r="X43" s="114"/>
      <c r="Y43" s="115" t="s">
        <v>133</v>
      </c>
    </row>
    <row r="44" spans="1:25" ht="16.5" thickBot="1" x14ac:dyDescent="0.3">
      <c r="A44" s="107" t="s">
        <v>123</v>
      </c>
      <c r="B44" s="108" t="s">
        <v>125</v>
      </c>
      <c r="C44" s="109" t="s">
        <v>127</v>
      </c>
      <c r="D44" s="110" t="s">
        <v>129</v>
      </c>
      <c r="E44" s="111" t="s">
        <v>131</v>
      </c>
      <c r="H44" s="265" t="s">
        <v>142</v>
      </c>
      <c r="I44" s="127">
        <v>8.3000000000000007</v>
      </c>
      <c r="J44" s="122" t="s">
        <v>144</v>
      </c>
      <c r="K44" s="379"/>
      <c r="L44" s="129"/>
      <c r="M44" s="267" t="s">
        <v>209</v>
      </c>
      <c r="N44" s="264" t="s">
        <v>149</v>
      </c>
      <c r="O44" s="135"/>
      <c r="P44" s="119" t="s">
        <v>151</v>
      </c>
      <c r="Q44" s="119"/>
      <c r="R44" s="131"/>
      <c r="S44" s="76"/>
      <c r="T44" s="107" t="s">
        <v>123</v>
      </c>
      <c r="U44" s="108" t="s">
        <v>125</v>
      </c>
      <c r="V44" s="109" t="s">
        <v>127</v>
      </c>
      <c r="W44" s="110" t="s">
        <v>129</v>
      </c>
      <c r="X44" s="111" t="s">
        <v>131</v>
      </c>
    </row>
    <row r="45" spans="1:25" ht="16.5" thickBot="1" x14ac:dyDescent="0.3">
      <c r="A45" s="113">
        <f>IF(I45=1,F45,0)</f>
        <v>0</v>
      </c>
      <c r="B45" s="113">
        <f>IF(I45=3,F45,0)</f>
        <v>0</v>
      </c>
      <c r="C45" s="113">
        <f>IF(I45=4,F45,0)</f>
        <v>0</v>
      </c>
      <c r="D45" s="113">
        <f>IF(I45=5,F45,0)</f>
        <v>0</v>
      </c>
      <c r="E45" s="113">
        <f>IF(I45=6,F45,0)</f>
        <v>10</v>
      </c>
      <c r="F45" s="117">
        <v>10</v>
      </c>
      <c r="H45" s="138">
        <v>1</v>
      </c>
      <c r="I45" s="112">
        <v>6</v>
      </c>
      <c r="J45" s="121" t="str">
        <f>LOOKUP(I45,Names!A$2:B1935)</f>
        <v>Solihull &amp; Small Heath</v>
      </c>
      <c r="K45" s="202">
        <v>58.3</v>
      </c>
      <c r="L45" s="129"/>
      <c r="M45" s="267" t="s">
        <v>209</v>
      </c>
      <c r="N45" s="120">
        <v>1</v>
      </c>
      <c r="O45" s="112">
        <v>639</v>
      </c>
      <c r="P45" s="121" t="str">
        <f>LOOKUP(O45,Names!A$2:B1942)</f>
        <v>Caleb Taylor</v>
      </c>
      <c r="Q45" s="210">
        <v>8</v>
      </c>
      <c r="R45" s="129"/>
      <c r="S45" s="76"/>
      <c r="T45" s="116">
        <f>IF(INT(O45/100)=1,Y45,0)</f>
        <v>0</v>
      </c>
      <c r="U45" s="116">
        <f>IF(INT(O45/100)=3,Y45,0)</f>
        <v>0</v>
      </c>
      <c r="V45" s="116">
        <f>IF(INT(O45/100)=4,Y45,0)</f>
        <v>0</v>
      </c>
      <c r="W45" s="116">
        <f>IF(INT(O45/100)=5,Y45,0)</f>
        <v>0</v>
      </c>
      <c r="X45" s="116">
        <f>IF(INT(O45/100)=6,Y45,0)</f>
        <v>10</v>
      </c>
      <c r="Y45" s="105">
        <v>10</v>
      </c>
    </row>
    <row r="46" spans="1:25" ht="16.5" thickBot="1" x14ac:dyDescent="0.3">
      <c r="A46" s="113">
        <f>IF(I46=1,F46,0)</f>
        <v>0</v>
      </c>
      <c r="B46" s="113">
        <f>IF(I46=3,F46,0)</f>
        <v>0</v>
      </c>
      <c r="C46" s="113">
        <f>IF(I46=4,F46,0)</f>
        <v>0</v>
      </c>
      <c r="D46" s="113">
        <f>IF(I46=5,F46,0)</f>
        <v>8</v>
      </c>
      <c r="E46" s="113">
        <f>IF(I46=6,F46,0)</f>
        <v>0</v>
      </c>
      <c r="F46" s="117">
        <v>8</v>
      </c>
      <c r="H46" s="138">
        <v>2</v>
      </c>
      <c r="I46" s="112">
        <v>5</v>
      </c>
      <c r="J46" s="121" t="str">
        <f>LOOKUP(I46,Names!A$2:B1936)</f>
        <v>Tamworth AC</v>
      </c>
      <c r="K46" s="202">
        <v>59.3</v>
      </c>
      <c r="L46" s="129"/>
      <c r="M46" s="267" t="s">
        <v>209</v>
      </c>
      <c r="N46" s="120">
        <v>2</v>
      </c>
      <c r="O46" s="112">
        <v>537</v>
      </c>
      <c r="P46" s="121" t="str">
        <f>LOOKUP(O46,Names!A$2:B1943)</f>
        <v>Timothy Li</v>
      </c>
      <c r="Q46" s="210">
        <v>6.5</v>
      </c>
      <c r="R46" s="129"/>
      <c r="S46" s="76"/>
      <c r="T46" s="116">
        <f>IF(INT(O46/100)=1,Y46,0)</f>
        <v>0</v>
      </c>
      <c r="U46" s="116">
        <f>IF(INT(O46/100)=3,Y46,0)</f>
        <v>0</v>
      </c>
      <c r="V46" s="116">
        <f>IF(INT(O46/100)=4,Y46,0)</f>
        <v>0</v>
      </c>
      <c r="W46" s="116">
        <f>IF(INT(O46/100)=5,Y46,0)</f>
        <v>8</v>
      </c>
      <c r="X46" s="116">
        <f>IF(INT(O46/100)=6,Y46,0)</f>
        <v>0</v>
      </c>
      <c r="Y46" s="105">
        <v>8</v>
      </c>
    </row>
    <row r="47" spans="1:25" ht="16.5" thickBot="1" x14ac:dyDescent="0.3">
      <c r="A47" s="113">
        <f>IF(I47=1,F47,0)</f>
        <v>6</v>
      </c>
      <c r="B47" s="113">
        <f>IF(I47=3,F47,0)</f>
        <v>0</v>
      </c>
      <c r="C47" s="113">
        <f>IF(I47=4,F47,0)</f>
        <v>0</v>
      </c>
      <c r="D47" s="113">
        <f>IF(I47=5,F47,0)</f>
        <v>0</v>
      </c>
      <c r="E47" s="113">
        <f>IF(I47=6,F47,0)</f>
        <v>0</v>
      </c>
      <c r="F47" s="117">
        <v>6</v>
      </c>
      <c r="H47" s="138">
        <v>3</v>
      </c>
      <c r="I47" s="112">
        <v>1</v>
      </c>
      <c r="J47" s="121" t="str">
        <f>LOOKUP(I47,Names!A$2:B1937)</f>
        <v>Royal Sutton Coldfield</v>
      </c>
      <c r="K47" s="202">
        <v>68.8</v>
      </c>
      <c r="L47" s="129"/>
      <c r="M47" s="267" t="s">
        <v>209</v>
      </c>
      <c r="N47" s="120">
        <v>3</v>
      </c>
      <c r="O47" s="112">
        <v>352</v>
      </c>
      <c r="P47" s="121" t="str">
        <f>LOOKUP(O47,Names!A$2:B1944)</f>
        <v>Noah Lloyd</v>
      </c>
      <c r="Q47" s="210">
        <v>6</v>
      </c>
      <c r="R47" s="129"/>
      <c r="S47" s="76"/>
      <c r="T47" s="116">
        <f>IF(INT(O47/100)=1,Y47,0)</f>
        <v>0</v>
      </c>
      <c r="U47" s="116">
        <f>IF(INT(O47/100)=3,Y47,0)</f>
        <v>6</v>
      </c>
      <c r="V47" s="116">
        <f>IF(INT(O47/100)=4,Y47,0)</f>
        <v>0</v>
      </c>
      <c r="W47" s="116">
        <f>IF(INT(O47/100)=5,Y47,0)</f>
        <v>0</v>
      </c>
      <c r="X47" s="116">
        <f>IF(INT(O47/100)=6,Y47,0)</f>
        <v>0</v>
      </c>
      <c r="Y47" s="105">
        <v>6</v>
      </c>
    </row>
    <row r="48" spans="1:25" ht="16.5" thickBot="1" x14ac:dyDescent="0.3">
      <c r="A48" s="113">
        <f>IF(I48=1,F48,0)</f>
        <v>0</v>
      </c>
      <c r="B48" s="113">
        <f>IF(I48=3,F48,0)</f>
        <v>0</v>
      </c>
      <c r="C48" s="113">
        <f>IF(I48=4,F48,0)</f>
        <v>0</v>
      </c>
      <c r="D48" s="113">
        <f>IF(I48=5,F48,0)</f>
        <v>0</v>
      </c>
      <c r="E48" s="113">
        <f>IF(I48=6,F48,0)</f>
        <v>0</v>
      </c>
      <c r="F48" s="117">
        <v>4</v>
      </c>
      <c r="H48" s="138">
        <v>4</v>
      </c>
      <c r="I48" s="112"/>
      <c r="J48" s="121" t="e">
        <f>LOOKUP(I48,Names!A$2:B1938)</f>
        <v>#N/A</v>
      </c>
      <c r="K48" s="202"/>
      <c r="L48" s="129"/>
      <c r="M48" s="267" t="s">
        <v>209</v>
      </c>
      <c r="N48" s="120">
        <v>4</v>
      </c>
      <c r="O48" s="112">
        <v>499</v>
      </c>
      <c r="P48" s="121" t="str">
        <f>LOOKUP(O48,Names!A$2:B1945)</f>
        <v>Alex Johnson</v>
      </c>
      <c r="Q48" s="210">
        <v>4.75</v>
      </c>
      <c r="R48" s="129"/>
      <c r="S48" s="76"/>
      <c r="T48" s="116">
        <f>IF(INT(O48/100)=1,Y48,0)</f>
        <v>0</v>
      </c>
      <c r="U48" s="116">
        <f>IF(INT(O48/100)=3,Y48,0)</f>
        <v>0</v>
      </c>
      <c r="V48" s="116">
        <f>IF(INT(O48/100)=4,Y48,0)</f>
        <v>4</v>
      </c>
      <c r="W48" s="116">
        <f>IF(INT(O48/100)=5,Y48,0)</f>
        <v>0</v>
      </c>
      <c r="X48" s="116">
        <f>IF(INT(O48/100)=6,Y48,0)</f>
        <v>0</v>
      </c>
      <c r="Y48" s="105">
        <v>4</v>
      </c>
    </row>
    <row r="49" spans="1:25" ht="16.5" thickBot="1" x14ac:dyDescent="0.3">
      <c r="A49" s="113">
        <f>IF(I49=1,F49,0)</f>
        <v>0</v>
      </c>
      <c r="B49" s="113">
        <f>IF(I49=3,F49,0)</f>
        <v>0</v>
      </c>
      <c r="C49" s="113">
        <f>IF(I49=4,F49,0)</f>
        <v>0</v>
      </c>
      <c r="D49" s="113">
        <f>IF(I49=5,F49,0)</f>
        <v>0</v>
      </c>
      <c r="E49" s="113">
        <f>IF(I49=6,F49,0)</f>
        <v>0</v>
      </c>
      <c r="F49" s="117">
        <v>2</v>
      </c>
      <c r="H49" s="138">
        <v>5</v>
      </c>
      <c r="I49" s="112"/>
      <c r="J49" s="121" t="e">
        <f>LOOKUP(I49,Names!A$2:B1939)</f>
        <v>#N/A</v>
      </c>
      <c r="K49" s="202"/>
      <c r="L49" s="129"/>
      <c r="M49" s="267" t="s">
        <v>209</v>
      </c>
      <c r="N49" s="120">
        <v>5</v>
      </c>
      <c r="O49" s="112">
        <v>126</v>
      </c>
      <c r="P49" s="121" t="str">
        <f>LOOKUP(O49,Names!A$2:B1946)</f>
        <v>Liam Bisseu</v>
      </c>
      <c r="Q49" s="210">
        <v>4.5</v>
      </c>
      <c r="R49" s="129"/>
      <c r="S49" s="76"/>
      <c r="T49" s="116">
        <f>IF(INT(O49/100)=1,Y49,0)</f>
        <v>2</v>
      </c>
      <c r="U49" s="116">
        <f>IF(INT(O49/100)=3,Y49,0)</f>
        <v>0</v>
      </c>
      <c r="V49" s="116">
        <f>IF(INT(O49/100)=4,Y49,0)</f>
        <v>0</v>
      </c>
      <c r="W49" s="116">
        <f>IF(INT(O49/100)=5,Y49,0)</f>
        <v>0</v>
      </c>
      <c r="X49" s="116">
        <f>IF(INT(O49/100)=6,Y49,0)</f>
        <v>0</v>
      </c>
      <c r="Y49" s="105">
        <v>2</v>
      </c>
    </row>
    <row r="50" spans="1:25" ht="16.5" thickBot="1" x14ac:dyDescent="0.3">
      <c r="A50" s="114"/>
      <c r="B50" s="114"/>
      <c r="C50" s="114"/>
      <c r="D50" s="114"/>
      <c r="E50" s="114"/>
      <c r="F50" s="115" t="s">
        <v>133</v>
      </c>
      <c r="H50" s="128"/>
      <c r="I50" s="122"/>
      <c r="J50" s="121"/>
      <c r="K50" s="378"/>
      <c r="L50" s="129"/>
      <c r="M50" s="267" t="s">
        <v>209</v>
      </c>
      <c r="N50" s="128"/>
      <c r="O50" s="122"/>
      <c r="P50" s="121"/>
      <c r="Q50" s="121"/>
      <c r="R50" s="129"/>
      <c r="S50" s="76"/>
      <c r="T50" s="130"/>
      <c r="U50" s="114"/>
      <c r="V50" s="114"/>
      <c r="W50" s="114"/>
      <c r="X50" s="114"/>
      <c r="Y50" s="115" t="s">
        <v>133</v>
      </c>
    </row>
    <row r="51" spans="1:25" ht="16.5" thickBot="1" x14ac:dyDescent="0.3">
      <c r="A51" s="107" t="s">
        <v>123</v>
      </c>
      <c r="B51" s="108" t="s">
        <v>125</v>
      </c>
      <c r="C51" s="109" t="s">
        <v>127</v>
      </c>
      <c r="D51" s="110" t="s">
        <v>129</v>
      </c>
      <c r="E51" s="111" t="s">
        <v>131</v>
      </c>
      <c r="H51" s="265" t="s">
        <v>145</v>
      </c>
      <c r="I51" s="127">
        <v>9.1</v>
      </c>
      <c r="J51" s="122" t="s">
        <v>146</v>
      </c>
      <c r="K51" s="379"/>
      <c r="L51" s="129"/>
      <c r="M51" s="267" t="s">
        <v>209</v>
      </c>
      <c r="N51" s="265" t="s">
        <v>150</v>
      </c>
      <c r="O51" s="122"/>
      <c r="P51" s="122" t="s">
        <v>152</v>
      </c>
      <c r="Q51" s="122"/>
      <c r="R51" s="129"/>
      <c r="S51" s="76"/>
      <c r="T51" s="107" t="s">
        <v>123</v>
      </c>
      <c r="U51" s="108" t="s">
        <v>125</v>
      </c>
      <c r="V51" s="109" t="s">
        <v>127</v>
      </c>
      <c r="W51" s="110" t="s">
        <v>129</v>
      </c>
      <c r="X51" s="111" t="s">
        <v>131</v>
      </c>
    </row>
    <row r="52" spans="1:25" ht="16.5" thickBot="1" x14ac:dyDescent="0.3">
      <c r="A52" s="113">
        <f>IF(I52=1,F52,0)</f>
        <v>0</v>
      </c>
      <c r="B52" s="113">
        <f>IF(I52=3,F52,0)</f>
        <v>0</v>
      </c>
      <c r="C52" s="113">
        <f>IF(I52=4,F52,0)</f>
        <v>0</v>
      </c>
      <c r="D52" s="113">
        <f>IF(I52=5,F52,0)</f>
        <v>0</v>
      </c>
      <c r="E52" s="113">
        <f>IF(I52=6,F52,0)</f>
        <v>10</v>
      </c>
      <c r="F52" s="117">
        <v>10</v>
      </c>
      <c r="H52" s="138">
        <v>1</v>
      </c>
      <c r="I52" s="112">
        <v>6</v>
      </c>
      <c r="J52" s="121" t="str">
        <f>LOOKUP(I52,Names!A$2:B1942)</f>
        <v>Solihull &amp; Small Heath</v>
      </c>
      <c r="K52" s="202">
        <v>55.6</v>
      </c>
      <c r="L52" s="129"/>
      <c r="M52" s="267" t="s">
        <v>209</v>
      </c>
      <c r="N52" s="120">
        <v>1</v>
      </c>
      <c r="O52" s="112">
        <v>643</v>
      </c>
      <c r="P52" s="121" t="str">
        <f>LOOKUP(O52,Names!A$2:B1949)</f>
        <v>Will Sands</v>
      </c>
      <c r="Q52" s="210">
        <v>6</v>
      </c>
      <c r="R52" s="129"/>
      <c r="S52" s="76"/>
      <c r="T52" s="116">
        <f>IF(INT(O52/100)=1,Y52,0)</f>
        <v>0</v>
      </c>
      <c r="U52" s="116">
        <f>IF(INT(O52/100)=3,Y52,0)</f>
        <v>0</v>
      </c>
      <c r="V52" s="116">
        <f>IF(INT(O52/100)=4,Y52,0)</f>
        <v>0</v>
      </c>
      <c r="W52" s="116">
        <f>IF(INT(O52/100)=5,Y52,0)</f>
        <v>0</v>
      </c>
      <c r="X52" s="116">
        <f>IF(INT(O52/100)=6,Y52,0)</f>
        <v>10</v>
      </c>
      <c r="Y52" s="105">
        <v>10</v>
      </c>
    </row>
    <row r="53" spans="1:25" ht="16.5" thickBot="1" x14ac:dyDescent="0.3">
      <c r="A53" s="113">
        <f>IF(I53=1,F53,0)</f>
        <v>0</v>
      </c>
      <c r="B53" s="113">
        <f>IF(I53=3,F53,0)</f>
        <v>0</v>
      </c>
      <c r="C53" s="113">
        <f>IF(I53=4,F53,0)</f>
        <v>0</v>
      </c>
      <c r="D53" s="113">
        <f>IF(I53=5,F53,0)</f>
        <v>8</v>
      </c>
      <c r="E53" s="113">
        <f>IF(I53=6,F53,0)</f>
        <v>0</v>
      </c>
      <c r="F53" s="117">
        <v>8</v>
      </c>
      <c r="H53" s="138">
        <v>2</v>
      </c>
      <c r="I53" s="112">
        <v>5</v>
      </c>
      <c r="J53" s="121" t="str">
        <f>LOOKUP(I53,Names!A$2:B1943)</f>
        <v>Tamworth AC</v>
      </c>
      <c r="K53" s="202">
        <v>59.4</v>
      </c>
      <c r="L53" s="129"/>
      <c r="M53" s="267" t="s">
        <v>209</v>
      </c>
      <c r="N53" s="120">
        <v>2</v>
      </c>
      <c r="O53" s="112">
        <v>351</v>
      </c>
      <c r="P53" s="121" t="str">
        <f>LOOKUP(O53,Names!A$2:B1950)</f>
        <v>Jayden Pedley-Morgan</v>
      </c>
      <c r="Q53" s="210">
        <v>5.5</v>
      </c>
      <c r="R53" s="129"/>
      <c r="S53" s="76"/>
      <c r="T53" s="116">
        <f>IF(INT(O53/100)=1,Y53,0)</f>
        <v>0</v>
      </c>
      <c r="U53" s="116">
        <f>IF(INT(O53/100)=3,Y53,0)</f>
        <v>8</v>
      </c>
      <c r="V53" s="116">
        <f>IF(INT(O53/100)=4,Y53,0)</f>
        <v>0</v>
      </c>
      <c r="W53" s="116">
        <f>IF(INT(O53/100)=5,Y53,0)</f>
        <v>0</v>
      </c>
      <c r="X53" s="116">
        <f>IF(INT(O53/100)=6,Y53,0)</f>
        <v>0</v>
      </c>
      <c r="Y53" s="105">
        <v>8</v>
      </c>
    </row>
    <row r="54" spans="1:25" ht="16.5" thickBot="1" x14ac:dyDescent="0.3">
      <c r="A54" s="113">
        <f>IF(I54=1,F54,0)</f>
        <v>0</v>
      </c>
      <c r="B54" s="113">
        <f>IF(I54=3,F54,0)</f>
        <v>6</v>
      </c>
      <c r="C54" s="113">
        <f>IF(I54=4,F54,0)</f>
        <v>0</v>
      </c>
      <c r="D54" s="113">
        <f>IF(I54=5,F54,0)</f>
        <v>0</v>
      </c>
      <c r="E54" s="113">
        <f>IF(I54=6,F54,0)</f>
        <v>0</v>
      </c>
      <c r="F54" s="117">
        <v>6</v>
      </c>
      <c r="H54" s="138">
        <v>3</v>
      </c>
      <c r="I54" s="112">
        <v>3</v>
      </c>
      <c r="J54" s="121" t="str">
        <f>LOOKUP(I54,Names!A$2:B1944)</f>
        <v>Birchfield Harriers</v>
      </c>
      <c r="K54" s="202">
        <v>59.8</v>
      </c>
      <c r="L54" s="129"/>
      <c r="M54" s="267" t="s">
        <v>209</v>
      </c>
      <c r="N54" s="120">
        <v>3</v>
      </c>
      <c r="O54" s="112">
        <v>535</v>
      </c>
      <c r="P54" s="121" t="str">
        <f>LOOKUP(O54,Names!A$2:B1951)</f>
        <v>Seb Stowe</v>
      </c>
      <c r="Q54" s="210">
        <v>4.75</v>
      </c>
      <c r="R54" s="129"/>
      <c r="S54" s="76"/>
      <c r="T54" s="116">
        <f>IF(INT(O54/100)=1,Y54,0)</f>
        <v>0</v>
      </c>
      <c r="U54" s="116">
        <f>IF(INT(O54/100)=3,Y54,0)</f>
        <v>0</v>
      </c>
      <c r="V54" s="116">
        <f>IF(INT(O54/100)=4,Y54,0)</f>
        <v>0</v>
      </c>
      <c r="W54" s="116">
        <f>IF(INT(O54/100)=5,Y54,0)</f>
        <v>6</v>
      </c>
      <c r="X54" s="116">
        <f>IF(INT(O54/100)=6,Y54,0)</f>
        <v>0</v>
      </c>
      <c r="Y54" s="105">
        <v>6</v>
      </c>
    </row>
    <row r="55" spans="1:25" ht="16.5" thickBot="1" x14ac:dyDescent="0.3">
      <c r="A55" s="113">
        <f>IF(I55=1,F55,0)</f>
        <v>4</v>
      </c>
      <c r="B55" s="113">
        <f>IF(I55=3,F55,0)</f>
        <v>0</v>
      </c>
      <c r="C55" s="113">
        <f>IF(I55=4,F55,0)</f>
        <v>0</v>
      </c>
      <c r="D55" s="113">
        <f>IF(I55=5,F55,0)</f>
        <v>0</v>
      </c>
      <c r="E55" s="113">
        <f>IF(I55=6,F55,0)</f>
        <v>0</v>
      </c>
      <c r="F55" s="117">
        <v>4</v>
      </c>
      <c r="H55" s="138">
        <v>4</v>
      </c>
      <c r="I55" s="112">
        <v>1</v>
      </c>
      <c r="J55" s="121" t="str">
        <f>LOOKUP(I55,Names!A$2:B1945)</f>
        <v>Royal Sutton Coldfield</v>
      </c>
      <c r="K55" s="202">
        <v>63.2</v>
      </c>
      <c r="L55" s="129"/>
      <c r="M55" s="267" t="s">
        <v>209</v>
      </c>
      <c r="N55" s="120">
        <v>4</v>
      </c>
      <c r="O55" s="112">
        <v>127</v>
      </c>
      <c r="P55" s="121" t="str">
        <f>LOOKUP(O55,Names!A$2:B1952)</f>
        <v>Jacob Thomas</v>
      </c>
      <c r="Q55" s="210">
        <v>4</v>
      </c>
      <c r="R55" s="129"/>
      <c r="S55" s="76"/>
      <c r="T55" s="116">
        <f>IF(INT(O55/100)=1,Y55,0)</f>
        <v>4</v>
      </c>
      <c r="U55" s="116">
        <f>IF(INT(O55/100)=3,Y55,0)</f>
        <v>0</v>
      </c>
      <c r="V55" s="116">
        <f>IF(INT(O55/100)=4,Y55,0)</f>
        <v>0</v>
      </c>
      <c r="W55" s="116">
        <f>IF(INT(O55/100)=5,Y55,0)</f>
        <v>0</v>
      </c>
      <c r="X55" s="116">
        <f>IF(INT(O55/100)=6,Y55,0)</f>
        <v>0</v>
      </c>
      <c r="Y55" s="105">
        <v>4</v>
      </c>
    </row>
    <row r="56" spans="1:25" ht="16.5" thickBot="1" x14ac:dyDescent="0.3">
      <c r="A56" s="113">
        <f>IF(I56=1,F56,0)</f>
        <v>0</v>
      </c>
      <c r="B56" s="113">
        <f>IF(I56=3,F56,0)</f>
        <v>0</v>
      </c>
      <c r="C56" s="113">
        <f>IF(I56=4,F56,0)</f>
        <v>0</v>
      </c>
      <c r="D56" s="113">
        <f>IF(I56=5,F56,0)</f>
        <v>0</v>
      </c>
      <c r="E56" s="113">
        <f>IF(I56=6,F56,0)</f>
        <v>0</v>
      </c>
      <c r="F56" s="117">
        <v>2</v>
      </c>
      <c r="H56" s="140">
        <v>5</v>
      </c>
      <c r="I56" s="125"/>
      <c r="J56" s="126" t="e">
        <f>LOOKUP(I56,Names!A$2:B1946)</f>
        <v>#N/A</v>
      </c>
      <c r="K56" s="380"/>
      <c r="L56" s="134"/>
      <c r="M56" s="267" t="s">
        <v>209</v>
      </c>
      <c r="N56" s="124">
        <v>5</v>
      </c>
      <c r="O56" s="125"/>
      <c r="P56" s="126" t="e">
        <f>LOOKUP(O56,Names!A$2:B1953)</f>
        <v>#N/A</v>
      </c>
      <c r="Q56" s="377"/>
      <c r="R56" s="134"/>
      <c r="S56" s="76"/>
      <c r="T56" s="116">
        <f>IF(INT(O56/100)=1,Y56,0)</f>
        <v>0</v>
      </c>
      <c r="U56" s="116">
        <f>IF(INT(O56/100)=3,Y56,0)</f>
        <v>0</v>
      </c>
      <c r="V56" s="116">
        <f>IF(INT(O56/100)=4,Y56,0)</f>
        <v>0</v>
      </c>
      <c r="W56" s="116">
        <f>IF(INT(O56/100)=5,Y56,0)</f>
        <v>0</v>
      </c>
      <c r="X56" s="116">
        <f>IF(INT(O56/100)=6,Y56,0)</f>
        <v>0</v>
      </c>
      <c r="Y56" s="105">
        <v>2</v>
      </c>
    </row>
    <row r="57" spans="1:25" ht="16.5" thickBot="1" x14ac:dyDescent="0.3">
      <c r="A57" s="114"/>
      <c r="B57" s="114"/>
      <c r="C57" s="114"/>
      <c r="D57" s="114"/>
      <c r="E57" s="114"/>
      <c r="F57" s="115" t="s">
        <v>133</v>
      </c>
      <c r="H57" s="106"/>
      <c r="I57" s="106"/>
      <c r="J57" s="118"/>
      <c r="K57" s="118"/>
      <c r="L57" s="118"/>
      <c r="M57" s="267" t="s">
        <v>209</v>
      </c>
      <c r="N57" s="106"/>
      <c r="O57" s="106"/>
      <c r="P57" s="118"/>
      <c r="Q57" s="118"/>
      <c r="R57" s="118"/>
      <c r="T57" s="114"/>
      <c r="U57" s="114"/>
      <c r="V57" s="114"/>
      <c r="W57" s="114"/>
      <c r="X57" s="114"/>
      <c r="Y57" s="115" t="s">
        <v>133</v>
      </c>
    </row>
    <row r="58" spans="1:25" ht="16.5" thickBot="1" x14ac:dyDescent="0.3">
      <c r="A58" s="107" t="s">
        <v>123</v>
      </c>
      <c r="B58" s="108" t="s">
        <v>125</v>
      </c>
      <c r="C58" s="109" t="s">
        <v>127</v>
      </c>
      <c r="D58" s="110" t="s">
        <v>129</v>
      </c>
      <c r="E58" s="111" t="s">
        <v>131</v>
      </c>
      <c r="H58" s="264" t="s">
        <v>190</v>
      </c>
      <c r="I58" s="135"/>
      <c r="J58" s="119" t="s">
        <v>187</v>
      </c>
      <c r="K58" s="119"/>
      <c r="L58" s="131"/>
      <c r="M58" s="267" t="s">
        <v>209</v>
      </c>
      <c r="N58" s="264" t="s">
        <v>191</v>
      </c>
      <c r="O58" s="135"/>
      <c r="P58" s="119" t="s">
        <v>188</v>
      </c>
      <c r="Q58" s="119"/>
      <c r="R58" s="131"/>
      <c r="S58" s="76"/>
      <c r="T58" s="107" t="s">
        <v>123</v>
      </c>
      <c r="U58" s="108" t="s">
        <v>125</v>
      </c>
      <c r="V58" s="109" t="s">
        <v>127</v>
      </c>
      <c r="W58" s="110" t="s">
        <v>129</v>
      </c>
      <c r="X58" s="111" t="s">
        <v>131</v>
      </c>
    </row>
    <row r="59" spans="1:25" ht="16.5" thickBot="1" x14ac:dyDescent="0.3">
      <c r="A59" s="116">
        <f>IF(INT(I59/100)=1,F59,0)</f>
        <v>0</v>
      </c>
      <c r="B59" s="116">
        <f>IF(INT(I59/100)=3,F59,0)</f>
        <v>0</v>
      </c>
      <c r="C59" s="116">
        <f>IF(INT(I59/100)=4,F59,0)</f>
        <v>0</v>
      </c>
      <c r="D59" s="116">
        <f>IF(INT(I59/100)=5,F59,0)</f>
        <v>0</v>
      </c>
      <c r="E59" s="116">
        <f>IF(INT(I59/100)=6,F59,0)</f>
        <v>10</v>
      </c>
      <c r="F59" s="105">
        <v>10</v>
      </c>
      <c r="H59" s="120">
        <v>1</v>
      </c>
      <c r="I59" s="112">
        <v>640</v>
      </c>
      <c r="J59" s="121" t="str">
        <f>LOOKUP(I59,Names!A$2:B1949)</f>
        <v>Elliot Tanner</v>
      </c>
      <c r="K59" s="114">
        <v>55</v>
      </c>
      <c r="L59" s="129"/>
      <c r="M59" s="267" t="s">
        <v>209</v>
      </c>
      <c r="N59" s="120">
        <v>1</v>
      </c>
      <c r="O59" s="112">
        <v>642</v>
      </c>
      <c r="P59" s="121" t="str">
        <f>LOOKUP(O59,Names!A$2:B1956)</f>
        <v>Lewis Edwards</v>
      </c>
      <c r="Q59" s="114">
        <v>51</v>
      </c>
      <c r="R59" s="129"/>
      <c r="S59" s="76"/>
      <c r="T59" s="116">
        <f>IF(INT(O59/100)=1,Y59,0)</f>
        <v>0</v>
      </c>
      <c r="U59" s="116">
        <f>IF(INT(O59/100)=3,Y59,0)</f>
        <v>0</v>
      </c>
      <c r="V59" s="116">
        <f>IF(INT(O59/100)=4,Y59,0)</f>
        <v>0</v>
      </c>
      <c r="W59" s="116">
        <f>IF(INT(O59/100)=5,Y59,0)</f>
        <v>0</v>
      </c>
      <c r="X59" s="116">
        <f>IF(INT(O59/100)=6,Y59,0)</f>
        <v>10</v>
      </c>
      <c r="Y59" s="105">
        <v>10</v>
      </c>
    </row>
    <row r="60" spans="1:25" ht="16.5" thickBot="1" x14ac:dyDescent="0.3">
      <c r="A60" s="116">
        <f>IF(INT(I60/100)=1,F60,0)</f>
        <v>0</v>
      </c>
      <c r="B60" s="116">
        <f>IF(INT(I60/100)=3,F60,0)</f>
        <v>0</v>
      </c>
      <c r="C60" s="116">
        <f>IF(INT(I60/100)=4,F60,0)</f>
        <v>0</v>
      </c>
      <c r="D60" s="116">
        <f>IF(INT(I60/100)=5,F60,0)</f>
        <v>8</v>
      </c>
      <c r="E60" s="116">
        <f>IF(INT(I60/100)=6,F60,0)</f>
        <v>0</v>
      </c>
      <c r="F60" s="105">
        <v>8</v>
      </c>
      <c r="H60" s="120">
        <v>2</v>
      </c>
      <c r="I60" s="112">
        <v>533</v>
      </c>
      <c r="J60" s="121" t="str">
        <f>LOOKUP(I60,Names!A$2:B1950)</f>
        <v>Ryan Pennington</v>
      </c>
      <c r="K60" s="114">
        <v>47</v>
      </c>
      <c r="L60" s="129"/>
      <c r="M60" s="267" t="s">
        <v>209</v>
      </c>
      <c r="N60" s="120">
        <v>2</v>
      </c>
      <c r="O60" s="112">
        <v>537</v>
      </c>
      <c r="P60" s="121" t="str">
        <f>LOOKUP(O60,Names!A$2:B1957)</f>
        <v>Timothy Li</v>
      </c>
      <c r="Q60" s="114">
        <v>46</v>
      </c>
      <c r="R60" s="129"/>
      <c r="S60" s="76"/>
      <c r="T60" s="116">
        <f>IF(INT(O60/100)=1,Y60,0)</f>
        <v>0</v>
      </c>
      <c r="U60" s="116">
        <f>IF(INT(O60/100)=3,Y60,0)</f>
        <v>0</v>
      </c>
      <c r="V60" s="116">
        <f>IF(INT(O60/100)=4,Y60,0)</f>
        <v>0</v>
      </c>
      <c r="W60" s="116">
        <f>IF(INT(O60/100)=5,Y60,0)</f>
        <v>8</v>
      </c>
      <c r="X60" s="116">
        <f>IF(INT(O60/100)=6,Y60,0)</f>
        <v>0</v>
      </c>
      <c r="Y60" s="105">
        <v>8</v>
      </c>
    </row>
    <row r="61" spans="1:25" ht="16.5" thickBot="1" x14ac:dyDescent="0.3">
      <c r="A61" s="116">
        <f>IF(INT(I61/100)=1,F61,0)</f>
        <v>0</v>
      </c>
      <c r="B61" s="116">
        <f>IF(INT(I61/100)=3,F61,0)</f>
        <v>6</v>
      </c>
      <c r="C61" s="116">
        <f>IF(INT(I61/100)=4,F61,0)</f>
        <v>0</v>
      </c>
      <c r="D61" s="116">
        <f>IF(INT(I61/100)=5,F61,0)</f>
        <v>0</v>
      </c>
      <c r="E61" s="116">
        <f>IF(INT(I61/100)=6,F61,0)</f>
        <v>0</v>
      </c>
      <c r="F61" s="105">
        <v>6</v>
      </c>
      <c r="H61" s="120">
        <v>3</v>
      </c>
      <c r="I61" s="112">
        <v>352</v>
      </c>
      <c r="J61" s="121" t="str">
        <f>LOOKUP(I61,Names!A$2:B1951)</f>
        <v>Noah Lloyd</v>
      </c>
      <c r="K61" s="114">
        <v>38</v>
      </c>
      <c r="L61" s="129"/>
      <c r="M61" s="267" t="s">
        <v>209</v>
      </c>
      <c r="N61" s="120">
        <v>3</v>
      </c>
      <c r="O61" s="112">
        <v>119</v>
      </c>
      <c r="P61" s="121" t="str">
        <f>LOOKUP(O61,Names!A$2:B1958)</f>
        <v>Harry Darrock</v>
      </c>
      <c r="Q61" s="114">
        <v>25</v>
      </c>
      <c r="R61" s="129"/>
      <c r="S61" s="76"/>
      <c r="T61" s="116">
        <f>IF(INT(O61/100)=1,Y61,0)</f>
        <v>6</v>
      </c>
      <c r="U61" s="116">
        <f>IF(INT(O61/100)=3,Y61,0)</f>
        <v>0</v>
      </c>
      <c r="V61" s="116">
        <f>IF(INT(O61/100)=4,Y61,0)</f>
        <v>0</v>
      </c>
      <c r="W61" s="116">
        <f>IF(INT(O61/100)=5,Y61,0)</f>
        <v>0</v>
      </c>
      <c r="X61" s="116">
        <f>IF(INT(O61/100)=6,Y61,0)</f>
        <v>0</v>
      </c>
      <c r="Y61" s="105">
        <v>6</v>
      </c>
    </row>
    <row r="62" spans="1:25" ht="16.5" thickBot="1" x14ac:dyDescent="0.3">
      <c r="A62" s="116">
        <f>IF(INT(I62/100)=1,F62,0)</f>
        <v>4</v>
      </c>
      <c r="B62" s="116">
        <f>IF(INT(I62/100)=3,F62,0)</f>
        <v>0</v>
      </c>
      <c r="C62" s="116">
        <f>IF(INT(I62/100)=4,F62,0)</f>
        <v>0</v>
      </c>
      <c r="D62" s="116">
        <f>IF(INT(I62/100)=5,F62,0)</f>
        <v>0</v>
      </c>
      <c r="E62" s="116">
        <f>IF(INT(I62/100)=6,F62,0)</f>
        <v>0</v>
      </c>
      <c r="F62" s="105">
        <v>4</v>
      </c>
      <c r="H62" s="120">
        <v>4</v>
      </c>
      <c r="I62" s="112">
        <v>125</v>
      </c>
      <c r="J62" s="121" t="str">
        <f>LOOKUP(I62,Names!A$2:B1952)</f>
        <v>Cameron Bisseu</v>
      </c>
      <c r="K62" s="114">
        <v>37</v>
      </c>
      <c r="L62" s="129"/>
      <c r="M62" s="267" t="s">
        <v>209</v>
      </c>
      <c r="N62" s="120">
        <v>4</v>
      </c>
      <c r="O62" s="112"/>
      <c r="P62" s="121" t="e">
        <f>LOOKUP(O62,Names!A$2:B1959)</f>
        <v>#N/A</v>
      </c>
      <c r="Q62" s="114"/>
      <c r="R62" s="129"/>
      <c r="S62" s="76"/>
      <c r="T62" s="116">
        <f>IF(INT(O62/100)=1,Y62,0)</f>
        <v>0</v>
      </c>
      <c r="U62" s="116">
        <f>IF(INT(O62/100)=3,Y62,0)</f>
        <v>0</v>
      </c>
      <c r="V62" s="116">
        <f>IF(INT(O62/100)=4,Y62,0)</f>
        <v>0</v>
      </c>
      <c r="W62" s="116">
        <f>IF(INT(O62/100)=5,Y62,0)</f>
        <v>0</v>
      </c>
      <c r="X62" s="116">
        <f>IF(INT(O62/100)=6,Y62,0)</f>
        <v>0</v>
      </c>
      <c r="Y62" s="105">
        <v>4</v>
      </c>
    </row>
    <row r="63" spans="1:25" ht="16.5" thickBot="1" x14ac:dyDescent="0.3">
      <c r="A63" s="116">
        <f>IF(INT(I63/100)=1,F63,0)</f>
        <v>0</v>
      </c>
      <c r="B63" s="116">
        <f>IF(INT(I63/100)=3,F63,0)</f>
        <v>0</v>
      </c>
      <c r="C63" s="116">
        <f>IF(INT(I63/100)=4,F63,0)</f>
        <v>0</v>
      </c>
      <c r="D63" s="116">
        <f>IF(INT(I63/100)=5,F63,0)</f>
        <v>0</v>
      </c>
      <c r="E63" s="116">
        <f>IF(INT(I63/100)=6,F63,0)</f>
        <v>0</v>
      </c>
      <c r="F63" s="105">
        <v>2</v>
      </c>
      <c r="H63" s="120">
        <v>5</v>
      </c>
      <c r="I63" s="112"/>
      <c r="J63" s="121" t="e">
        <f>LOOKUP(I63,Names!A$2:B1953)</f>
        <v>#N/A</v>
      </c>
      <c r="K63" s="114"/>
      <c r="L63" s="129"/>
      <c r="M63" s="267" t="s">
        <v>209</v>
      </c>
      <c r="N63" s="120">
        <v>5</v>
      </c>
      <c r="O63" s="112"/>
      <c r="P63" s="121" t="e">
        <f>LOOKUP(O63,Names!A$2:B1960)</f>
        <v>#N/A</v>
      </c>
      <c r="Q63" s="114"/>
      <c r="R63" s="129"/>
      <c r="S63" s="76"/>
      <c r="T63" s="116">
        <f>IF(INT(O63/100)=1,Y63,0)</f>
        <v>0</v>
      </c>
      <c r="U63" s="116">
        <f>IF(INT(O63/100)=3,Y63,0)</f>
        <v>0</v>
      </c>
      <c r="V63" s="116">
        <f>IF(INT(O63/100)=4,Y63,0)</f>
        <v>0</v>
      </c>
      <c r="W63" s="116">
        <f>IF(INT(O63/100)=5,Y63,0)</f>
        <v>0</v>
      </c>
      <c r="X63" s="116">
        <f>IF(INT(O63/100)=6,Y63,0)</f>
        <v>0</v>
      </c>
      <c r="Y63" s="105">
        <v>2</v>
      </c>
    </row>
    <row r="64" spans="1:25" ht="16.5" thickBot="1" x14ac:dyDescent="0.3">
      <c r="A64" s="114"/>
      <c r="B64" s="114"/>
      <c r="C64" s="114"/>
      <c r="D64" s="114"/>
      <c r="E64" s="114"/>
      <c r="F64" s="115" t="s">
        <v>133</v>
      </c>
      <c r="H64" s="132"/>
      <c r="I64" s="133"/>
      <c r="J64" s="126"/>
      <c r="K64" s="126"/>
      <c r="L64" s="134"/>
      <c r="M64" s="267" t="s">
        <v>209</v>
      </c>
      <c r="N64" s="132"/>
      <c r="O64" s="133"/>
      <c r="P64" s="126"/>
      <c r="Q64" s="126"/>
      <c r="R64" s="134"/>
      <c r="S64" s="76"/>
      <c r="T64" s="114"/>
      <c r="U64" s="114"/>
      <c r="V64" s="114"/>
      <c r="W64" s="114"/>
      <c r="X64" s="114"/>
      <c r="Y64" s="115" t="s">
        <v>133</v>
      </c>
    </row>
    <row r="71" spans="11:11" x14ac:dyDescent="0.2">
      <c r="K71" s="74" t="s">
        <v>210</v>
      </c>
    </row>
  </sheetData>
  <sortState ref="I3:K7">
    <sortCondition descending="1" ref="K3:K7"/>
  </sortState>
  <mergeCells count="1">
    <mergeCell ref="H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zoomScaleNormal="100" workbookViewId="0"/>
  </sheetViews>
  <sheetFormatPr defaultColWidth="9.140625" defaultRowHeight="15" x14ac:dyDescent="0.2"/>
  <cols>
    <col min="1" max="5" width="5.7109375" style="3" customWidth="1"/>
    <col min="6" max="6" width="5.7109375" style="74" customWidth="1"/>
    <col min="7" max="7" width="2.42578125" style="74" customWidth="1"/>
    <col min="8" max="9" width="5.7109375" style="74" customWidth="1"/>
    <col min="10" max="10" width="23.28515625" style="74" customWidth="1"/>
    <col min="11" max="11" width="8.5703125" style="74" customWidth="1"/>
    <col min="12" max="12" width="5.7109375" style="74" customWidth="1"/>
    <col min="13" max="13" width="4.5703125" style="3" customWidth="1"/>
    <col min="14" max="14" width="6" style="74" customWidth="1"/>
    <col min="15" max="15" width="6.7109375" style="74" customWidth="1"/>
    <col min="16" max="16" width="24" style="3" customWidth="1"/>
    <col min="17" max="17" width="8.85546875" style="3" customWidth="1"/>
    <col min="18" max="18" width="4.5703125" style="3" customWidth="1"/>
    <col min="19" max="19" width="3.28515625" style="10" customWidth="1"/>
    <col min="20" max="24" width="5.7109375" style="3" customWidth="1"/>
    <col min="25" max="25" width="5.7109375" style="74" customWidth="1"/>
    <col min="26" max="16384" width="9.140625" style="3"/>
  </cols>
  <sheetData>
    <row r="1" spans="1:25" ht="16.5" thickBot="1" x14ac:dyDescent="0.3">
      <c r="H1" s="458" t="s">
        <v>157</v>
      </c>
      <c r="I1" s="459"/>
      <c r="J1" s="459"/>
      <c r="K1" s="459"/>
      <c r="L1" s="460"/>
      <c r="M1" s="266" t="s">
        <v>208</v>
      </c>
      <c r="N1" s="255"/>
      <c r="O1" s="256"/>
      <c r="P1" s="256" t="s">
        <v>516</v>
      </c>
      <c r="Q1" s="256"/>
      <c r="R1" s="257"/>
      <c r="S1" s="151"/>
    </row>
    <row r="2" spans="1:25" ht="16.5" thickBot="1" x14ac:dyDescent="0.3">
      <c r="A2" s="155" t="s">
        <v>123</v>
      </c>
      <c r="B2" s="167" t="s">
        <v>125</v>
      </c>
      <c r="C2" s="174" t="s">
        <v>127</v>
      </c>
      <c r="D2" s="181" t="s">
        <v>129</v>
      </c>
      <c r="E2" s="288" t="s">
        <v>131</v>
      </c>
      <c r="F2" s="289" t="s">
        <v>208</v>
      </c>
      <c r="H2" s="255"/>
      <c r="I2" s="256"/>
      <c r="J2" s="256" t="s">
        <v>158</v>
      </c>
      <c r="K2" s="256"/>
      <c r="L2" s="257"/>
      <c r="M2" s="266" t="s">
        <v>208</v>
      </c>
      <c r="N2" s="264" t="s">
        <v>182</v>
      </c>
      <c r="O2" s="247"/>
      <c r="P2" s="236" t="s">
        <v>153</v>
      </c>
      <c r="Q2" s="236"/>
      <c r="R2" s="242"/>
      <c r="S2" s="76"/>
      <c r="T2" s="107" t="s">
        <v>123</v>
      </c>
      <c r="U2" s="108" t="s">
        <v>125</v>
      </c>
      <c r="V2" s="109" t="s">
        <v>127</v>
      </c>
      <c r="W2" s="110" t="s">
        <v>129</v>
      </c>
      <c r="X2" s="111" t="s">
        <v>131</v>
      </c>
    </row>
    <row r="3" spans="1:25" ht="16.5" thickBot="1" x14ac:dyDescent="0.3">
      <c r="A3" s="241">
        <f>SUM(A9:A64)</f>
        <v>48</v>
      </c>
      <c r="B3" s="238">
        <f>SUM(B9:B64)</f>
        <v>22</v>
      </c>
      <c r="C3" s="238">
        <f>SUM(C9:C64)</f>
        <v>22</v>
      </c>
      <c r="D3" s="238">
        <f>SUM(D9:D64)</f>
        <v>60</v>
      </c>
      <c r="E3" s="238">
        <f>SUM(E9:E64)</f>
        <v>72</v>
      </c>
      <c r="F3" s="290" t="s">
        <v>155</v>
      </c>
      <c r="H3" s="250" t="s">
        <v>493</v>
      </c>
      <c r="I3" s="256">
        <v>6</v>
      </c>
      <c r="J3" s="237" t="str">
        <f>LOOKUP(I3,Names!A$2:B1899)</f>
        <v>Solihull &amp; Small Heath</v>
      </c>
      <c r="K3" s="256">
        <f>E$5</f>
        <v>138</v>
      </c>
      <c r="L3" s="254"/>
      <c r="M3" s="266" t="s">
        <v>208</v>
      </c>
      <c r="N3" s="120">
        <v>1</v>
      </c>
      <c r="O3" s="112">
        <v>109</v>
      </c>
      <c r="P3" s="237" t="str">
        <f>LOOKUP(O3,Names!A$2:B1900)</f>
        <v>Freya Liddington</v>
      </c>
      <c r="Q3" s="210">
        <v>1.75</v>
      </c>
      <c r="R3" s="243"/>
      <c r="S3" s="76"/>
      <c r="T3" s="116">
        <f>IF(INT(O3/100)=1,Y3,0)</f>
        <v>10</v>
      </c>
      <c r="U3" s="116">
        <f>IF(INT(O3/100)=3,Y3,0)</f>
        <v>0</v>
      </c>
      <c r="V3" s="116">
        <f>IF(INT(O3/100)=4,Y3,0)</f>
        <v>0</v>
      </c>
      <c r="W3" s="116">
        <f>IF(INT(O3/100)=5,Y3,0)</f>
        <v>0</v>
      </c>
      <c r="X3" s="116">
        <f>IF(INT(O3/100)=6,Y3,0)</f>
        <v>0</v>
      </c>
      <c r="Y3" s="105">
        <v>10</v>
      </c>
    </row>
    <row r="4" spans="1:25" ht="16.5" thickBot="1" x14ac:dyDescent="0.3">
      <c r="A4" s="241">
        <f>SUM(T2:T64)</f>
        <v>72</v>
      </c>
      <c r="B4" s="238">
        <f>SUM(U2:U64)</f>
        <v>34</v>
      </c>
      <c r="C4" s="238">
        <f>SUM(V2:V64)</f>
        <v>34</v>
      </c>
      <c r="D4" s="238">
        <f>SUM(W2:W64)</f>
        <v>54</v>
      </c>
      <c r="E4" s="238">
        <f>SUM(X2:X64)</f>
        <v>66</v>
      </c>
      <c r="F4" s="290" t="s">
        <v>217</v>
      </c>
      <c r="H4" s="250" t="s">
        <v>496</v>
      </c>
      <c r="I4" s="256">
        <v>1</v>
      </c>
      <c r="J4" s="237" t="str">
        <f>LOOKUP(I4,Names!A$2:B1895)</f>
        <v>Royal Sutton Coldfield</v>
      </c>
      <c r="K4" s="256">
        <f>A$5</f>
        <v>120</v>
      </c>
      <c r="L4" s="254"/>
      <c r="M4" s="266" t="s">
        <v>208</v>
      </c>
      <c r="N4" s="120">
        <v>2</v>
      </c>
      <c r="O4" s="112">
        <v>688</v>
      </c>
      <c r="P4" s="237" t="str">
        <f>LOOKUP(O4,Names!A$2:B1901)</f>
        <v>Georgia May Jones</v>
      </c>
      <c r="Q4" s="210">
        <v>1.7</v>
      </c>
      <c r="R4" s="243"/>
      <c r="S4" s="76"/>
      <c r="T4" s="116">
        <f>IF(INT(O4/100)=1,Y4,0)</f>
        <v>0</v>
      </c>
      <c r="U4" s="116">
        <f>IF(INT(O4/100)=3,Y4,0)</f>
        <v>0</v>
      </c>
      <c r="V4" s="116">
        <f>IF(INT(O4/100)=4,Y4,0)</f>
        <v>0</v>
      </c>
      <c r="W4" s="116">
        <f>IF(INT(O4/100)=5,Y4,0)</f>
        <v>0</v>
      </c>
      <c r="X4" s="116">
        <f>IF(INT(O4/100)=6,Y4,0)</f>
        <v>8</v>
      </c>
      <c r="Y4" s="105">
        <v>8</v>
      </c>
    </row>
    <row r="5" spans="1:25" ht="16.5" thickBot="1" x14ac:dyDescent="0.3">
      <c r="A5" s="291">
        <f>A3+A4</f>
        <v>120</v>
      </c>
      <c r="B5" s="292">
        <f>B3+B4</f>
        <v>56</v>
      </c>
      <c r="C5" s="292">
        <f>C3+C4</f>
        <v>56</v>
      </c>
      <c r="D5" s="292">
        <f>D3+D4</f>
        <v>114</v>
      </c>
      <c r="E5" s="292">
        <f>E3+E4</f>
        <v>138</v>
      </c>
      <c r="F5" s="293" t="s">
        <v>156</v>
      </c>
      <c r="H5" s="250" t="s">
        <v>497</v>
      </c>
      <c r="I5" s="256">
        <v>5</v>
      </c>
      <c r="J5" s="237" t="str">
        <f>LOOKUP(I5,Names!A$2:B1898)</f>
        <v>Tamworth AC</v>
      </c>
      <c r="K5" s="256">
        <f>D$5</f>
        <v>114</v>
      </c>
      <c r="L5" s="254"/>
      <c r="M5" s="266" t="s">
        <v>208</v>
      </c>
      <c r="N5" s="120">
        <v>3</v>
      </c>
      <c r="O5" s="112">
        <v>306</v>
      </c>
      <c r="P5" s="237" t="str">
        <f>LOOKUP(O5,Names!A$2:B1902)</f>
        <v>Namala Sentenza</v>
      </c>
      <c r="Q5" s="210">
        <v>1.68</v>
      </c>
      <c r="R5" s="243"/>
      <c r="S5" s="76"/>
      <c r="T5" s="116">
        <f>IF(INT(O5/100)=1,Y5,0)</f>
        <v>0</v>
      </c>
      <c r="U5" s="116">
        <f>IF(INT(O5/100)=3,Y5,0)</f>
        <v>6</v>
      </c>
      <c r="V5" s="116">
        <f>IF(INT(O5/100)=4,Y5,0)</f>
        <v>0</v>
      </c>
      <c r="W5" s="116">
        <f>IF(INT(O5/100)=5,Y5,0)</f>
        <v>0</v>
      </c>
      <c r="X5" s="116">
        <f>IF(INT(O5/100)=6,Y5,0)</f>
        <v>0</v>
      </c>
      <c r="Y5" s="105">
        <v>6</v>
      </c>
    </row>
    <row r="6" spans="1:25" ht="16.5" thickBot="1" x14ac:dyDescent="0.3">
      <c r="A6" s="74"/>
      <c r="B6" s="74"/>
      <c r="C6" s="74"/>
      <c r="D6" s="74"/>
      <c r="E6" s="74"/>
      <c r="H6" s="250" t="s">
        <v>576</v>
      </c>
      <c r="I6" s="256">
        <v>3</v>
      </c>
      <c r="J6" s="237" t="str">
        <f>LOOKUP(I6,Names!A$2:B1896)</f>
        <v>Birchfield Harriers</v>
      </c>
      <c r="K6" s="256">
        <f>B$5</f>
        <v>56</v>
      </c>
      <c r="L6" s="254"/>
      <c r="M6" s="266" t="s">
        <v>208</v>
      </c>
      <c r="N6" s="120">
        <v>4</v>
      </c>
      <c r="O6" s="112">
        <v>463</v>
      </c>
      <c r="P6" s="237" t="str">
        <f>LOOKUP(O6,Names!A$2:B1903)</f>
        <v>Carrie Gordon</v>
      </c>
      <c r="Q6" s="210">
        <v>1.67</v>
      </c>
      <c r="R6" s="243"/>
      <c r="S6" s="76"/>
      <c r="T6" s="116">
        <f>IF(INT(O6/100)=1,Y6,0)</f>
        <v>0</v>
      </c>
      <c r="U6" s="116">
        <f>IF(INT(O6/100)=3,Y6,0)</f>
        <v>0</v>
      </c>
      <c r="V6" s="116">
        <f>IF(INT(O6/100)=4,Y6,0)</f>
        <v>4</v>
      </c>
      <c r="W6" s="116">
        <f>IF(INT(O6/100)=5,Y6,0)</f>
        <v>0</v>
      </c>
      <c r="X6" s="116">
        <f>IF(INT(O6/100)=6,Y6,0)</f>
        <v>0</v>
      </c>
      <c r="Y6" s="105">
        <v>4</v>
      </c>
    </row>
    <row r="7" spans="1:25" ht="16.5" thickBot="1" x14ac:dyDescent="0.3">
      <c r="H7" s="250" t="s">
        <v>576</v>
      </c>
      <c r="I7" s="256">
        <v>4</v>
      </c>
      <c r="J7" s="237" t="str">
        <f>LOOKUP(I7,Names!A$2:B1897)</f>
        <v>Halesowen C&amp;AC</v>
      </c>
      <c r="K7" s="256">
        <f>C$5</f>
        <v>56</v>
      </c>
      <c r="L7" s="254"/>
      <c r="M7" s="266" t="s">
        <v>208</v>
      </c>
      <c r="N7" s="120">
        <v>5</v>
      </c>
      <c r="O7" s="112">
        <v>503</v>
      </c>
      <c r="P7" s="237" t="str">
        <f>LOOKUP(O7,Names!A$2:B1904)</f>
        <v>Sophie Ehlan</v>
      </c>
      <c r="Q7" s="210">
        <v>1.5</v>
      </c>
      <c r="R7" s="243"/>
      <c r="S7" s="76"/>
      <c r="T7" s="116">
        <f>IF(INT(O7/100)=1,Y7,0)</f>
        <v>0</v>
      </c>
      <c r="U7" s="116">
        <f>IF(INT(O7/100)=3,Y7,0)</f>
        <v>0</v>
      </c>
      <c r="V7" s="116">
        <f>IF(INT(O7/100)=4,Y7,0)</f>
        <v>0</v>
      </c>
      <c r="W7" s="116">
        <f>IF(INT(O7/100)=5,Y7,0)</f>
        <v>2</v>
      </c>
      <c r="X7" s="116">
        <f>IF(INT(O7/100)=6,Y7,0)</f>
        <v>0</v>
      </c>
      <c r="Y7" s="105">
        <v>2</v>
      </c>
    </row>
    <row r="8" spans="1:25" ht="15.75" thickBot="1" x14ac:dyDescent="0.25">
      <c r="H8" s="251"/>
      <c r="I8" s="252"/>
      <c r="J8" s="252"/>
      <c r="K8" s="252"/>
      <c r="L8" s="253"/>
      <c r="M8" s="266" t="s">
        <v>208</v>
      </c>
      <c r="N8" s="241"/>
      <c r="O8" s="238"/>
      <c r="P8" s="237"/>
      <c r="Q8" s="381"/>
      <c r="R8" s="243"/>
      <c r="S8" s="76"/>
      <c r="T8" s="130"/>
      <c r="U8" s="114"/>
      <c r="V8" s="114"/>
      <c r="W8" s="114"/>
      <c r="X8" s="114"/>
      <c r="Y8" s="115" t="s">
        <v>133</v>
      </c>
    </row>
    <row r="9" spans="1:25" ht="16.5" thickBot="1" x14ac:dyDescent="0.3">
      <c r="A9" s="107" t="s">
        <v>123</v>
      </c>
      <c r="B9" s="108" t="s">
        <v>125</v>
      </c>
      <c r="C9" s="109" t="s">
        <v>127</v>
      </c>
      <c r="D9" s="110" t="s">
        <v>129</v>
      </c>
      <c r="E9" s="111" t="s">
        <v>131</v>
      </c>
      <c r="H9" s="264" t="s">
        <v>175</v>
      </c>
      <c r="I9" s="137">
        <v>7.3</v>
      </c>
      <c r="J9" s="236" t="s">
        <v>132</v>
      </c>
      <c r="K9" s="236"/>
      <c r="L9" s="242"/>
      <c r="M9" s="266" t="s">
        <v>208</v>
      </c>
      <c r="N9" s="265" t="s">
        <v>183</v>
      </c>
      <c r="O9" s="238"/>
      <c r="P9" s="238" t="s">
        <v>154</v>
      </c>
      <c r="Q9" s="382"/>
      <c r="R9" s="243"/>
      <c r="S9" s="76"/>
      <c r="T9" s="107" t="s">
        <v>123</v>
      </c>
      <c r="U9" s="108" t="s">
        <v>125</v>
      </c>
      <c r="V9" s="109" t="s">
        <v>127</v>
      </c>
      <c r="W9" s="110" t="s">
        <v>129</v>
      </c>
      <c r="X9" s="111" t="s">
        <v>131</v>
      </c>
    </row>
    <row r="10" spans="1:25" ht="15.75" thickBot="1" x14ac:dyDescent="0.25">
      <c r="A10" s="113">
        <f>IF(I10=1,F10,0)</f>
        <v>0</v>
      </c>
      <c r="B10" s="113">
        <f>IF(I10=3,F10,0)</f>
        <v>0</v>
      </c>
      <c r="C10" s="113">
        <f>IF(I10=4,F10,0)</f>
        <v>0</v>
      </c>
      <c r="D10" s="113">
        <f>IF(I10=5,F10,0)</f>
        <v>0</v>
      </c>
      <c r="E10" s="113">
        <f>IF(I10=6,F10,0)</f>
        <v>10</v>
      </c>
      <c r="F10" s="117">
        <v>10</v>
      </c>
      <c r="H10" s="138">
        <v>1</v>
      </c>
      <c r="I10" s="112">
        <v>6</v>
      </c>
      <c r="J10" s="237" t="str">
        <f>LOOKUP(I10,Names!A$2:B1901)</f>
        <v>Solihull &amp; Small Heath</v>
      </c>
      <c r="K10" s="202">
        <v>92.7</v>
      </c>
      <c r="L10" s="243"/>
      <c r="M10" s="266" t="s">
        <v>208</v>
      </c>
      <c r="N10" s="120">
        <v>1</v>
      </c>
      <c r="O10" s="112">
        <v>467</v>
      </c>
      <c r="P10" s="237" t="str">
        <f>LOOKUP(O10,Names!A$2:B1907)</f>
        <v>Kodi Davey</v>
      </c>
      <c r="Q10" s="210">
        <v>1.65</v>
      </c>
      <c r="R10" s="243"/>
      <c r="S10" s="76"/>
      <c r="T10" s="116">
        <f>IF(INT(O10/100)=1,Y10,0)</f>
        <v>0</v>
      </c>
      <c r="U10" s="116">
        <f>IF(INT(O10/100)=3,Y10,0)</f>
        <v>0</v>
      </c>
      <c r="V10" s="116">
        <f>IF(INT(O10/100)=4,Y10,0)</f>
        <v>10</v>
      </c>
      <c r="W10" s="116">
        <f>IF(INT(O10/100)=5,Y10,0)</f>
        <v>0</v>
      </c>
      <c r="X10" s="116">
        <f>IF(INT(O10/100)=6,Y10,0)</f>
        <v>0</v>
      </c>
      <c r="Y10" s="105">
        <v>10</v>
      </c>
    </row>
    <row r="11" spans="1:25" ht="15.75" thickBot="1" x14ac:dyDescent="0.25">
      <c r="A11" s="113">
        <f>IF(I11=1,F11,0)</f>
        <v>8</v>
      </c>
      <c r="B11" s="113">
        <f>IF(I11=3,F11,0)</f>
        <v>0</v>
      </c>
      <c r="C11" s="113">
        <f>IF(I11=4,F11,0)</f>
        <v>0</v>
      </c>
      <c r="D11" s="113">
        <f>IF(I11=5,F11,0)</f>
        <v>0</v>
      </c>
      <c r="E11" s="113">
        <f>IF(I11=6,F11,0)</f>
        <v>0</v>
      </c>
      <c r="F11" s="117">
        <v>8</v>
      </c>
      <c r="H11" s="138">
        <v>2</v>
      </c>
      <c r="I11" s="112">
        <v>1</v>
      </c>
      <c r="J11" s="237" t="str">
        <f>LOOKUP(I11,Names!A$2:B1902)</f>
        <v>Royal Sutton Coldfield</v>
      </c>
      <c r="K11" s="202">
        <v>95.1</v>
      </c>
      <c r="L11" s="243"/>
      <c r="M11" s="266" t="s">
        <v>208</v>
      </c>
      <c r="N11" s="120">
        <v>2</v>
      </c>
      <c r="O11" s="112">
        <v>693</v>
      </c>
      <c r="P11" s="237" t="str">
        <f>LOOKUP(O11,Names!A$2:B1908)</f>
        <v>Charlotte Cappendell</v>
      </c>
      <c r="Q11" s="210">
        <v>1.63</v>
      </c>
      <c r="R11" s="243"/>
      <c r="S11" s="76"/>
      <c r="T11" s="116">
        <f>IF(INT(O11/100)=1,Y11,0)</f>
        <v>0</v>
      </c>
      <c r="U11" s="116">
        <f>IF(INT(O11/100)=3,Y11,0)</f>
        <v>0</v>
      </c>
      <c r="V11" s="116">
        <f>IF(INT(O11/100)=4,Y11,0)</f>
        <v>0</v>
      </c>
      <c r="W11" s="116">
        <f>IF(INT(O11/100)=5,Y11,0)</f>
        <v>0</v>
      </c>
      <c r="X11" s="116">
        <f>IF(INT(O11/100)=6,Y11,0)</f>
        <v>8</v>
      </c>
      <c r="Y11" s="105">
        <v>8</v>
      </c>
    </row>
    <row r="12" spans="1:25" ht="15.75" thickBot="1" x14ac:dyDescent="0.25">
      <c r="A12" s="113">
        <f>IF(I12=1,F12,0)</f>
        <v>0</v>
      </c>
      <c r="B12" s="113">
        <f>IF(I12=3,F12,0)</f>
        <v>6</v>
      </c>
      <c r="C12" s="113">
        <f>IF(I12=4,F12,0)</f>
        <v>0</v>
      </c>
      <c r="D12" s="113">
        <f>IF(I12=5,F12,0)</f>
        <v>0</v>
      </c>
      <c r="E12" s="113">
        <f>IF(I12=6,F12,0)</f>
        <v>0</v>
      </c>
      <c r="F12" s="117">
        <v>6</v>
      </c>
      <c r="H12" s="138">
        <v>3</v>
      </c>
      <c r="I12" s="112">
        <v>3</v>
      </c>
      <c r="J12" s="237" t="str">
        <f>LOOKUP(I12,Names!A$2:B1903)</f>
        <v>Birchfield Harriers</v>
      </c>
      <c r="K12" s="202">
        <v>96.1</v>
      </c>
      <c r="L12" s="243"/>
      <c r="M12" s="266" t="s">
        <v>208</v>
      </c>
      <c r="N12" s="120">
        <v>3</v>
      </c>
      <c r="O12" s="112">
        <v>308</v>
      </c>
      <c r="P12" s="237" t="str">
        <f>LOOKUP(O12,Names!A$2:B1909)</f>
        <v>Ashantay Cole</v>
      </c>
      <c r="Q12" s="210">
        <v>1.52</v>
      </c>
      <c r="R12" s="243"/>
      <c r="S12" s="76"/>
      <c r="T12" s="116">
        <f>IF(INT(O12/100)=1,Y12,0)</f>
        <v>0</v>
      </c>
      <c r="U12" s="116">
        <f>IF(INT(O12/100)=3,Y12,0)</f>
        <v>6</v>
      </c>
      <c r="V12" s="116">
        <f>IF(INT(O12/100)=4,Y12,0)</f>
        <v>0</v>
      </c>
      <c r="W12" s="116">
        <f>IF(INT(O12/100)=5,Y12,0)</f>
        <v>0</v>
      </c>
      <c r="X12" s="116">
        <f>IF(INT(O12/100)=6,Y12,0)</f>
        <v>0</v>
      </c>
      <c r="Y12" s="105">
        <v>6</v>
      </c>
    </row>
    <row r="13" spans="1:25" ht="15.75" thickBot="1" x14ac:dyDescent="0.25">
      <c r="A13" s="113">
        <f>IF(I13=1,F13,0)</f>
        <v>0</v>
      </c>
      <c r="B13" s="113">
        <f>IF(I13=3,F13,0)</f>
        <v>0</v>
      </c>
      <c r="C13" s="113">
        <f>IF(I13=4,F13,0)</f>
        <v>4</v>
      </c>
      <c r="D13" s="113">
        <f>IF(I13=5,F13,0)</f>
        <v>0</v>
      </c>
      <c r="E13" s="113">
        <f>IF(I13=6,F13,0)</f>
        <v>0</v>
      </c>
      <c r="F13" s="117">
        <v>4</v>
      </c>
      <c r="H13" s="138">
        <v>4</v>
      </c>
      <c r="I13" s="112">
        <v>4</v>
      </c>
      <c r="J13" s="237" t="str">
        <f>LOOKUP(I13,Names!A$2:B1904)</f>
        <v>Halesowen C&amp;AC</v>
      </c>
      <c r="K13" s="202">
        <v>97.9</v>
      </c>
      <c r="L13" s="243"/>
      <c r="M13" s="266" t="s">
        <v>208</v>
      </c>
      <c r="N13" s="120">
        <v>4</v>
      </c>
      <c r="O13" s="112">
        <v>508</v>
      </c>
      <c r="P13" s="237" t="str">
        <f>LOOKUP(O13,Names!A$2:B1910)</f>
        <v>Sophie Perry</v>
      </c>
      <c r="Q13" s="210">
        <v>1.41</v>
      </c>
      <c r="R13" s="243"/>
      <c r="S13" s="76"/>
      <c r="T13" s="116">
        <f>IF(INT(O13/100)=1,Y13,0)</f>
        <v>0</v>
      </c>
      <c r="U13" s="116">
        <f>IF(INT(O13/100)=3,Y13,0)</f>
        <v>0</v>
      </c>
      <c r="V13" s="116">
        <f>IF(INT(O13/100)=4,Y13,0)</f>
        <v>0</v>
      </c>
      <c r="W13" s="116">
        <f>IF(INT(O13/100)=5,Y13,0)</f>
        <v>4</v>
      </c>
      <c r="X13" s="116">
        <f>IF(INT(O13/100)=6,Y13,0)</f>
        <v>0</v>
      </c>
      <c r="Y13" s="105">
        <v>4</v>
      </c>
    </row>
    <row r="14" spans="1:25" ht="15.75" thickBot="1" x14ac:dyDescent="0.25">
      <c r="A14" s="113">
        <f>IF(I14=1,F14,0)</f>
        <v>0</v>
      </c>
      <c r="B14" s="113">
        <f>IF(I14=3,F14,0)</f>
        <v>0</v>
      </c>
      <c r="C14" s="113">
        <f>IF(I14=4,F14,0)</f>
        <v>0</v>
      </c>
      <c r="D14" s="113">
        <f>IF(I14=5,F14,0)</f>
        <v>2</v>
      </c>
      <c r="E14" s="113">
        <f>IF(I14=6,F14,0)</f>
        <v>0</v>
      </c>
      <c r="F14" s="117">
        <v>2</v>
      </c>
      <c r="H14" s="138">
        <v>5</v>
      </c>
      <c r="I14" s="112">
        <v>5</v>
      </c>
      <c r="J14" s="237" t="str">
        <f>LOOKUP(I14,Names!A$2:B1905)</f>
        <v>Tamworth AC</v>
      </c>
      <c r="K14" s="202">
        <v>100.4</v>
      </c>
      <c r="L14" s="243"/>
      <c r="M14" s="266" t="s">
        <v>208</v>
      </c>
      <c r="N14" s="120">
        <v>5</v>
      </c>
      <c r="O14" s="112">
        <v>101</v>
      </c>
      <c r="P14" s="237" t="str">
        <f>LOOKUP(O14,Names!A$2:B1911)</f>
        <v>Thea Criddle</v>
      </c>
      <c r="Q14" s="210">
        <v>1.24</v>
      </c>
      <c r="R14" s="243"/>
      <c r="S14" s="76"/>
      <c r="T14" s="116">
        <f>IF(INT(O14/100)=1,Y14,0)</f>
        <v>2</v>
      </c>
      <c r="U14" s="116">
        <f>IF(INT(O14/100)=3,Y14,0)</f>
        <v>0</v>
      </c>
      <c r="V14" s="116">
        <f>IF(INT(O14/100)=4,Y14,0)</f>
        <v>0</v>
      </c>
      <c r="W14" s="116">
        <f>IF(INT(O14/100)=5,Y14,0)</f>
        <v>0</v>
      </c>
      <c r="X14" s="116">
        <f>IF(INT(O14/100)=6,Y14,0)</f>
        <v>0</v>
      </c>
      <c r="Y14" s="105">
        <v>2</v>
      </c>
    </row>
    <row r="15" spans="1:25" ht="15.75" thickBot="1" x14ac:dyDescent="0.25">
      <c r="A15" s="114"/>
      <c r="B15" s="114"/>
      <c r="C15" s="114"/>
      <c r="D15" s="114"/>
      <c r="E15" s="114"/>
      <c r="F15" s="115" t="s">
        <v>133</v>
      </c>
      <c r="H15" s="241"/>
      <c r="I15" s="238"/>
      <c r="J15" s="237"/>
      <c r="K15" s="384"/>
      <c r="L15" s="243"/>
      <c r="M15" s="266" t="s">
        <v>208</v>
      </c>
      <c r="N15" s="248"/>
      <c r="O15" s="249"/>
      <c r="P15" s="239"/>
      <c r="Q15" s="383"/>
      <c r="R15" s="246"/>
      <c r="S15" s="76"/>
      <c r="T15" s="130"/>
      <c r="U15" s="114"/>
      <c r="V15" s="114"/>
      <c r="W15" s="114"/>
      <c r="X15" s="114"/>
      <c r="Y15" s="115" t="s">
        <v>133</v>
      </c>
    </row>
    <row r="16" spans="1:25" ht="16.5" thickBot="1" x14ac:dyDescent="0.3">
      <c r="A16" s="107" t="s">
        <v>123</v>
      </c>
      <c r="B16" s="108" t="s">
        <v>125</v>
      </c>
      <c r="C16" s="109" t="s">
        <v>127</v>
      </c>
      <c r="D16" s="110" t="s">
        <v>129</v>
      </c>
      <c r="E16" s="111" t="s">
        <v>131</v>
      </c>
      <c r="H16" s="265" t="s">
        <v>176</v>
      </c>
      <c r="I16" s="127">
        <v>7.4</v>
      </c>
      <c r="J16" s="238" t="s">
        <v>137</v>
      </c>
      <c r="K16" s="385"/>
      <c r="L16" s="243"/>
      <c r="M16" s="266" t="s">
        <v>208</v>
      </c>
      <c r="N16" s="264" t="s">
        <v>193</v>
      </c>
      <c r="O16" s="247"/>
      <c r="P16" s="236" t="s">
        <v>192</v>
      </c>
      <c r="Q16" s="247"/>
      <c r="R16" s="242"/>
      <c r="S16" s="76"/>
      <c r="T16" s="107" t="s">
        <v>123</v>
      </c>
      <c r="U16" s="108" t="s">
        <v>125</v>
      </c>
      <c r="V16" s="109" t="s">
        <v>127</v>
      </c>
      <c r="W16" s="110" t="s">
        <v>129</v>
      </c>
      <c r="X16" s="111" t="s">
        <v>131</v>
      </c>
    </row>
    <row r="17" spans="1:25" ht="15.75" thickBot="1" x14ac:dyDescent="0.25">
      <c r="A17" s="113">
        <f>IF(INT(I17/100)=1,F17,0)</f>
        <v>0</v>
      </c>
      <c r="B17" s="113">
        <f>IF(INT(I17/100)=3,F17,0)</f>
        <v>0</v>
      </c>
      <c r="C17" s="113">
        <f>IF(INT(I17/100)=4,F17,0)</f>
        <v>0</v>
      </c>
      <c r="D17" s="113">
        <f>IF(INT(I17/100)=5,F17,0)</f>
        <v>0</v>
      </c>
      <c r="E17" s="113">
        <f>IF(INT(I17/100)=6,F17,0)</f>
        <v>10</v>
      </c>
      <c r="F17" s="117">
        <v>10</v>
      </c>
      <c r="H17" s="138">
        <v>1</v>
      </c>
      <c r="I17" s="112">
        <v>690</v>
      </c>
      <c r="J17" s="237" t="str">
        <f>LOOKUP(I17,Names!A$2:B1907)</f>
        <v>Tanith Cox</v>
      </c>
      <c r="K17" s="202">
        <v>14.5</v>
      </c>
      <c r="L17" s="243"/>
      <c r="M17" s="266" t="s">
        <v>208</v>
      </c>
      <c r="N17" s="120">
        <v>1</v>
      </c>
      <c r="O17" s="112">
        <v>309</v>
      </c>
      <c r="P17" s="237" t="str">
        <f>LOOKUP(O17,Names!A$2:B1914)</f>
        <v>Chenee Taylor</v>
      </c>
      <c r="Q17" s="210">
        <v>5.5</v>
      </c>
      <c r="R17" s="243"/>
      <c r="S17" s="76"/>
      <c r="T17" s="116">
        <f>IF(INT(O17/100)=1,Y17,0)</f>
        <v>0</v>
      </c>
      <c r="U17" s="116">
        <f>IF(INT(O17/100)=3,Y17,0)</f>
        <v>10</v>
      </c>
      <c r="V17" s="116">
        <f>IF(INT(O17/100)=4,Y17,0)</f>
        <v>0</v>
      </c>
      <c r="W17" s="116">
        <f>IF(INT(O17/100)=5,Y17,0)</f>
        <v>0</v>
      </c>
      <c r="X17" s="116">
        <f>IF(INT(O17/100)=6,Y17,0)</f>
        <v>0</v>
      </c>
      <c r="Y17" s="105">
        <v>10</v>
      </c>
    </row>
    <row r="18" spans="1:25" ht="15.75" thickBot="1" x14ac:dyDescent="0.25">
      <c r="A18" s="113">
        <f>IF(INT(I18/100)=1,F18,0)</f>
        <v>0</v>
      </c>
      <c r="B18" s="113">
        <f>IF(INT(I18/100)=3,F18,0)</f>
        <v>0</v>
      </c>
      <c r="C18" s="113">
        <f>IF(INT(I18/100)=4,F18,0)</f>
        <v>0</v>
      </c>
      <c r="D18" s="113">
        <f>IF(INT(I18/100)=5,F18,0)</f>
        <v>8</v>
      </c>
      <c r="E18" s="113">
        <f>IF(INT(I18/100)=6,F18,0)</f>
        <v>0</v>
      </c>
      <c r="F18" s="117">
        <v>8</v>
      </c>
      <c r="H18" s="138">
        <v>2</v>
      </c>
      <c r="I18" s="112">
        <v>513</v>
      </c>
      <c r="J18" s="237" t="str">
        <f>LOOKUP(I18,Names!A$2:B1908)</f>
        <v>Niamh Kilgallan</v>
      </c>
      <c r="K18" s="202">
        <v>14.7</v>
      </c>
      <c r="L18" s="243"/>
      <c r="M18" s="266" t="s">
        <v>208</v>
      </c>
      <c r="N18" s="120">
        <v>2</v>
      </c>
      <c r="O18" s="112">
        <v>687</v>
      </c>
      <c r="P18" s="237" t="str">
        <f>LOOKUP(O18,Names!A$2:B1915)</f>
        <v>Annabel Dalby</v>
      </c>
      <c r="Q18" s="210">
        <v>5</v>
      </c>
      <c r="R18" s="243"/>
      <c r="S18" s="76"/>
      <c r="T18" s="116">
        <f>IF(INT(O18/100)=1,Y18,0)</f>
        <v>0</v>
      </c>
      <c r="U18" s="116">
        <f>IF(INT(O18/100)=3,Y18,0)</f>
        <v>0</v>
      </c>
      <c r="V18" s="116">
        <f>IF(INT(O18/100)=4,Y18,0)</f>
        <v>0</v>
      </c>
      <c r="W18" s="116">
        <f>IF(INT(O18/100)=5,Y18,0)</f>
        <v>0</v>
      </c>
      <c r="X18" s="116">
        <f>IF(INT(O18/100)=6,Y18,0)</f>
        <v>8</v>
      </c>
      <c r="Y18" s="105">
        <v>8</v>
      </c>
    </row>
    <row r="19" spans="1:25" ht="15.75" thickBot="1" x14ac:dyDescent="0.25">
      <c r="A19" s="113">
        <f>IF(INT(I19/100)=1,F19,0)</f>
        <v>6</v>
      </c>
      <c r="B19" s="113">
        <f>IF(INT(I19/100)=3,F19,0)</f>
        <v>0</v>
      </c>
      <c r="C19" s="113">
        <f>IF(INT(I19/100)=4,F19,0)</f>
        <v>0</v>
      </c>
      <c r="D19" s="113">
        <f>IF(INT(I19/100)=5,F19,0)</f>
        <v>0</v>
      </c>
      <c r="E19" s="113">
        <f>IF(INT(I19/100)=6,F19,0)</f>
        <v>0</v>
      </c>
      <c r="F19" s="117">
        <v>6</v>
      </c>
      <c r="H19" s="138">
        <v>3</v>
      </c>
      <c r="I19" s="112">
        <v>107</v>
      </c>
      <c r="J19" s="237" t="str">
        <f>LOOKUP(I19,Names!A$2:B1909)</f>
        <v>Isabella Brooks</v>
      </c>
      <c r="K19" s="202">
        <v>15</v>
      </c>
      <c r="L19" s="243"/>
      <c r="M19" s="266" t="s">
        <v>208</v>
      </c>
      <c r="N19" s="120">
        <v>3</v>
      </c>
      <c r="O19" s="112">
        <v>104</v>
      </c>
      <c r="P19" s="237" t="str">
        <f>LOOKUP(O19,Names!A$2:B1916)</f>
        <v>Mia Cooper</v>
      </c>
      <c r="Q19" s="210">
        <v>4.96</v>
      </c>
      <c r="R19" s="243"/>
      <c r="S19" s="76"/>
      <c r="T19" s="116">
        <f>IF(INT(O19/100)=1,Y19,0)</f>
        <v>6</v>
      </c>
      <c r="U19" s="116">
        <f>IF(INT(O19/100)=3,Y19,0)</f>
        <v>0</v>
      </c>
      <c r="V19" s="116">
        <f>IF(INT(O19/100)=4,Y19,0)</f>
        <v>0</v>
      </c>
      <c r="W19" s="116">
        <f>IF(INT(O19/100)=5,Y19,0)</f>
        <v>0</v>
      </c>
      <c r="X19" s="116">
        <f>IF(INT(O19/100)=6,Y19,0)</f>
        <v>0</v>
      </c>
      <c r="Y19" s="105">
        <v>6</v>
      </c>
    </row>
    <row r="20" spans="1:25" ht="15.75" thickBot="1" x14ac:dyDescent="0.25">
      <c r="A20" s="113">
        <f>IF(INT(I20/100)=1,F20,0)</f>
        <v>0</v>
      </c>
      <c r="B20" s="113">
        <f>IF(INT(I20/100)=3,F20,0)</f>
        <v>0</v>
      </c>
      <c r="C20" s="113">
        <f>IF(INT(I20/100)=4,F20,0)</f>
        <v>4</v>
      </c>
      <c r="D20" s="113">
        <f>IF(INT(I20/100)=5,F20,0)</f>
        <v>0</v>
      </c>
      <c r="E20" s="113">
        <f>IF(INT(I20/100)=6,F20,0)</f>
        <v>0</v>
      </c>
      <c r="F20" s="117">
        <v>4</v>
      </c>
      <c r="H20" s="138">
        <v>4</v>
      </c>
      <c r="I20" s="112">
        <v>467</v>
      </c>
      <c r="J20" s="237" t="str">
        <f>LOOKUP(I20,Names!A$2:B1910)</f>
        <v>Kodi Davey</v>
      </c>
      <c r="K20" s="202">
        <v>15.2</v>
      </c>
      <c r="L20" s="243"/>
      <c r="M20" s="266" t="s">
        <v>208</v>
      </c>
      <c r="N20" s="120">
        <v>4</v>
      </c>
      <c r="O20" s="112">
        <v>507</v>
      </c>
      <c r="P20" s="237" t="str">
        <f>LOOKUP(O20,Names!A$2:B1917)</f>
        <v>Lauren Swindell</v>
      </c>
      <c r="Q20" s="210">
        <v>4.9000000000000004</v>
      </c>
      <c r="R20" s="243"/>
      <c r="S20" s="76"/>
      <c r="T20" s="116">
        <f>IF(INT(O20/100)=1,Y20,0)</f>
        <v>0</v>
      </c>
      <c r="U20" s="116">
        <f>IF(INT(O20/100)=3,Y20,0)</f>
        <v>0</v>
      </c>
      <c r="V20" s="116">
        <f>IF(INT(O20/100)=4,Y20,0)</f>
        <v>0</v>
      </c>
      <c r="W20" s="116">
        <f>IF(INT(O20/100)=5,Y20,0)</f>
        <v>4</v>
      </c>
      <c r="X20" s="116">
        <f>IF(INT(O20/100)=6,Y20,0)</f>
        <v>0</v>
      </c>
      <c r="Y20" s="105">
        <v>4</v>
      </c>
    </row>
    <row r="21" spans="1:25" ht="15.75" thickBot="1" x14ac:dyDescent="0.25">
      <c r="A21" s="113">
        <f>IF(INT(I21/100)=1,F21,0)</f>
        <v>0</v>
      </c>
      <c r="B21" s="113">
        <f>IF(INT(I21/100)=3,F21,0)</f>
        <v>2</v>
      </c>
      <c r="C21" s="113">
        <f>IF(INT(I21/100)=4,F21,0)</f>
        <v>0</v>
      </c>
      <c r="D21" s="113">
        <f>IF(INT(I21/100)=5,F21,0)</f>
        <v>0</v>
      </c>
      <c r="E21" s="113">
        <f>IF(INT(I21/100)=6,F21,0)</f>
        <v>0</v>
      </c>
      <c r="F21" s="117">
        <v>2</v>
      </c>
      <c r="H21" s="138">
        <v>5</v>
      </c>
      <c r="I21" s="112">
        <v>326</v>
      </c>
      <c r="J21" s="237" t="str">
        <f>LOOKUP(I21,Names!A$2:B1911)</f>
        <v>Isobel Ryans</v>
      </c>
      <c r="K21" s="202">
        <v>15.6</v>
      </c>
      <c r="L21" s="243"/>
      <c r="M21" s="266" t="s">
        <v>208</v>
      </c>
      <c r="N21" s="120">
        <v>5</v>
      </c>
      <c r="O21" s="112">
        <v>463</v>
      </c>
      <c r="P21" s="237" t="str">
        <f>LOOKUP(O21,Names!A$2:B1918)</f>
        <v>Carrie Gordon</v>
      </c>
      <c r="Q21" s="210">
        <v>4.5199999999999996</v>
      </c>
      <c r="R21" s="243"/>
      <c r="S21" s="76"/>
      <c r="T21" s="116">
        <f>IF(INT(O21/100)=1,Y21,0)</f>
        <v>0</v>
      </c>
      <c r="U21" s="116">
        <f>IF(INT(O21/100)=3,Y21,0)</f>
        <v>0</v>
      </c>
      <c r="V21" s="116">
        <f>IF(INT(O21/100)=4,Y21,0)</f>
        <v>2</v>
      </c>
      <c r="W21" s="116">
        <f>IF(INT(O21/100)=5,Y21,0)</f>
        <v>0</v>
      </c>
      <c r="X21" s="116">
        <f>IF(INT(O21/100)=6,Y21,0)</f>
        <v>0</v>
      </c>
      <c r="Y21" s="105">
        <v>2</v>
      </c>
    </row>
    <row r="22" spans="1:25" ht="15.75" thickBot="1" x14ac:dyDescent="0.25">
      <c r="A22" s="114"/>
      <c r="B22" s="114"/>
      <c r="C22" s="114"/>
      <c r="D22" s="114"/>
      <c r="E22" s="114"/>
      <c r="F22" s="115" t="s">
        <v>133</v>
      </c>
      <c r="H22" s="241"/>
      <c r="I22" s="238"/>
      <c r="J22" s="237"/>
      <c r="K22" s="384"/>
      <c r="L22" s="243"/>
      <c r="M22" s="266" t="s">
        <v>208</v>
      </c>
      <c r="N22" s="241"/>
      <c r="O22" s="238"/>
      <c r="P22" s="237"/>
      <c r="Q22" s="381"/>
      <c r="R22" s="243"/>
      <c r="S22" s="76"/>
      <c r="T22" s="130"/>
      <c r="U22" s="114"/>
      <c r="V22" s="114"/>
      <c r="W22" s="114"/>
      <c r="X22" s="114"/>
      <c r="Y22" s="115" t="s">
        <v>133</v>
      </c>
    </row>
    <row r="23" spans="1:25" ht="16.5" thickBot="1" x14ac:dyDescent="0.3">
      <c r="A23" s="107" t="s">
        <v>123</v>
      </c>
      <c r="B23" s="108" t="s">
        <v>125</v>
      </c>
      <c r="C23" s="109" t="s">
        <v>127</v>
      </c>
      <c r="D23" s="110" t="s">
        <v>129</v>
      </c>
      <c r="E23" s="111" t="s">
        <v>131</v>
      </c>
      <c r="H23" s="265" t="s">
        <v>177</v>
      </c>
      <c r="I23" s="127">
        <v>7.4</v>
      </c>
      <c r="J23" s="238" t="s">
        <v>138</v>
      </c>
      <c r="K23" s="385"/>
      <c r="L23" s="243"/>
      <c r="M23" s="266" t="s">
        <v>208</v>
      </c>
      <c r="N23" s="265" t="s">
        <v>194</v>
      </c>
      <c r="O23" s="238"/>
      <c r="P23" s="238" t="s">
        <v>195</v>
      </c>
      <c r="Q23" s="382"/>
      <c r="R23" s="243"/>
      <c r="S23" s="76"/>
      <c r="T23" s="107" t="s">
        <v>123</v>
      </c>
      <c r="U23" s="108" t="s">
        <v>125</v>
      </c>
      <c r="V23" s="109" t="s">
        <v>127</v>
      </c>
      <c r="W23" s="110" t="s">
        <v>129</v>
      </c>
      <c r="X23" s="111" t="s">
        <v>131</v>
      </c>
    </row>
    <row r="24" spans="1:25" ht="15.75" thickBot="1" x14ac:dyDescent="0.25">
      <c r="A24" s="113">
        <f>IF(INT(I24)=1,F24,0)</f>
        <v>0</v>
      </c>
      <c r="B24" s="113">
        <f>IF(INT(I24)=3,F24,0)</f>
        <v>0</v>
      </c>
      <c r="C24" s="113">
        <f>IF(INT(I24)=4,F24,0)</f>
        <v>0</v>
      </c>
      <c r="D24" s="113">
        <f>IF(INT(I24)=5,F24,0)</f>
        <v>0</v>
      </c>
      <c r="E24" s="113">
        <f>IF(INT(I24)=6,F24,0)</f>
        <v>10</v>
      </c>
      <c r="F24" s="117">
        <v>10</v>
      </c>
      <c r="H24" s="138">
        <v>1</v>
      </c>
      <c r="I24" s="112">
        <v>6</v>
      </c>
      <c r="J24" s="237" t="str">
        <f>LOOKUP(I24,Names!A$2:B1914)</f>
        <v>Solihull &amp; Small Heath</v>
      </c>
      <c r="K24" s="202">
        <v>29.1</v>
      </c>
      <c r="L24" s="243"/>
      <c r="M24" s="266" t="s">
        <v>208</v>
      </c>
      <c r="N24" s="120">
        <v>1</v>
      </c>
      <c r="O24" s="112">
        <v>103</v>
      </c>
      <c r="P24" s="237" t="str">
        <f>LOOKUP(O24,Names!A$2:B1921)</f>
        <v>Lucy Corker</v>
      </c>
      <c r="Q24" s="210">
        <v>4.9400000000000004</v>
      </c>
      <c r="R24" s="243"/>
      <c r="S24" s="76"/>
      <c r="T24" s="116">
        <f>IF(INT(O24/100)=1,Y24,0)</f>
        <v>10</v>
      </c>
      <c r="U24" s="116">
        <f>IF(INT(O24/100)=3,Y24,0)</f>
        <v>0</v>
      </c>
      <c r="V24" s="116">
        <f>IF(INT(O24/100)=4,Y24,0)</f>
        <v>0</v>
      </c>
      <c r="W24" s="116">
        <f>IF(INT(O24/100)=5,Y24,0)</f>
        <v>0</v>
      </c>
      <c r="X24" s="116">
        <f>IF(INT(O24/100)=6,Y24,0)</f>
        <v>0</v>
      </c>
      <c r="Y24" s="105">
        <v>10</v>
      </c>
    </row>
    <row r="25" spans="1:25" ht="15.75" thickBot="1" x14ac:dyDescent="0.25">
      <c r="A25" s="113">
        <f>IF(INT(I25)=1,F25,0)</f>
        <v>0</v>
      </c>
      <c r="B25" s="113">
        <f>IF(INT(I25)=3,F25,0)</f>
        <v>0</v>
      </c>
      <c r="C25" s="113">
        <f>IF(INT(I25)=4,F25,0)</f>
        <v>8</v>
      </c>
      <c r="D25" s="113">
        <f>IF(INT(I25)=5,F25,0)</f>
        <v>0</v>
      </c>
      <c r="E25" s="113">
        <f>IF(INT(I25)=6,F25,0)</f>
        <v>0</v>
      </c>
      <c r="F25" s="117">
        <v>8</v>
      </c>
      <c r="H25" s="138">
        <v>2</v>
      </c>
      <c r="I25" s="112">
        <v>4</v>
      </c>
      <c r="J25" s="237" t="str">
        <f>LOOKUP(I25,Names!A$2:B1915)</f>
        <v>Halesowen C&amp;AC</v>
      </c>
      <c r="K25" s="202">
        <v>29.7</v>
      </c>
      <c r="L25" s="243"/>
      <c r="M25" s="266" t="s">
        <v>208</v>
      </c>
      <c r="N25" s="120">
        <v>2</v>
      </c>
      <c r="O25" s="112">
        <v>691</v>
      </c>
      <c r="P25" s="237" t="str">
        <f>LOOKUP(O25,Names!A$2:B1922)</f>
        <v>Ania Gahan</v>
      </c>
      <c r="Q25" s="210">
        <v>4.7</v>
      </c>
      <c r="R25" s="243"/>
      <c r="S25" s="76"/>
      <c r="T25" s="116">
        <f>IF(INT(O25/100)=1,Y25,0)</f>
        <v>0</v>
      </c>
      <c r="U25" s="116">
        <f>IF(INT(O25/100)=3,Y25,0)</f>
        <v>0</v>
      </c>
      <c r="V25" s="116">
        <f>IF(INT(O25/100)=4,Y25,0)</f>
        <v>0</v>
      </c>
      <c r="W25" s="116">
        <f>IF(INT(O25/100)=5,Y25,0)</f>
        <v>0</v>
      </c>
      <c r="X25" s="116">
        <f>IF(INT(O25/100)=6,Y25,0)</f>
        <v>8</v>
      </c>
      <c r="Y25" s="105">
        <v>8</v>
      </c>
    </row>
    <row r="26" spans="1:25" ht="15.75" thickBot="1" x14ac:dyDescent="0.25">
      <c r="A26" s="113">
        <f>IF(INT(I26)=1,F26,0)</f>
        <v>0</v>
      </c>
      <c r="B26" s="113">
        <f>IF(INT(I26)=3,F26,0)</f>
        <v>0</v>
      </c>
      <c r="C26" s="113">
        <f>IF(INT(I26)=4,F26,0)</f>
        <v>0</v>
      </c>
      <c r="D26" s="113">
        <f>IF(INT(I26)=5,F26,0)</f>
        <v>6</v>
      </c>
      <c r="E26" s="113">
        <f>IF(INT(I26)=6,F26,0)</f>
        <v>0</v>
      </c>
      <c r="F26" s="117">
        <v>6</v>
      </c>
      <c r="H26" s="138">
        <v>3</v>
      </c>
      <c r="I26" s="112">
        <v>5</v>
      </c>
      <c r="J26" s="237" t="str">
        <f>LOOKUP(I26,Names!A$2:B1916)</f>
        <v>Tamworth AC</v>
      </c>
      <c r="K26" s="202">
        <v>30.6</v>
      </c>
      <c r="L26" s="243"/>
      <c r="M26" s="266" t="s">
        <v>208</v>
      </c>
      <c r="N26" s="120">
        <v>3</v>
      </c>
      <c r="O26" s="112">
        <v>502</v>
      </c>
      <c r="P26" s="237" t="str">
        <f>LOOKUP(O26,Names!A$2:B1923)</f>
        <v>Hannah Evans</v>
      </c>
      <c r="Q26" s="210">
        <v>4.4000000000000004</v>
      </c>
      <c r="R26" s="243"/>
      <c r="S26" s="76"/>
      <c r="T26" s="116">
        <f>IF(INT(O26/100)=1,Y26,0)</f>
        <v>0</v>
      </c>
      <c r="U26" s="116">
        <f>IF(INT(O26/100)=3,Y26,0)</f>
        <v>0</v>
      </c>
      <c r="V26" s="116">
        <f>IF(INT(O26/100)=4,Y26,0)</f>
        <v>0</v>
      </c>
      <c r="W26" s="116">
        <f>IF(INT(O26/100)=5,Y26,0)</f>
        <v>6</v>
      </c>
      <c r="X26" s="116">
        <f>IF(INT(O26/100)=6,Y26,0)</f>
        <v>0</v>
      </c>
      <c r="Y26" s="105">
        <v>6</v>
      </c>
    </row>
    <row r="27" spans="1:25" ht="15.75" thickBot="1" x14ac:dyDescent="0.25">
      <c r="A27" s="113">
        <f>IF(INT(I27)=1,F27,0)</f>
        <v>4</v>
      </c>
      <c r="B27" s="113">
        <f>IF(INT(I27)=3,F27,0)</f>
        <v>0</v>
      </c>
      <c r="C27" s="113">
        <f>IF(INT(I27)=4,F27,0)</f>
        <v>0</v>
      </c>
      <c r="D27" s="113">
        <f>IF(INT(I27)=5,F27,0)</f>
        <v>0</v>
      </c>
      <c r="E27" s="113">
        <f>IF(INT(I27)=6,F27,0)</f>
        <v>0</v>
      </c>
      <c r="F27" s="117">
        <v>4</v>
      </c>
      <c r="H27" s="138">
        <v>4</v>
      </c>
      <c r="I27" s="112">
        <v>1</v>
      </c>
      <c r="J27" s="237" t="str">
        <f>LOOKUP(I27,Names!A$2:B1917)</f>
        <v>Royal Sutton Coldfield</v>
      </c>
      <c r="K27" s="202">
        <v>31</v>
      </c>
      <c r="L27" s="243"/>
      <c r="M27" s="266" t="s">
        <v>208</v>
      </c>
      <c r="N27" s="120">
        <v>4</v>
      </c>
      <c r="O27" s="112"/>
      <c r="P27" s="237" t="e">
        <f>LOOKUP(O27,Names!A$2:B1924)</f>
        <v>#N/A</v>
      </c>
      <c r="Q27" s="210"/>
      <c r="R27" s="243"/>
      <c r="S27" s="76"/>
      <c r="T27" s="116">
        <f>IF(INT(O27/100)=1,Y27,0)</f>
        <v>0</v>
      </c>
      <c r="U27" s="116">
        <f>IF(INT(O27/100)=3,Y27,0)</f>
        <v>0</v>
      </c>
      <c r="V27" s="116">
        <f>IF(INT(O27/100)=4,Y27,0)</f>
        <v>0</v>
      </c>
      <c r="W27" s="116">
        <f>IF(INT(O27/100)=5,Y27,0)</f>
        <v>0</v>
      </c>
      <c r="X27" s="116">
        <f>IF(INT(O27/100)=6,Y27,0)</f>
        <v>0</v>
      </c>
      <c r="Y27" s="105">
        <v>4</v>
      </c>
    </row>
    <row r="28" spans="1:25" ht="15.75" thickBot="1" x14ac:dyDescent="0.25">
      <c r="A28" s="113">
        <f>IF(INT(I28)=1,F28,0)</f>
        <v>0</v>
      </c>
      <c r="B28" s="113">
        <f>IF(INT(I28)=3,F28,0)</f>
        <v>0</v>
      </c>
      <c r="C28" s="113">
        <f>IF(INT(I28)=4,F28,0)</f>
        <v>0</v>
      </c>
      <c r="D28" s="113">
        <f>IF(INT(I28)=5,F28,0)</f>
        <v>0</v>
      </c>
      <c r="E28" s="113">
        <f>IF(INT(I28)=6,F28,0)</f>
        <v>0</v>
      </c>
      <c r="F28" s="117">
        <v>2</v>
      </c>
      <c r="H28" s="138">
        <v>5</v>
      </c>
      <c r="I28" s="112"/>
      <c r="J28" s="237" t="e">
        <f>LOOKUP(I28,Names!A$2:B1918)</f>
        <v>#N/A</v>
      </c>
      <c r="K28" s="202"/>
      <c r="L28" s="243"/>
      <c r="M28" s="266" t="s">
        <v>208</v>
      </c>
      <c r="N28" s="124">
        <v>5</v>
      </c>
      <c r="O28" s="125"/>
      <c r="P28" s="239" t="e">
        <f>LOOKUP(O28,Names!A$2:B1925)</f>
        <v>#N/A</v>
      </c>
      <c r="Q28" s="377"/>
      <c r="R28" s="246"/>
      <c r="S28" s="76"/>
      <c r="T28" s="116">
        <f>IF(INT(O28/100)=1,Y28,0)</f>
        <v>0</v>
      </c>
      <c r="U28" s="116">
        <f>IF(INT(O28/100)=3,Y28,0)</f>
        <v>0</v>
      </c>
      <c r="V28" s="116">
        <f>IF(INT(O28/100)=4,Y28,0)</f>
        <v>0</v>
      </c>
      <c r="W28" s="116">
        <f>IF(INT(O28/100)=5,Y28,0)</f>
        <v>0</v>
      </c>
      <c r="X28" s="116">
        <f>IF(INT(O28/100)=6,Y28,0)</f>
        <v>0</v>
      </c>
      <c r="Y28" s="105">
        <v>2</v>
      </c>
    </row>
    <row r="29" spans="1:25" ht="15.75" thickBot="1" x14ac:dyDescent="0.25">
      <c r="A29" s="114"/>
      <c r="B29" s="114"/>
      <c r="C29" s="114"/>
      <c r="D29" s="114"/>
      <c r="E29" s="114"/>
      <c r="F29" s="115" t="s">
        <v>133</v>
      </c>
      <c r="H29" s="241"/>
      <c r="I29" s="238"/>
      <c r="J29" s="237"/>
      <c r="K29" s="384"/>
      <c r="L29" s="243"/>
      <c r="M29" s="266" t="s">
        <v>208</v>
      </c>
      <c r="N29" s="245"/>
      <c r="O29" s="245"/>
      <c r="P29" s="240"/>
      <c r="Q29" s="240"/>
      <c r="R29" s="240"/>
      <c r="T29" s="114"/>
      <c r="U29" s="114"/>
      <c r="V29" s="114"/>
      <c r="W29" s="114"/>
      <c r="X29" s="114"/>
      <c r="Y29" s="115" t="s">
        <v>133</v>
      </c>
    </row>
    <row r="30" spans="1:25" ht="16.5" thickBot="1" x14ac:dyDescent="0.3">
      <c r="A30" s="107" t="s">
        <v>123</v>
      </c>
      <c r="B30" s="108" t="s">
        <v>125</v>
      </c>
      <c r="C30" s="109" t="s">
        <v>127</v>
      </c>
      <c r="D30" s="110" t="s">
        <v>129</v>
      </c>
      <c r="E30" s="111" t="s">
        <v>131</v>
      </c>
      <c r="H30" s="265" t="s">
        <v>178</v>
      </c>
      <c r="I30" s="127">
        <v>8.1999999999999993</v>
      </c>
      <c r="J30" s="238" t="s">
        <v>207</v>
      </c>
      <c r="K30" s="385"/>
      <c r="L30" s="243"/>
      <c r="M30" s="266" t="s">
        <v>208</v>
      </c>
      <c r="N30" s="264" t="s">
        <v>197</v>
      </c>
      <c r="O30" s="247"/>
      <c r="P30" s="236" t="s">
        <v>196</v>
      </c>
      <c r="Q30" s="236"/>
      <c r="R30" s="242"/>
      <c r="S30" s="76"/>
      <c r="T30" s="107" t="s">
        <v>123</v>
      </c>
      <c r="U30" s="108" t="s">
        <v>125</v>
      </c>
      <c r="V30" s="109" t="s">
        <v>127</v>
      </c>
      <c r="W30" s="110" t="s">
        <v>129</v>
      </c>
      <c r="X30" s="111" t="s">
        <v>131</v>
      </c>
    </row>
    <row r="31" spans="1:25" ht="15.75" thickBot="1" x14ac:dyDescent="0.25">
      <c r="A31" s="113">
        <f>IF(INT(I31)=1,F31,0)</f>
        <v>0</v>
      </c>
      <c r="B31" s="113">
        <f>IF(INT(I31)=3,F31,0)</f>
        <v>0</v>
      </c>
      <c r="C31" s="113">
        <f>IF(INT(I31)=4,F31,0)</f>
        <v>0</v>
      </c>
      <c r="D31" s="113">
        <f>IF(INT(I31)=5,F31,0)</f>
        <v>10</v>
      </c>
      <c r="E31" s="113">
        <f>IF(INT(I31)=6,F31,0)</f>
        <v>0</v>
      </c>
      <c r="F31" s="117">
        <v>10</v>
      </c>
      <c r="H31" s="138">
        <v>1</v>
      </c>
      <c r="I31" s="112">
        <v>5</v>
      </c>
      <c r="J31" s="237" t="str">
        <f>LOOKUP(I31,Names!A$2:B1921)</f>
        <v>Tamworth AC</v>
      </c>
      <c r="K31" s="202" t="s">
        <v>536</v>
      </c>
      <c r="L31" s="243"/>
      <c r="M31" s="266" t="s">
        <v>208</v>
      </c>
      <c r="N31" s="120">
        <v>1</v>
      </c>
      <c r="O31" s="112">
        <v>501</v>
      </c>
      <c r="P31" s="237" t="str">
        <f>LOOKUP(O31,Names!A$2:B1928)</f>
        <v>Sian Lewis</v>
      </c>
      <c r="Q31" s="114">
        <v>44</v>
      </c>
      <c r="R31" s="243"/>
      <c r="S31" s="76"/>
      <c r="T31" s="116">
        <f>IF(INT(O31/100)=1,Y31,0)</f>
        <v>0</v>
      </c>
      <c r="U31" s="116">
        <f>IF(INT(O31/100)=3,Y31,0)</f>
        <v>0</v>
      </c>
      <c r="V31" s="116">
        <f>IF(INT(O31/100)=4,Y31,0)</f>
        <v>0</v>
      </c>
      <c r="W31" s="116">
        <f>IF(INT(O31/100)=5,Y31,0)</f>
        <v>10</v>
      </c>
      <c r="X31" s="116">
        <f>IF(INT(O31/100)=6,Y31,0)</f>
        <v>0</v>
      </c>
      <c r="Y31" s="105">
        <v>10</v>
      </c>
    </row>
    <row r="32" spans="1:25" ht="15.75" thickBot="1" x14ac:dyDescent="0.25">
      <c r="A32" s="113">
        <f>IF(INT(I32)=1,F32,0)</f>
        <v>0</v>
      </c>
      <c r="B32" s="113">
        <f>IF(INT(I32)=3,F32,0)</f>
        <v>0</v>
      </c>
      <c r="C32" s="113">
        <f>IF(INT(I32)=4,F32,0)</f>
        <v>0</v>
      </c>
      <c r="D32" s="113">
        <f>IF(INT(I32)=5,F32,0)</f>
        <v>0</v>
      </c>
      <c r="E32" s="113">
        <f>IF(INT(I32)=6,F32,0)</f>
        <v>8</v>
      </c>
      <c r="F32" s="117">
        <v>8</v>
      </c>
      <c r="H32" s="138">
        <v>2</v>
      </c>
      <c r="I32" s="112">
        <v>6</v>
      </c>
      <c r="J32" s="237" t="str">
        <f>LOOKUP(I32,Names!A$2:B1922)</f>
        <v>Solihull &amp; Small Heath</v>
      </c>
      <c r="K32" s="202" t="s">
        <v>537</v>
      </c>
      <c r="L32" s="243"/>
      <c r="M32" s="266" t="s">
        <v>208</v>
      </c>
      <c r="N32" s="120">
        <v>2</v>
      </c>
      <c r="O32" s="112">
        <v>109</v>
      </c>
      <c r="P32" s="237" t="str">
        <f>LOOKUP(O32,Names!A$2:B1929)</f>
        <v>Freya Liddington</v>
      </c>
      <c r="Q32" s="114">
        <v>43</v>
      </c>
      <c r="R32" s="243"/>
      <c r="S32" s="76"/>
      <c r="T32" s="116">
        <f>IF(INT(O32/100)=1,Y32,0)</f>
        <v>8</v>
      </c>
      <c r="U32" s="116">
        <f>IF(INT(O32/100)=3,Y32,0)</f>
        <v>0</v>
      </c>
      <c r="V32" s="116">
        <f>IF(INT(O32/100)=4,Y32,0)</f>
        <v>0</v>
      </c>
      <c r="W32" s="116">
        <f>IF(INT(O32/100)=5,Y32,0)</f>
        <v>0</v>
      </c>
      <c r="X32" s="116">
        <f>IF(INT(O32/100)=6,Y32,0)</f>
        <v>0</v>
      </c>
      <c r="Y32" s="105">
        <v>8</v>
      </c>
    </row>
    <row r="33" spans="1:25" ht="15.75" thickBot="1" x14ac:dyDescent="0.25">
      <c r="A33" s="113">
        <f>IF(INT(I33)=1,F33,0)</f>
        <v>0</v>
      </c>
      <c r="B33" s="113">
        <f>IF(INT(I33)=3,F33,0)</f>
        <v>6</v>
      </c>
      <c r="C33" s="113">
        <f>IF(INT(I33)=4,F33,0)</f>
        <v>0</v>
      </c>
      <c r="D33" s="113">
        <f>IF(INT(I33)=5,F33,0)</f>
        <v>0</v>
      </c>
      <c r="E33" s="113">
        <f>IF(INT(I33)=6,F33,0)</f>
        <v>0</v>
      </c>
      <c r="F33" s="117">
        <v>6</v>
      </c>
      <c r="H33" s="138">
        <v>3</v>
      </c>
      <c r="I33" s="112">
        <v>3</v>
      </c>
      <c r="J33" s="237" t="str">
        <f>LOOKUP(I33,Names!A$2:B1923)</f>
        <v>Birchfield Harriers</v>
      </c>
      <c r="K33" s="202" t="s">
        <v>538</v>
      </c>
      <c r="L33" s="243"/>
      <c r="M33" s="266" t="s">
        <v>208</v>
      </c>
      <c r="N33" s="120">
        <v>3</v>
      </c>
      <c r="O33" s="112">
        <v>691</v>
      </c>
      <c r="P33" s="237" t="str">
        <f>LOOKUP(O33,Names!A$2:B1930)</f>
        <v>Ania Gahan</v>
      </c>
      <c r="Q33" s="114">
        <v>42</v>
      </c>
      <c r="R33" s="243"/>
      <c r="S33" s="76"/>
      <c r="T33" s="116">
        <f>IF(INT(O33/100)=1,Y33,0)</f>
        <v>0</v>
      </c>
      <c r="U33" s="116">
        <f>IF(INT(O33/100)=3,Y33,0)</f>
        <v>0</v>
      </c>
      <c r="V33" s="116">
        <f>IF(INT(O33/100)=4,Y33,0)</f>
        <v>0</v>
      </c>
      <c r="W33" s="116">
        <f>IF(INT(O33/100)=5,Y33,0)</f>
        <v>0</v>
      </c>
      <c r="X33" s="116">
        <f>IF(INT(O33/100)=6,Y33,0)</f>
        <v>6</v>
      </c>
      <c r="Y33" s="105">
        <v>6</v>
      </c>
    </row>
    <row r="34" spans="1:25" ht="15.75" thickBot="1" x14ac:dyDescent="0.25">
      <c r="A34" s="113">
        <f>IF(INT(I34)=1,F34,0)</f>
        <v>4</v>
      </c>
      <c r="B34" s="113">
        <f>IF(INT(I34)=3,F34,0)</f>
        <v>0</v>
      </c>
      <c r="C34" s="113">
        <f>IF(INT(I34)=4,F34,0)</f>
        <v>0</v>
      </c>
      <c r="D34" s="113">
        <f>IF(INT(I34)=5,F34,0)</f>
        <v>0</v>
      </c>
      <c r="E34" s="113">
        <f>IF(INT(I34)=6,F34,0)</f>
        <v>0</v>
      </c>
      <c r="F34" s="117">
        <v>4</v>
      </c>
      <c r="H34" s="138">
        <v>4</v>
      </c>
      <c r="I34" s="112">
        <v>1</v>
      </c>
      <c r="J34" s="237" t="str">
        <f>LOOKUP(I34,Names!A$2:B1924)</f>
        <v>Royal Sutton Coldfield</v>
      </c>
      <c r="K34" s="202" t="s">
        <v>539</v>
      </c>
      <c r="L34" s="243"/>
      <c r="M34" s="266" t="s">
        <v>208</v>
      </c>
      <c r="N34" s="120">
        <v>4</v>
      </c>
      <c r="O34" s="112">
        <v>465</v>
      </c>
      <c r="P34" s="237" t="str">
        <f>LOOKUP(O34,Names!A$2:B1931)</f>
        <v>Katie Wright</v>
      </c>
      <c r="Q34" s="114">
        <v>34</v>
      </c>
      <c r="R34" s="243"/>
      <c r="S34" s="76"/>
      <c r="T34" s="116">
        <f>IF(INT(O34/100)=1,Y34,0)</f>
        <v>0</v>
      </c>
      <c r="U34" s="116">
        <f>IF(INT(O34/100)=3,Y34,0)</f>
        <v>0</v>
      </c>
      <c r="V34" s="116">
        <f>IF(INT(O34/100)=4,Y34,0)</f>
        <v>4</v>
      </c>
      <c r="W34" s="116">
        <f>IF(INT(O34/100)=5,Y34,0)</f>
        <v>0</v>
      </c>
      <c r="X34" s="116">
        <f>IF(INT(O34/100)=6,Y34,0)</f>
        <v>0</v>
      </c>
      <c r="Y34" s="105">
        <v>4</v>
      </c>
    </row>
    <row r="35" spans="1:25" ht="15.75" thickBot="1" x14ac:dyDescent="0.25">
      <c r="A35" s="113">
        <f>IF(INT(I35)=1,F35,0)</f>
        <v>0</v>
      </c>
      <c r="B35" s="113">
        <f>IF(INT(I35)=3,F35,0)</f>
        <v>0</v>
      </c>
      <c r="C35" s="113">
        <f>IF(INT(I35)=4,F35,0)</f>
        <v>0</v>
      </c>
      <c r="D35" s="113">
        <f>IF(INT(I35)=5,F35,0)</f>
        <v>0</v>
      </c>
      <c r="E35" s="113">
        <f>IF(INT(I35)=6,F35,0)</f>
        <v>0</v>
      </c>
      <c r="F35" s="117">
        <v>2</v>
      </c>
      <c r="H35" s="138">
        <v>5</v>
      </c>
      <c r="I35" s="112"/>
      <c r="J35" s="237" t="e">
        <f>LOOKUP(I35,Names!A$2:B1925)</f>
        <v>#N/A</v>
      </c>
      <c r="K35" s="202"/>
      <c r="L35" s="243"/>
      <c r="M35" s="266" t="s">
        <v>208</v>
      </c>
      <c r="N35" s="120">
        <v>5</v>
      </c>
      <c r="O35" s="112">
        <v>310</v>
      </c>
      <c r="P35" s="237" t="str">
        <f>LOOKUP(O35,Names!A$2:B1932)</f>
        <v>Grace Rees</v>
      </c>
      <c r="Q35" s="114">
        <v>33</v>
      </c>
      <c r="R35" s="243"/>
      <c r="S35" s="76"/>
      <c r="T35" s="116">
        <f>IF(INT(O35/100)=1,Y35,0)</f>
        <v>0</v>
      </c>
      <c r="U35" s="116">
        <f>IF(INT(O35/100)=3,Y35,0)</f>
        <v>2</v>
      </c>
      <c r="V35" s="116">
        <f>IF(INT(O35/100)=4,Y35,0)</f>
        <v>0</v>
      </c>
      <c r="W35" s="116">
        <f>IF(INT(O35/100)=5,Y35,0)</f>
        <v>0</v>
      </c>
      <c r="X35" s="116">
        <f>IF(INT(O35/100)=6,Y35,0)</f>
        <v>0</v>
      </c>
      <c r="Y35" s="105">
        <v>2</v>
      </c>
    </row>
    <row r="36" spans="1:25" ht="15.75" thickBot="1" x14ac:dyDescent="0.25">
      <c r="A36" s="114"/>
      <c r="B36" s="114"/>
      <c r="C36" s="114"/>
      <c r="D36" s="114"/>
      <c r="E36" s="114"/>
      <c r="F36" s="115" t="s">
        <v>133</v>
      </c>
      <c r="H36" s="241"/>
      <c r="I36" s="238"/>
      <c r="J36" s="237"/>
      <c r="K36" s="384"/>
      <c r="L36" s="243"/>
      <c r="M36" s="266" t="s">
        <v>208</v>
      </c>
      <c r="N36" s="241"/>
      <c r="O36" s="238"/>
      <c r="P36" s="237"/>
      <c r="Q36" s="237"/>
      <c r="R36" s="243"/>
      <c r="S36" s="76"/>
      <c r="T36" s="130"/>
      <c r="U36" s="114"/>
      <c r="V36" s="114"/>
      <c r="W36" s="114"/>
      <c r="X36" s="114"/>
      <c r="Y36" s="115" t="s">
        <v>133</v>
      </c>
    </row>
    <row r="37" spans="1:25" ht="16.5" thickBot="1" x14ac:dyDescent="0.3">
      <c r="A37" s="107" t="s">
        <v>123</v>
      </c>
      <c r="B37" s="108" t="s">
        <v>125</v>
      </c>
      <c r="C37" s="109" t="s">
        <v>127</v>
      </c>
      <c r="D37" s="110" t="s">
        <v>129</v>
      </c>
      <c r="E37" s="111" t="s">
        <v>131</v>
      </c>
      <c r="H37" s="265" t="s">
        <v>179</v>
      </c>
      <c r="I37" s="127">
        <v>8.3000000000000007</v>
      </c>
      <c r="J37" s="238" t="s">
        <v>143</v>
      </c>
      <c r="K37" s="385"/>
      <c r="L37" s="243"/>
      <c r="M37" s="266" t="s">
        <v>208</v>
      </c>
      <c r="N37" s="265" t="s">
        <v>198</v>
      </c>
      <c r="O37" s="238"/>
      <c r="P37" s="238" t="s">
        <v>199</v>
      </c>
      <c r="Q37" s="238"/>
      <c r="R37" s="243"/>
      <c r="S37" s="76"/>
      <c r="T37" s="107" t="s">
        <v>123</v>
      </c>
      <c r="U37" s="108" t="s">
        <v>125</v>
      </c>
      <c r="V37" s="109" t="s">
        <v>127</v>
      </c>
      <c r="W37" s="110" t="s">
        <v>129</v>
      </c>
      <c r="X37" s="111" t="s">
        <v>131</v>
      </c>
    </row>
    <row r="38" spans="1:25" ht="15.75" thickBot="1" x14ac:dyDescent="0.25">
      <c r="A38" s="113">
        <f>IF(I38=1,F38,0)</f>
        <v>0</v>
      </c>
      <c r="B38" s="113">
        <f>IF(I38=3,F38,0)</f>
        <v>0</v>
      </c>
      <c r="C38" s="113">
        <f>IF(I38=4,F38,0)</f>
        <v>0</v>
      </c>
      <c r="D38" s="113">
        <f>IF(I38=5,F38,0)</f>
        <v>10</v>
      </c>
      <c r="E38" s="113">
        <f>IF(I38=6,F38,0)</f>
        <v>0</v>
      </c>
      <c r="F38" s="117">
        <v>10</v>
      </c>
      <c r="H38" s="138">
        <v>1</v>
      </c>
      <c r="I38" s="112">
        <v>5</v>
      </c>
      <c r="J38" s="237" t="str">
        <f>LOOKUP(I38,Names!A$2:B1928)</f>
        <v>Tamworth AC</v>
      </c>
      <c r="K38" s="202">
        <v>59</v>
      </c>
      <c r="L38" s="243"/>
      <c r="M38" s="266" t="s">
        <v>208</v>
      </c>
      <c r="N38" s="120">
        <v>1</v>
      </c>
      <c r="O38" s="112">
        <v>108</v>
      </c>
      <c r="P38" s="237" t="str">
        <f>LOOKUP(O38,Names!A$2:B1935)</f>
        <v>Millly Fidkin</v>
      </c>
      <c r="Q38" s="114">
        <v>42</v>
      </c>
      <c r="R38" s="243"/>
      <c r="S38" s="76"/>
      <c r="T38" s="116">
        <f>IF(INT(O38/100)=1,Y38,0)</f>
        <v>10</v>
      </c>
      <c r="U38" s="116">
        <f>IF(INT(O38/100)=3,Y38,0)</f>
        <v>0</v>
      </c>
      <c r="V38" s="116">
        <f>IF(INT(O38/100)=4,Y38,0)</f>
        <v>0</v>
      </c>
      <c r="W38" s="116">
        <f>IF(INT(O38/100)=5,Y38,0)</f>
        <v>0</v>
      </c>
      <c r="X38" s="116">
        <f>IF(INT(O38/100)=6,Y38,0)</f>
        <v>0</v>
      </c>
      <c r="Y38" s="105">
        <v>10</v>
      </c>
    </row>
    <row r="39" spans="1:25" ht="15.75" thickBot="1" x14ac:dyDescent="0.25">
      <c r="A39" s="113">
        <f>IF(I39=1,F39,0)</f>
        <v>0</v>
      </c>
      <c r="B39" s="113">
        <f>IF(I39=3,F39,0)</f>
        <v>0</v>
      </c>
      <c r="C39" s="113">
        <f>IF(I39=4,F39,0)</f>
        <v>0</v>
      </c>
      <c r="D39" s="113">
        <f>IF(I39=5,F39,0)</f>
        <v>0</v>
      </c>
      <c r="E39" s="113">
        <f>IF(I39=6,F39,0)</f>
        <v>8</v>
      </c>
      <c r="F39" s="117">
        <v>8</v>
      </c>
      <c r="H39" s="138">
        <v>2</v>
      </c>
      <c r="I39" s="112">
        <v>6</v>
      </c>
      <c r="J39" s="237" t="str">
        <f>LOOKUP(I39,Names!A$2:B1929)</f>
        <v>Solihull &amp; Small Heath</v>
      </c>
      <c r="K39" s="202">
        <v>59.5</v>
      </c>
      <c r="L39" s="243"/>
      <c r="M39" s="266" t="s">
        <v>208</v>
      </c>
      <c r="N39" s="120">
        <v>2</v>
      </c>
      <c r="O39" s="112">
        <v>512</v>
      </c>
      <c r="P39" s="237" t="str">
        <f>LOOKUP(O39,Names!A$2:B1936)</f>
        <v>Mya Strachan</v>
      </c>
      <c r="Q39" s="114">
        <v>41</v>
      </c>
      <c r="R39" s="243"/>
      <c r="S39" s="76"/>
      <c r="T39" s="116">
        <f>IF(INT(O39/100)=1,Y39,0)</f>
        <v>0</v>
      </c>
      <c r="U39" s="116">
        <f>IF(INT(O39/100)=3,Y39,0)</f>
        <v>0</v>
      </c>
      <c r="V39" s="116">
        <f>IF(INT(O39/100)=4,Y39,0)</f>
        <v>0</v>
      </c>
      <c r="W39" s="116">
        <f>IF(INT(O39/100)=5,Y39,0)</f>
        <v>8</v>
      </c>
      <c r="X39" s="116">
        <f>IF(INT(O39/100)=6,Y39,0)</f>
        <v>0</v>
      </c>
      <c r="Y39" s="105">
        <v>8</v>
      </c>
    </row>
    <row r="40" spans="1:25" ht="15.75" thickBot="1" x14ac:dyDescent="0.25">
      <c r="A40" s="113">
        <f>IF(I40=1,F40,0)</f>
        <v>0</v>
      </c>
      <c r="B40" s="113">
        <f>IF(I40=3,F40,0)</f>
        <v>0</v>
      </c>
      <c r="C40" s="113">
        <f>IF(I40=4,F40,0)</f>
        <v>6</v>
      </c>
      <c r="D40" s="113">
        <f>IF(I40=5,F40,0)</f>
        <v>0</v>
      </c>
      <c r="E40" s="113">
        <f>IF(I40=6,F40,0)</f>
        <v>0</v>
      </c>
      <c r="F40" s="117">
        <v>6</v>
      </c>
      <c r="H40" s="138">
        <v>3</v>
      </c>
      <c r="I40" s="112">
        <v>4</v>
      </c>
      <c r="J40" s="237" t="str">
        <f>LOOKUP(I40,Names!A$2:B1930)</f>
        <v>Halesowen C&amp;AC</v>
      </c>
      <c r="K40" s="202">
        <v>60</v>
      </c>
      <c r="L40" s="243"/>
      <c r="M40" s="266" t="s">
        <v>208</v>
      </c>
      <c r="N40" s="120">
        <v>3</v>
      </c>
      <c r="O40" s="112">
        <v>694</v>
      </c>
      <c r="P40" s="237" t="str">
        <f>LOOKUP(O40,Names!A$2:B1937)</f>
        <v>Sophie Storey</v>
      </c>
      <c r="Q40" s="114">
        <v>38</v>
      </c>
      <c r="R40" s="243"/>
      <c r="S40" s="76"/>
      <c r="T40" s="116">
        <f>IF(INT(O40/100)=1,Y40,0)</f>
        <v>0</v>
      </c>
      <c r="U40" s="116">
        <f>IF(INT(O40/100)=3,Y40,0)</f>
        <v>0</v>
      </c>
      <c r="V40" s="116">
        <f>IF(INT(O40/100)=4,Y40,0)</f>
        <v>0</v>
      </c>
      <c r="W40" s="116">
        <f>IF(INT(O40/100)=5,Y40,0)</f>
        <v>0</v>
      </c>
      <c r="X40" s="116">
        <f>IF(INT(O40/100)=6,Y40,0)</f>
        <v>6</v>
      </c>
      <c r="Y40" s="105">
        <v>6</v>
      </c>
    </row>
    <row r="41" spans="1:25" ht="15.75" thickBot="1" x14ac:dyDescent="0.25">
      <c r="A41" s="113">
        <f>IF(I41=1,F41,0)</f>
        <v>4</v>
      </c>
      <c r="B41" s="113">
        <f>IF(I41=3,F41,0)</f>
        <v>0</v>
      </c>
      <c r="C41" s="113">
        <f>IF(I41=4,F41,0)</f>
        <v>0</v>
      </c>
      <c r="D41" s="113">
        <f>IF(I41=5,F41,0)</f>
        <v>0</v>
      </c>
      <c r="E41" s="113">
        <f>IF(I41=6,F41,0)</f>
        <v>0</v>
      </c>
      <c r="F41" s="117">
        <v>4</v>
      </c>
      <c r="H41" s="138">
        <v>4</v>
      </c>
      <c r="I41" s="112">
        <v>1</v>
      </c>
      <c r="J41" s="237" t="str">
        <f>LOOKUP(I41,Names!A$2:B1931)</f>
        <v>Royal Sutton Coldfield</v>
      </c>
      <c r="K41" s="202">
        <v>60</v>
      </c>
      <c r="L41" s="243"/>
      <c r="M41" s="266" t="s">
        <v>208</v>
      </c>
      <c r="N41" s="120">
        <v>4</v>
      </c>
      <c r="O41" s="112">
        <v>326</v>
      </c>
      <c r="P41" s="237" t="str">
        <f>LOOKUP(O41,Names!A$2:B1938)</f>
        <v>Isobel Ryans</v>
      </c>
      <c r="Q41" s="114">
        <v>32</v>
      </c>
      <c r="R41" s="243"/>
      <c r="S41" s="76"/>
      <c r="T41" s="116">
        <f>IF(INT(O41/100)=1,Y41,0)</f>
        <v>0</v>
      </c>
      <c r="U41" s="116">
        <f>IF(INT(O41/100)=3,Y41,0)</f>
        <v>4</v>
      </c>
      <c r="V41" s="116">
        <f>IF(INT(O41/100)=4,Y41,0)</f>
        <v>0</v>
      </c>
      <c r="W41" s="116">
        <f>IF(INT(O41/100)=5,Y41,0)</f>
        <v>0</v>
      </c>
      <c r="X41" s="116">
        <f>IF(INT(O41/100)=6,Y41,0)</f>
        <v>0</v>
      </c>
      <c r="Y41" s="105">
        <v>4</v>
      </c>
    </row>
    <row r="42" spans="1:25" ht="15.75" thickBot="1" x14ac:dyDescent="0.25">
      <c r="A42" s="113">
        <f>IF(I42=1,F42,0)</f>
        <v>0</v>
      </c>
      <c r="B42" s="113">
        <f>IF(I42=3,F42,0)</f>
        <v>0</v>
      </c>
      <c r="C42" s="113">
        <f>IF(I42=4,F42,0)</f>
        <v>0</v>
      </c>
      <c r="D42" s="113">
        <f>IF(I42=5,F42,0)</f>
        <v>0</v>
      </c>
      <c r="E42" s="113">
        <f>IF(I42=6,F42,0)</f>
        <v>0</v>
      </c>
      <c r="F42" s="117">
        <v>2</v>
      </c>
      <c r="H42" s="138">
        <v>5</v>
      </c>
      <c r="I42" s="112"/>
      <c r="J42" s="237" t="e">
        <f>LOOKUP(I42,Names!A$2:B1932)</f>
        <v>#N/A</v>
      </c>
      <c r="K42" s="202"/>
      <c r="L42" s="243"/>
      <c r="M42" s="266" t="s">
        <v>208</v>
      </c>
      <c r="N42" s="124">
        <v>5</v>
      </c>
      <c r="O42" s="125">
        <v>466</v>
      </c>
      <c r="P42" s="239" t="str">
        <f>LOOKUP(O42,Names!A$2:B1939)</f>
        <v>Poppy Jones</v>
      </c>
      <c r="Q42" s="136">
        <v>32</v>
      </c>
      <c r="R42" s="246"/>
      <c r="S42" s="76"/>
      <c r="T42" s="116">
        <f>IF(INT(O42/100)=1,Y42,0)</f>
        <v>0</v>
      </c>
      <c r="U42" s="116">
        <f>IF(INT(O42/100)=3,Y42,0)</f>
        <v>0</v>
      </c>
      <c r="V42" s="116">
        <f>IF(INT(O42/100)=4,Y42,0)</f>
        <v>2</v>
      </c>
      <c r="W42" s="116">
        <f>IF(INT(O42/100)=5,Y42,0)</f>
        <v>0</v>
      </c>
      <c r="X42" s="116">
        <f>IF(INT(O42/100)=6,Y42,0)</f>
        <v>0</v>
      </c>
      <c r="Y42" s="105">
        <v>2</v>
      </c>
    </row>
    <row r="43" spans="1:25" ht="15.75" thickBot="1" x14ac:dyDescent="0.25">
      <c r="A43" s="114"/>
      <c r="B43" s="114"/>
      <c r="C43" s="114"/>
      <c r="D43" s="114"/>
      <c r="E43" s="114"/>
      <c r="F43" s="115" t="s">
        <v>133</v>
      </c>
      <c r="H43" s="244"/>
      <c r="I43" s="237"/>
      <c r="J43" s="237"/>
      <c r="K43" s="384"/>
      <c r="L43" s="243"/>
      <c r="M43" s="266" t="s">
        <v>208</v>
      </c>
      <c r="N43" s="245"/>
      <c r="O43" s="245"/>
      <c r="P43" s="240"/>
      <c r="Q43" s="240"/>
      <c r="R43" s="240"/>
      <c r="T43" s="114"/>
      <c r="U43" s="114"/>
      <c r="V43" s="114"/>
      <c r="W43" s="114"/>
      <c r="X43" s="114"/>
      <c r="Y43" s="115" t="s">
        <v>133</v>
      </c>
    </row>
    <row r="44" spans="1:25" ht="16.5" thickBot="1" x14ac:dyDescent="0.3">
      <c r="A44" s="107" t="s">
        <v>123</v>
      </c>
      <c r="B44" s="108" t="s">
        <v>125</v>
      </c>
      <c r="C44" s="109" t="s">
        <v>127</v>
      </c>
      <c r="D44" s="110" t="s">
        <v>129</v>
      </c>
      <c r="E44" s="111" t="s">
        <v>131</v>
      </c>
      <c r="H44" s="265" t="s">
        <v>180</v>
      </c>
      <c r="I44" s="127">
        <v>8.3000000000000007</v>
      </c>
      <c r="J44" s="238" t="s">
        <v>144</v>
      </c>
      <c r="K44" s="385"/>
      <c r="L44" s="243"/>
      <c r="M44" s="266" t="s">
        <v>208</v>
      </c>
      <c r="N44" s="264" t="s">
        <v>184</v>
      </c>
      <c r="O44" s="247"/>
      <c r="P44" s="236" t="s">
        <v>151</v>
      </c>
      <c r="Q44" s="236"/>
      <c r="R44" s="242"/>
      <c r="S44" s="76"/>
      <c r="T44" s="107" t="s">
        <v>123</v>
      </c>
      <c r="U44" s="108" t="s">
        <v>125</v>
      </c>
      <c r="V44" s="109" t="s">
        <v>127</v>
      </c>
      <c r="W44" s="110" t="s">
        <v>129</v>
      </c>
      <c r="X44" s="111" t="s">
        <v>131</v>
      </c>
    </row>
    <row r="45" spans="1:25" ht="15.75" thickBot="1" x14ac:dyDescent="0.25">
      <c r="A45" s="113">
        <f>IF(I45=1,F45,0)</f>
        <v>10</v>
      </c>
      <c r="B45" s="113">
        <f>IF(I45=3,F45,0)</f>
        <v>0</v>
      </c>
      <c r="C45" s="113">
        <f>IF(I45=4,F45,0)</f>
        <v>0</v>
      </c>
      <c r="D45" s="113">
        <f>IF(I45=5,F45,0)</f>
        <v>0</v>
      </c>
      <c r="E45" s="113">
        <f>IF(I45=6,F45,0)</f>
        <v>0</v>
      </c>
      <c r="F45" s="117">
        <v>10</v>
      </c>
      <c r="H45" s="138">
        <v>1</v>
      </c>
      <c r="I45" s="112">
        <v>1</v>
      </c>
      <c r="J45" s="237" t="str">
        <f>LOOKUP(I45,Names!A$2:B1935)</f>
        <v>Royal Sutton Coldfield</v>
      </c>
      <c r="K45" s="202">
        <v>60.4</v>
      </c>
      <c r="L45" s="243"/>
      <c r="M45" s="266" t="s">
        <v>208</v>
      </c>
      <c r="N45" s="120">
        <v>1</v>
      </c>
      <c r="O45" s="112">
        <v>102</v>
      </c>
      <c r="P45" s="237" t="str">
        <f>LOOKUP(O45,Names!A$2:B1942)</f>
        <v>Patience Clarke</v>
      </c>
      <c r="Q45" s="210">
        <v>8.5</v>
      </c>
      <c r="R45" s="243"/>
      <c r="S45" s="76"/>
      <c r="T45" s="116">
        <f>IF(INT(O45/100)=1,Y45,0)</f>
        <v>10</v>
      </c>
      <c r="U45" s="116">
        <f>IF(INT(O45/100)=3,Y45,0)</f>
        <v>0</v>
      </c>
      <c r="V45" s="116">
        <f>IF(INT(O45/100)=4,Y45,0)</f>
        <v>0</v>
      </c>
      <c r="W45" s="116">
        <f>IF(INT(O45/100)=5,Y45,0)</f>
        <v>0</v>
      </c>
      <c r="X45" s="116">
        <f>IF(INT(O45/100)=6,Y45,0)</f>
        <v>0</v>
      </c>
      <c r="Y45" s="105">
        <v>10</v>
      </c>
    </row>
    <row r="46" spans="1:25" ht="15.75" thickBot="1" x14ac:dyDescent="0.25">
      <c r="A46" s="113">
        <f>IF(I46=1,F46,0)</f>
        <v>0</v>
      </c>
      <c r="B46" s="113">
        <f>IF(I46=3,F46,0)</f>
        <v>0</v>
      </c>
      <c r="C46" s="113">
        <f>IF(I46=4,F46,0)</f>
        <v>0</v>
      </c>
      <c r="D46" s="113">
        <f>IF(I46=5,F46,0)</f>
        <v>0</v>
      </c>
      <c r="E46" s="113">
        <f>IF(I46=6,F46,0)</f>
        <v>8</v>
      </c>
      <c r="F46" s="117">
        <v>8</v>
      </c>
      <c r="H46" s="138">
        <v>2</v>
      </c>
      <c r="I46" s="112">
        <v>6</v>
      </c>
      <c r="J46" s="237" t="str">
        <f>LOOKUP(I46,Names!A$2:B1936)</f>
        <v>Solihull &amp; Small Heath</v>
      </c>
      <c r="K46" s="202">
        <v>62.2</v>
      </c>
      <c r="L46" s="243"/>
      <c r="M46" s="266" t="s">
        <v>208</v>
      </c>
      <c r="N46" s="120">
        <v>2</v>
      </c>
      <c r="O46" s="112">
        <v>465</v>
      </c>
      <c r="P46" s="237" t="str">
        <f>LOOKUP(O46,Names!A$2:B1943)</f>
        <v>Katie Wright</v>
      </c>
      <c r="Q46" s="210">
        <v>6.5</v>
      </c>
      <c r="R46" s="243"/>
      <c r="S46" s="76"/>
      <c r="T46" s="116">
        <f>IF(INT(O46/100)=1,Y46,0)</f>
        <v>0</v>
      </c>
      <c r="U46" s="116">
        <f>IF(INT(O46/100)=3,Y46,0)</f>
        <v>0</v>
      </c>
      <c r="V46" s="116">
        <f>IF(INT(O46/100)=4,Y46,0)</f>
        <v>8</v>
      </c>
      <c r="W46" s="116">
        <f>IF(INT(O46/100)=5,Y46,0)</f>
        <v>0</v>
      </c>
      <c r="X46" s="116">
        <f>IF(INT(O46/100)=6,Y46,0)</f>
        <v>0</v>
      </c>
      <c r="Y46" s="105">
        <v>8</v>
      </c>
    </row>
    <row r="47" spans="1:25" ht="15.75" thickBot="1" x14ac:dyDescent="0.25">
      <c r="A47" s="113">
        <f>IF(I47=1,F47,0)</f>
        <v>0</v>
      </c>
      <c r="B47" s="113">
        <f>IF(I47=3,F47,0)</f>
        <v>0</v>
      </c>
      <c r="C47" s="113">
        <f>IF(I47=4,F47,0)</f>
        <v>0</v>
      </c>
      <c r="D47" s="113">
        <f>IF(I47=5,F47,0)</f>
        <v>6</v>
      </c>
      <c r="E47" s="113">
        <f>IF(I47=6,F47,0)</f>
        <v>0</v>
      </c>
      <c r="F47" s="117">
        <v>6</v>
      </c>
      <c r="H47" s="138">
        <v>3</v>
      </c>
      <c r="I47" s="112">
        <v>5</v>
      </c>
      <c r="J47" s="237" t="str">
        <f>LOOKUP(I47,Names!A$2:B1937)</f>
        <v>Tamworth AC</v>
      </c>
      <c r="K47" s="202">
        <v>65</v>
      </c>
      <c r="L47" s="243"/>
      <c r="M47" s="266" t="s">
        <v>208</v>
      </c>
      <c r="N47" s="120">
        <v>3</v>
      </c>
      <c r="O47" s="112">
        <v>513</v>
      </c>
      <c r="P47" s="237" t="str">
        <f>LOOKUP(O47,Names!A$2:B1944)</f>
        <v>Niamh Kilgallan</v>
      </c>
      <c r="Q47" s="210">
        <v>5.5</v>
      </c>
      <c r="R47" s="243"/>
      <c r="S47" s="76"/>
      <c r="T47" s="116">
        <f>IF(INT(O47/100)=1,Y47,0)</f>
        <v>0</v>
      </c>
      <c r="U47" s="116">
        <f>IF(INT(O47/100)=3,Y47,0)</f>
        <v>0</v>
      </c>
      <c r="V47" s="116">
        <f>IF(INT(O47/100)=4,Y47,0)</f>
        <v>0</v>
      </c>
      <c r="W47" s="116">
        <f>IF(INT(O47/100)=5,Y47,0)</f>
        <v>6</v>
      </c>
      <c r="X47" s="116">
        <f>IF(INT(O47/100)=6,Y47,0)</f>
        <v>0</v>
      </c>
      <c r="Y47" s="105">
        <v>6</v>
      </c>
    </row>
    <row r="48" spans="1:25" ht="15.75" thickBot="1" x14ac:dyDescent="0.25">
      <c r="A48" s="113">
        <f>IF(I48=1,F48,0)</f>
        <v>0</v>
      </c>
      <c r="B48" s="113">
        <f>IF(I48=3,F48,0)</f>
        <v>0</v>
      </c>
      <c r="C48" s="113">
        <f>IF(I48=4,F48,0)</f>
        <v>0</v>
      </c>
      <c r="D48" s="113">
        <f>IF(I48=5,F48,0)</f>
        <v>0</v>
      </c>
      <c r="E48" s="113">
        <f>IF(I48=6,F48,0)</f>
        <v>0</v>
      </c>
      <c r="F48" s="117">
        <v>4</v>
      </c>
      <c r="H48" s="138">
        <v>4</v>
      </c>
      <c r="I48" s="112"/>
      <c r="J48" s="237" t="e">
        <f>LOOKUP(I48,Names!A$2:B1938)</f>
        <v>#N/A</v>
      </c>
      <c r="K48" s="202"/>
      <c r="L48" s="243"/>
      <c r="M48" s="266" t="s">
        <v>208</v>
      </c>
      <c r="N48" s="120">
        <v>4</v>
      </c>
      <c r="O48" s="112">
        <v>694</v>
      </c>
      <c r="P48" s="237" t="str">
        <f>LOOKUP(O48,Names!A$2:B1945)</f>
        <v>Sophie Storey</v>
      </c>
      <c r="Q48" s="210">
        <v>4.75</v>
      </c>
      <c r="R48" s="243"/>
      <c r="S48" s="76"/>
      <c r="T48" s="116">
        <f>IF(INT(O48/100)=1,Y48,0)</f>
        <v>0</v>
      </c>
      <c r="U48" s="116">
        <f>IF(INT(O48/100)=3,Y48,0)</f>
        <v>0</v>
      </c>
      <c r="V48" s="116">
        <f>IF(INT(O48/100)=4,Y48,0)</f>
        <v>0</v>
      </c>
      <c r="W48" s="116">
        <f>IF(INT(O48/100)=5,Y48,0)</f>
        <v>0</v>
      </c>
      <c r="X48" s="116">
        <f>IF(INT(O48/100)=6,Y48,0)</f>
        <v>4</v>
      </c>
      <c r="Y48" s="105">
        <v>4</v>
      </c>
    </row>
    <row r="49" spans="1:25" ht="15.75" thickBot="1" x14ac:dyDescent="0.25">
      <c r="A49" s="113">
        <f>IF(I49=1,F49,0)</f>
        <v>0</v>
      </c>
      <c r="B49" s="113">
        <f>IF(I49=3,F49,0)</f>
        <v>0</v>
      </c>
      <c r="C49" s="113">
        <f>IF(I49=4,F49,0)</f>
        <v>0</v>
      </c>
      <c r="D49" s="113">
        <f>IF(I49=5,F49,0)</f>
        <v>0</v>
      </c>
      <c r="E49" s="113">
        <f>IF(I49=6,F49,0)</f>
        <v>0</v>
      </c>
      <c r="F49" s="117">
        <v>2</v>
      </c>
      <c r="H49" s="138">
        <v>5</v>
      </c>
      <c r="I49" s="112"/>
      <c r="J49" s="237" t="e">
        <f>LOOKUP(I49,Names!A$2:B1939)</f>
        <v>#N/A</v>
      </c>
      <c r="K49" s="202"/>
      <c r="L49" s="243"/>
      <c r="M49" s="266" t="s">
        <v>208</v>
      </c>
      <c r="N49" s="120">
        <v>5</v>
      </c>
      <c r="O49" s="112">
        <v>333</v>
      </c>
      <c r="P49" s="237" t="str">
        <f>LOOKUP(O49,Names!A$2:B1946)</f>
        <v>Amber Threfall</v>
      </c>
      <c r="Q49" s="210">
        <v>4.25</v>
      </c>
      <c r="R49" s="243"/>
      <c r="S49" s="76"/>
      <c r="T49" s="116">
        <f>IF(INT(O49/100)=1,Y49,0)</f>
        <v>0</v>
      </c>
      <c r="U49" s="116">
        <f>IF(INT(O49/100)=3,Y49,0)</f>
        <v>2</v>
      </c>
      <c r="V49" s="116">
        <f>IF(INT(O49/100)=4,Y49,0)</f>
        <v>0</v>
      </c>
      <c r="W49" s="116">
        <f>IF(INT(O49/100)=5,Y49,0)</f>
        <v>0</v>
      </c>
      <c r="X49" s="116">
        <f>IF(INT(O49/100)=6,Y49,0)</f>
        <v>0</v>
      </c>
      <c r="Y49" s="105">
        <v>2</v>
      </c>
    </row>
    <row r="50" spans="1:25" ht="15.75" thickBot="1" x14ac:dyDescent="0.25">
      <c r="A50" s="114"/>
      <c r="B50" s="114"/>
      <c r="C50" s="114"/>
      <c r="D50" s="114"/>
      <c r="E50" s="114"/>
      <c r="F50" s="115" t="s">
        <v>133</v>
      </c>
      <c r="H50" s="241"/>
      <c r="I50" s="238"/>
      <c r="J50" s="237"/>
      <c r="K50" s="384"/>
      <c r="L50" s="243"/>
      <c r="M50" s="266" t="s">
        <v>208</v>
      </c>
      <c r="N50" s="241"/>
      <c r="O50" s="238"/>
      <c r="P50" s="237"/>
      <c r="Q50" s="381"/>
      <c r="R50" s="243"/>
      <c r="S50" s="76"/>
      <c r="T50" s="130"/>
      <c r="U50" s="114"/>
      <c r="V50" s="114"/>
      <c r="W50" s="114"/>
      <c r="X50" s="114"/>
      <c r="Y50" s="115" t="s">
        <v>133</v>
      </c>
    </row>
    <row r="51" spans="1:25" ht="16.5" thickBot="1" x14ac:dyDescent="0.3">
      <c r="A51" s="107" t="s">
        <v>123</v>
      </c>
      <c r="B51" s="108" t="s">
        <v>125</v>
      </c>
      <c r="C51" s="109" t="s">
        <v>127</v>
      </c>
      <c r="D51" s="110" t="s">
        <v>129</v>
      </c>
      <c r="E51" s="111" t="s">
        <v>131</v>
      </c>
      <c r="H51" s="265" t="s">
        <v>181</v>
      </c>
      <c r="I51" s="127">
        <v>9.1</v>
      </c>
      <c r="J51" s="238" t="s">
        <v>146</v>
      </c>
      <c r="K51" s="385"/>
      <c r="L51" s="243"/>
      <c r="M51" s="266" t="s">
        <v>208</v>
      </c>
      <c r="N51" s="265" t="s">
        <v>185</v>
      </c>
      <c r="O51" s="238"/>
      <c r="P51" s="238" t="s">
        <v>152</v>
      </c>
      <c r="Q51" s="382"/>
      <c r="R51" s="243"/>
      <c r="S51" s="76"/>
      <c r="T51" s="107" t="s">
        <v>123</v>
      </c>
      <c r="U51" s="108" t="s">
        <v>125</v>
      </c>
      <c r="V51" s="109" t="s">
        <v>127</v>
      </c>
      <c r="W51" s="110" t="s">
        <v>129</v>
      </c>
      <c r="X51" s="111" t="s">
        <v>131</v>
      </c>
    </row>
    <row r="52" spans="1:25" ht="15.75" thickBot="1" x14ac:dyDescent="0.25">
      <c r="A52" s="113">
        <f>IF(I52=1,F52,0)</f>
        <v>0</v>
      </c>
      <c r="B52" s="113">
        <f>IF(I52=3,F52,0)</f>
        <v>0</v>
      </c>
      <c r="C52" s="113">
        <f>IF(I52=4,F52,0)</f>
        <v>0</v>
      </c>
      <c r="D52" s="113">
        <f>IF(I52=5,F52,0)</f>
        <v>10</v>
      </c>
      <c r="E52" s="113">
        <f>IF(I52=6,F52,0)</f>
        <v>0</v>
      </c>
      <c r="F52" s="117">
        <v>10</v>
      </c>
      <c r="H52" s="138">
        <v>1</v>
      </c>
      <c r="I52" s="112">
        <v>5</v>
      </c>
      <c r="J52" s="237" t="str">
        <f>LOOKUP(I52,Names!A$2:B1942)</f>
        <v>Tamworth AC</v>
      </c>
      <c r="K52" s="202">
        <v>57.2</v>
      </c>
      <c r="L52" s="243"/>
      <c r="M52" s="266" t="s">
        <v>208</v>
      </c>
      <c r="N52" s="120">
        <v>1</v>
      </c>
      <c r="O52" s="112">
        <v>101</v>
      </c>
      <c r="P52" s="237" t="str">
        <f>LOOKUP(O52,Names!A$2:B1949)</f>
        <v>Thea Criddle</v>
      </c>
      <c r="Q52" s="210">
        <v>6</v>
      </c>
      <c r="R52" s="243"/>
      <c r="S52" s="76"/>
      <c r="T52" s="116">
        <f>IF(INT(O52/100)=1,Y52,0)</f>
        <v>10</v>
      </c>
      <c r="U52" s="116">
        <f>IF(INT(O52/100)=3,Y52,0)</f>
        <v>0</v>
      </c>
      <c r="V52" s="116">
        <f>IF(INT(O52/100)=4,Y52,0)</f>
        <v>0</v>
      </c>
      <c r="W52" s="116">
        <f>IF(INT(O52/100)=5,Y52,0)</f>
        <v>0</v>
      </c>
      <c r="X52" s="116">
        <f>IF(INT(O52/100)=6,Y52,0)</f>
        <v>0</v>
      </c>
      <c r="Y52" s="105">
        <v>10</v>
      </c>
    </row>
    <row r="53" spans="1:25" ht="15.75" thickBot="1" x14ac:dyDescent="0.25">
      <c r="A53" s="113">
        <f>IF(I53=1,F53,0)</f>
        <v>0</v>
      </c>
      <c r="B53" s="113">
        <f>IF(I53=3,F53,0)</f>
        <v>0</v>
      </c>
      <c r="C53" s="113">
        <f>IF(I53=4,F53,0)</f>
        <v>0</v>
      </c>
      <c r="D53" s="113">
        <f>IF(I53=5,F53,0)</f>
        <v>0</v>
      </c>
      <c r="E53" s="113">
        <f>IF(I53=6,F53,0)</f>
        <v>8</v>
      </c>
      <c r="F53" s="117">
        <v>8</v>
      </c>
      <c r="H53" s="138">
        <v>2</v>
      </c>
      <c r="I53" s="112">
        <v>6</v>
      </c>
      <c r="J53" s="237" t="str">
        <f>LOOKUP(I53,Names!A$2:B1943)</f>
        <v>Solihull &amp; Small Heath</v>
      </c>
      <c r="K53" s="202">
        <v>57.3</v>
      </c>
      <c r="L53" s="243"/>
      <c r="M53" s="266" t="s">
        <v>208</v>
      </c>
      <c r="N53" s="120">
        <v>2</v>
      </c>
      <c r="O53" s="112">
        <v>692</v>
      </c>
      <c r="P53" s="237" t="str">
        <f>LOOKUP(O53,Names!A$2:B1950)</f>
        <v>Freya Harding</v>
      </c>
      <c r="Q53" s="210">
        <v>5.5</v>
      </c>
      <c r="R53" s="243"/>
      <c r="S53" s="76"/>
      <c r="T53" s="116">
        <f>IF(INT(O53/100)=1,Y53,0)</f>
        <v>0</v>
      </c>
      <c r="U53" s="116">
        <f>IF(INT(O53/100)=3,Y53,0)</f>
        <v>0</v>
      </c>
      <c r="V53" s="116">
        <f>IF(INT(O53/100)=4,Y53,0)</f>
        <v>0</v>
      </c>
      <c r="W53" s="116">
        <f>IF(INT(O53/100)=5,Y53,0)</f>
        <v>0</v>
      </c>
      <c r="X53" s="116">
        <f>IF(INT(O53/100)=6,Y53,0)</f>
        <v>8</v>
      </c>
      <c r="Y53" s="105">
        <v>8</v>
      </c>
    </row>
    <row r="54" spans="1:25" ht="15.75" thickBot="1" x14ac:dyDescent="0.25">
      <c r="A54" s="113">
        <f>IF(I54=1,F54,0)</f>
        <v>6</v>
      </c>
      <c r="B54" s="113">
        <f>IF(I54=3,F54,0)</f>
        <v>0</v>
      </c>
      <c r="C54" s="113">
        <f>IF(I54=4,F54,0)</f>
        <v>0</v>
      </c>
      <c r="D54" s="113">
        <f>IF(I54=5,F54,0)</f>
        <v>0</v>
      </c>
      <c r="E54" s="113">
        <f>IF(I54=6,F54,0)</f>
        <v>0</v>
      </c>
      <c r="F54" s="117">
        <v>6</v>
      </c>
      <c r="H54" s="138">
        <v>3</v>
      </c>
      <c r="I54" s="112">
        <v>1</v>
      </c>
      <c r="J54" s="237" t="str">
        <f>LOOKUP(I54,Names!A$2:B1944)</f>
        <v>Royal Sutton Coldfield</v>
      </c>
      <c r="K54" s="202">
        <v>58.4</v>
      </c>
      <c r="L54" s="243"/>
      <c r="M54" s="266" t="s">
        <v>208</v>
      </c>
      <c r="N54" s="120">
        <v>3</v>
      </c>
      <c r="O54" s="112">
        <v>511</v>
      </c>
      <c r="P54" s="237" t="str">
        <f>LOOKUP(O54,Names!A$2:B1951)</f>
        <v>Amy Kelly</v>
      </c>
      <c r="Q54" s="210">
        <v>5.5</v>
      </c>
      <c r="R54" s="243"/>
      <c r="S54" s="76"/>
      <c r="T54" s="116">
        <f>IF(INT(O54/100)=1,Y54,0)</f>
        <v>0</v>
      </c>
      <c r="U54" s="116">
        <f>IF(INT(O54/100)=3,Y54,0)</f>
        <v>0</v>
      </c>
      <c r="V54" s="116">
        <f>IF(INT(O54/100)=4,Y54,0)</f>
        <v>0</v>
      </c>
      <c r="W54" s="116">
        <f>IF(INT(O54/100)=5,Y54,0)</f>
        <v>6</v>
      </c>
      <c r="X54" s="116">
        <f>IF(INT(O54/100)=6,Y54,0)</f>
        <v>0</v>
      </c>
      <c r="Y54" s="105">
        <v>6</v>
      </c>
    </row>
    <row r="55" spans="1:25" ht="15.75" thickBot="1" x14ac:dyDescent="0.25">
      <c r="A55" s="113">
        <f>IF(I55=1,F55,0)</f>
        <v>0</v>
      </c>
      <c r="B55" s="113">
        <f>IF(I55=3,F55,0)</f>
        <v>4</v>
      </c>
      <c r="C55" s="113">
        <f>IF(I55=4,F55,0)</f>
        <v>0</v>
      </c>
      <c r="D55" s="113">
        <f>IF(I55=5,F55,0)</f>
        <v>0</v>
      </c>
      <c r="E55" s="113">
        <f>IF(I55=6,F55,0)</f>
        <v>0</v>
      </c>
      <c r="F55" s="117">
        <v>4</v>
      </c>
      <c r="H55" s="138">
        <v>4</v>
      </c>
      <c r="I55" s="112">
        <v>3</v>
      </c>
      <c r="J55" s="237" t="str">
        <f>LOOKUP(I55,Names!A$2:B1945)</f>
        <v>Birchfield Harriers</v>
      </c>
      <c r="K55" s="202">
        <v>59.3</v>
      </c>
      <c r="L55" s="243"/>
      <c r="M55" s="266" t="s">
        <v>208</v>
      </c>
      <c r="N55" s="120">
        <v>4</v>
      </c>
      <c r="O55" s="112">
        <v>466</v>
      </c>
      <c r="P55" s="237" t="str">
        <f>LOOKUP(O55,Names!A$2:B1952)</f>
        <v>Poppy Jones</v>
      </c>
      <c r="Q55" s="210">
        <v>4.25</v>
      </c>
      <c r="R55" s="243"/>
      <c r="S55" s="76"/>
      <c r="T55" s="116">
        <f>IF(INT(O55/100)=1,Y55,0)</f>
        <v>0</v>
      </c>
      <c r="U55" s="116">
        <f>IF(INT(O55/100)=3,Y55,0)</f>
        <v>0</v>
      </c>
      <c r="V55" s="116">
        <f>IF(INT(O55/100)=4,Y55,0)</f>
        <v>4</v>
      </c>
      <c r="W55" s="116">
        <f>IF(INT(O55/100)=5,Y55,0)</f>
        <v>0</v>
      </c>
      <c r="X55" s="116">
        <f>IF(INT(O55/100)=6,Y55,0)</f>
        <v>0</v>
      </c>
      <c r="Y55" s="105">
        <v>4</v>
      </c>
    </row>
    <row r="56" spans="1:25" ht="15.75" thickBot="1" x14ac:dyDescent="0.25">
      <c r="A56" s="113">
        <f>IF(I56=1,F56,0)</f>
        <v>0</v>
      </c>
      <c r="B56" s="113">
        <f>IF(I56=3,F56,0)</f>
        <v>0</v>
      </c>
      <c r="C56" s="113">
        <f>IF(I56=4,F56,0)</f>
        <v>0</v>
      </c>
      <c r="D56" s="113">
        <f>IF(I56=5,F56,0)</f>
        <v>0</v>
      </c>
      <c r="E56" s="113">
        <f>IF(I56=6,F56,0)</f>
        <v>0</v>
      </c>
      <c r="F56" s="117">
        <v>2</v>
      </c>
      <c r="H56" s="140">
        <v>5</v>
      </c>
      <c r="I56" s="125"/>
      <c r="J56" s="239" t="e">
        <f>LOOKUP(I56,Names!A$2:B1946)</f>
        <v>#N/A</v>
      </c>
      <c r="K56" s="380"/>
      <c r="L56" s="246"/>
      <c r="M56" s="266" t="s">
        <v>208</v>
      </c>
      <c r="N56" s="124">
        <v>5</v>
      </c>
      <c r="O56" s="125"/>
      <c r="P56" s="239" t="e">
        <f>LOOKUP(O56,Names!A$2:B1953)</f>
        <v>#N/A</v>
      </c>
      <c r="Q56" s="377"/>
      <c r="R56" s="246"/>
      <c r="S56" s="76"/>
      <c r="T56" s="116">
        <f>IF(INT(O56/100)=1,Y56,0)</f>
        <v>0</v>
      </c>
      <c r="U56" s="116">
        <f>IF(INT(O56/100)=3,Y56,0)</f>
        <v>0</v>
      </c>
      <c r="V56" s="116">
        <f>IF(INT(O56/100)=4,Y56,0)</f>
        <v>0</v>
      </c>
      <c r="W56" s="116">
        <f>IF(INT(O56/100)=5,Y56,0)</f>
        <v>0</v>
      </c>
      <c r="X56" s="116">
        <f>IF(INT(O56/100)=6,Y56,0)</f>
        <v>0</v>
      </c>
      <c r="Y56" s="105">
        <v>2</v>
      </c>
    </row>
    <row r="57" spans="1:25" ht="15.75" thickBot="1" x14ac:dyDescent="0.25">
      <c r="A57" s="114"/>
      <c r="B57" s="114"/>
      <c r="C57" s="114"/>
      <c r="D57" s="114"/>
      <c r="E57" s="114"/>
      <c r="F57" s="115" t="s">
        <v>133</v>
      </c>
      <c r="H57" s="245"/>
      <c r="I57" s="245"/>
      <c r="J57" s="240"/>
      <c r="K57" s="240"/>
      <c r="L57" s="240"/>
      <c r="M57" s="266" t="s">
        <v>208</v>
      </c>
      <c r="N57" s="245"/>
      <c r="O57" s="245"/>
      <c r="P57" s="240"/>
      <c r="Q57" s="240"/>
      <c r="R57" s="240"/>
      <c r="T57" s="114"/>
      <c r="U57" s="114"/>
      <c r="V57" s="114"/>
      <c r="W57" s="114"/>
      <c r="X57" s="114"/>
      <c r="Y57" s="115" t="s">
        <v>133</v>
      </c>
    </row>
    <row r="58" spans="1:25" ht="16.5" thickBot="1" x14ac:dyDescent="0.3">
      <c r="A58" s="107" t="s">
        <v>123</v>
      </c>
      <c r="B58" s="108" t="s">
        <v>125</v>
      </c>
      <c r="C58" s="109" t="s">
        <v>127</v>
      </c>
      <c r="D58" s="110" t="s">
        <v>129</v>
      </c>
      <c r="E58" s="111" t="s">
        <v>131</v>
      </c>
      <c r="H58" s="264" t="s">
        <v>186</v>
      </c>
      <c r="I58" s="247"/>
      <c r="J58" s="236" t="s">
        <v>187</v>
      </c>
      <c r="K58" s="236"/>
      <c r="L58" s="242"/>
      <c r="M58" s="266" t="s">
        <v>208</v>
      </c>
      <c r="N58" s="264" t="s">
        <v>189</v>
      </c>
      <c r="O58" s="247"/>
      <c r="P58" s="236" t="s">
        <v>188</v>
      </c>
      <c r="Q58" s="236"/>
      <c r="R58" s="242"/>
      <c r="S58" s="76"/>
      <c r="T58" s="107" t="s">
        <v>123</v>
      </c>
      <c r="U58" s="108" t="s">
        <v>125</v>
      </c>
      <c r="V58" s="109" t="s">
        <v>127</v>
      </c>
      <c r="W58" s="110" t="s">
        <v>129</v>
      </c>
      <c r="X58" s="111" t="s">
        <v>131</v>
      </c>
    </row>
    <row r="59" spans="1:25" ht="15.75" thickBot="1" x14ac:dyDescent="0.25">
      <c r="A59" s="116">
        <f>IF(INT(I59/100)=1,F59,0)</f>
        <v>0</v>
      </c>
      <c r="B59" s="116">
        <f>IF(INT(I59/100)=3,F59,0)</f>
        <v>0</v>
      </c>
      <c r="C59" s="116">
        <f>IF(INT(I59/100)=4,F59,0)</f>
        <v>0</v>
      </c>
      <c r="D59" s="116">
        <f>IF(INT(I59/100)=5,F59,0)</f>
        <v>0</v>
      </c>
      <c r="E59" s="116">
        <f>IF(INT(I59/100)=6,F59,0)</f>
        <v>10</v>
      </c>
      <c r="F59" s="105">
        <v>10</v>
      </c>
      <c r="H59" s="120">
        <v>1</v>
      </c>
      <c r="I59" s="112">
        <v>687</v>
      </c>
      <c r="J59" s="237" t="str">
        <f>LOOKUP(I59,Names!A$2:B1949)</f>
        <v>Annabel Dalby</v>
      </c>
      <c r="K59" s="114">
        <v>54</v>
      </c>
      <c r="L59" s="243"/>
      <c r="M59" s="266" t="s">
        <v>208</v>
      </c>
      <c r="N59" s="120">
        <v>1</v>
      </c>
      <c r="O59" s="112">
        <v>690</v>
      </c>
      <c r="P59" s="237" t="str">
        <f>LOOKUP(O59,Names!A$2:B1956)</f>
        <v>Tanith Cox</v>
      </c>
      <c r="Q59" s="114">
        <v>49</v>
      </c>
      <c r="R59" s="243"/>
      <c r="S59" s="76"/>
      <c r="T59" s="116">
        <f>IF(INT(O59/100)=1,Y59,0)</f>
        <v>0</v>
      </c>
      <c r="U59" s="116">
        <f>IF(INT(O59/100)=3,Y59,0)</f>
        <v>0</v>
      </c>
      <c r="V59" s="116">
        <f>IF(INT(O59/100)=4,Y59,0)</f>
        <v>0</v>
      </c>
      <c r="W59" s="116">
        <f>IF(INT(O59/100)=5,Y59,0)</f>
        <v>0</v>
      </c>
      <c r="X59" s="116">
        <f>IF(INT(O59/100)=6,Y59,0)</f>
        <v>10</v>
      </c>
      <c r="Y59" s="105">
        <v>10</v>
      </c>
    </row>
    <row r="60" spans="1:25" ht="15.75" thickBot="1" x14ac:dyDescent="0.25">
      <c r="A60" s="116">
        <f>IF(INT(I60/100)=1,F60,0)</f>
        <v>0</v>
      </c>
      <c r="B60" s="116">
        <f>IF(INT(I60/100)=3,F60,0)</f>
        <v>0</v>
      </c>
      <c r="C60" s="116">
        <f>IF(INT(I60/100)=4,F60,0)</f>
        <v>0</v>
      </c>
      <c r="D60" s="116">
        <f>IF(INT(I60/100)=5,F60,0)</f>
        <v>8</v>
      </c>
      <c r="E60" s="116">
        <f>IF(INT(I60/100)=6,F60,0)</f>
        <v>0</v>
      </c>
      <c r="F60" s="105">
        <v>8</v>
      </c>
      <c r="H60" s="120">
        <v>2</v>
      </c>
      <c r="I60" s="112">
        <v>507</v>
      </c>
      <c r="J60" s="237" t="str">
        <f>LOOKUP(I60,Names!A$2:B1950)</f>
        <v>Lauren Swindell</v>
      </c>
      <c r="K60" s="114">
        <v>49</v>
      </c>
      <c r="L60" s="243"/>
      <c r="M60" s="266" t="s">
        <v>208</v>
      </c>
      <c r="N60" s="120">
        <v>2</v>
      </c>
      <c r="O60" s="112">
        <v>511</v>
      </c>
      <c r="P60" s="237" t="str">
        <f>LOOKUP(O60,Names!A$2:B1957)</f>
        <v>Amy Kelly</v>
      </c>
      <c r="Q60" s="114">
        <v>46</v>
      </c>
      <c r="R60" s="243"/>
      <c r="S60" s="76"/>
      <c r="T60" s="116">
        <f>IF(INT(O60/100)=1,Y60,0)</f>
        <v>0</v>
      </c>
      <c r="U60" s="116">
        <f>IF(INT(O60/100)=3,Y60,0)</f>
        <v>0</v>
      </c>
      <c r="V60" s="116">
        <f>IF(INT(O60/100)=4,Y60,0)</f>
        <v>0</v>
      </c>
      <c r="W60" s="116">
        <f>IF(INT(O60/100)=5,Y60,0)</f>
        <v>8</v>
      </c>
      <c r="X60" s="116">
        <f>IF(INT(O60/100)=6,Y60,0)</f>
        <v>0</v>
      </c>
      <c r="Y60" s="105">
        <v>8</v>
      </c>
    </row>
    <row r="61" spans="1:25" ht="15.75" thickBot="1" x14ac:dyDescent="0.25">
      <c r="A61" s="116">
        <f>IF(INT(I61/100)=1,F61,0)</f>
        <v>6</v>
      </c>
      <c r="B61" s="116">
        <f>IF(INT(I61/100)=3,F61,0)</f>
        <v>0</v>
      </c>
      <c r="C61" s="116">
        <f>IF(INT(I61/100)=4,F61,0)</f>
        <v>0</v>
      </c>
      <c r="D61" s="116">
        <f>IF(INT(I61/100)=5,F61,0)</f>
        <v>0</v>
      </c>
      <c r="E61" s="116">
        <f>IF(INT(I61/100)=6,F61,0)</f>
        <v>0</v>
      </c>
      <c r="F61" s="105">
        <v>6</v>
      </c>
      <c r="H61" s="120">
        <v>3</v>
      </c>
      <c r="I61" s="112">
        <v>108</v>
      </c>
      <c r="J61" s="237" t="str">
        <f>LOOKUP(I61,Names!A$2:B1951)</f>
        <v>Millly Fidkin</v>
      </c>
      <c r="K61" s="114">
        <v>44</v>
      </c>
      <c r="L61" s="243"/>
      <c r="M61" s="266" t="s">
        <v>208</v>
      </c>
      <c r="N61" s="120">
        <v>3</v>
      </c>
      <c r="O61" s="112">
        <v>102</v>
      </c>
      <c r="P61" s="237" t="str">
        <f>LOOKUP(O61,Names!A$2:B1958)</f>
        <v>Patience Clarke</v>
      </c>
      <c r="Q61" s="114">
        <v>42</v>
      </c>
      <c r="R61" s="243"/>
      <c r="S61" s="76"/>
      <c r="T61" s="116">
        <f>IF(INT(O61/100)=1,Y61,0)</f>
        <v>6</v>
      </c>
      <c r="U61" s="116">
        <f>IF(INT(O61/100)=3,Y61,0)</f>
        <v>0</v>
      </c>
      <c r="V61" s="116">
        <f>IF(INT(O61/100)=4,Y61,0)</f>
        <v>0</v>
      </c>
      <c r="W61" s="116">
        <f>IF(INT(O61/100)=5,Y61,0)</f>
        <v>0</v>
      </c>
      <c r="X61" s="116">
        <f>IF(INT(O61/100)=6,Y61,0)</f>
        <v>0</v>
      </c>
      <c r="Y61" s="105">
        <v>6</v>
      </c>
    </row>
    <row r="62" spans="1:25" ht="15.75" thickBot="1" x14ac:dyDescent="0.25">
      <c r="A62" s="116">
        <f>IF(INT(I62/100)=1,F62,0)</f>
        <v>0</v>
      </c>
      <c r="B62" s="116">
        <f>IF(INT(I62/100)=3,F62,0)</f>
        <v>4</v>
      </c>
      <c r="C62" s="116">
        <f>IF(INT(I62/100)=4,F62,0)</f>
        <v>0</v>
      </c>
      <c r="D62" s="116">
        <f>IF(INT(I62/100)=5,F62,0)</f>
        <v>0</v>
      </c>
      <c r="E62" s="116">
        <f>IF(INT(I62/100)=6,F62,0)</f>
        <v>0</v>
      </c>
      <c r="F62" s="105">
        <v>4</v>
      </c>
      <c r="H62" s="120">
        <v>4</v>
      </c>
      <c r="I62" s="112">
        <v>302</v>
      </c>
      <c r="J62" s="237" t="str">
        <f>LOOKUP(I62,Names!A$2:B1952)</f>
        <v>Ana Gissen</v>
      </c>
      <c r="K62" s="114">
        <v>41</v>
      </c>
      <c r="L62" s="243"/>
      <c r="M62" s="266" t="s">
        <v>208</v>
      </c>
      <c r="N62" s="120">
        <v>4</v>
      </c>
      <c r="O62" s="112">
        <v>326</v>
      </c>
      <c r="P62" s="237" t="str">
        <f>LOOKUP(O62,Names!A$2:B1959)</f>
        <v>Isobel Ryans</v>
      </c>
      <c r="Q62" s="114">
        <v>39</v>
      </c>
      <c r="R62" s="243"/>
      <c r="S62" s="76"/>
      <c r="T62" s="116">
        <f>IF(INT(O62/100)=1,Y62,0)</f>
        <v>0</v>
      </c>
      <c r="U62" s="116">
        <f>IF(INT(O62/100)=3,Y62,0)</f>
        <v>4</v>
      </c>
      <c r="V62" s="116">
        <f>IF(INT(O62/100)=4,Y62,0)</f>
        <v>0</v>
      </c>
      <c r="W62" s="116">
        <f>IF(INT(O62/100)=5,Y62,0)</f>
        <v>0</v>
      </c>
      <c r="X62" s="116">
        <f>IF(INT(O62/100)=6,Y62,0)</f>
        <v>0</v>
      </c>
      <c r="Y62" s="105">
        <v>4</v>
      </c>
    </row>
    <row r="63" spans="1:25" ht="15.75" thickBot="1" x14ac:dyDescent="0.25">
      <c r="A63" s="116">
        <f>IF(INT(I63/100)=1,F63,0)</f>
        <v>0</v>
      </c>
      <c r="B63" s="116">
        <f>IF(INT(I63/100)=3,F63,0)</f>
        <v>0</v>
      </c>
      <c r="C63" s="116">
        <f>IF(INT(I63/100)=4,F63,0)</f>
        <v>0</v>
      </c>
      <c r="D63" s="116">
        <f>IF(INT(I63/100)=5,F63,0)</f>
        <v>0</v>
      </c>
      <c r="E63" s="116">
        <f>IF(INT(I63/100)=6,F63,0)</f>
        <v>0</v>
      </c>
      <c r="F63" s="105">
        <v>2</v>
      </c>
      <c r="H63" s="120">
        <v>5</v>
      </c>
      <c r="I63" s="112"/>
      <c r="J63" s="237" t="e">
        <f>LOOKUP(I63,Names!A$2:B1953)</f>
        <v>#N/A</v>
      </c>
      <c r="K63" s="114"/>
      <c r="L63" s="243"/>
      <c r="M63" s="266" t="s">
        <v>208</v>
      </c>
      <c r="N63" s="120">
        <v>5</v>
      </c>
      <c r="O63" s="112"/>
      <c r="P63" s="237" t="e">
        <f>LOOKUP(O63,Names!A$2:B1960)</f>
        <v>#N/A</v>
      </c>
      <c r="Q63" s="114"/>
      <c r="R63" s="243"/>
      <c r="S63" s="76"/>
      <c r="T63" s="116">
        <f>IF(INT(O63/100)=1,Y63,0)</f>
        <v>0</v>
      </c>
      <c r="U63" s="116">
        <f>IF(INT(O63/100)=3,Y63,0)</f>
        <v>0</v>
      </c>
      <c r="V63" s="116">
        <f>IF(INT(O63/100)=4,Y63,0)</f>
        <v>0</v>
      </c>
      <c r="W63" s="116">
        <f>IF(INT(O63/100)=5,Y63,0)</f>
        <v>0</v>
      </c>
      <c r="X63" s="116">
        <f>IF(INT(O63/100)=6,Y63,0)</f>
        <v>0</v>
      </c>
      <c r="Y63" s="105">
        <v>2</v>
      </c>
    </row>
    <row r="64" spans="1:25" ht="15.75" thickBot="1" x14ac:dyDescent="0.25">
      <c r="A64" s="114"/>
      <c r="B64" s="114"/>
      <c r="C64" s="114"/>
      <c r="D64" s="114"/>
      <c r="E64" s="114"/>
      <c r="F64" s="115" t="s">
        <v>133</v>
      </c>
      <c r="H64" s="248"/>
      <c r="I64" s="249"/>
      <c r="J64" s="239"/>
      <c r="K64" s="239"/>
      <c r="L64" s="246"/>
      <c r="M64" s="266" t="s">
        <v>208</v>
      </c>
      <c r="N64" s="248"/>
      <c r="O64" s="249"/>
      <c r="P64" s="239"/>
      <c r="Q64" s="239"/>
      <c r="R64" s="246"/>
      <c r="S64" s="76"/>
      <c r="T64" s="114"/>
      <c r="U64" s="114"/>
      <c r="V64" s="114"/>
      <c r="W64" s="114"/>
      <c r="X64" s="114"/>
      <c r="Y64" s="115" t="s">
        <v>133</v>
      </c>
    </row>
  </sheetData>
  <sortState ref="I3:K7">
    <sortCondition descending="1" ref="K3:K7"/>
  </sortState>
  <mergeCells count="1">
    <mergeCell ref="H1:L1"/>
  </mergeCells>
  <conditionalFormatting sqref="J31:J35">
    <cfRule type="containsErrors" dxfId="198" priority="3">
      <formula>ISERROR(J31)</formula>
    </cfRule>
  </conditionalFormatting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workbookViewId="0"/>
  </sheetViews>
  <sheetFormatPr defaultColWidth="9.140625" defaultRowHeight="15" x14ac:dyDescent="0.2"/>
  <cols>
    <col min="1" max="5" width="5.7109375" style="3" customWidth="1"/>
    <col min="6" max="6" width="5.7109375" style="74" customWidth="1"/>
    <col min="7" max="7" width="3.28515625" style="74" customWidth="1"/>
    <col min="8" max="8" width="5.7109375" style="74" customWidth="1"/>
    <col min="9" max="9" width="6.28515625" style="74" customWidth="1"/>
    <col min="10" max="10" width="23.28515625" style="74" customWidth="1"/>
    <col min="11" max="11" width="8.5703125" style="74" customWidth="1"/>
    <col min="12" max="12" width="5.7109375" style="74" customWidth="1"/>
    <col min="13" max="13" width="4.5703125" style="445" customWidth="1"/>
    <col min="14" max="14" width="6" style="74" customWidth="1"/>
    <col min="15" max="15" width="6.7109375" style="74" customWidth="1"/>
    <col min="16" max="16" width="24" style="3" customWidth="1"/>
    <col min="17" max="17" width="8.85546875" style="3" customWidth="1"/>
    <col min="18" max="18" width="4.5703125" style="3" customWidth="1"/>
    <col min="19" max="19" width="4.5703125" style="10" customWidth="1"/>
    <col min="20" max="24" width="5.7109375" style="3" customWidth="1"/>
    <col min="25" max="25" width="5.7109375" style="74" customWidth="1"/>
    <col min="26" max="16384" width="9.140625" style="3"/>
  </cols>
  <sheetData>
    <row r="1" spans="1:25" ht="15.75" x14ac:dyDescent="0.25">
      <c r="A1" s="107" t="s">
        <v>123</v>
      </c>
      <c r="B1" s="108" t="s">
        <v>125</v>
      </c>
      <c r="C1" s="109" t="s">
        <v>127</v>
      </c>
      <c r="D1" s="110" t="s">
        <v>129</v>
      </c>
      <c r="E1" s="111" t="s">
        <v>131</v>
      </c>
      <c r="F1" s="152" t="s">
        <v>253</v>
      </c>
      <c r="H1" s="461" t="s">
        <v>157</v>
      </c>
      <c r="I1" s="462"/>
      <c r="J1" s="462"/>
      <c r="K1" s="462"/>
      <c r="L1" s="463"/>
      <c r="M1" s="444" t="s">
        <v>253</v>
      </c>
      <c r="N1" s="258" t="s">
        <v>493</v>
      </c>
      <c r="O1" s="261">
        <v>6</v>
      </c>
      <c r="P1" s="146" t="str">
        <f>LOOKUP(O1,Names!A$2:B1899)</f>
        <v>Solihull &amp; Small Heath</v>
      </c>
      <c r="Q1" s="261">
        <f>E$4</f>
        <v>166</v>
      </c>
      <c r="R1" s="260"/>
      <c r="S1" s="151"/>
    </row>
    <row r="2" spans="1:25" ht="15.75" x14ac:dyDescent="0.25">
      <c r="A2" s="74">
        <f>SUM(A6:A68)</f>
        <v>54</v>
      </c>
      <c r="B2" s="74">
        <f>SUM(B6:B68)</f>
        <v>58</v>
      </c>
      <c r="C2" s="74">
        <f>SUM(C6:C68)</f>
        <v>18</v>
      </c>
      <c r="D2" s="74">
        <f>SUM(D6:D68)</f>
        <v>14</v>
      </c>
      <c r="E2" s="74">
        <f>SUM(E6:E68)</f>
        <v>88</v>
      </c>
      <c r="F2" s="74" t="s">
        <v>155</v>
      </c>
      <c r="H2" s="258"/>
      <c r="I2" s="259"/>
      <c r="J2" s="259"/>
      <c r="K2" s="259"/>
      <c r="L2" s="260"/>
      <c r="M2" s="444" t="s">
        <v>253</v>
      </c>
      <c r="N2" s="258" t="s">
        <v>496</v>
      </c>
      <c r="O2" s="261">
        <v>3</v>
      </c>
      <c r="P2" s="146" t="str">
        <f>LOOKUP(O2,Names!A$2:B1896)</f>
        <v>Birchfield Harriers</v>
      </c>
      <c r="Q2" s="261">
        <f>B$4</f>
        <v>124</v>
      </c>
      <c r="R2" s="260"/>
      <c r="S2" s="151"/>
    </row>
    <row r="3" spans="1:25" ht="15.75" x14ac:dyDescent="0.25">
      <c r="A3" s="74">
        <f>SUM(T6:T68)</f>
        <v>48</v>
      </c>
      <c r="B3" s="74">
        <f>SUM(U6:U68)</f>
        <v>66</v>
      </c>
      <c r="C3" s="74">
        <f>SUM(V6:V68)</f>
        <v>8</v>
      </c>
      <c r="D3" s="74">
        <f>SUM(W6:W68)</f>
        <v>32</v>
      </c>
      <c r="E3" s="74">
        <f>SUM(X6:X68)</f>
        <v>78</v>
      </c>
      <c r="F3" s="74" t="s">
        <v>217</v>
      </c>
      <c r="H3" s="258"/>
      <c r="I3" s="259"/>
      <c r="J3" s="259" t="s">
        <v>515</v>
      </c>
      <c r="K3" s="259"/>
      <c r="L3" s="260"/>
      <c r="M3" s="444" t="s">
        <v>253</v>
      </c>
      <c r="N3" s="258" t="s">
        <v>497</v>
      </c>
      <c r="O3" s="261">
        <v>1</v>
      </c>
      <c r="P3" s="146" t="str">
        <f>LOOKUP(O3,Names!A$2:B1895)</f>
        <v>Royal Sutton Coldfield</v>
      </c>
      <c r="Q3" s="261">
        <f>A$4</f>
        <v>102</v>
      </c>
      <c r="R3" s="260"/>
      <c r="S3" s="151"/>
    </row>
    <row r="4" spans="1:25" ht="15.75" x14ac:dyDescent="0.25">
      <c r="A4" s="152">
        <f>A2+A3</f>
        <v>102</v>
      </c>
      <c r="B4" s="152">
        <f>B2+B3</f>
        <v>124</v>
      </c>
      <c r="C4" s="152">
        <f>C2+C3</f>
        <v>26</v>
      </c>
      <c r="D4" s="152">
        <f>D2+D3</f>
        <v>46</v>
      </c>
      <c r="E4" s="152">
        <f>E2+E3</f>
        <v>166</v>
      </c>
      <c r="F4" s="152" t="s">
        <v>156</v>
      </c>
      <c r="H4" s="258"/>
      <c r="I4" s="259"/>
      <c r="J4" s="259" t="s">
        <v>158</v>
      </c>
      <c r="K4" s="259"/>
      <c r="L4" s="260"/>
      <c r="M4" s="444" t="s">
        <v>253</v>
      </c>
      <c r="N4" s="258" t="s">
        <v>494</v>
      </c>
      <c r="O4" s="261">
        <v>5</v>
      </c>
      <c r="P4" s="146" t="str">
        <f>LOOKUP(O4,Names!A$2:B1898)</f>
        <v>Tamworth AC</v>
      </c>
      <c r="Q4" s="261">
        <f>D$4</f>
        <v>46</v>
      </c>
      <c r="R4" s="260"/>
      <c r="S4" s="151"/>
    </row>
    <row r="5" spans="1:25" ht="16.5" thickBot="1" x14ac:dyDescent="0.3">
      <c r="H5" s="263"/>
      <c r="I5" s="268"/>
      <c r="J5" s="268"/>
      <c r="K5" s="268"/>
      <c r="L5" s="262"/>
      <c r="M5" s="444" t="s">
        <v>253</v>
      </c>
      <c r="N5" s="258" t="s">
        <v>495</v>
      </c>
      <c r="O5" s="261">
        <v>4</v>
      </c>
      <c r="P5" s="146" t="str">
        <f>LOOKUP(O5,Names!A$2:B1897)</f>
        <v>Halesowen C&amp;AC</v>
      </c>
      <c r="Q5" s="261">
        <f>C$4</f>
        <v>26</v>
      </c>
      <c r="R5" s="260"/>
      <c r="S5" s="151"/>
    </row>
    <row r="6" spans="1:25" ht="15.75" x14ac:dyDescent="0.25">
      <c r="A6" s="107" t="s">
        <v>123</v>
      </c>
      <c r="B6" s="108" t="s">
        <v>125</v>
      </c>
      <c r="C6" s="109" t="s">
        <v>127</v>
      </c>
      <c r="D6" s="110" t="s">
        <v>129</v>
      </c>
      <c r="E6" s="111" t="s">
        <v>131</v>
      </c>
      <c r="H6" s="264" t="s">
        <v>204</v>
      </c>
      <c r="I6" s="137">
        <v>7.3</v>
      </c>
      <c r="J6" s="119" t="s">
        <v>132</v>
      </c>
      <c r="K6" s="119"/>
      <c r="L6" s="131"/>
      <c r="M6" s="444" t="s">
        <v>253</v>
      </c>
      <c r="N6" s="264" t="s">
        <v>232</v>
      </c>
      <c r="O6" s="135"/>
      <c r="P6" s="119" t="s">
        <v>153</v>
      </c>
      <c r="Q6" s="119"/>
      <c r="R6" s="131"/>
      <c r="S6" s="76"/>
      <c r="T6" s="107" t="s">
        <v>123</v>
      </c>
      <c r="U6" s="108" t="s">
        <v>125</v>
      </c>
      <c r="V6" s="109" t="s">
        <v>127</v>
      </c>
      <c r="W6" s="110" t="s">
        <v>129</v>
      </c>
      <c r="X6" s="111" t="s">
        <v>131</v>
      </c>
    </row>
    <row r="7" spans="1:25" ht="15.75" x14ac:dyDescent="0.25">
      <c r="A7" s="113">
        <f>IF(I7=1,F7,0)</f>
        <v>0</v>
      </c>
      <c r="B7" s="113">
        <f>IF(I7=3,F7,0)</f>
        <v>0</v>
      </c>
      <c r="C7" s="113">
        <f>IF(I7=4,F7,0)</f>
        <v>0</v>
      </c>
      <c r="D7" s="113">
        <f>IF(I7=5,F7,0)</f>
        <v>0</v>
      </c>
      <c r="E7" s="113">
        <f>IF(I7=6,F7,0)</f>
        <v>10</v>
      </c>
      <c r="F7" s="117">
        <v>10</v>
      </c>
      <c r="H7" s="138">
        <v>1</v>
      </c>
      <c r="I7" s="112">
        <v>6</v>
      </c>
      <c r="J7" s="121" t="str">
        <f>LOOKUP(I7,Names!A$2:B1901)</f>
        <v>Solihull &amp; Small Heath</v>
      </c>
      <c r="K7" s="114" t="s">
        <v>525</v>
      </c>
      <c r="L7" s="129"/>
      <c r="M7" s="444" t="s">
        <v>253</v>
      </c>
      <c r="N7" s="120">
        <v>1</v>
      </c>
      <c r="O7" s="112">
        <v>577</v>
      </c>
      <c r="P7" s="121" t="str">
        <f>LOOKUP(O7,Names!A$2:B1900)</f>
        <v>Lewis Johnson</v>
      </c>
      <c r="Q7" s="210">
        <v>2.19</v>
      </c>
      <c r="R7" s="129"/>
      <c r="S7" s="76"/>
      <c r="T7" s="116">
        <f>IF(INT(O7/100)=1,Y7,0)</f>
        <v>0</v>
      </c>
      <c r="U7" s="116">
        <f>IF(INT(O7/100)=3,Y7,0)</f>
        <v>0</v>
      </c>
      <c r="V7" s="116">
        <f>IF(INT(O7/100)=4,Y7,0)</f>
        <v>0</v>
      </c>
      <c r="W7" s="116">
        <f>IF(INT(O7/100)=5,Y7,0)</f>
        <v>10</v>
      </c>
      <c r="X7" s="116">
        <f>IF(INT(O7/100)=6,Y7,0)</f>
        <v>0</v>
      </c>
      <c r="Y7" s="105">
        <v>10</v>
      </c>
    </row>
    <row r="8" spans="1:25" ht="15.75" x14ac:dyDescent="0.25">
      <c r="A8" s="113">
        <f>IF(I8=1,F8,0)</f>
        <v>0</v>
      </c>
      <c r="B8" s="113">
        <f>IF(I8=3,F8,0)</f>
        <v>8</v>
      </c>
      <c r="C8" s="113">
        <f>IF(I8=4,F8,0)</f>
        <v>0</v>
      </c>
      <c r="D8" s="113">
        <f>IF(I8=5,F8,0)</f>
        <v>0</v>
      </c>
      <c r="E8" s="113">
        <f>IF(I8=6,F8,0)</f>
        <v>0</v>
      </c>
      <c r="F8" s="117">
        <v>8</v>
      </c>
      <c r="H8" s="138">
        <v>2</v>
      </c>
      <c r="I8" s="112">
        <v>3</v>
      </c>
      <c r="J8" s="121" t="str">
        <f>LOOKUP(I8,Names!A$2:B1902)</f>
        <v>Birchfield Harriers</v>
      </c>
      <c r="K8" s="114" t="s">
        <v>526</v>
      </c>
      <c r="L8" s="129"/>
      <c r="M8" s="444" t="s">
        <v>253</v>
      </c>
      <c r="N8" s="120">
        <v>2</v>
      </c>
      <c r="O8" s="112">
        <v>361</v>
      </c>
      <c r="P8" s="121" t="str">
        <f>LOOKUP(O8,Names!A$2:B1901)</f>
        <v>Jackson Williamson</v>
      </c>
      <c r="Q8" s="210">
        <v>1.92</v>
      </c>
      <c r="R8" s="129"/>
      <c r="S8" s="76"/>
      <c r="T8" s="116">
        <f>IF(INT(O8/100)=1,Y8,0)</f>
        <v>0</v>
      </c>
      <c r="U8" s="116">
        <f>IF(INT(O8/100)=3,Y8,0)</f>
        <v>8</v>
      </c>
      <c r="V8" s="116">
        <f>IF(INT(O8/100)=4,Y8,0)</f>
        <v>0</v>
      </c>
      <c r="W8" s="116">
        <f>IF(INT(O8/100)=5,Y8,0)</f>
        <v>0</v>
      </c>
      <c r="X8" s="116">
        <f>IF(INT(O8/100)=6,Y8,0)</f>
        <v>0</v>
      </c>
      <c r="Y8" s="105">
        <v>8</v>
      </c>
    </row>
    <row r="9" spans="1:25" ht="15.75" x14ac:dyDescent="0.25">
      <c r="A9" s="113">
        <f>IF(I9=1,F9,0)</f>
        <v>6</v>
      </c>
      <c r="B9" s="113">
        <f>IF(I9=3,F9,0)</f>
        <v>0</v>
      </c>
      <c r="C9" s="113">
        <f>IF(I9=4,F9,0)</f>
        <v>0</v>
      </c>
      <c r="D9" s="113">
        <f>IF(I9=5,F9,0)</f>
        <v>0</v>
      </c>
      <c r="E9" s="113">
        <f>IF(I9=6,F9,0)</f>
        <v>0</v>
      </c>
      <c r="F9" s="117">
        <v>6</v>
      </c>
      <c r="H9" s="138">
        <v>3</v>
      </c>
      <c r="I9" s="112">
        <v>1</v>
      </c>
      <c r="J9" s="121" t="str">
        <f>LOOKUP(I9,Names!A$2:B1903)</f>
        <v>Royal Sutton Coldfield</v>
      </c>
      <c r="K9" s="114" t="s">
        <v>527</v>
      </c>
      <c r="L9" s="129"/>
      <c r="M9" s="444" t="s">
        <v>253</v>
      </c>
      <c r="N9" s="120">
        <v>3</v>
      </c>
      <c r="O9" s="112">
        <v>604</v>
      </c>
      <c r="P9" s="121" t="str">
        <f>LOOKUP(O9,Names!A$2:B1902)</f>
        <v>Deaglan O'Brien</v>
      </c>
      <c r="Q9" s="210">
        <v>1.89</v>
      </c>
      <c r="R9" s="129"/>
      <c r="S9" s="76"/>
      <c r="T9" s="116">
        <f>IF(INT(O9/100)=1,Y9,0)</f>
        <v>0</v>
      </c>
      <c r="U9" s="116">
        <f>IF(INT(O9/100)=3,Y9,0)</f>
        <v>0</v>
      </c>
      <c r="V9" s="116">
        <f>IF(INT(O9/100)=4,Y9,0)</f>
        <v>0</v>
      </c>
      <c r="W9" s="116">
        <f>IF(INT(O9/100)=5,Y9,0)</f>
        <v>0</v>
      </c>
      <c r="X9" s="116">
        <f>IF(INT(O9/100)=6,Y9,0)</f>
        <v>6</v>
      </c>
      <c r="Y9" s="105">
        <v>6</v>
      </c>
    </row>
    <row r="10" spans="1:25" ht="15.75" x14ac:dyDescent="0.25">
      <c r="A10" s="113">
        <f>IF(I10=1,F10,0)</f>
        <v>0</v>
      </c>
      <c r="B10" s="113">
        <f>IF(I10=3,F10,0)</f>
        <v>0</v>
      </c>
      <c r="C10" s="113">
        <f>IF(I10=4,F10,0)</f>
        <v>0</v>
      </c>
      <c r="D10" s="113">
        <f>IF(I10=5,F10,0)</f>
        <v>0</v>
      </c>
      <c r="E10" s="113">
        <f>IF(I10=6,F10,0)</f>
        <v>0</v>
      </c>
      <c r="F10" s="117">
        <v>4</v>
      </c>
      <c r="H10" s="138">
        <v>4</v>
      </c>
      <c r="I10" s="112"/>
      <c r="J10" s="121" t="e">
        <f>LOOKUP(I10,Names!A$2:B1904)</f>
        <v>#N/A</v>
      </c>
      <c r="K10" s="114"/>
      <c r="L10" s="129"/>
      <c r="M10" s="444" t="s">
        <v>253</v>
      </c>
      <c r="N10" s="120">
        <v>4</v>
      </c>
      <c r="O10" s="112">
        <v>158</v>
      </c>
      <c r="P10" s="121" t="str">
        <f>LOOKUP(O10,Names!A$2:B1903)</f>
        <v>Luke O'Brien</v>
      </c>
      <c r="Q10" s="210">
        <v>1.85</v>
      </c>
      <c r="R10" s="129"/>
      <c r="S10" s="76"/>
      <c r="T10" s="116">
        <f>IF(INT(O10/100)=1,Y10,0)</f>
        <v>4</v>
      </c>
      <c r="U10" s="116">
        <f>IF(INT(O10/100)=3,Y10,0)</f>
        <v>0</v>
      </c>
      <c r="V10" s="116">
        <f>IF(INT(O10/100)=4,Y10,0)</f>
        <v>0</v>
      </c>
      <c r="W10" s="116">
        <f>IF(INT(O10/100)=5,Y10,0)</f>
        <v>0</v>
      </c>
      <c r="X10" s="116">
        <f>IF(INT(O10/100)=6,Y10,0)</f>
        <v>0</v>
      </c>
      <c r="Y10" s="105">
        <v>4</v>
      </c>
    </row>
    <row r="11" spans="1:25" ht="15.75" x14ac:dyDescent="0.25">
      <c r="A11" s="113">
        <f>IF(I11=1,F11,0)</f>
        <v>0</v>
      </c>
      <c r="B11" s="113">
        <f>IF(I11=3,F11,0)</f>
        <v>0</v>
      </c>
      <c r="C11" s="113">
        <f>IF(I11=4,F11,0)</f>
        <v>0</v>
      </c>
      <c r="D11" s="113">
        <f>IF(I11=5,F11,0)</f>
        <v>0</v>
      </c>
      <c r="E11" s="113">
        <f>IF(I11=6,F11,0)</f>
        <v>0</v>
      </c>
      <c r="F11" s="117">
        <v>2</v>
      </c>
      <c r="H11" s="138">
        <v>5</v>
      </c>
      <c r="I11" s="112"/>
      <c r="J11" s="121" t="e">
        <f>LOOKUP(I11,Names!A$2:B1905)</f>
        <v>#N/A</v>
      </c>
      <c r="K11" s="114"/>
      <c r="L11" s="129"/>
      <c r="M11" s="444" t="s">
        <v>253</v>
      </c>
      <c r="N11" s="120">
        <v>5</v>
      </c>
      <c r="O11" s="112">
        <v>493</v>
      </c>
      <c r="P11" s="121" t="str">
        <f>LOOKUP(O11,Names!A$2:B1904)</f>
        <v>Ben White</v>
      </c>
      <c r="Q11" s="210">
        <v>1.78</v>
      </c>
      <c r="R11" s="129"/>
      <c r="S11" s="76"/>
      <c r="T11" s="116">
        <f>IF(INT(O11/100)=1,Y11,0)</f>
        <v>0</v>
      </c>
      <c r="U11" s="116">
        <f>IF(INT(O11/100)=3,Y11,0)</f>
        <v>0</v>
      </c>
      <c r="V11" s="116">
        <f>IF(INT(O11/100)=4,Y11,0)</f>
        <v>2</v>
      </c>
      <c r="W11" s="116">
        <f>IF(INT(O11/100)=5,Y11,0)</f>
        <v>0</v>
      </c>
      <c r="X11" s="116">
        <f>IF(INT(O11/100)=6,Y11,0)</f>
        <v>0</v>
      </c>
      <c r="Y11" s="105">
        <v>2</v>
      </c>
    </row>
    <row r="12" spans="1:25" ht="15.75" x14ac:dyDescent="0.25">
      <c r="A12" s="114"/>
      <c r="B12" s="114"/>
      <c r="C12" s="114"/>
      <c r="D12" s="114"/>
      <c r="E12" s="114"/>
      <c r="F12" s="115" t="s">
        <v>133</v>
      </c>
      <c r="H12" s="128"/>
      <c r="I12" s="122"/>
      <c r="J12" s="121"/>
      <c r="K12" s="121"/>
      <c r="L12" s="129"/>
      <c r="M12" s="444" t="s">
        <v>253</v>
      </c>
      <c r="N12" s="128"/>
      <c r="O12" s="122"/>
      <c r="P12" s="121"/>
      <c r="Q12" s="375"/>
      <c r="R12" s="129"/>
      <c r="S12" s="76"/>
      <c r="T12" s="130"/>
      <c r="U12" s="114"/>
      <c r="V12" s="114"/>
      <c r="W12" s="114"/>
      <c r="X12" s="114"/>
      <c r="Y12" s="115" t="s">
        <v>133</v>
      </c>
    </row>
    <row r="13" spans="1:25" ht="15.75" x14ac:dyDescent="0.25">
      <c r="A13" s="107" t="s">
        <v>123</v>
      </c>
      <c r="B13" s="108" t="s">
        <v>125</v>
      </c>
      <c r="C13" s="109" t="s">
        <v>127</v>
      </c>
      <c r="D13" s="110" t="s">
        <v>129</v>
      </c>
      <c r="E13" s="111" t="s">
        <v>131</v>
      </c>
      <c r="H13" s="265" t="s">
        <v>205</v>
      </c>
      <c r="I13" s="127">
        <v>7.4</v>
      </c>
      <c r="J13" s="122" t="s">
        <v>215</v>
      </c>
      <c r="K13" s="122"/>
      <c r="L13" s="129"/>
      <c r="M13" s="444" t="s">
        <v>253</v>
      </c>
      <c r="N13" s="265" t="s">
        <v>233</v>
      </c>
      <c r="O13" s="122"/>
      <c r="P13" s="122" t="s">
        <v>154</v>
      </c>
      <c r="Q13" s="376"/>
      <c r="R13" s="129"/>
      <c r="S13" s="76"/>
      <c r="T13" s="107" t="s">
        <v>123</v>
      </c>
      <c r="U13" s="108" t="s">
        <v>125</v>
      </c>
      <c r="V13" s="109" t="s">
        <v>127</v>
      </c>
      <c r="W13" s="110" t="s">
        <v>129</v>
      </c>
      <c r="X13" s="111" t="s">
        <v>131</v>
      </c>
    </row>
    <row r="14" spans="1:25" ht="15.75" x14ac:dyDescent="0.25">
      <c r="A14" s="113">
        <f>IF(INT(I14/100)=1,F14,0)</f>
        <v>0</v>
      </c>
      <c r="B14" s="113">
        <f>IF(INT(I14/100)=3,F14,0)</f>
        <v>0</v>
      </c>
      <c r="C14" s="113">
        <f>IF(INT(I14/100)=4,F14,0)</f>
        <v>0</v>
      </c>
      <c r="D14" s="113">
        <f>IF(INT(I14/100)=5,F14,0)</f>
        <v>0</v>
      </c>
      <c r="E14" s="113">
        <f>IF(INT(I14/100)=6,F14,0)</f>
        <v>10</v>
      </c>
      <c r="F14" s="117">
        <v>10</v>
      </c>
      <c r="H14" s="138">
        <v>1</v>
      </c>
      <c r="I14" s="112">
        <v>601</v>
      </c>
      <c r="J14" s="121" t="str">
        <f>LOOKUP(I14,Names!A$2:B1907)</f>
        <v>Tom O'Hanlon</v>
      </c>
      <c r="K14" s="114">
        <v>54.2</v>
      </c>
      <c r="L14" s="129"/>
      <c r="M14" s="444" t="s">
        <v>253</v>
      </c>
      <c r="N14" s="120">
        <v>1</v>
      </c>
      <c r="O14" s="112">
        <v>362</v>
      </c>
      <c r="P14" s="121" t="str">
        <f>LOOKUP(O14,Names!A$2:B1907)</f>
        <v>Jardel Thompson-Jones</v>
      </c>
      <c r="Q14" s="210">
        <v>1.9</v>
      </c>
      <c r="R14" s="129"/>
      <c r="S14" s="76"/>
      <c r="T14" s="116">
        <f>IF(INT(O14/100)=1,Y14,0)</f>
        <v>0</v>
      </c>
      <c r="U14" s="116">
        <f>IF(INT(O14/100)=3,Y14,0)</f>
        <v>10</v>
      </c>
      <c r="V14" s="116">
        <f>IF(INT(O14/100)=4,Y14,0)</f>
        <v>0</v>
      </c>
      <c r="W14" s="116">
        <f>IF(INT(O14/100)=5,Y14,0)</f>
        <v>0</v>
      </c>
      <c r="X14" s="116">
        <f>IF(INT(O14/100)=6,Y14,0)</f>
        <v>0</v>
      </c>
      <c r="Y14" s="105">
        <v>10</v>
      </c>
    </row>
    <row r="15" spans="1:25" ht="15.75" x14ac:dyDescent="0.25">
      <c r="A15" s="113">
        <f>IF(INT(I15/100)=1,F15,0)</f>
        <v>0</v>
      </c>
      <c r="B15" s="113">
        <f>IF(INT(I15/100)=3,F15,0)</f>
        <v>0</v>
      </c>
      <c r="C15" s="113">
        <f>IF(INT(I15/100)=4,F15,0)</f>
        <v>8</v>
      </c>
      <c r="D15" s="113">
        <f>IF(INT(I15/100)=5,F15,0)</f>
        <v>0</v>
      </c>
      <c r="E15" s="113">
        <f>IF(INT(I15/100)=6,F15,0)</f>
        <v>0</v>
      </c>
      <c r="F15" s="117">
        <v>8</v>
      </c>
      <c r="H15" s="138">
        <v>2</v>
      </c>
      <c r="I15" s="112">
        <v>490</v>
      </c>
      <c r="J15" s="121" t="str">
        <f>LOOKUP(I15,Names!A$2:B1908)</f>
        <v>Tom Partridge</v>
      </c>
      <c r="K15" s="114">
        <v>59.7</v>
      </c>
      <c r="L15" s="129"/>
      <c r="M15" s="444" t="s">
        <v>253</v>
      </c>
      <c r="N15" s="120">
        <v>2</v>
      </c>
      <c r="O15" s="112">
        <v>573</v>
      </c>
      <c r="P15" s="121" t="str">
        <f>LOOKUP(O15,Names!A$2:B1908)</f>
        <v>Sam Ehlan</v>
      </c>
      <c r="Q15" s="210">
        <v>1.69</v>
      </c>
      <c r="R15" s="129"/>
      <c r="S15" s="76"/>
      <c r="T15" s="116">
        <f>IF(INT(O15/100)=1,Y15,0)</f>
        <v>0</v>
      </c>
      <c r="U15" s="116">
        <f>IF(INT(O15/100)=3,Y15,0)</f>
        <v>0</v>
      </c>
      <c r="V15" s="116">
        <f>IF(INT(O15/100)=4,Y15,0)</f>
        <v>0</v>
      </c>
      <c r="W15" s="116">
        <f>IF(INT(O15/100)=5,Y15,0)</f>
        <v>8</v>
      </c>
      <c r="X15" s="116">
        <f>IF(INT(O15/100)=6,Y15,0)</f>
        <v>0</v>
      </c>
      <c r="Y15" s="105">
        <v>8</v>
      </c>
    </row>
    <row r="16" spans="1:25" ht="15.75" x14ac:dyDescent="0.25">
      <c r="A16" s="113">
        <f>IF(INT(I16/100)=1,F16,0)</f>
        <v>6</v>
      </c>
      <c r="B16" s="113">
        <f>IF(INT(I16/100)=3,F16,0)</f>
        <v>0</v>
      </c>
      <c r="C16" s="113">
        <f>IF(INT(I16/100)=4,F16,0)</f>
        <v>0</v>
      </c>
      <c r="D16" s="113">
        <f>IF(INT(I16/100)=5,F16,0)</f>
        <v>0</v>
      </c>
      <c r="E16" s="113">
        <f>IF(INT(I16/100)=6,F16,0)</f>
        <v>0</v>
      </c>
      <c r="F16" s="117">
        <v>6</v>
      </c>
      <c r="H16" s="138">
        <v>3</v>
      </c>
      <c r="I16" s="112">
        <v>159</v>
      </c>
      <c r="J16" s="121" t="str">
        <f>LOOKUP(I16,Names!A$2:B1909)</f>
        <v>Joe Higgins</v>
      </c>
      <c r="K16" s="114">
        <v>61.3</v>
      </c>
      <c r="L16" s="129"/>
      <c r="M16" s="444" t="s">
        <v>253</v>
      </c>
      <c r="N16" s="120">
        <v>3</v>
      </c>
      <c r="O16" s="112">
        <v>607</v>
      </c>
      <c r="P16" s="121" t="str">
        <f>LOOKUP(O16,Names!A$2:B1909)</f>
        <v>Tom Rayson</v>
      </c>
      <c r="Q16" s="210">
        <v>1.62</v>
      </c>
      <c r="R16" s="129"/>
      <c r="S16" s="76"/>
      <c r="T16" s="116">
        <f>IF(INT(O16/100)=1,Y16,0)</f>
        <v>0</v>
      </c>
      <c r="U16" s="116">
        <f>IF(INT(O16/100)=3,Y16,0)</f>
        <v>0</v>
      </c>
      <c r="V16" s="116">
        <f>IF(INT(O16/100)=4,Y16,0)</f>
        <v>0</v>
      </c>
      <c r="W16" s="116">
        <f>IF(INT(O16/100)=5,Y16,0)</f>
        <v>0</v>
      </c>
      <c r="X16" s="116">
        <f>IF(INT(O16/100)=6,Y16,0)</f>
        <v>6</v>
      </c>
      <c r="Y16" s="105">
        <v>6</v>
      </c>
    </row>
    <row r="17" spans="1:25" ht="15.75" x14ac:dyDescent="0.25">
      <c r="A17" s="113">
        <f>IF(INT(I17/100)=1,F17,0)</f>
        <v>0</v>
      </c>
      <c r="B17" s="113">
        <f>IF(INT(I17/100)=3,F17,0)</f>
        <v>4</v>
      </c>
      <c r="C17" s="113">
        <f>IF(INT(I17/100)=4,F17,0)</f>
        <v>0</v>
      </c>
      <c r="D17" s="113">
        <f>IF(INT(I17/100)=5,F17,0)</f>
        <v>0</v>
      </c>
      <c r="E17" s="113">
        <f>IF(INT(I17/100)=6,F17,0)</f>
        <v>0</v>
      </c>
      <c r="F17" s="117">
        <v>4</v>
      </c>
      <c r="H17" s="138">
        <v>4</v>
      </c>
      <c r="I17" s="112">
        <v>373</v>
      </c>
      <c r="J17" s="121" t="str">
        <f>LOOKUP(I17,Names!A$2:B1910)</f>
        <v>Alexander Oleskow</v>
      </c>
      <c r="K17" s="114">
        <v>62.5</v>
      </c>
      <c r="L17" s="129"/>
      <c r="M17" s="444" t="s">
        <v>253</v>
      </c>
      <c r="N17" s="120">
        <v>4</v>
      </c>
      <c r="O17" s="112">
        <v>155</v>
      </c>
      <c r="P17" s="121" t="str">
        <f>LOOKUP(O17,Names!A$2:B1910)</f>
        <v>Jamie Crothers</v>
      </c>
      <c r="Q17" s="210">
        <v>1.6</v>
      </c>
      <c r="R17" s="129"/>
      <c r="S17" s="76"/>
      <c r="T17" s="116">
        <f>IF(INT(O17/100)=1,Y17,0)</f>
        <v>4</v>
      </c>
      <c r="U17" s="116">
        <f>IF(INT(O17/100)=3,Y17,0)</f>
        <v>0</v>
      </c>
      <c r="V17" s="116">
        <f>IF(INT(O17/100)=4,Y17,0)</f>
        <v>0</v>
      </c>
      <c r="W17" s="116">
        <f>IF(INT(O17/100)=5,Y17,0)</f>
        <v>0</v>
      </c>
      <c r="X17" s="116">
        <f>IF(INT(O17/100)=6,Y17,0)</f>
        <v>0</v>
      </c>
      <c r="Y17" s="105">
        <v>4</v>
      </c>
    </row>
    <row r="18" spans="1:25" ht="15.75" x14ac:dyDescent="0.25">
      <c r="A18" s="113">
        <f>IF(INT(I18/100)=1,F18,0)</f>
        <v>0</v>
      </c>
      <c r="B18" s="113">
        <f>IF(INT(I18/100)=3,F18,0)</f>
        <v>0</v>
      </c>
      <c r="C18" s="113">
        <f>IF(INT(I18/100)=4,F18,0)</f>
        <v>0</v>
      </c>
      <c r="D18" s="113">
        <f>IF(INT(I18/100)=5,F18,0)</f>
        <v>0</v>
      </c>
      <c r="E18" s="113">
        <f>IF(INT(I18/100)=6,F18,0)</f>
        <v>0</v>
      </c>
      <c r="F18" s="117">
        <v>2</v>
      </c>
      <c r="H18" s="138">
        <v>5</v>
      </c>
      <c r="I18" s="112"/>
      <c r="J18" s="121" t="e">
        <f>LOOKUP(I18,Names!A$2:B1911)</f>
        <v>#N/A</v>
      </c>
      <c r="K18" s="114"/>
      <c r="L18" s="129"/>
      <c r="M18" s="444" t="s">
        <v>253</v>
      </c>
      <c r="N18" s="120">
        <v>5</v>
      </c>
      <c r="O18" s="112">
        <v>490</v>
      </c>
      <c r="P18" s="121" t="str">
        <f>LOOKUP(O18,Names!A$2:B1911)</f>
        <v>Tom Partridge</v>
      </c>
      <c r="Q18" s="210">
        <v>1.54</v>
      </c>
      <c r="R18" s="129"/>
      <c r="S18" s="76"/>
      <c r="T18" s="116">
        <f>IF(INT(O18/100)=1,Y18,0)</f>
        <v>0</v>
      </c>
      <c r="U18" s="116">
        <f>IF(INT(O18/100)=3,Y18,0)</f>
        <v>0</v>
      </c>
      <c r="V18" s="116">
        <f>IF(INT(O18/100)=4,Y18,0)</f>
        <v>2</v>
      </c>
      <c r="W18" s="116">
        <f>IF(INT(O18/100)=5,Y18,0)</f>
        <v>0</v>
      </c>
      <c r="X18" s="116">
        <f>IF(INT(O18/100)=6,Y18,0)</f>
        <v>0</v>
      </c>
      <c r="Y18" s="105">
        <v>2</v>
      </c>
    </row>
    <row r="19" spans="1:25" ht="16.5" thickBot="1" x14ac:dyDescent="0.3">
      <c r="A19" s="114"/>
      <c r="B19" s="114"/>
      <c r="C19" s="114"/>
      <c r="D19" s="114"/>
      <c r="E19" s="114"/>
      <c r="F19" s="115" t="s">
        <v>133</v>
      </c>
      <c r="H19" s="128"/>
      <c r="I19" s="122"/>
      <c r="J19" s="121"/>
      <c r="K19" s="121"/>
      <c r="L19" s="129"/>
      <c r="M19" s="444" t="s">
        <v>253</v>
      </c>
      <c r="N19" s="132"/>
      <c r="O19" s="133"/>
      <c r="P19" s="126"/>
      <c r="Q19" s="452"/>
      <c r="R19" s="134"/>
      <c r="S19" s="76"/>
      <c r="T19" s="130"/>
      <c r="U19" s="114"/>
      <c r="V19" s="114"/>
      <c r="W19" s="114"/>
      <c r="X19" s="114"/>
      <c r="Y19" s="115" t="s">
        <v>133</v>
      </c>
    </row>
    <row r="20" spans="1:25" ht="15.75" x14ac:dyDescent="0.25">
      <c r="A20" s="107" t="s">
        <v>123</v>
      </c>
      <c r="B20" s="108" t="s">
        <v>125</v>
      </c>
      <c r="C20" s="109" t="s">
        <v>127</v>
      </c>
      <c r="D20" s="110" t="s">
        <v>129</v>
      </c>
      <c r="E20" s="111" t="s">
        <v>131</v>
      </c>
      <c r="H20" s="265" t="s">
        <v>206</v>
      </c>
      <c r="I20" s="127">
        <v>7.4</v>
      </c>
      <c r="J20" s="122" t="s">
        <v>214</v>
      </c>
      <c r="K20" s="122"/>
      <c r="L20" s="129"/>
      <c r="M20" s="444" t="s">
        <v>253</v>
      </c>
      <c r="N20" s="264" t="s">
        <v>231</v>
      </c>
      <c r="O20" s="135"/>
      <c r="P20" s="119" t="s">
        <v>192</v>
      </c>
      <c r="Q20" s="135"/>
      <c r="R20" s="131"/>
      <c r="S20" s="76"/>
      <c r="T20" s="107" t="s">
        <v>123</v>
      </c>
      <c r="U20" s="108" t="s">
        <v>125</v>
      </c>
      <c r="V20" s="109" t="s">
        <v>127</v>
      </c>
      <c r="W20" s="110" t="s">
        <v>129</v>
      </c>
      <c r="X20" s="111" t="s">
        <v>131</v>
      </c>
    </row>
    <row r="21" spans="1:25" ht="15.75" x14ac:dyDescent="0.25">
      <c r="A21" s="113">
        <f>IF(INT(I21/100)=1,F21,0)</f>
        <v>0</v>
      </c>
      <c r="B21" s="113">
        <f>IF(INT(I21/100)=3,F21,0)</f>
        <v>0</v>
      </c>
      <c r="C21" s="113">
        <f>IF(INT(I21/100)=4,F21,0)</f>
        <v>0</v>
      </c>
      <c r="D21" s="113">
        <f>IF(INT(I21/100)=5,F21,0)</f>
        <v>0</v>
      </c>
      <c r="E21" s="113">
        <f>IF(INT(I21/100)=6,F21,0)</f>
        <v>10</v>
      </c>
      <c r="F21" s="117">
        <v>10</v>
      </c>
      <c r="H21" s="138">
        <v>1</v>
      </c>
      <c r="I21" s="112">
        <v>605</v>
      </c>
      <c r="J21" s="121" t="str">
        <f>LOOKUP(I21,Names!A$2:B1914)</f>
        <v>Henry Thorneywork</v>
      </c>
      <c r="K21" s="114">
        <v>55.9</v>
      </c>
      <c r="L21" s="129"/>
      <c r="M21" s="444" t="s">
        <v>253</v>
      </c>
      <c r="N21" s="120">
        <v>1</v>
      </c>
      <c r="O21" s="112">
        <v>149</v>
      </c>
      <c r="P21" s="121" t="str">
        <f>LOOKUP(O21,Names!A$2:B1914)</f>
        <v>Chase Hansle</v>
      </c>
      <c r="Q21" s="210">
        <v>7.08</v>
      </c>
      <c r="R21" s="129"/>
      <c r="S21" s="76"/>
      <c r="T21" s="116">
        <f>IF(INT(O21/100)=1,Y21,0)</f>
        <v>10</v>
      </c>
      <c r="U21" s="116">
        <f>IF(INT(O21/100)=3,Y21,0)</f>
        <v>0</v>
      </c>
      <c r="V21" s="116">
        <f>IF(INT(O21/100)=4,Y21,0)</f>
        <v>0</v>
      </c>
      <c r="W21" s="116">
        <f>IF(INT(O21/100)=5,Y21,0)</f>
        <v>0</v>
      </c>
      <c r="X21" s="116">
        <f>IF(INT(O21/100)=6,Y21,0)</f>
        <v>0</v>
      </c>
      <c r="Y21" s="105">
        <v>10</v>
      </c>
    </row>
    <row r="22" spans="1:25" ht="15.75" x14ac:dyDescent="0.25">
      <c r="A22" s="113">
        <f>IF(INT(I22/100)=1,F22,0)</f>
        <v>0</v>
      </c>
      <c r="B22" s="113">
        <f>IF(INT(I22/100)=3,F22,0)</f>
        <v>8</v>
      </c>
      <c r="C22" s="113">
        <f>IF(INT(I22/100)=4,F22,0)</f>
        <v>0</v>
      </c>
      <c r="D22" s="113">
        <f>IF(INT(I22/100)=5,F22,0)</f>
        <v>0</v>
      </c>
      <c r="E22" s="113">
        <f>IF(INT(I22/100)=6,F22,0)</f>
        <v>0</v>
      </c>
      <c r="F22" s="117">
        <v>8</v>
      </c>
      <c r="H22" s="138">
        <v>2</v>
      </c>
      <c r="I22" s="112">
        <v>360</v>
      </c>
      <c r="J22" s="121" t="str">
        <f>LOOKUP(I22,Names!A$2:B1915)</f>
        <v>Carter Williamson</v>
      </c>
      <c r="K22" s="114">
        <v>61.7</v>
      </c>
      <c r="L22" s="129"/>
      <c r="M22" s="444" t="s">
        <v>253</v>
      </c>
      <c r="N22" s="120">
        <v>2</v>
      </c>
      <c r="O22" s="112">
        <v>605</v>
      </c>
      <c r="P22" s="121" t="str">
        <f>LOOKUP(O22,Names!A$2:B1915)</f>
        <v>Henry Thorneywork</v>
      </c>
      <c r="Q22" s="210">
        <v>6.62</v>
      </c>
      <c r="R22" s="129"/>
      <c r="S22" s="76"/>
      <c r="T22" s="116">
        <f>IF(INT(O22/100)=1,Y22,0)</f>
        <v>0</v>
      </c>
      <c r="U22" s="116">
        <f>IF(INT(O22/100)=3,Y22,0)</f>
        <v>0</v>
      </c>
      <c r="V22" s="116">
        <f>IF(INT(O22/100)=4,Y22,0)</f>
        <v>0</v>
      </c>
      <c r="W22" s="116">
        <f>IF(INT(O22/100)=5,Y22,0)</f>
        <v>0</v>
      </c>
      <c r="X22" s="116">
        <f>IF(INT(O22/100)=6,Y22,0)</f>
        <v>8</v>
      </c>
      <c r="Y22" s="105">
        <v>8</v>
      </c>
    </row>
    <row r="23" spans="1:25" ht="15.75" x14ac:dyDescent="0.25">
      <c r="A23" s="113">
        <f>IF(INT(I23/100)=1,F23,0)</f>
        <v>6</v>
      </c>
      <c r="B23" s="113">
        <f>IF(INT(I23/100)=3,F23,0)</f>
        <v>0</v>
      </c>
      <c r="C23" s="113">
        <f>IF(INT(I23/100)=4,F23,0)</f>
        <v>0</v>
      </c>
      <c r="D23" s="113">
        <f>IF(INT(I23/100)=5,F23,0)</f>
        <v>0</v>
      </c>
      <c r="E23" s="113">
        <f>IF(INT(I23/100)=6,F23,0)</f>
        <v>0</v>
      </c>
      <c r="F23" s="117">
        <v>6</v>
      </c>
      <c r="H23" s="138">
        <v>3</v>
      </c>
      <c r="I23" s="112">
        <v>157</v>
      </c>
      <c r="J23" s="121" t="str">
        <f>LOOKUP(I23,Names!A$2:B1916)</f>
        <v>Henry Sanders</v>
      </c>
      <c r="K23" s="114">
        <v>63.7</v>
      </c>
      <c r="L23" s="129"/>
      <c r="M23" s="444" t="s">
        <v>253</v>
      </c>
      <c r="N23" s="120">
        <v>3</v>
      </c>
      <c r="O23" s="112">
        <v>356</v>
      </c>
      <c r="P23" s="121" t="str">
        <f>LOOKUP(O23,Names!A$2:B1916)</f>
        <v>Benjamin Saunders</v>
      </c>
      <c r="Q23" s="210">
        <v>6.16</v>
      </c>
      <c r="R23" s="129"/>
      <c r="S23" s="76"/>
      <c r="T23" s="116">
        <f>IF(INT(O23/100)=1,Y23,0)</f>
        <v>0</v>
      </c>
      <c r="U23" s="116">
        <f>IF(INT(O23/100)=3,Y23,0)</f>
        <v>6</v>
      </c>
      <c r="V23" s="116">
        <f>IF(INT(O23/100)=4,Y23,0)</f>
        <v>0</v>
      </c>
      <c r="W23" s="116">
        <f>IF(INT(O23/100)=5,Y23,0)</f>
        <v>0</v>
      </c>
      <c r="X23" s="116">
        <f>IF(INT(O23/100)=6,Y23,0)</f>
        <v>0</v>
      </c>
      <c r="Y23" s="105">
        <v>6</v>
      </c>
    </row>
    <row r="24" spans="1:25" ht="15.75" x14ac:dyDescent="0.25">
      <c r="A24" s="113">
        <f>IF(INT(I24/100)=1,F24,0)</f>
        <v>0</v>
      </c>
      <c r="B24" s="113">
        <f>IF(INT(I24/100)=3,F24,0)</f>
        <v>0</v>
      </c>
      <c r="C24" s="113">
        <f>IF(INT(I24/100)=4,F24,0)</f>
        <v>0</v>
      </c>
      <c r="D24" s="113">
        <f>IF(INT(I24/100)=5,F24,0)</f>
        <v>0</v>
      </c>
      <c r="E24" s="113">
        <f>IF(INT(I24/100)=6,F24,0)</f>
        <v>0</v>
      </c>
      <c r="F24" s="117">
        <v>4</v>
      </c>
      <c r="H24" s="138">
        <v>4</v>
      </c>
      <c r="I24" s="112"/>
      <c r="J24" s="121" t="e">
        <f>LOOKUP(I24,Names!A$2:B1917)</f>
        <v>#N/A</v>
      </c>
      <c r="K24" s="114"/>
      <c r="L24" s="129"/>
      <c r="M24" s="444" t="s">
        <v>253</v>
      </c>
      <c r="N24" s="120">
        <v>4</v>
      </c>
      <c r="O24" s="112">
        <v>571</v>
      </c>
      <c r="P24" s="121" t="str">
        <f>LOOKUP(O24,Names!A$2:B1917)</f>
        <v>Lewis Johnson</v>
      </c>
      <c r="Q24" s="210">
        <v>6</v>
      </c>
      <c r="R24" s="129"/>
      <c r="S24" s="76"/>
      <c r="T24" s="116">
        <f>IF(INT(O24/100)=1,Y24,0)</f>
        <v>0</v>
      </c>
      <c r="U24" s="116">
        <f>IF(INT(O24/100)=3,Y24,0)</f>
        <v>0</v>
      </c>
      <c r="V24" s="116">
        <f>IF(INT(O24/100)=4,Y24,0)</f>
        <v>0</v>
      </c>
      <c r="W24" s="116">
        <f>IF(INT(O24/100)=5,Y24,0)</f>
        <v>4</v>
      </c>
      <c r="X24" s="116">
        <f>IF(INT(O24/100)=6,Y24,0)</f>
        <v>0</v>
      </c>
      <c r="Y24" s="105">
        <v>4</v>
      </c>
    </row>
    <row r="25" spans="1:25" ht="15.75" x14ac:dyDescent="0.25">
      <c r="A25" s="113">
        <f>IF(INT(I25/100)=1,F25,0)</f>
        <v>0</v>
      </c>
      <c r="B25" s="113">
        <f>IF(INT(I25/100)=3,F25,0)</f>
        <v>0</v>
      </c>
      <c r="C25" s="113">
        <f>IF(INT(I25/100)=4,F25,0)</f>
        <v>0</v>
      </c>
      <c r="D25" s="113">
        <f>IF(INT(I25/100)=5,F25,0)</f>
        <v>0</v>
      </c>
      <c r="E25" s="113">
        <f>IF(INT(I25/100)=6,F25,0)</f>
        <v>0</v>
      </c>
      <c r="F25" s="117">
        <v>2</v>
      </c>
      <c r="H25" s="138">
        <v>5</v>
      </c>
      <c r="I25" s="112"/>
      <c r="J25" s="121" t="e">
        <f>LOOKUP(I25,Names!A$2:B1918)</f>
        <v>#N/A</v>
      </c>
      <c r="K25" s="114"/>
      <c r="L25" s="129"/>
      <c r="M25" s="444" t="s">
        <v>253</v>
      </c>
      <c r="N25" s="120">
        <v>5</v>
      </c>
      <c r="O25" s="112">
        <v>493</v>
      </c>
      <c r="P25" s="121" t="str">
        <f>LOOKUP(O25,Names!A$2:B1918)</f>
        <v>Ben White</v>
      </c>
      <c r="Q25" s="210">
        <v>5.22</v>
      </c>
      <c r="R25" s="129"/>
      <c r="S25" s="76"/>
      <c r="T25" s="116">
        <f>IF(INT(O25/100)=1,Y25,0)</f>
        <v>0</v>
      </c>
      <c r="U25" s="116">
        <f>IF(INT(O25/100)=3,Y25,0)</f>
        <v>0</v>
      </c>
      <c r="V25" s="116">
        <f>IF(INT(O25/100)=4,Y25,0)</f>
        <v>2</v>
      </c>
      <c r="W25" s="116">
        <f>IF(INT(O25/100)=5,Y25,0)</f>
        <v>0</v>
      </c>
      <c r="X25" s="116">
        <f>IF(INT(O25/100)=6,Y25,0)</f>
        <v>0</v>
      </c>
      <c r="Y25" s="105">
        <v>2</v>
      </c>
    </row>
    <row r="26" spans="1:25" ht="15.75" x14ac:dyDescent="0.25">
      <c r="A26" s="114"/>
      <c r="B26" s="114"/>
      <c r="C26" s="114"/>
      <c r="D26" s="114"/>
      <c r="E26" s="114"/>
      <c r="F26" s="115" t="s">
        <v>133</v>
      </c>
      <c r="H26" s="128"/>
      <c r="I26" s="122"/>
      <c r="J26" s="121"/>
      <c r="K26" s="121"/>
      <c r="L26" s="129"/>
      <c r="M26" s="444" t="s">
        <v>253</v>
      </c>
      <c r="N26" s="128"/>
      <c r="O26" s="122"/>
      <c r="P26" s="121"/>
      <c r="Q26" s="375"/>
      <c r="R26" s="129"/>
      <c r="S26" s="76"/>
      <c r="T26" s="130"/>
      <c r="U26" s="114"/>
      <c r="V26" s="114"/>
      <c r="W26" s="114"/>
      <c r="X26" s="114"/>
      <c r="Y26" s="115" t="s">
        <v>133</v>
      </c>
    </row>
    <row r="27" spans="1:25" ht="15.75" x14ac:dyDescent="0.25">
      <c r="A27" s="107" t="s">
        <v>123</v>
      </c>
      <c r="B27" s="108" t="s">
        <v>125</v>
      </c>
      <c r="C27" s="109" t="s">
        <v>127</v>
      </c>
      <c r="D27" s="110" t="s">
        <v>129</v>
      </c>
      <c r="E27" s="111" t="s">
        <v>131</v>
      </c>
      <c r="H27" s="265" t="s">
        <v>211</v>
      </c>
      <c r="I27" s="127">
        <v>8.1999999999999993</v>
      </c>
      <c r="J27" s="122" t="s">
        <v>140</v>
      </c>
      <c r="K27" s="122"/>
      <c r="L27" s="129"/>
      <c r="M27" s="444" t="s">
        <v>253</v>
      </c>
      <c r="N27" s="265" t="s">
        <v>230</v>
      </c>
      <c r="O27" s="122"/>
      <c r="P27" s="122" t="s">
        <v>195</v>
      </c>
      <c r="Q27" s="376"/>
      <c r="R27" s="129"/>
      <c r="S27" s="76"/>
      <c r="T27" s="107" t="s">
        <v>123</v>
      </c>
      <c r="U27" s="108" t="s">
        <v>125</v>
      </c>
      <c r="V27" s="109" t="s">
        <v>127</v>
      </c>
      <c r="W27" s="110" t="s">
        <v>129</v>
      </c>
      <c r="X27" s="111" t="s">
        <v>131</v>
      </c>
    </row>
    <row r="28" spans="1:25" ht="15.75" x14ac:dyDescent="0.25">
      <c r="A28" s="113">
        <f>IF(INT(I28/100)=1,F28,0)</f>
        <v>10</v>
      </c>
      <c r="B28" s="113">
        <f>IF(INT(I28/100)=3,F28,0)</f>
        <v>0</v>
      </c>
      <c r="C28" s="113">
        <f>IF(INT(I28/100)=4,F28,0)</f>
        <v>0</v>
      </c>
      <c r="D28" s="113">
        <f>IF(INT(I28/100)=5,F28,0)</f>
        <v>0</v>
      </c>
      <c r="E28" s="113">
        <f>IF(INT(I28/100)=6,F28,0)</f>
        <v>0</v>
      </c>
      <c r="F28" s="117">
        <v>10</v>
      </c>
      <c r="H28" s="138">
        <v>1</v>
      </c>
      <c r="I28" s="112">
        <v>158</v>
      </c>
      <c r="J28" s="121" t="str">
        <f>LOOKUP(I28,Names!A$2:B1921)</f>
        <v>Luke O'Brien</v>
      </c>
      <c r="K28" s="114" t="s">
        <v>534</v>
      </c>
      <c r="L28" s="129"/>
      <c r="M28" s="444" t="s">
        <v>253</v>
      </c>
      <c r="N28" s="120">
        <v>1</v>
      </c>
      <c r="O28" s="112">
        <v>602</v>
      </c>
      <c r="P28" s="121" t="str">
        <f>LOOKUP(O28,Names!A$2:B1921)</f>
        <v>Chris Perry</v>
      </c>
      <c r="Q28" s="210">
        <v>5.72</v>
      </c>
      <c r="R28" s="129"/>
      <c r="S28" s="76"/>
      <c r="T28" s="116">
        <f>IF(INT(O28/100)=1,Y28,0)</f>
        <v>0</v>
      </c>
      <c r="U28" s="116">
        <f>IF(INT(O28/100)=3,Y28,0)</f>
        <v>0</v>
      </c>
      <c r="V28" s="116">
        <f>IF(INT(O28/100)=4,Y28,0)</f>
        <v>0</v>
      </c>
      <c r="W28" s="116">
        <f>IF(INT(O28/100)=5,Y28,0)</f>
        <v>0</v>
      </c>
      <c r="X28" s="116">
        <f>IF(INT(O28/100)=6,Y28,0)</f>
        <v>10</v>
      </c>
      <c r="Y28" s="105">
        <v>10</v>
      </c>
    </row>
    <row r="29" spans="1:25" ht="15.75" x14ac:dyDescent="0.25">
      <c r="A29" s="113">
        <f>IF(INT(I29/100)=1,F29,0)</f>
        <v>0</v>
      </c>
      <c r="B29" s="113">
        <f>IF(INT(I29/100)=3,F29,0)</f>
        <v>0</v>
      </c>
      <c r="C29" s="113">
        <f>IF(INT(I29/100)=4,F29,0)</f>
        <v>0</v>
      </c>
      <c r="D29" s="113">
        <f>IF(INT(I29/100)=5,F29,0)</f>
        <v>0</v>
      </c>
      <c r="E29" s="113">
        <f>IF(INT(I29/100)=6,F29,0)</f>
        <v>8</v>
      </c>
      <c r="F29" s="117">
        <v>8</v>
      </c>
      <c r="H29" s="138">
        <v>2</v>
      </c>
      <c r="I29" s="112">
        <v>607</v>
      </c>
      <c r="J29" s="121" t="str">
        <f>LOOKUP(I29,Names!A$2:B1922)</f>
        <v>Tom Rayson</v>
      </c>
      <c r="K29" s="114" t="s">
        <v>535</v>
      </c>
      <c r="L29" s="129"/>
      <c r="M29" s="444" t="s">
        <v>253</v>
      </c>
      <c r="N29" s="120">
        <v>2</v>
      </c>
      <c r="O29" s="112">
        <v>375</v>
      </c>
      <c r="P29" s="121" t="str">
        <f>LOOKUP(O29,Names!A$2:B1922)</f>
        <v>Morgan Price</v>
      </c>
      <c r="Q29" s="210">
        <v>4.8</v>
      </c>
      <c r="R29" s="129"/>
      <c r="S29" s="76"/>
      <c r="T29" s="116">
        <f>IF(INT(O29/100)=1,Y29,0)</f>
        <v>0</v>
      </c>
      <c r="U29" s="116">
        <f>IF(INT(O29/100)=3,Y29,0)</f>
        <v>8</v>
      </c>
      <c r="V29" s="116">
        <f>IF(INT(O29/100)=4,Y29,0)</f>
        <v>0</v>
      </c>
      <c r="W29" s="116">
        <f>IF(INT(O29/100)=5,Y29,0)</f>
        <v>0</v>
      </c>
      <c r="X29" s="116">
        <f>IF(INT(O29/100)=6,Y29,0)</f>
        <v>0</v>
      </c>
      <c r="Y29" s="105">
        <v>8</v>
      </c>
    </row>
    <row r="30" spans="1:25" ht="15.75" x14ac:dyDescent="0.25">
      <c r="A30" s="113">
        <f>IF(INT(I30/100)=1,F30,0)</f>
        <v>0</v>
      </c>
      <c r="B30" s="113">
        <f>IF(INT(I30/100)=3,F30,0)</f>
        <v>0</v>
      </c>
      <c r="C30" s="113">
        <f>IF(INT(I30/100)=4,F30,0)</f>
        <v>0</v>
      </c>
      <c r="D30" s="113">
        <f>IF(INT(I30/100)=5,F30,0)</f>
        <v>0</v>
      </c>
      <c r="E30" s="113">
        <f>IF(INT(I30/100)=6,F30,0)</f>
        <v>0</v>
      </c>
      <c r="F30" s="117">
        <v>6</v>
      </c>
      <c r="H30" s="138">
        <v>3</v>
      </c>
      <c r="I30" s="112"/>
      <c r="J30" s="121" t="e">
        <f>LOOKUP(I30,Names!A$2:B1923)</f>
        <v>#N/A</v>
      </c>
      <c r="K30" s="114"/>
      <c r="L30" s="129"/>
      <c r="M30" s="444" t="s">
        <v>253</v>
      </c>
      <c r="N30" s="120">
        <v>3</v>
      </c>
      <c r="O30" s="112"/>
      <c r="P30" s="121" t="e">
        <f>LOOKUP(O30,Names!A$2:B1923)</f>
        <v>#N/A</v>
      </c>
      <c r="Q30" s="210"/>
      <c r="R30" s="129"/>
      <c r="S30" s="76"/>
      <c r="T30" s="116">
        <f>IF(INT(O30/100)=1,Y30,0)</f>
        <v>0</v>
      </c>
      <c r="U30" s="116">
        <f>IF(INT(O30/100)=3,Y30,0)</f>
        <v>0</v>
      </c>
      <c r="V30" s="116">
        <f>IF(INT(O30/100)=4,Y30,0)</f>
        <v>0</v>
      </c>
      <c r="W30" s="116">
        <f>IF(INT(O30/100)=5,Y30,0)</f>
        <v>0</v>
      </c>
      <c r="X30" s="116">
        <f>IF(INT(O30/100)=6,Y30,0)</f>
        <v>0</v>
      </c>
      <c r="Y30" s="105">
        <v>6</v>
      </c>
    </row>
    <row r="31" spans="1:25" ht="15.75" x14ac:dyDescent="0.25">
      <c r="A31" s="113">
        <f>IF(INT(I31/100)=1,F31,0)</f>
        <v>0</v>
      </c>
      <c r="B31" s="113">
        <f>IF(INT(I31/100)=3,F31,0)</f>
        <v>0</v>
      </c>
      <c r="C31" s="113">
        <f>IF(INT(I31/100)=4,F31,0)</f>
        <v>0</v>
      </c>
      <c r="D31" s="113">
        <f>IF(INT(I31/100)=5,F31,0)</f>
        <v>0</v>
      </c>
      <c r="E31" s="113">
        <f>IF(INT(I31/100)=6,F31,0)</f>
        <v>0</v>
      </c>
      <c r="F31" s="117">
        <v>4</v>
      </c>
      <c r="H31" s="138">
        <v>4</v>
      </c>
      <c r="I31" s="112"/>
      <c r="J31" s="121" t="e">
        <f>LOOKUP(I31,Names!A$2:B1924)</f>
        <v>#N/A</v>
      </c>
      <c r="K31" s="114"/>
      <c r="L31" s="129"/>
      <c r="M31" s="444" t="s">
        <v>253</v>
      </c>
      <c r="N31" s="120">
        <v>4</v>
      </c>
      <c r="O31" s="112"/>
      <c r="P31" s="121" t="e">
        <f>LOOKUP(O31,Names!A$2:B1924)</f>
        <v>#N/A</v>
      </c>
      <c r="Q31" s="210"/>
      <c r="R31" s="129"/>
      <c r="S31" s="76"/>
      <c r="T31" s="116">
        <f>IF(INT(O31/100)=1,Y31,0)</f>
        <v>0</v>
      </c>
      <c r="U31" s="116">
        <f>IF(INT(O31/100)=3,Y31,0)</f>
        <v>0</v>
      </c>
      <c r="V31" s="116">
        <f>IF(INT(O31/100)=4,Y31,0)</f>
        <v>0</v>
      </c>
      <c r="W31" s="116">
        <f>IF(INT(O31/100)=5,Y31,0)</f>
        <v>0</v>
      </c>
      <c r="X31" s="116">
        <f>IF(INT(O31/100)=6,Y31,0)</f>
        <v>0</v>
      </c>
      <c r="Y31" s="105">
        <v>4</v>
      </c>
    </row>
    <row r="32" spans="1:25" ht="16.5" thickBot="1" x14ac:dyDescent="0.3">
      <c r="A32" s="113">
        <f>IF(INT(I32/100)=1,F32,0)</f>
        <v>0</v>
      </c>
      <c r="B32" s="113">
        <f>IF(INT(I32/100)=3,F32,0)</f>
        <v>0</v>
      </c>
      <c r="C32" s="113">
        <f>IF(INT(I32/100)=4,F32,0)</f>
        <v>0</v>
      </c>
      <c r="D32" s="113">
        <f>IF(INT(I32/100)=5,F32,0)</f>
        <v>0</v>
      </c>
      <c r="E32" s="113">
        <f>IF(INT(I32/100)=6,F32,0)</f>
        <v>0</v>
      </c>
      <c r="F32" s="117">
        <v>2</v>
      </c>
      <c r="H32" s="138">
        <v>5</v>
      </c>
      <c r="I32" s="112"/>
      <c r="J32" s="121" t="e">
        <f>LOOKUP(I32,Names!A$2:B1925)</f>
        <v>#N/A</v>
      </c>
      <c r="K32" s="114"/>
      <c r="L32" s="129"/>
      <c r="M32" s="444" t="s">
        <v>253</v>
      </c>
      <c r="N32" s="124">
        <v>5</v>
      </c>
      <c r="O32" s="125"/>
      <c r="P32" s="126" t="e">
        <f>LOOKUP(O32,Names!A$2:B1925)</f>
        <v>#N/A</v>
      </c>
      <c r="Q32" s="377"/>
      <c r="R32" s="134"/>
      <c r="S32" s="76"/>
      <c r="T32" s="116">
        <f>IF(INT(O32/100)=1,Y32,0)</f>
        <v>0</v>
      </c>
      <c r="U32" s="116">
        <f>IF(INT(O32/100)=3,Y32,0)</f>
        <v>0</v>
      </c>
      <c r="V32" s="116">
        <f>IF(INT(O32/100)=4,Y32,0)</f>
        <v>0</v>
      </c>
      <c r="W32" s="116">
        <f>IF(INT(O32/100)=5,Y32,0)</f>
        <v>0</v>
      </c>
      <c r="X32" s="116">
        <f>IF(INT(O32/100)=6,Y32,0)</f>
        <v>0</v>
      </c>
      <c r="Y32" s="105">
        <v>2</v>
      </c>
    </row>
    <row r="33" spans="1:25" ht="16.5" thickBot="1" x14ac:dyDescent="0.3">
      <c r="A33" s="114"/>
      <c r="B33" s="114"/>
      <c r="C33" s="114"/>
      <c r="D33" s="114"/>
      <c r="E33" s="114"/>
      <c r="F33" s="115" t="s">
        <v>133</v>
      </c>
      <c r="H33" s="128"/>
      <c r="I33" s="122"/>
      <c r="J33" s="121"/>
      <c r="K33" s="121"/>
      <c r="L33" s="129"/>
      <c r="M33" s="444" t="s">
        <v>253</v>
      </c>
      <c r="N33" s="106"/>
      <c r="O33" s="106"/>
      <c r="P33" s="118"/>
      <c r="Q33" s="118"/>
      <c r="R33" s="118"/>
      <c r="T33" s="114"/>
      <c r="U33" s="114"/>
      <c r="V33" s="114"/>
      <c r="W33" s="114"/>
      <c r="X33" s="114"/>
      <c r="Y33" s="115" t="s">
        <v>133</v>
      </c>
    </row>
    <row r="34" spans="1:25" ht="15.75" x14ac:dyDescent="0.25">
      <c r="A34" s="107" t="s">
        <v>123</v>
      </c>
      <c r="B34" s="108" t="s">
        <v>125</v>
      </c>
      <c r="C34" s="109" t="s">
        <v>127</v>
      </c>
      <c r="D34" s="110" t="s">
        <v>129</v>
      </c>
      <c r="E34" s="111" t="s">
        <v>131</v>
      </c>
      <c r="H34" s="265" t="s">
        <v>212</v>
      </c>
      <c r="I34" s="127">
        <v>8.35</v>
      </c>
      <c r="J34" s="122" t="s">
        <v>213</v>
      </c>
      <c r="K34" s="122"/>
      <c r="L34" s="129"/>
      <c r="M34" s="444" t="s">
        <v>253</v>
      </c>
      <c r="N34" s="264" t="s">
        <v>228</v>
      </c>
      <c r="O34" s="135"/>
      <c r="P34" s="119" t="s">
        <v>196</v>
      </c>
      <c r="Q34" s="119"/>
      <c r="R34" s="131"/>
      <c r="S34" s="76"/>
      <c r="T34" s="107" t="s">
        <v>123</v>
      </c>
      <c r="U34" s="108" t="s">
        <v>125</v>
      </c>
      <c r="V34" s="109" t="s">
        <v>127</v>
      </c>
      <c r="W34" s="110" t="s">
        <v>129</v>
      </c>
      <c r="X34" s="111" t="s">
        <v>131</v>
      </c>
    </row>
    <row r="35" spans="1:25" ht="15.75" x14ac:dyDescent="0.25">
      <c r="A35" s="113">
        <f>IF(INT(I35/100)=1,F35,0)</f>
        <v>0</v>
      </c>
      <c r="B35" s="113">
        <f>IF(INT(I35/100)=3,F35,0)</f>
        <v>0</v>
      </c>
      <c r="C35" s="113">
        <f>IF(INT(I35/100)=4,F35,0)</f>
        <v>0</v>
      </c>
      <c r="D35" s="113">
        <f>IF(INT(I35/100)=5,F35,0)</f>
        <v>0</v>
      </c>
      <c r="E35" s="113">
        <f>IF(INT(I35/100)=6,F35,0)</f>
        <v>10</v>
      </c>
      <c r="F35" s="117">
        <v>10</v>
      </c>
      <c r="H35" s="138">
        <v>1</v>
      </c>
      <c r="I35" s="112">
        <v>601</v>
      </c>
      <c r="J35" s="121" t="str">
        <f>LOOKUP(I35,Names!A$2:B1928)</f>
        <v>Tom O'Hanlon</v>
      </c>
      <c r="K35" s="114">
        <v>25</v>
      </c>
      <c r="L35" s="129"/>
      <c r="M35" s="444" t="s">
        <v>253</v>
      </c>
      <c r="N35" s="120">
        <v>1</v>
      </c>
      <c r="O35" s="112">
        <v>606</v>
      </c>
      <c r="P35" s="121" t="str">
        <f>LOOKUP(O35,Names!A$2:B1928)</f>
        <v>Max Vernon</v>
      </c>
      <c r="Q35" s="114">
        <v>52</v>
      </c>
      <c r="R35" s="129"/>
      <c r="S35" s="76"/>
      <c r="T35" s="116">
        <f>IF(INT(O35/100)=1,Y35,0)</f>
        <v>0</v>
      </c>
      <c r="U35" s="116">
        <f>IF(INT(O35/100)=3,Y35,0)</f>
        <v>0</v>
      </c>
      <c r="V35" s="116">
        <f>IF(INT(O35/100)=4,Y35,0)</f>
        <v>0</v>
      </c>
      <c r="W35" s="116">
        <f>IF(INT(O35/100)=5,Y35,0)</f>
        <v>0</v>
      </c>
      <c r="X35" s="116">
        <f>IF(INT(O35/100)=6,Y35,0)</f>
        <v>10</v>
      </c>
      <c r="Y35" s="105">
        <v>10</v>
      </c>
    </row>
    <row r="36" spans="1:25" ht="15.75" x14ac:dyDescent="0.25">
      <c r="A36" s="113">
        <f>IF(INT(I36/100)=1,F36,0)</f>
        <v>0</v>
      </c>
      <c r="B36" s="113">
        <f>IF(INT(I36/100)=3,F36,0)</f>
        <v>8</v>
      </c>
      <c r="C36" s="113">
        <f>IF(INT(I36/100)=4,F36,0)</f>
        <v>0</v>
      </c>
      <c r="D36" s="113">
        <f>IF(INT(I36/100)=5,F36,0)</f>
        <v>0</v>
      </c>
      <c r="E36" s="113">
        <f>IF(INT(I36/100)=6,F36,0)</f>
        <v>0</v>
      </c>
      <c r="F36" s="117">
        <v>8</v>
      </c>
      <c r="H36" s="138">
        <v>2</v>
      </c>
      <c r="I36" s="112">
        <v>356</v>
      </c>
      <c r="J36" s="121" t="str">
        <f>LOOKUP(I36,Names!A$2:B1929)</f>
        <v>Benjamin Saunders</v>
      </c>
      <c r="K36" s="114">
        <v>27.6</v>
      </c>
      <c r="L36" s="129"/>
      <c r="M36" s="444" t="s">
        <v>253</v>
      </c>
      <c r="N36" s="120">
        <v>2</v>
      </c>
      <c r="O36" s="112">
        <v>149</v>
      </c>
      <c r="P36" s="121" t="str">
        <f>LOOKUP(O36,Names!A$2:B1929)</f>
        <v>Chase Hansle</v>
      </c>
      <c r="Q36" s="114">
        <v>50</v>
      </c>
      <c r="R36" s="129"/>
      <c r="S36" s="76"/>
      <c r="T36" s="116">
        <f>IF(INT(O36/100)=1,Y36,0)</f>
        <v>8</v>
      </c>
      <c r="U36" s="116">
        <f>IF(INT(O36/100)=3,Y36,0)</f>
        <v>0</v>
      </c>
      <c r="V36" s="116">
        <f>IF(INT(O36/100)=4,Y36,0)</f>
        <v>0</v>
      </c>
      <c r="W36" s="116">
        <f>IF(INT(O36/100)=5,Y36,0)</f>
        <v>0</v>
      </c>
      <c r="X36" s="116">
        <f>IF(INT(O36/100)=6,Y36,0)</f>
        <v>0</v>
      </c>
      <c r="Y36" s="105">
        <v>8</v>
      </c>
    </row>
    <row r="37" spans="1:25" ht="15.75" x14ac:dyDescent="0.25">
      <c r="A37" s="113">
        <f>IF(INT(I37/100)=1,F37,0)</f>
        <v>0</v>
      </c>
      <c r="B37" s="113">
        <f>IF(INT(I37/100)=3,F37,0)</f>
        <v>0</v>
      </c>
      <c r="C37" s="113">
        <f>IF(INT(I37/100)=4,F37,0)</f>
        <v>0</v>
      </c>
      <c r="D37" s="113">
        <f>IF(INT(I37/100)=5,F37,0)</f>
        <v>6</v>
      </c>
      <c r="E37" s="113">
        <f>IF(INT(I37/100)=6,F37,0)</f>
        <v>0</v>
      </c>
      <c r="F37" s="117">
        <v>6</v>
      </c>
      <c r="H37" s="138">
        <v>3</v>
      </c>
      <c r="I37" s="112">
        <v>571</v>
      </c>
      <c r="J37" s="121" t="str">
        <f>LOOKUP(I37,Names!A$2:B1930)</f>
        <v>Lewis Johnson</v>
      </c>
      <c r="K37" s="114">
        <v>27.7</v>
      </c>
      <c r="L37" s="129"/>
      <c r="M37" s="444" t="s">
        <v>253</v>
      </c>
      <c r="N37" s="120">
        <v>3</v>
      </c>
      <c r="O37" s="112">
        <v>572</v>
      </c>
      <c r="P37" s="121" t="str">
        <f>LOOKUP(O37,Names!A$2:B1930)</f>
        <v>Oliver Barnard</v>
      </c>
      <c r="Q37" s="114">
        <v>44</v>
      </c>
      <c r="R37" s="129"/>
      <c r="S37" s="76"/>
      <c r="T37" s="116">
        <f>IF(INT(O37/100)=1,Y37,0)</f>
        <v>0</v>
      </c>
      <c r="U37" s="116">
        <f>IF(INT(O37/100)=3,Y37,0)</f>
        <v>0</v>
      </c>
      <c r="V37" s="116">
        <f>IF(INT(O37/100)=4,Y37,0)</f>
        <v>0</v>
      </c>
      <c r="W37" s="116">
        <f>IF(INT(O37/100)=5,Y37,0)</f>
        <v>6</v>
      </c>
      <c r="X37" s="116">
        <f>IF(INT(O37/100)=6,Y37,0)</f>
        <v>0</v>
      </c>
      <c r="Y37" s="105">
        <v>6</v>
      </c>
    </row>
    <row r="38" spans="1:25" ht="15.75" x14ac:dyDescent="0.25">
      <c r="A38" s="113">
        <f>IF(INT(I38/100)=1,F38,0)</f>
        <v>0</v>
      </c>
      <c r="B38" s="113">
        <f>IF(INT(I38/100)=3,F38,0)</f>
        <v>0</v>
      </c>
      <c r="C38" s="113">
        <f>IF(INT(I38/100)=4,F38,0)</f>
        <v>4</v>
      </c>
      <c r="D38" s="113">
        <f>IF(INT(I38/100)=5,F38,0)</f>
        <v>0</v>
      </c>
      <c r="E38" s="113">
        <f>IF(INT(I38/100)=6,F38,0)</f>
        <v>0</v>
      </c>
      <c r="F38" s="117">
        <v>4</v>
      </c>
      <c r="H38" s="138">
        <v>4</v>
      </c>
      <c r="I38" s="112">
        <v>493</v>
      </c>
      <c r="J38" s="121" t="str">
        <f>LOOKUP(I38,Names!A$2:B1931)</f>
        <v>Ben White</v>
      </c>
      <c r="K38" s="202">
        <v>28</v>
      </c>
      <c r="L38" s="129"/>
      <c r="M38" s="444" t="s">
        <v>253</v>
      </c>
      <c r="N38" s="120">
        <v>4</v>
      </c>
      <c r="O38" s="112">
        <v>376</v>
      </c>
      <c r="P38" s="121" t="str">
        <f>LOOKUP(O38,Names!A$2:B1931)</f>
        <v>Daniel Westley</v>
      </c>
      <c r="Q38" s="114">
        <v>41</v>
      </c>
      <c r="R38" s="129"/>
      <c r="S38" s="76"/>
      <c r="T38" s="116">
        <f>IF(INT(O38/100)=1,Y38,0)</f>
        <v>0</v>
      </c>
      <c r="U38" s="116">
        <f>IF(INT(O38/100)=3,Y38,0)</f>
        <v>4</v>
      </c>
      <c r="V38" s="116">
        <f>IF(INT(O38/100)=4,Y38,0)</f>
        <v>0</v>
      </c>
      <c r="W38" s="116">
        <f>IF(INT(O38/100)=5,Y38,0)</f>
        <v>0</v>
      </c>
      <c r="X38" s="116">
        <f>IF(INT(O38/100)=6,Y38,0)</f>
        <v>0</v>
      </c>
      <c r="Y38" s="105">
        <v>4</v>
      </c>
    </row>
    <row r="39" spans="1:25" ht="15.75" x14ac:dyDescent="0.25">
      <c r="A39" s="113">
        <f>IF(INT(I39/100)=1,F39,0)</f>
        <v>2</v>
      </c>
      <c r="B39" s="113">
        <f>IF(INT(I39/100)=3,F39,0)</f>
        <v>0</v>
      </c>
      <c r="C39" s="113">
        <f>IF(INT(I39/100)=4,F39,0)</f>
        <v>0</v>
      </c>
      <c r="D39" s="113">
        <f>IF(INT(I39/100)=5,F39,0)</f>
        <v>0</v>
      </c>
      <c r="E39" s="113">
        <f>IF(INT(I39/100)=6,F39,0)</f>
        <v>0</v>
      </c>
      <c r="F39" s="117">
        <v>2</v>
      </c>
      <c r="H39" s="138">
        <v>5</v>
      </c>
      <c r="I39" s="112">
        <v>150</v>
      </c>
      <c r="J39" s="121" t="str">
        <f>LOOKUP(I39,Names!A$2:B1932)</f>
        <v>Chris Sissons</v>
      </c>
      <c r="K39" s="114">
        <v>28</v>
      </c>
      <c r="L39" s="129"/>
      <c r="M39" s="444" t="s">
        <v>253</v>
      </c>
      <c r="N39" s="120">
        <v>5</v>
      </c>
      <c r="O39" s="112">
        <v>490</v>
      </c>
      <c r="P39" s="121" t="str">
        <f>LOOKUP(O39,Names!A$2:B1932)</f>
        <v>Tom Partridge</v>
      </c>
      <c r="Q39" s="114">
        <v>35</v>
      </c>
      <c r="R39" s="129"/>
      <c r="S39" s="76"/>
      <c r="T39" s="116">
        <f>IF(INT(O39/100)=1,Y39,0)</f>
        <v>0</v>
      </c>
      <c r="U39" s="116">
        <f>IF(INT(O39/100)=3,Y39,0)</f>
        <v>0</v>
      </c>
      <c r="V39" s="116">
        <f>IF(INT(O39/100)=4,Y39,0)</f>
        <v>2</v>
      </c>
      <c r="W39" s="116">
        <f>IF(INT(O39/100)=5,Y39,0)</f>
        <v>0</v>
      </c>
      <c r="X39" s="116">
        <f>IF(INT(O39/100)=6,Y39,0)</f>
        <v>0</v>
      </c>
      <c r="Y39" s="105">
        <v>2</v>
      </c>
    </row>
    <row r="40" spans="1:25" ht="15.75" x14ac:dyDescent="0.25">
      <c r="A40" s="114"/>
      <c r="B40" s="114"/>
      <c r="C40" s="114"/>
      <c r="D40" s="114"/>
      <c r="E40" s="114"/>
      <c r="F40" s="115" t="s">
        <v>133</v>
      </c>
      <c r="H40" s="139"/>
      <c r="I40" s="121"/>
      <c r="J40" s="121"/>
      <c r="K40" s="121"/>
      <c r="L40" s="129"/>
      <c r="M40" s="444" t="s">
        <v>253</v>
      </c>
      <c r="N40" s="128"/>
      <c r="O40" s="122"/>
      <c r="P40" s="121"/>
      <c r="Q40" s="121"/>
      <c r="R40" s="129"/>
      <c r="S40" s="76"/>
      <c r="T40" s="130"/>
      <c r="U40" s="114"/>
      <c r="V40" s="114"/>
      <c r="W40" s="114"/>
      <c r="X40" s="114"/>
      <c r="Y40" s="115" t="s">
        <v>133</v>
      </c>
    </row>
    <row r="41" spans="1:25" ht="15.75" x14ac:dyDescent="0.25">
      <c r="A41" s="107" t="s">
        <v>123</v>
      </c>
      <c r="B41" s="108" t="s">
        <v>125</v>
      </c>
      <c r="C41" s="109" t="s">
        <v>127</v>
      </c>
      <c r="D41" s="110" t="s">
        <v>129</v>
      </c>
      <c r="E41" s="111" t="s">
        <v>131</v>
      </c>
      <c r="H41" s="265" t="s">
        <v>221</v>
      </c>
      <c r="I41" s="127">
        <v>8.35</v>
      </c>
      <c r="J41" s="122" t="s">
        <v>216</v>
      </c>
      <c r="K41" s="122"/>
      <c r="L41" s="129"/>
      <c r="M41" s="444" t="s">
        <v>253</v>
      </c>
      <c r="N41" s="265" t="s">
        <v>229</v>
      </c>
      <c r="O41" s="122"/>
      <c r="P41" s="122" t="s">
        <v>199</v>
      </c>
      <c r="Q41" s="122"/>
      <c r="R41" s="129"/>
      <c r="S41" s="76"/>
      <c r="T41" s="107" t="s">
        <v>123</v>
      </c>
      <c r="U41" s="108" t="s">
        <v>125</v>
      </c>
      <c r="V41" s="109" t="s">
        <v>127</v>
      </c>
      <c r="W41" s="110" t="s">
        <v>129</v>
      </c>
      <c r="X41" s="111" t="s">
        <v>131</v>
      </c>
    </row>
    <row r="42" spans="1:25" ht="15.75" x14ac:dyDescent="0.25">
      <c r="A42" s="113">
        <f>IF(INT(I42/100)=1,F42,0)</f>
        <v>0</v>
      </c>
      <c r="B42" s="113">
        <f>IF(INT(I42/100)=3,F42,0)</f>
        <v>0</v>
      </c>
      <c r="C42" s="113">
        <f>IF(INT(I42/100)=4,F42,0)</f>
        <v>0</v>
      </c>
      <c r="D42" s="113">
        <f>IF(INT(I42/100)=5,F42,0)</f>
        <v>0</v>
      </c>
      <c r="E42" s="113">
        <f>IF(INT(I42/100)=6,F42,0)</f>
        <v>10</v>
      </c>
      <c r="F42" s="117">
        <v>10</v>
      </c>
      <c r="H42" s="138">
        <v>1</v>
      </c>
      <c r="I42" s="112">
        <v>605</v>
      </c>
      <c r="J42" s="121" t="str">
        <f>LOOKUP(I42,Names!A$2:B1935)</f>
        <v>Henry Thorneywork</v>
      </c>
      <c r="K42" s="114">
        <v>25.4</v>
      </c>
      <c r="L42" s="129"/>
      <c r="M42" s="444" t="s">
        <v>253</v>
      </c>
      <c r="N42" s="120">
        <v>1</v>
      </c>
      <c r="O42" s="112">
        <v>609</v>
      </c>
      <c r="P42" s="121" t="str">
        <f>LOOKUP(O42,Names!A$2:B1935)</f>
        <v>Will Edwards</v>
      </c>
      <c r="Q42" s="114">
        <v>46</v>
      </c>
      <c r="R42" s="129"/>
      <c r="S42" s="76"/>
      <c r="T42" s="116">
        <f>IF(INT(O42/100)=1,Y42,0)</f>
        <v>0</v>
      </c>
      <c r="U42" s="116">
        <f>IF(INT(O42/100)=3,Y42,0)</f>
        <v>0</v>
      </c>
      <c r="V42" s="116">
        <f>IF(INT(O42/100)=4,Y42,0)</f>
        <v>0</v>
      </c>
      <c r="W42" s="116">
        <f>IF(INT(O42/100)=5,Y42,0)</f>
        <v>0</v>
      </c>
      <c r="X42" s="116">
        <f>IF(INT(O42/100)=6,Y42,0)</f>
        <v>10</v>
      </c>
      <c r="Y42" s="105">
        <v>10</v>
      </c>
    </row>
    <row r="43" spans="1:25" ht="15.75" x14ac:dyDescent="0.25">
      <c r="A43" s="113">
        <f>IF(INT(I43/100)=1,F43,0)</f>
        <v>0</v>
      </c>
      <c r="B43" s="113">
        <f>IF(INT(I43/100)=3,F43,0)</f>
        <v>8</v>
      </c>
      <c r="C43" s="113">
        <f>IF(INT(I43/100)=4,F43,0)</f>
        <v>0</v>
      </c>
      <c r="D43" s="113">
        <f>IF(INT(I43/100)=5,F43,0)</f>
        <v>0</v>
      </c>
      <c r="E43" s="113">
        <f>IF(INT(I43/100)=6,F43,0)</f>
        <v>0</v>
      </c>
      <c r="F43" s="117">
        <v>8</v>
      </c>
      <c r="H43" s="138">
        <v>2</v>
      </c>
      <c r="I43" s="112">
        <v>363</v>
      </c>
      <c r="J43" s="121" t="str">
        <f>LOOKUP(I43,Names!A$2:B1936)</f>
        <v>Kiondra Lewis-Brown</v>
      </c>
      <c r="K43" s="114">
        <v>25.5</v>
      </c>
      <c r="L43" s="129"/>
      <c r="M43" s="444" t="s">
        <v>253</v>
      </c>
      <c r="N43" s="120">
        <v>2</v>
      </c>
      <c r="O43" s="112">
        <v>160</v>
      </c>
      <c r="P43" s="121" t="str">
        <f>LOOKUP(O43,Names!A$2:B1936)</f>
        <v>George Creed</v>
      </c>
      <c r="Q43" s="114">
        <v>46</v>
      </c>
      <c r="R43" s="129"/>
      <c r="S43" s="76"/>
      <c r="T43" s="116">
        <f>IF(INT(O43/100)=1,Y43,0)</f>
        <v>8</v>
      </c>
      <c r="U43" s="116">
        <f>IF(INT(O43/100)=3,Y43,0)</f>
        <v>0</v>
      </c>
      <c r="V43" s="116">
        <f>IF(INT(O43/100)=4,Y43,0)</f>
        <v>0</v>
      </c>
      <c r="W43" s="116">
        <f>IF(INT(O43/100)=5,Y43,0)</f>
        <v>0</v>
      </c>
      <c r="X43" s="116">
        <f>IF(INT(O43/100)=6,Y43,0)</f>
        <v>0</v>
      </c>
      <c r="Y43" s="105">
        <v>8</v>
      </c>
    </row>
    <row r="44" spans="1:25" ht="15.75" x14ac:dyDescent="0.25">
      <c r="A44" s="113">
        <f>IF(INT(I44/100)=1,F44,0)</f>
        <v>6</v>
      </c>
      <c r="B44" s="113">
        <f>IF(INT(I44/100)=3,F44,0)</f>
        <v>0</v>
      </c>
      <c r="C44" s="113">
        <f>IF(INT(I44/100)=4,F44,0)</f>
        <v>0</v>
      </c>
      <c r="D44" s="113">
        <f>IF(INT(I44/100)=5,F44,0)</f>
        <v>0</v>
      </c>
      <c r="E44" s="113">
        <f>IF(INT(I44/100)=6,F44,0)</f>
        <v>0</v>
      </c>
      <c r="F44" s="117">
        <v>6</v>
      </c>
      <c r="H44" s="138">
        <v>3</v>
      </c>
      <c r="I44" s="112">
        <v>160</v>
      </c>
      <c r="J44" s="121" t="str">
        <f>LOOKUP(I44,Names!A$2:B1937)</f>
        <v>George Creed</v>
      </c>
      <c r="K44" s="114">
        <v>27.5</v>
      </c>
      <c r="L44" s="129"/>
      <c r="M44" s="444" t="s">
        <v>253</v>
      </c>
      <c r="N44" s="120">
        <v>3</v>
      </c>
      <c r="O44" s="112">
        <v>375</v>
      </c>
      <c r="P44" s="121" t="str">
        <f>LOOKUP(O44,Names!A$2:B1937)</f>
        <v>Morgan Price</v>
      </c>
      <c r="Q44" s="114">
        <v>34</v>
      </c>
      <c r="R44" s="129"/>
      <c r="S44" s="76"/>
      <c r="T44" s="116">
        <f>IF(INT(O44/100)=1,Y44,0)</f>
        <v>0</v>
      </c>
      <c r="U44" s="116">
        <f>IF(INT(O44/100)=3,Y44,0)</f>
        <v>6</v>
      </c>
      <c r="V44" s="116">
        <f>IF(INT(O44/100)=4,Y44,0)</f>
        <v>0</v>
      </c>
      <c r="W44" s="116">
        <f>IF(INT(O44/100)=5,Y44,0)</f>
        <v>0</v>
      </c>
      <c r="X44" s="116">
        <f>IF(INT(O44/100)=6,Y44,0)</f>
        <v>0</v>
      </c>
      <c r="Y44" s="105">
        <v>6</v>
      </c>
    </row>
    <row r="45" spans="1:25" ht="15.75" x14ac:dyDescent="0.25">
      <c r="A45" s="113">
        <f>IF(INT(I45/100)=1,F45,0)</f>
        <v>0</v>
      </c>
      <c r="B45" s="113">
        <f>IF(INT(I45/100)=3,F45,0)</f>
        <v>0</v>
      </c>
      <c r="C45" s="113">
        <f>IF(INT(I45/100)=4,F45,0)</f>
        <v>0</v>
      </c>
      <c r="D45" s="113">
        <f>IF(INT(I45/100)=5,F45,0)</f>
        <v>4</v>
      </c>
      <c r="E45" s="113">
        <f>IF(INT(I45/100)=6,F45,0)</f>
        <v>0</v>
      </c>
      <c r="F45" s="117">
        <v>4</v>
      </c>
      <c r="H45" s="138">
        <v>4</v>
      </c>
      <c r="I45" s="112">
        <v>573</v>
      </c>
      <c r="J45" s="121" t="str">
        <f>LOOKUP(I45,Names!A$2:B1938)</f>
        <v>Sam Ehlan</v>
      </c>
      <c r="K45" s="114">
        <v>31.5</v>
      </c>
      <c r="L45" s="129"/>
      <c r="M45" s="444" t="s">
        <v>253</v>
      </c>
      <c r="N45" s="120">
        <v>4</v>
      </c>
      <c r="O45" s="112"/>
      <c r="P45" s="121" t="e">
        <f>LOOKUP(O45,Names!A$2:B1938)</f>
        <v>#N/A</v>
      </c>
      <c r="Q45" s="114"/>
      <c r="R45" s="129"/>
      <c r="S45" s="76"/>
      <c r="T45" s="116">
        <f>IF(INT(O45/100)=1,Y45,0)</f>
        <v>0</v>
      </c>
      <c r="U45" s="116">
        <f>IF(INT(O45/100)=3,Y45,0)</f>
        <v>0</v>
      </c>
      <c r="V45" s="116">
        <f>IF(INT(O45/100)=4,Y45,0)</f>
        <v>0</v>
      </c>
      <c r="W45" s="116">
        <f>IF(INT(O45/100)=5,Y45,0)</f>
        <v>0</v>
      </c>
      <c r="X45" s="116">
        <f>IF(INT(O45/100)=6,Y45,0)</f>
        <v>0</v>
      </c>
      <c r="Y45" s="105">
        <v>4</v>
      </c>
    </row>
    <row r="46" spans="1:25" ht="16.5" thickBot="1" x14ac:dyDescent="0.3">
      <c r="A46" s="113">
        <f>IF(INT(I46/100)=1,F46,0)</f>
        <v>0</v>
      </c>
      <c r="B46" s="113">
        <f>IF(INT(I46/100)=3,F46,0)</f>
        <v>0</v>
      </c>
      <c r="C46" s="113">
        <f>IF(INT(I46/100)=4,F46,0)</f>
        <v>0</v>
      </c>
      <c r="D46" s="113">
        <f>IF(INT(I46/100)=5,F46,0)</f>
        <v>0</v>
      </c>
      <c r="E46" s="113">
        <f>IF(INT(I46/100)=6,F46,0)</f>
        <v>0</v>
      </c>
      <c r="F46" s="117">
        <v>2</v>
      </c>
      <c r="H46" s="138">
        <v>5</v>
      </c>
      <c r="I46" s="112"/>
      <c r="J46" s="121" t="e">
        <f>LOOKUP(I46,Names!A$2:B1939)</f>
        <v>#N/A</v>
      </c>
      <c r="K46" s="114"/>
      <c r="L46" s="129"/>
      <c r="M46" s="444" t="s">
        <v>253</v>
      </c>
      <c r="N46" s="124">
        <v>5</v>
      </c>
      <c r="O46" s="125"/>
      <c r="P46" s="126" t="e">
        <f>LOOKUP(O46,Names!A$2:B1939)</f>
        <v>#N/A</v>
      </c>
      <c r="Q46" s="136"/>
      <c r="R46" s="134"/>
      <c r="S46" s="76"/>
      <c r="T46" s="116">
        <f>IF(INT(O46/100)=1,Y46,0)</f>
        <v>0</v>
      </c>
      <c r="U46" s="116">
        <f>IF(INT(O46/100)=3,Y46,0)</f>
        <v>0</v>
      </c>
      <c r="V46" s="116">
        <f>IF(INT(O46/100)=4,Y46,0)</f>
        <v>0</v>
      </c>
      <c r="W46" s="116">
        <f>IF(INT(O46/100)=5,Y46,0)</f>
        <v>0</v>
      </c>
      <c r="X46" s="116">
        <f>IF(INT(O46/100)=6,Y46,0)</f>
        <v>0</v>
      </c>
      <c r="Y46" s="105">
        <v>2</v>
      </c>
    </row>
    <row r="47" spans="1:25" ht="16.5" thickBot="1" x14ac:dyDescent="0.3">
      <c r="A47" s="114"/>
      <c r="B47" s="114"/>
      <c r="C47" s="114"/>
      <c r="D47" s="114"/>
      <c r="E47" s="114"/>
      <c r="F47" s="115" t="s">
        <v>133</v>
      </c>
      <c r="H47" s="128"/>
      <c r="I47" s="122"/>
      <c r="J47" s="121"/>
      <c r="K47" s="121"/>
      <c r="L47" s="129"/>
      <c r="M47" s="444" t="s">
        <v>253</v>
      </c>
      <c r="N47" s="106"/>
      <c r="O47" s="106"/>
      <c r="P47" s="118"/>
      <c r="Q47" s="118"/>
      <c r="R47" s="118"/>
      <c r="T47" s="114"/>
      <c r="U47" s="114"/>
      <c r="V47" s="114"/>
      <c r="W47" s="114"/>
      <c r="X47" s="114"/>
      <c r="Y47" s="115" t="s">
        <v>133</v>
      </c>
    </row>
    <row r="48" spans="1:25" ht="15.75" x14ac:dyDescent="0.25">
      <c r="A48" s="107" t="s">
        <v>123</v>
      </c>
      <c r="B48" s="108" t="s">
        <v>125</v>
      </c>
      <c r="C48" s="109" t="s">
        <v>127</v>
      </c>
      <c r="D48" s="110" t="s">
        <v>129</v>
      </c>
      <c r="E48" s="111" t="s">
        <v>131</v>
      </c>
      <c r="H48" s="265" t="s">
        <v>222</v>
      </c>
      <c r="I48" s="127">
        <v>8.5</v>
      </c>
      <c r="J48" s="122" t="s">
        <v>218</v>
      </c>
      <c r="K48" s="122"/>
      <c r="L48" s="129"/>
      <c r="M48" s="444" t="s">
        <v>253</v>
      </c>
      <c r="N48" s="264" t="s">
        <v>226</v>
      </c>
      <c r="O48" s="135"/>
      <c r="P48" s="119" t="s">
        <v>219</v>
      </c>
      <c r="Q48" s="119"/>
      <c r="R48" s="131"/>
      <c r="S48" s="76"/>
      <c r="T48" s="107" t="s">
        <v>123</v>
      </c>
      <c r="U48" s="108" t="s">
        <v>125</v>
      </c>
      <c r="V48" s="109" t="s">
        <v>127</v>
      </c>
      <c r="W48" s="110" t="s">
        <v>129</v>
      </c>
      <c r="X48" s="111" t="s">
        <v>131</v>
      </c>
    </row>
    <row r="49" spans="1:25" ht="15.75" x14ac:dyDescent="0.25">
      <c r="A49" s="113">
        <f>IF(I49=1,F49,0)</f>
        <v>0</v>
      </c>
      <c r="B49" s="113">
        <f>IF(I49=3,F49,0)</f>
        <v>0</v>
      </c>
      <c r="C49" s="113">
        <f>IF(I49=4,F49,0)</f>
        <v>0</v>
      </c>
      <c r="D49" s="113">
        <f>IF(I49=5,F49,0)</f>
        <v>0</v>
      </c>
      <c r="E49" s="113">
        <f>IF(I49=6,F49,0)</f>
        <v>10</v>
      </c>
      <c r="F49" s="117">
        <v>10</v>
      </c>
      <c r="H49" s="138">
        <v>1</v>
      </c>
      <c r="I49" s="112">
        <v>6</v>
      </c>
      <c r="J49" s="121" t="str">
        <f>LOOKUP(I49,Names!A$2:B1942)</f>
        <v>Solihull &amp; Small Heath</v>
      </c>
      <c r="K49" s="114" t="s">
        <v>542</v>
      </c>
      <c r="L49" s="129"/>
      <c r="M49" s="444" t="s">
        <v>253</v>
      </c>
      <c r="N49" s="120">
        <v>1</v>
      </c>
      <c r="O49" s="112">
        <v>601</v>
      </c>
      <c r="P49" s="121" t="str">
        <f>LOOKUP(O49,Names!A$2:B1942)</f>
        <v>Tom O'Hanlon</v>
      </c>
      <c r="Q49" s="114">
        <v>8.4499999999999993</v>
      </c>
      <c r="R49" s="129"/>
      <c r="S49" s="76"/>
      <c r="T49" s="116">
        <f>IF(INT(O49/100)=1,Y49,0)</f>
        <v>0</v>
      </c>
      <c r="U49" s="116">
        <f>IF(INT(O49/100)=3,Y49,0)</f>
        <v>0</v>
      </c>
      <c r="V49" s="116">
        <f>IF(INT(O49/100)=4,Y49,0)</f>
        <v>0</v>
      </c>
      <c r="W49" s="116">
        <f>IF(INT(O49/100)=5,Y49,0)</f>
        <v>0</v>
      </c>
      <c r="X49" s="116">
        <f>IF(INT(O49/100)=6,Y49,0)</f>
        <v>10</v>
      </c>
      <c r="Y49" s="105">
        <v>10</v>
      </c>
    </row>
    <row r="50" spans="1:25" ht="15.75" x14ac:dyDescent="0.25">
      <c r="A50" s="113">
        <f>IF(I50=1,F50,0)</f>
        <v>0</v>
      </c>
      <c r="B50" s="113">
        <f>IF(I50=3,F50,0)</f>
        <v>8</v>
      </c>
      <c r="C50" s="113">
        <f>IF(I50=4,F50,0)</f>
        <v>0</v>
      </c>
      <c r="D50" s="113">
        <f>IF(I50=5,F50,0)</f>
        <v>0</v>
      </c>
      <c r="E50" s="113">
        <f>IF(I50=6,F50,0)</f>
        <v>0</v>
      </c>
      <c r="F50" s="117">
        <v>8</v>
      </c>
      <c r="H50" s="138">
        <v>2</v>
      </c>
      <c r="I50" s="112">
        <v>3</v>
      </c>
      <c r="J50" s="121" t="str">
        <f>LOOKUP(I50,Names!A$2:B1943)</f>
        <v>Birchfield Harriers</v>
      </c>
      <c r="K50" s="114" t="s">
        <v>543</v>
      </c>
      <c r="L50" s="129"/>
      <c r="M50" s="444" t="s">
        <v>253</v>
      </c>
      <c r="N50" s="120">
        <v>2</v>
      </c>
      <c r="O50" s="112">
        <v>359</v>
      </c>
      <c r="P50" s="121" t="str">
        <f>LOOKUP(O50,Names!A$2:B1943)</f>
        <v>Alexander Oleskow</v>
      </c>
      <c r="Q50" s="114">
        <v>7.19</v>
      </c>
      <c r="R50" s="129"/>
      <c r="S50" s="76"/>
      <c r="T50" s="116">
        <f>IF(INT(O50/100)=1,Y50,0)</f>
        <v>0</v>
      </c>
      <c r="U50" s="116">
        <f>IF(INT(O50/100)=3,Y50,0)</f>
        <v>8</v>
      </c>
      <c r="V50" s="116">
        <f>IF(INT(O50/100)=4,Y50,0)</f>
        <v>0</v>
      </c>
      <c r="W50" s="116">
        <f>IF(INT(O50/100)=5,Y50,0)</f>
        <v>0</v>
      </c>
      <c r="X50" s="116">
        <f>IF(INT(O50/100)=6,Y50,0)</f>
        <v>0</v>
      </c>
      <c r="Y50" s="105">
        <v>8</v>
      </c>
    </row>
    <row r="51" spans="1:25" ht="15.75" x14ac:dyDescent="0.25">
      <c r="A51" s="113">
        <f>IF(I51=1,F51,0)</f>
        <v>0</v>
      </c>
      <c r="B51" s="113">
        <f>IF(I51=3,F51,0)</f>
        <v>0</v>
      </c>
      <c r="C51" s="113">
        <f>IF(I51=4,F51,0)</f>
        <v>6</v>
      </c>
      <c r="D51" s="113">
        <f>IF(I51=5,F51,0)</f>
        <v>0</v>
      </c>
      <c r="E51" s="113">
        <f>IF(I51=6,F51,0)</f>
        <v>0</v>
      </c>
      <c r="F51" s="117">
        <v>6</v>
      </c>
      <c r="H51" s="138">
        <v>3</v>
      </c>
      <c r="I51" s="112">
        <v>4</v>
      </c>
      <c r="J51" s="121" t="str">
        <f>LOOKUP(I51,Names!A$2:B1944)</f>
        <v>Halesowen C&amp;AC</v>
      </c>
      <c r="K51" s="114" t="s">
        <v>544</v>
      </c>
      <c r="L51" s="129"/>
      <c r="M51" s="444" t="s">
        <v>253</v>
      </c>
      <c r="N51" s="120">
        <v>3</v>
      </c>
      <c r="O51" s="112">
        <v>155</v>
      </c>
      <c r="P51" s="121" t="str">
        <f>LOOKUP(O51,Names!A$2:B1944)</f>
        <v>Jamie Crothers</v>
      </c>
      <c r="Q51" s="114">
        <v>5.05</v>
      </c>
      <c r="R51" s="129"/>
      <c r="S51" s="76"/>
      <c r="T51" s="116">
        <f>IF(INT(O51/100)=1,Y51,0)</f>
        <v>6</v>
      </c>
      <c r="U51" s="116">
        <f>IF(INT(O51/100)=3,Y51,0)</f>
        <v>0</v>
      </c>
      <c r="V51" s="116">
        <f>IF(INT(O51/100)=4,Y51,0)</f>
        <v>0</v>
      </c>
      <c r="W51" s="116">
        <f>IF(INT(O51/100)=5,Y51,0)</f>
        <v>0</v>
      </c>
      <c r="X51" s="116">
        <f>IF(INT(O51/100)=6,Y51,0)</f>
        <v>0</v>
      </c>
      <c r="Y51" s="105">
        <v>6</v>
      </c>
    </row>
    <row r="52" spans="1:25" ht="15.75" x14ac:dyDescent="0.25">
      <c r="A52" s="113">
        <f>IF(I52=1,F52,0)</f>
        <v>4</v>
      </c>
      <c r="B52" s="113">
        <f>IF(I52=3,F52,0)</f>
        <v>0</v>
      </c>
      <c r="C52" s="113">
        <f>IF(I52=4,F52,0)</f>
        <v>0</v>
      </c>
      <c r="D52" s="113">
        <f>IF(I52=5,F52,0)</f>
        <v>0</v>
      </c>
      <c r="E52" s="113">
        <f>IF(I52=6,F52,0)</f>
        <v>0</v>
      </c>
      <c r="F52" s="117">
        <v>4</v>
      </c>
      <c r="H52" s="138">
        <v>4</v>
      </c>
      <c r="I52" s="112">
        <v>1</v>
      </c>
      <c r="J52" s="121" t="str">
        <f>LOOKUP(I52,Names!A$2:B1945)</f>
        <v>Royal Sutton Coldfield</v>
      </c>
      <c r="K52" s="114" t="s">
        <v>545</v>
      </c>
      <c r="L52" s="129"/>
      <c r="M52" s="444" t="s">
        <v>253</v>
      </c>
      <c r="N52" s="120">
        <v>4</v>
      </c>
      <c r="O52" s="112">
        <v>572</v>
      </c>
      <c r="P52" s="121" t="str">
        <f>LOOKUP(O52,Names!A$2:B1945)</f>
        <v>Oliver Barnard</v>
      </c>
      <c r="Q52" s="210">
        <v>4.79</v>
      </c>
      <c r="R52" s="129"/>
      <c r="S52" s="76"/>
      <c r="T52" s="116">
        <f>IF(INT(O52/100)=1,Y52,0)</f>
        <v>0</v>
      </c>
      <c r="U52" s="116">
        <f>IF(INT(O52/100)=3,Y52,0)</f>
        <v>0</v>
      </c>
      <c r="V52" s="116">
        <f>IF(INT(O52/100)=4,Y52,0)</f>
        <v>0</v>
      </c>
      <c r="W52" s="116">
        <f>IF(INT(O52/100)=5,Y52,0)</f>
        <v>4</v>
      </c>
      <c r="X52" s="116">
        <f>IF(INT(O52/100)=6,Y52,0)</f>
        <v>0</v>
      </c>
      <c r="Y52" s="105">
        <v>4</v>
      </c>
    </row>
    <row r="53" spans="1:25" ht="15.75" x14ac:dyDescent="0.25">
      <c r="A53" s="113">
        <f>IF(I53=1,F53,0)</f>
        <v>0</v>
      </c>
      <c r="B53" s="113">
        <f>IF(I53=3,F53,0)</f>
        <v>0</v>
      </c>
      <c r="C53" s="113">
        <f>IF(I53=4,F53,0)</f>
        <v>0</v>
      </c>
      <c r="D53" s="113">
        <f>IF(I53=5,F53,0)</f>
        <v>0</v>
      </c>
      <c r="E53" s="113">
        <f>IF(I53=6,F53,0)</f>
        <v>0</v>
      </c>
      <c r="F53" s="117">
        <v>2</v>
      </c>
      <c r="H53" s="138">
        <v>5</v>
      </c>
      <c r="I53" s="112"/>
      <c r="J53" s="121" t="e">
        <f>LOOKUP(I53,Names!A$2:B1946)</f>
        <v>#N/A</v>
      </c>
      <c r="K53" s="114"/>
      <c r="L53" s="129"/>
      <c r="M53" s="444" t="s">
        <v>253</v>
      </c>
      <c r="N53" s="120">
        <v>5</v>
      </c>
      <c r="O53" s="112"/>
      <c r="P53" s="121" t="e">
        <f>LOOKUP(O53,Names!A$2:B1946)</f>
        <v>#N/A</v>
      </c>
      <c r="Q53" s="114"/>
      <c r="R53" s="129"/>
      <c r="S53" s="76"/>
      <c r="T53" s="116">
        <f>IF(INT(O53/100)=1,Y53,0)</f>
        <v>0</v>
      </c>
      <c r="U53" s="116">
        <f>IF(INT(O53/100)=3,Y53,0)</f>
        <v>0</v>
      </c>
      <c r="V53" s="116">
        <f>IF(INT(O53/100)=4,Y53,0)</f>
        <v>0</v>
      </c>
      <c r="W53" s="116">
        <f>IF(INT(O53/100)=5,Y53,0)</f>
        <v>0</v>
      </c>
      <c r="X53" s="116">
        <f>IF(INT(O53/100)=6,Y53,0)</f>
        <v>0</v>
      </c>
      <c r="Y53" s="105">
        <v>2</v>
      </c>
    </row>
    <row r="54" spans="1:25" ht="15.75" x14ac:dyDescent="0.25">
      <c r="A54" s="114"/>
      <c r="B54" s="114"/>
      <c r="C54" s="114"/>
      <c r="D54" s="114"/>
      <c r="E54" s="114"/>
      <c r="F54" s="115" t="s">
        <v>133</v>
      </c>
      <c r="H54" s="128"/>
      <c r="I54" s="122"/>
      <c r="J54" s="121"/>
      <c r="K54" s="121"/>
      <c r="L54" s="129"/>
      <c r="M54" s="444" t="s">
        <v>253</v>
      </c>
      <c r="N54" s="128"/>
      <c r="O54" s="122"/>
      <c r="P54" s="121"/>
      <c r="Q54" s="121"/>
      <c r="R54" s="129"/>
      <c r="S54" s="76"/>
      <c r="T54" s="130"/>
      <c r="U54" s="114"/>
      <c r="V54" s="114"/>
      <c r="W54" s="114"/>
      <c r="X54" s="114"/>
      <c r="Y54" s="115" t="s">
        <v>133</v>
      </c>
    </row>
    <row r="55" spans="1:25" ht="15.75" x14ac:dyDescent="0.25">
      <c r="A55" s="107" t="s">
        <v>123</v>
      </c>
      <c r="B55" s="108" t="s">
        <v>125</v>
      </c>
      <c r="C55" s="109" t="s">
        <v>127</v>
      </c>
      <c r="D55" s="110" t="s">
        <v>129</v>
      </c>
      <c r="E55" s="111" t="s">
        <v>131</v>
      </c>
      <c r="H55" s="265" t="s">
        <v>223</v>
      </c>
      <c r="I55" s="127">
        <v>9.1</v>
      </c>
      <c r="J55" s="122" t="s">
        <v>146</v>
      </c>
      <c r="K55" s="122"/>
      <c r="L55" s="129"/>
      <c r="M55" s="444" t="s">
        <v>253</v>
      </c>
      <c r="N55" s="265" t="s">
        <v>227</v>
      </c>
      <c r="O55" s="122"/>
      <c r="P55" s="122" t="s">
        <v>220</v>
      </c>
      <c r="Q55" s="122"/>
      <c r="R55" s="129"/>
      <c r="S55" s="76"/>
      <c r="T55" s="107" t="s">
        <v>123</v>
      </c>
      <c r="U55" s="108" t="s">
        <v>125</v>
      </c>
      <c r="V55" s="109" t="s">
        <v>127</v>
      </c>
      <c r="W55" s="110" t="s">
        <v>129</v>
      </c>
      <c r="X55" s="111" t="s">
        <v>131</v>
      </c>
    </row>
    <row r="56" spans="1:25" ht="15.75" x14ac:dyDescent="0.25">
      <c r="A56" s="113">
        <f>IF(I56=1,F56,0)</f>
        <v>0</v>
      </c>
      <c r="B56" s="113">
        <f>IF(I56=3,F56,0)</f>
        <v>0</v>
      </c>
      <c r="C56" s="113">
        <f>IF(I56=4,F56,0)</f>
        <v>0</v>
      </c>
      <c r="D56" s="113">
        <f>IF(I56=5,F56,0)</f>
        <v>0</v>
      </c>
      <c r="E56" s="113">
        <f>IF(I56=6,F56,0)</f>
        <v>10</v>
      </c>
      <c r="F56" s="117">
        <v>10</v>
      </c>
      <c r="H56" s="138">
        <v>1</v>
      </c>
      <c r="I56" s="112">
        <v>6</v>
      </c>
      <c r="J56" s="121" t="str">
        <f>LOOKUP(I56,Names!A$2:B1949)</f>
        <v>Solihull &amp; Small Heath</v>
      </c>
      <c r="K56" s="114" t="s">
        <v>554</v>
      </c>
      <c r="L56" s="129"/>
      <c r="M56" s="444" t="s">
        <v>253</v>
      </c>
      <c r="N56" s="120">
        <v>1</v>
      </c>
      <c r="O56" s="112">
        <v>363</v>
      </c>
      <c r="P56" s="121" t="str">
        <f>LOOKUP(O56,Names!A$2:B1949)</f>
        <v>Kiondra Lewis-Brown</v>
      </c>
      <c r="Q56" s="114">
        <v>6.54</v>
      </c>
      <c r="R56" s="129"/>
      <c r="S56" s="76"/>
      <c r="T56" s="116">
        <f>IF(INT(O56/100)=1,Y56,0)</f>
        <v>0</v>
      </c>
      <c r="U56" s="116">
        <f>IF(INT(O56/100)=3,Y56,0)</f>
        <v>10</v>
      </c>
      <c r="V56" s="116">
        <f>IF(INT(O56/100)=4,Y56,0)</f>
        <v>0</v>
      </c>
      <c r="W56" s="116">
        <f>IF(INT(O56/100)=5,Y56,0)</f>
        <v>0</v>
      </c>
      <c r="X56" s="116">
        <f>IF(INT(O56/100)=6,Y56,0)</f>
        <v>0</v>
      </c>
      <c r="Y56" s="105">
        <v>10</v>
      </c>
    </row>
    <row r="57" spans="1:25" ht="15.75" x14ac:dyDescent="0.25">
      <c r="A57" s="113">
        <f>IF(I57=1,F57,0)</f>
        <v>0</v>
      </c>
      <c r="B57" s="113">
        <f>IF(I57=3,F57,0)</f>
        <v>8</v>
      </c>
      <c r="C57" s="113">
        <f>IF(I57=4,F57,0)</f>
        <v>0</v>
      </c>
      <c r="D57" s="113">
        <f>IF(I57=5,F57,0)</f>
        <v>0</v>
      </c>
      <c r="E57" s="113">
        <f>IF(I57=6,F57,0)</f>
        <v>0</v>
      </c>
      <c r="F57" s="117">
        <v>8</v>
      </c>
      <c r="H57" s="138">
        <v>2</v>
      </c>
      <c r="I57" s="112">
        <v>3</v>
      </c>
      <c r="J57" s="121" t="str">
        <f>LOOKUP(I57,Names!A$2:B1950)</f>
        <v>Birchfield Harriers</v>
      </c>
      <c r="K57" s="202" t="s">
        <v>555</v>
      </c>
      <c r="L57" s="129"/>
      <c r="M57" s="444" t="s">
        <v>253</v>
      </c>
      <c r="N57" s="120">
        <v>2</v>
      </c>
      <c r="O57" s="112">
        <v>606</v>
      </c>
      <c r="P57" s="121" t="str">
        <f>LOOKUP(O57,Names!A$2:B1950)</f>
        <v>Max Vernon</v>
      </c>
      <c r="Q57" s="114">
        <v>6.32</v>
      </c>
      <c r="R57" s="129"/>
      <c r="S57" s="76"/>
      <c r="T57" s="116">
        <f>IF(INT(O57/100)=1,Y57,0)</f>
        <v>0</v>
      </c>
      <c r="U57" s="116">
        <f>IF(INT(O57/100)=3,Y57,0)</f>
        <v>0</v>
      </c>
      <c r="V57" s="116">
        <f>IF(INT(O57/100)=4,Y57,0)</f>
        <v>0</v>
      </c>
      <c r="W57" s="116">
        <f>IF(INT(O57/100)=5,Y57,0)</f>
        <v>0</v>
      </c>
      <c r="X57" s="116">
        <f>IF(INT(O57/100)=6,Y57,0)</f>
        <v>8</v>
      </c>
      <c r="Y57" s="105">
        <v>8</v>
      </c>
    </row>
    <row r="58" spans="1:25" ht="15.75" x14ac:dyDescent="0.25">
      <c r="A58" s="113">
        <f>IF(I58=1,F58,0)</f>
        <v>6</v>
      </c>
      <c r="B58" s="113">
        <f>IF(I58=3,F58,0)</f>
        <v>0</v>
      </c>
      <c r="C58" s="113">
        <f>IF(I58=4,F58,0)</f>
        <v>0</v>
      </c>
      <c r="D58" s="113">
        <f>IF(I58=5,F58,0)</f>
        <v>0</v>
      </c>
      <c r="E58" s="113">
        <f>IF(I58=6,F58,0)</f>
        <v>0</v>
      </c>
      <c r="F58" s="117">
        <v>6</v>
      </c>
      <c r="H58" s="138">
        <v>3</v>
      </c>
      <c r="I58" s="112">
        <v>1</v>
      </c>
      <c r="J58" s="121" t="str">
        <f>LOOKUP(I58,Names!A$2:B1951)</f>
        <v>Royal Sutton Coldfield</v>
      </c>
      <c r="K58" s="114" t="s">
        <v>556</v>
      </c>
      <c r="L58" s="129"/>
      <c r="M58" s="444" t="s">
        <v>253</v>
      </c>
      <c r="N58" s="120">
        <v>3</v>
      </c>
      <c r="O58" s="112"/>
      <c r="P58" s="121" t="e">
        <f>LOOKUP(O58,Names!A$2:B1951)</f>
        <v>#N/A</v>
      </c>
      <c r="Q58" s="114"/>
      <c r="R58" s="129"/>
      <c r="S58" s="76"/>
      <c r="T58" s="116">
        <f>IF(INT(O58/100)=1,Y58,0)</f>
        <v>0</v>
      </c>
      <c r="U58" s="116">
        <f>IF(INT(O58/100)=3,Y58,0)</f>
        <v>0</v>
      </c>
      <c r="V58" s="116">
        <f>IF(INT(O58/100)=4,Y58,0)</f>
        <v>0</v>
      </c>
      <c r="W58" s="116">
        <f>IF(INT(O58/100)=5,Y58,0)</f>
        <v>0</v>
      </c>
      <c r="X58" s="116">
        <f>IF(INT(O58/100)=6,Y58,0)</f>
        <v>0</v>
      </c>
      <c r="Y58" s="105">
        <v>6</v>
      </c>
    </row>
    <row r="59" spans="1:25" ht="15.75" x14ac:dyDescent="0.25">
      <c r="A59" s="113">
        <f>IF(I59=1,F59,0)</f>
        <v>0</v>
      </c>
      <c r="B59" s="113">
        <f>IF(I59=3,F59,0)</f>
        <v>0</v>
      </c>
      <c r="C59" s="113">
        <f>IF(I59=4,F59,0)</f>
        <v>0</v>
      </c>
      <c r="D59" s="113">
        <f>IF(I59=5,F59,0)</f>
        <v>0</v>
      </c>
      <c r="E59" s="113">
        <f>IF(I59=6,F59,0)</f>
        <v>0</v>
      </c>
      <c r="F59" s="117">
        <v>4</v>
      </c>
      <c r="H59" s="138">
        <v>4</v>
      </c>
      <c r="I59" s="112"/>
      <c r="J59" s="121" t="e">
        <f>LOOKUP(I59,Names!A$2:B1952)</f>
        <v>#N/A</v>
      </c>
      <c r="K59" s="114"/>
      <c r="L59" s="129"/>
      <c r="M59" s="444" t="s">
        <v>253</v>
      </c>
      <c r="N59" s="120">
        <v>4</v>
      </c>
      <c r="O59" s="112"/>
      <c r="P59" s="121" t="e">
        <f>LOOKUP(O59,Names!A$2:B1952)</f>
        <v>#N/A</v>
      </c>
      <c r="Q59" s="114"/>
      <c r="R59" s="129"/>
      <c r="S59" s="76"/>
      <c r="T59" s="116">
        <f>IF(INT(O59/100)=1,Y59,0)</f>
        <v>0</v>
      </c>
      <c r="U59" s="116">
        <f>IF(INT(O59/100)=3,Y59,0)</f>
        <v>0</v>
      </c>
      <c r="V59" s="116">
        <f>IF(INT(O59/100)=4,Y59,0)</f>
        <v>0</v>
      </c>
      <c r="W59" s="116">
        <f>IF(INT(O59/100)=5,Y59,0)</f>
        <v>0</v>
      </c>
      <c r="X59" s="116">
        <f>IF(INT(O59/100)=6,Y59,0)</f>
        <v>0</v>
      </c>
      <c r="Y59" s="105">
        <v>4</v>
      </c>
    </row>
    <row r="60" spans="1:25" ht="16.5" thickBot="1" x14ac:dyDescent="0.3">
      <c r="A60" s="113">
        <f>IF(I60=1,F60,0)</f>
        <v>0</v>
      </c>
      <c r="B60" s="113">
        <f>IF(I60=3,F60,0)</f>
        <v>0</v>
      </c>
      <c r="C60" s="113">
        <f>IF(I60=4,F60,0)</f>
        <v>0</v>
      </c>
      <c r="D60" s="113">
        <f>IF(I60=5,F60,0)</f>
        <v>0</v>
      </c>
      <c r="E60" s="113">
        <f>IF(I60=6,F60,0)</f>
        <v>0</v>
      </c>
      <c r="F60" s="117">
        <v>2</v>
      </c>
      <c r="H60" s="140">
        <v>5</v>
      </c>
      <c r="I60" s="125"/>
      <c r="J60" s="126" t="e">
        <f>LOOKUP(I60,Names!A$2:B1953)</f>
        <v>#N/A</v>
      </c>
      <c r="K60" s="136"/>
      <c r="L60" s="134"/>
      <c r="M60" s="444" t="s">
        <v>253</v>
      </c>
      <c r="N60" s="124">
        <v>5</v>
      </c>
      <c r="O60" s="125"/>
      <c r="P60" s="126" t="e">
        <f>LOOKUP(O60,Names!A$2:B1953)</f>
        <v>#N/A</v>
      </c>
      <c r="Q60" s="136"/>
      <c r="R60" s="134"/>
      <c r="S60" s="76"/>
      <c r="T60" s="116">
        <f>IF(INT(O60/100)=1,Y60,0)</f>
        <v>0</v>
      </c>
      <c r="U60" s="116">
        <f>IF(INT(O60/100)=3,Y60,0)</f>
        <v>0</v>
      </c>
      <c r="V60" s="116">
        <f>IF(INT(O60/100)=4,Y60,0)</f>
        <v>0</v>
      </c>
      <c r="W60" s="116">
        <f>IF(INT(O60/100)=5,Y60,0)</f>
        <v>0</v>
      </c>
      <c r="X60" s="116">
        <f>IF(INT(O60/100)=6,Y60,0)</f>
        <v>0</v>
      </c>
      <c r="Y60" s="105">
        <v>2</v>
      </c>
    </row>
    <row r="61" spans="1:25" ht="16.5" thickBot="1" x14ac:dyDescent="0.3">
      <c r="A61" s="114"/>
      <c r="B61" s="114"/>
      <c r="C61" s="114"/>
      <c r="D61" s="114"/>
      <c r="E61" s="114"/>
      <c r="F61" s="115" t="s">
        <v>133</v>
      </c>
      <c r="H61" s="106"/>
      <c r="I61" s="106"/>
      <c r="J61" s="118"/>
      <c r="K61" s="118"/>
      <c r="L61" s="118"/>
      <c r="M61" s="444" t="s">
        <v>253</v>
      </c>
      <c r="N61" s="106"/>
      <c r="O61" s="106"/>
      <c r="P61" s="118"/>
      <c r="Q61" s="118"/>
      <c r="R61" s="118"/>
      <c r="T61" s="114"/>
      <c r="U61" s="114"/>
      <c r="V61" s="114"/>
      <c r="W61" s="114"/>
      <c r="X61" s="114"/>
      <c r="Y61" s="115" t="s">
        <v>133</v>
      </c>
    </row>
    <row r="62" spans="1:25" ht="15.75" x14ac:dyDescent="0.25">
      <c r="A62" s="107" t="s">
        <v>123</v>
      </c>
      <c r="B62" s="108" t="s">
        <v>125</v>
      </c>
      <c r="C62" s="109" t="s">
        <v>127</v>
      </c>
      <c r="D62" s="110" t="s">
        <v>129</v>
      </c>
      <c r="E62" s="111" t="s">
        <v>131</v>
      </c>
      <c r="H62" s="264" t="s">
        <v>224</v>
      </c>
      <c r="I62" s="135"/>
      <c r="J62" s="119" t="s">
        <v>187</v>
      </c>
      <c r="K62" s="119"/>
      <c r="L62" s="131"/>
      <c r="M62" s="444" t="s">
        <v>253</v>
      </c>
      <c r="N62" s="264" t="s">
        <v>225</v>
      </c>
      <c r="O62" s="135"/>
      <c r="P62" s="119" t="s">
        <v>188</v>
      </c>
      <c r="Q62" s="119"/>
      <c r="R62" s="131"/>
      <c r="S62" s="76"/>
      <c r="T62" s="107" t="s">
        <v>123</v>
      </c>
      <c r="U62" s="108" t="s">
        <v>125</v>
      </c>
      <c r="V62" s="109" t="s">
        <v>127</v>
      </c>
      <c r="W62" s="110" t="s">
        <v>129</v>
      </c>
      <c r="X62" s="111" t="s">
        <v>131</v>
      </c>
    </row>
    <row r="63" spans="1:25" ht="15.75" x14ac:dyDescent="0.25">
      <c r="A63" s="116">
        <f>IF(INT(I63/100)=1,F63,0)</f>
        <v>0</v>
      </c>
      <c r="B63" s="116">
        <f>IF(INT(I63/100)=3,F63,0)</f>
        <v>0</v>
      </c>
      <c r="C63" s="116">
        <f>IF(INT(I63/100)=4,F63,0)</f>
        <v>0</v>
      </c>
      <c r="D63" s="116">
        <f>IF(INT(I63/100)=5,F63,0)</f>
        <v>0</v>
      </c>
      <c r="E63" s="116">
        <f>IF(INT(I63/100)=6,F63,0)</f>
        <v>10</v>
      </c>
      <c r="F63" s="105">
        <v>10</v>
      </c>
      <c r="H63" s="120">
        <v>1</v>
      </c>
      <c r="I63" s="112">
        <v>602</v>
      </c>
      <c r="J63" s="121" t="str">
        <f>LOOKUP(I63,Names!A$2:B1949)</f>
        <v>Chris Perry</v>
      </c>
      <c r="K63" s="114">
        <v>77</v>
      </c>
      <c r="L63" s="129"/>
      <c r="M63" s="444" t="s">
        <v>253</v>
      </c>
      <c r="N63" s="120">
        <v>1</v>
      </c>
      <c r="O63" s="112">
        <v>607</v>
      </c>
      <c r="P63" s="121" t="str">
        <f>LOOKUP(O63,Names!A$2:B1956)</f>
        <v>Tom Rayson</v>
      </c>
      <c r="Q63" s="114">
        <v>67</v>
      </c>
      <c r="R63" s="129"/>
      <c r="S63" s="76"/>
      <c r="T63" s="116">
        <f>IF(INT(O63/100)=1,Y63,0)</f>
        <v>0</v>
      </c>
      <c r="U63" s="116">
        <f>IF(INT(O63/100)=3,Y63,0)</f>
        <v>0</v>
      </c>
      <c r="V63" s="116">
        <f>IF(INT(O63/100)=4,Y63,0)</f>
        <v>0</v>
      </c>
      <c r="W63" s="116">
        <f>IF(INT(O63/100)=5,Y63,0)</f>
        <v>0</v>
      </c>
      <c r="X63" s="116">
        <f>IF(INT(O63/100)=6,Y63,0)</f>
        <v>10</v>
      </c>
      <c r="Y63" s="105">
        <v>10</v>
      </c>
    </row>
    <row r="64" spans="1:25" ht="15.75" x14ac:dyDescent="0.25">
      <c r="A64" s="116">
        <f>IF(INT(I64/100)=1,F64,0)</f>
        <v>8</v>
      </c>
      <c r="B64" s="116">
        <f>IF(INT(I64/100)=3,F64,0)</f>
        <v>0</v>
      </c>
      <c r="C64" s="116">
        <f>IF(INT(I64/100)=4,F64,0)</f>
        <v>0</v>
      </c>
      <c r="D64" s="116">
        <f>IF(INT(I64/100)=5,F64,0)</f>
        <v>0</v>
      </c>
      <c r="E64" s="116">
        <f>IF(INT(I64/100)=6,F64,0)</f>
        <v>0</v>
      </c>
      <c r="F64" s="105">
        <v>8</v>
      </c>
      <c r="H64" s="120">
        <v>2</v>
      </c>
      <c r="I64" s="112">
        <v>155</v>
      </c>
      <c r="J64" s="121" t="str">
        <f>LOOKUP(I64,Names!A$2:B1950)</f>
        <v>Jamie Crothers</v>
      </c>
      <c r="K64" s="114">
        <v>67</v>
      </c>
      <c r="L64" s="129"/>
      <c r="M64" s="444" t="s">
        <v>253</v>
      </c>
      <c r="N64" s="120">
        <v>2</v>
      </c>
      <c r="O64" s="112">
        <v>158</v>
      </c>
      <c r="P64" s="121" t="str">
        <f>LOOKUP(O64,Names!A$2:B1957)</f>
        <v>Luke O'Brien</v>
      </c>
      <c r="Q64" s="114">
        <v>63</v>
      </c>
      <c r="R64" s="129"/>
      <c r="S64" s="76"/>
      <c r="T64" s="116">
        <f>IF(INT(O64/100)=1,Y64,0)</f>
        <v>8</v>
      </c>
      <c r="U64" s="116">
        <f>IF(INT(O64/100)=3,Y64,0)</f>
        <v>0</v>
      </c>
      <c r="V64" s="116">
        <f>IF(INT(O64/100)=4,Y64,0)</f>
        <v>0</v>
      </c>
      <c r="W64" s="116">
        <f>IF(INT(O64/100)=5,Y64,0)</f>
        <v>0</v>
      </c>
      <c r="X64" s="116">
        <f>IF(INT(O64/100)=6,Y64,0)</f>
        <v>0</v>
      </c>
      <c r="Y64" s="105">
        <v>8</v>
      </c>
    </row>
    <row r="65" spans="1:25" ht="15.75" x14ac:dyDescent="0.25">
      <c r="A65" s="116">
        <f>IF(INT(I65/100)=1,F65,0)</f>
        <v>0</v>
      </c>
      <c r="B65" s="116">
        <f>IF(INT(I65/100)=3,F65,0)</f>
        <v>6</v>
      </c>
      <c r="C65" s="116">
        <f>IF(INT(I65/100)=4,F65,0)</f>
        <v>0</v>
      </c>
      <c r="D65" s="116">
        <f>IF(INT(I65/100)=5,F65,0)</f>
        <v>0</v>
      </c>
      <c r="E65" s="116">
        <f>IF(INT(I65/100)=6,F65,0)</f>
        <v>0</v>
      </c>
      <c r="F65" s="105">
        <v>6</v>
      </c>
      <c r="H65" s="120">
        <v>3</v>
      </c>
      <c r="I65" s="112">
        <v>360</v>
      </c>
      <c r="J65" s="121" t="str">
        <f>LOOKUP(I65,Names!A$2:B1951)</f>
        <v>Carter Williamson</v>
      </c>
      <c r="K65" s="114">
        <v>62</v>
      </c>
      <c r="L65" s="129"/>
      <c r="M65" s="444" t="s">
        <v>253</v>
      </c>
      <c r="N65" s="120">
        <v>3</v>
      </c>
      <c r="O65" s="112">
        <v>373</v>
      </c>
      <c r="P65" s="121" t="str">
        <f>LOOKUP(O65,Names!A$2:B1958)</f>
        <v>Alexander Oleskow</v>
      </c>
      <c r="Q65" s="114">
        <v>60</v>
      </c>
      <c r="R65" s="129"/>
      <c r="S65" s="76"/>
      <c r="T65" s="116">
        <f>IF(INT(O65/100)=1,Y65,0)</f>
        <v>0</v>
      </c>
      <c r="U65" s="116">
        <f>IF(INT(O65/100)=3,Y65,0)</f>
        <v>6</v>
      </c>
      <c r="V65" s="116">
        <f>IF(INT(O65/100)=4,Y65,0)</f>
        <v>0</v>
      </c>
      <c r="W65" s="116">
        <f>IF(INT(O65/100)=5,Y65,0)</f>
        <v>0</v>
      </c>
      <c r="X65" s="116">
        <f>IF(INT(O65/100)=6,Y65,0)</f>
        <v>0</v>
      </c>
      <c r="Y65" s="105">
        <v>6</v>
      </c>
    </row>
    <row r="66" spans="1:25" ht="15.75" x14ac:dyDescent="0.25">
      <c r="A66" s="116">
        <f>IF(INT(I66/100)=1,F66,0)</f>
        <v>0</v>
      </c>
      <c r="B66" s="116">
        <f>IF(INT(I66/100)=3,F66,0)</f>
        <v>0</v>
      </c>
      <c r="C66" s="116">
        <f>IF(INT(I66/100)=4,F66,0)</f>
        <v>0</v>
      </c>
      <c r="D66" s="116">
        <f>IF(INT(I66/100)=5,F66,0)</f>
        <v>4</v>
      </c>
      <c r="E66" s="116">
        <f>IF(INT(I66/100)=6,F66,0)</f>
        <v>0</v>
      </c>
      <c r="F66" s="105">
        <v>4</v>
      </c>
      <c r="H66" s="120">
        <v>4</v>
      </c>
      <c r="I66" s="112">
        <v>573</v>
      </c>
      <c r="J66" s="121" t="str">
        <f>LOOKUP(I66,Names!A$2:B1952)</f>
        <v>Sam Ehlan</v>
      </c>
      <c r="K66" s="114">
        <v>58</v>
      </c>
      <c r="L66" s="129"/>
      <c r="M66" s="444" t="s">
        <v>253</v>
      </c>
      <c r="N66" s="120">
        <v>4</v>
      </c>
      <c r="O66" s="112"/>
      <c r="P66" s="121" t="e">
        <f>LOOKUP(O66,Names!A$2:B1959)</f>
        <v>#N/A</v>
      </c>
      <c r="Q66" s="114"/>
      <c r="R66" s="129"/>
      <c r="S66" s="76"/>
      <c r="T66" s="116">
        <f>IF(INT(O66/100)=1,Y66,0)</f>
        <v>0</v>
      </c>
      <c r="U66" s="116">
        <f>IF(INT(O66/100)=3,Y66,0)</f>
        <v>0</v>
      </c>
      <c r="V66" s="116">
        <f>IF(INT(O66/100)=4,Y66,0)</f>
        <v>0</v>
      </c>
      <c r="W66" s="116">
        <f>IF(INT(O66/100)=5,Y66,0)</f>
        <v>0</v>
      </c>
      <c r="X66" s="116">
        <f>IF(INT(O66/100)=6,Y66,0)</f>
        <v>0</v>
      </c>
      <c r="Y66" s="105">
        <v>4</v>
      </c>
    </row>
    <row r="67" spans="1:25" ht="15.75" x14ac:dyDescent="0.25">
      <c r="A67" s="116">
        <f>IF(INT(I67/100)=1,F67,0)</f>
        <v>0</v>
      </c>
      <c r="B67" s="116">
        <f>IF(INT(I67/100)=3,F67,0)</f>
        <v>0</v>
      </c>
      <c r="C67" s="116">
        <f>IF(INT(I67/100)=4,F67,0)</f>
        <v>0</v>
      </c>
      <c r="D67" s="116">
        <f>IF(INT(I67/100)=5,F67,0)</f>
        <v>0</v>
      </c>
      <c r="E67" s="116">
        <f>IF(INT(I67/100)=6,F67,0)</f>
        <v>0</v>
      </c>
      <c r="F67" s="105">
        <v>2</v>
      </c>
      <c r="H67" s="120">
        <v>5</v>
      </c>
      <c r="I67" s="112"/>
      <c r="J67" s="121" t="e">
        <f>LOOKUP(I67,Names!A$2:B1953)</f>
        <v>#N/A</v>
      </c>
      <c r="K67" s="114"/>
      <c r="L67" s="129"/>
      <c r="M67" s="444" t="s">
        <v>253</v>
      </c>
      <c r="N67" s="120">
        <v>5</v>
      </c>
      <c r="O67" s="112"/>
      <c r="P67" s="121" t="e">
        <f>LOOKUP(O67,Names!A$2:B1960)</f>
        <v>#N/A</v>
      </c>
      <c r="Q67" s="114"/>
      <c r="R67" s="129"/>
      <c r="S67" s="76"/>
      <c r="T67" s="116">
        <f>IF(INT(O67/100)=1,Y67,0)</f>
        <v>0</v>
      </c>
      <c r="U67" s="116">
        <f>IF(INT(O67/100)=3,Y67,0)</f>
        <v>0</v>
      </c>
      <c r="V67" s="116">
        <f>IF(INT(O67/100)=4,Y67,0)</f>
        <v>0</v>
      </c>
      <c r="W67" s="116">
        <f>IF(INT(O67/100)=5,Y67,0)</f>
        <v>0</v>
      </c>
      <c r="X67" s="116">
        <f>IF(INT(O67/100)=6,Y67,0)</f>
        <v>0</v>
      </c>
      <c r="Y67" s="105">
        <v>2</v>
      </c>
    </row>
    <row r="68" spans="1:25" ht="16.5" thickBot="1" x14ac:dyDescent="0.3">
      <c r="A68" s="114"/>
      <c r="B68" s="114"/>
      <c r="C68" s="114"/>
      <c r="D68" s="114"/>
      <c r="E68" s="114"/>
      <c r="F68" s="115" t="s">
        <v>133</v>
      </c>
      <c r="H68" s="132"/>
      <c r="I68" s="133"/>
      <c r="J68" s="126"/>
      <c r="K68" s="126"/>
      <c r="L68" s="134"/>
      <c r="M68" s="444" t="s">
        <v>253</v>
      </c>
      <c r="N68" s="132"/>
      <c r="O68" s="133"/>
      <c r="P68" s="126"/>
      <c r="Q68" s="126"/>
      <c r="R68" s="134"/>
      <c r="S68" s="76"/>
      <c r="T68" s="114"/>
      <c r="U68" s="114"/>
      <c r="V68" s="114"/>
      <c r="W68" s="114"/>
      <c r="X68" s="114"/>
      <c r="Y68" s="115" t="s">
        <v>133</v>
      </c>
    </row>
  </sheetData>
  <sortState ref="O1:Q5">
    <sortCondition descending="1" ref="Q1:Q5"/>
  </sortState>
  <mergeCells count="1">
    <mergeCell ref="H1:L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/>
  </sheetViews>
  <sheetFormatPr defaultColWidth="9.140625" defaultRowHeight="15" x14ac:dyDescent="0.2"/>
  <cols>
    <col min="1" max="5" width="6.42578125" style="3" customWidth="1"/>
    <col min="6" max="6" width="6.42578125" style="74" customWidth="1"/>
    <col min="7" max="7" width="2.5703125" style="74" customWidth="1"/>
    <col min="8" max="8" width="5.5703125" style="74" customWidth="1"/>
    <col min="9" max="9" width="6.28515625" style="74" customWidth="1"/>
    <col min="10" max="10" width="23.28515625" style="74" customWidth="1"/>
    <col min="11" max="11" width="8" style="74" customWidth="1"/>
    <col min="12" max="12" width="4.5703125" style="74" customWidth="1"/>
    <col min="13" max="13" width="4.5703125" style="3" customWidth="1"/>
    <col min="14" max="14" width="6" style="74" customWidth="1"/>
    <col min="15" max="15" width="6.7109375" style="74" customWidth="1"/>
    <col min="16" max="16" width="24" style="3" customWidth="1"/>
    <col min="17" max="17" width="8.85546875" style="3" customWidth="1"/>
    <col min="18" max="18" width="3.85546875" style="3" customWidth="1"/>
    <col min="19" max="19" width="4.5703125" style="10" customWidth="1"/>
    <col min="20" max="24" width="5.7109375" style="3" customWidth="1"/>
    <col min="25" max="25" width="5.7109375" style="74" customWidth="1"/>
    <col min="26" max="16384" width="9.140625" style="3"/>
  </cols>
  <sheetData>
    <row r="1" spans="1:25" ht="16.5" thickBot="1" x14ac:dyDescent="0.3">
      <c r="A1" s="107" t="s">
        <v>123</v>
      </c>
      <c r="B1" s="108" t="s">
        <v>125</v>
      </c>
      <c r="C1" s="109" t="s">
        <v>127</v>
      </c>
      <c r="D1" s="110" t="s">
        <v>129</v>
      </c>
      <c r="E1" s="111" t="s">
        <v>131</v>
      </c>
      <c r="F1" s="294" t="s">
        <v>234</v>
      </c>
      <c r="H1" s="464" t="s">
        <v>157</v>
      </c>
      <c r="I1" s="465"/>
      <c r="J1" s="465"/>
      <c r="K1" s="465"/>
      <c r="L1" s="466"/>
      <c r="M1" s="280" t="s">
        <v>234</v>
      </c>
      <c r="N1" s="269" t="s">
        <v>493</v>
      </c>
      <c r="O1" s="295">
        <v>6</v>
      </c>
      <c r="P1" s="146" t="str">
        <f>LOOKUP(O1,Names!A$2:B1899)</f>
        <v>Solihull &amp; Small Heath</v>
      </c>
      <c r="Q1" s="295">
        <f>E$4</f>
        <v>130</v>
      </c>
      <c r="R1" s="271"/>
      <c r="S1" s="151"/>
    </row>
    <row r="2" spans="1:25" ht="16.5" thickBot="1" x14ac:dyDescent="0.3">
      <c r="A2" s="74">
        <f>SUM(A6:A68)</f>
        <v>26</v>
      </c>
      <c r="B2" s="74">
        <f>SUM(B6:B68)</f>
        <v>52</v>
      </c>
      <c r="C2" s="74">
        <f>SUM(C6:C68)</f>
        <v>38</v>
      </c>
      <c r="D2" s="74">
        <f>SUM(D6:D68)</f>
        <v>60</v>
      </c>
      <c r="E2" s="74">
        <f>SUM(E6:E68)</f>
        <v>72</v>
      </c>
      <c r="F2" s="284" t="s">
        <v>155</v>
      </c>
      <c r="H2" s="269"/>
      <c r="I2" s="270"/>
      <c r="J2" s="270"/>
      <c r="K2" s="270"/>
      <c r="L2" s="271"/>
      <c r="M2" s="280" t="s">
        <v>234</v>
      </c>
      <c r="N2" s="269" t="s">
        <v>496</v>
      </c>
      <c r="O2" s="295">
        <v>5</v>
      </c>
      <c r="P2" s="146" t="str">
        <f>LOOKUP(O2,Names!A$2:B1898)</f>
        <v>Tamworth AC</v>
      </c>
      <c r="Q2" s="295">
        <f>D$4</f>
        <v>112</v>
      </c>
      <c r="R2" s="271"/>
      <c r="S2" s="151"/>
    </row>
    <row r="3" spans="1:25" ht="16.5" thickBot="1" x14ac:dyDescent="0.3">
      <c r="A3" s="74">
        <f>SUM(T6:T68)</f>
        <v>52</v>
      </c>
      <c r="B3" s="74">
        <f>SUM(U6:U68)</f>
        <v>54</v>
      </c>
      <c r="C3" s="74">
        <f>SUM(V6:V68)</f>
        <v>50</v>
      </c>
      <c r="D3" s="74">
        <f>SUM(W6:W68)</f>
        <v>52</v>
      </c>
      <c r="E3" s="74">
        <f>SUM(X6:X68)</f>
        <v>58</v>
      </c>
      <c r="F3" s="284" t="s">
        <v>217</v>
      </c>
      <c r="H3" s="296"/>
      <c r="I3" s="297"/>
      <c r="J3" s="297" t="s">
        <v>514</v>
      </c>
      <c r="K3" s="297"/>
      <c r="L3" s="298"/>
      <c r="M3" s="280" t="s">
        <v>234</v>
      </c>
      <c r="N3" s="269" t="s">
        <v>497</v>
      </c>
      <c r="O3" s="295">
        <v>3</v>
      </c>
      <c r="P3" s="146" t="str">
        <f>LOOKUP(O3,Names!A$2:B1896)</f>
        <v>Birchfield Harriers</v>
      </c>
      <c r="Q3" s="295">
        <f>B$4</f>
        <v>106</v>
      </c>
      <c r="R3" s="271"/>
      <c r="S3" s="151"/>
    </row>
    <row r="4" spans="1:25" ht="16.5" thickBot="1" x14ac:dyDescent="0.3">
      <c r="A4" s="294">
        <f>A2+A3</f>
        <v>78</v>
      </c>
      <c r="B4" s="294">
        <f>B2+B3</f>
        <v>106</v>
      </c>
      <c r="C4" s="294">
        <f>C2+C3</f>
        <v>88</v>
      </c>
      <c r="D4" s="294">
        <f>D2+D3</f>
        <v>112</v>
      </c>
      <c r="E4" s="294">
        <f>E2+E3</f>
        <v>130</v>
      </c>
      <c r="F4" s="294" t="s">
        <v>156</v>
      </c>
      <c r="H4" s="269"/>
      <c r="I4" s="270"/>
      <c r="J4" s="270" t="s">
        <v>158</v>
      </c>
      <c r="K4" s="270"/>
      <c r="L4" s="271"/>
      <c r="M4" s="280" t="s">
        <v>234</v>
      </c>
      <c r="N4" s="269" t="s">
        <v>494</v>
      </c>
      <c r="O4" s="295">
        <v>4</v>
      </c>
      <c r="P4" s="146" t="str">
        <f>LOOKUP(O4,Names!A$2:B1897)</f>
        <v>Halesowen C&amp;AC</v>
      </c>
      <c r="Q4" s="295">
        <f>C$4</f>
        <v>88</v>
      </c>
      <c r="R4" s="271"/>
      <c r="S4" s="151"/>
    </row>
    <row r="5" spans="1:25" ht="16.5" thickBot="1" x14ac:dyDescent="0.3">
      <c r="H5" s="272"/>
      <c r="I5" s="273"/>
      <c r="J5" s="273"/>
      <c r="K5" s="273"/>
      <c r="L5" s="274"/>
      <c r="M5" s="280" t="s">
        <v>234</v>
      </c>
      <c r="N5" s="269" t="s">
        <v>495</v>
      </c>
      <c r="O5" s="295">
        <v>1</v>
      </c>
      <c r="P5" s="146" t="str">
        <f>LOOKUP(O5,Names!A$2:B1895)</f>
        <v>Royal Sutton Coldfield</v>
      </c>
      <c r="Q5" s="295">
        <f>A$4</f>
        <v>78</v>
      </c>
      <c r="R5" s="271"/>
      <c r="S5" s="151"/>
    </row>
    <row r="6" spans="1:25" ht="16.5" thickBot="1" x14ac:dyDescent="0.3">
      <c r="A6" s="107" t="s">
        <v>123</v>
      </c>
      <c r="B6" s="108" t="s">
        <v>125</v>
      </c>
      <c r="C6" s="109" t="s">
        <v>127</v>
      </c>
      <c r="D6" s="110" t="s">
        <v>129</v>
      </c>
      <c r="E6" s="111" t="s">
        <v>131</v>
      </c>
      <c r="F6" s="74" t="s">
        <v>155</v>
      </c>
      <c r="H6" s="264" t="s">
        <v>235</v>
      </c>
      <c r="I6" s="137">
        <v>7.3</v>
      </c>
      <c r="J6" s="275" t="s">
        <v>132</v>
      </c>
      <c r="K6" s="275"/>
      <c r="L6" s="278"/>
      <c r="M6" s="280" t="s">
        <v>234</v>
      </c>
      <c r="N6" s="264" t="s">
        <v>251</v>
      </c>
      <c r="O6" s="286"/>
      <c r="P6" s="275" t="s">
        <v>153</v>
      </c>
      <c r="Q6" s="275"/>
      <c r="R6" s="278"/>
      <c r="S6" s="76"/>
      <c r="T6" s="107" t="s">
        <v>123</v>
      </c>
      <c r="U6" s="108" t="s">
        <v>125</v>
      </c>
      <c r="V6" s="109" t="s">
        <v>127</v>
      </c>
      <c r="W6" s="110" t="s">
        <v>129</v>
      </c>
      <c r="X6" s="111" t="s">
        <v>131</v>
      </c>
    </row>
    <row r="7" spans="1:25" ht="15.75" thickBot="1" x14ac:dyDescent="0.25">
      <c r="A7" s="113">
        <f>IF(I7=1,F7,0)</f>
        <v>0</v>
      </c>
      <c r="B7" s="113">
        <f>IF(I7=3,F7,0)</f>
        <v>0</v>
      </c>
      <c r="C7" s="113">
        <f>IF(I7=4,F7,0)</f>
        <v>0</v>
      </c>
      <c r="D7" s="113">
        <f>IF(I7=5,F7,0)</f>
        <v>0</v>
      </c>
      <c r="E7" s="113">
        <f>IF(I7=6,F7,0)</f>
        <v>10</v>
      </c>
      <c r="F7" s="117">
        <v>10</v>
      </c>
      <c r="H7" s="138">
        <v>1</v>
      </c>
      <c r="I7" s="112">
        <v>6</v>
      </c>
      <c r="J7" s="276" t="str">
        <f>LOOKUP(I7,Names!A$2:B1901)</f>
        <v>Solihull &amp; Small Heath</v>
      </c>
      <c r="K7" s="114" t="s">
        <v>528</v>
      </c>
      <c r="L7" s="279"/>
      <c r="M7" s="280" t="s">
        <v>234</v>
      </c>
      <c r="N7" s="120">
        <v>1</v>
      </c>
      <c r="O7" s="112">
        <v>654</v>
      </c>
      <c r="P7" s="276" t="str">
        <f>LOOKUP(O7,Names!A$2:B1900)</f>
        <v>Sarah Russell</v>
      </c>
      <c r="Q7" s="114">
        <v>2.0499999999999998</v>
      </c>
      <c r="R7" s="279"/>
      <c r="S7" s="76"/>
      <c r="T7" s="116">
        <f>IF(INT(O7/100)=1,Y7,0)</f>
        <v>0</v>
      </c>
      <c r="U7" s="116">
        <f>IF(INT(O7/100)=3,Y7,0)</f>
        <v>0</v>
      </c>
      <c r="V7" s="116">
        <f>IF(INT(O7/100)=4,Y7,0)</f>
        <v>0</v>
      </c>
      <c r="W7" s="116">
        <f>IF(INT(O7/100)=5,Y7,0)</f>
        <v>0</v>
      </c>
      <c r="X7" s="116">
        <f>IF(INT(O7/100)=6,Y7,0)</f>
        <v>10</v>
      </c>
      <c r="Y7" s="105">
        <v>10</v>
      </c>
    </row>
    <row r="8" spans="1:25" ht="15.75" thickBot="1" x14ac:dyDescent="0.25">
      <c r="A8" s="113">
        <f>IF(I8=1,F8,0)</f>
        <v>0</v>
      </c>
      <c r="B8" s="113">
        <f>IF(I8=3,F8,0)</f>
        <v>0</v>
      </c>
      <c r="C8" s="113">
        <f>IF(I8=4,F8,0)</f>
        <v>8</v>
      </c>
      <c r="D8" s="113">
        <f>IF(I8=5,F8,0)</f>
        <v>0</v>
      </c>
      <c r="E8" s="113">
        <f>IF(I8=6,F8,0)</f>
        <v>0</v>
      </c>
      <c r="F8" s="117">
        <v>8</v>
      </c>
      <c r="H8" s="138">
        <v>2</v>
      </c>
      <c r="I8" s="112">
        <v>4</v>
      </c>
      <c r="J8" s="276" t="str">
        <f>LOOKUP(I8,Names!A$2:B1902)</f>
        <v>Halesowen C&amp;AC</v>
      </c>
      <c r="K8" s="114" t="s">
        <v>529</v>
      </c>
      <c r="L8" s="279"/>
      <c r="M8" s="280" t="s">
        <v>234</v>
      </c>
      <c r="N8" s="120">
        <v>2</v>
      </c>
      <c r="O8" s="112">
        <v>136</v>
      </c>
      <c r="P8" s="276" t="str">
        <f>LOOKUP(O8,Names!A$2:B1901)</f>
        <v>Elley Criddle</v>
      </c>
      <c r="Q8" s="114">
        <v>2.02</v>
      </c>
      <c r="R8" s="279"/>
      <c r="S8" s="76"/>
      <c r="T8" s="116">
        <f>IF(INT(O8/100)=1,Y8,0)</f>
        <v>8</v>
      </c>
      <c r="U8" s="116">
        <f>IF(INT(O8/100)=3,Y8,0)</f>
        <v>0</v>
      </c>
      <c r="V8" s="116">
        <f>IF(INT(O8/100)=4,Y8,0)</f>
        <v>0</v>
      </c>
      <c r="W8" s="116">
        <f>IF(INT(O8/100)=5,Y8,0)</f>
        <v>0</v>
      </c>
      <c r="X8" s="116">
        <f>IF(INT(O8/100)=6,Y8,0)</f>
        <v>0</v>
      </c>
      <c r="Y8" s="105">
        <v>8</v>
      </c>
    </row>
    <row r="9" spans="1:25" ht="15.75" thickBot="1" x14ac:dyDescent="0.25">
      <c r="A9" s="113">
        <f>IF(I9=1,F9,0)</f>
        <v>0</v>
      </c>
      <c r="B9" s="113">
        <f>IF(I9=3,F9,0)</f>
        <v>6</v>
      </c>
      <c r="C9" s="113">
        <f>IF(I9=4,F9,0)</f>
        <v>0</v>
      </c>
      <c r="D9" s="113">
        <f>IF(I9=5,F9,0)</f>
        <v>0</v>
      </c>
      <c r="E9" s="113">
        <f>IF(I9=6,F9,0)</f>
        <v>0</v>
      </c>
      <c r="F9" s="117">
        <v>6</v>
      </c>
      <c r="H9" s="138">
        <v>3</v>
      </c>
      <c r="I9" s="112">
        <v>3</v>
      </c>
      <c r="J9" s="276" t="str">
        <f>LOOKUP(I9,Names!A$2:B1903)</f>
        <v>Birchfield Harriers</v>
      </c>
      <c r="K9" s="202" t="s">
        <v>530</v>
      </c>
      <c r="L9" s="279"/>
      <c r="M9" s="280" t="s">
        <v>234</v>
      </c>
      <c r="N9" s="120">
        <v>3</v>
      </c>
      <c r="O9" s="112">
        <v>453</v>
      </c>
      <c r="P9" s="276" t="str">
        <f>LOOKUP(O9,Names!A$2:B1902)</f>
        <v>Kimberley Thomas</v>
      </c>
      <c r="Q9" s="114">
        <v>2.0099999999999998</v>
      </c>
      <c r="R9" s="279"/>
      <c r="S9" s="76"/>
      <c r="T9" s="116">
        <f>IF(INT(O9/100)=1,Y9,0)</f>
        <v>0</v>
      </c>
      <c r="U9" s="116">
        <f>IF(INT(O9/100)=3,Y9,0)</f>
        <v>0</v>
      </c>
      <c r="V9" s="116">
        <f>IF(INT(O9/100)=4,Y9,0)</f>
        <v>6</v>
      </c>
      <c r="W9" s="116">
        <f>IF(INT(O9/100)=5,Y9,0)</f>
        <v>0</v>
      </c>
      <c r="X9" s="116">
        <f>IF(INT(O9/100)=6,Y9,0)</f>
        <v>0</v>
      </c>
      <c r="Y9" s="105">
        <v>6</v>
      </c>
    </row>
    <row r="10" spans="1:25" ht="15.75" thickBot="1" x14ac:dyDescent="0.25">
      <c r="A10" s="113">
        <f>IF(I10=1,F10,0)</f>
        <v>4</v>
      </c>
      <c r="B10" s="113">
        <f>IF(I10=3,F10,0)</f>
        <v>0</v>
      </c>
      <c r="C10" s="113">
        <f>IF(I10=4,F10,0)</f>
        <v>0</v>
      </c>
      <c r="D10" s="113">
        <f>IF(I10=5,F10,0)</f>
        <v>0</v>
      </c>
      <c r="E10" s="113">
        <f>IF(I10=6,F10,0)</f>
        <v>0</v>
      </c>
      <c r="F10" s="117">
        <v>4</v>
      </c>
      <c r="H10" s="138">
        <v>4</v>
      </c>
      <c r="I10" s="112">
        <v>1</v>
      </c>
      <c r="J10" s="276" t="str">
        <f>LOOKUP(I10,Names!A$2:B1904)</f>
        <v>Royal Sutton Coldfield</v>
      </c>
      <c r="K10" s="114" t="s">
        <v>531</v>
      </c>
      <c r="L10" s="279"/>
      <c r="M10" s="280" t="s">
        <v>234</v>
      </c>
      <c r="N10" s="120">
        <v>4</v>
      </c>
      <c r="O10" s="112">
        <v>335</v>
      </c>
      <c r="P10" s="276" t="str">
        <f>LOOKUP(O10,Names!A$2:B1903)</f>
        <v>Donatella Silva</v>
      </c>
      <c r="Q10" s="114">
        <v>1.85</v>
      </c>
      <c r="R10" s="279"/>
      <c r="S10" s="76"/>
      <c r="T10" s="116">
        <f>IF(INT(O10/100)=1,Y10,0)</f>
        <v>0</v>
      </c>
      <c r="U10" s="116">
        <f>IF(INT(O10/100)=3,Y10,0)</f>
        <v>4</v>
      </c>
      <c r="V10" s="116">
        <f>IF(INT(O10/100)=4,Y10,0)</f>
        <v>0</v>
      </c>
      <c r="W10" s="116">
        <f>IF(INT(O10/100)=5,Y10,0)</f>
        <v>0</v>
      </c>
      <c r="X10" s="116">
        <f>IF(INT(O10/100)=6,Y10,0)</f>
        <v>0</v>
      </c>
      <c r="Y10" s="105">
        <v>4</v>
      </c>
    </row>
    <row r="11" spans="1:25" ht="15.75" thickBot="1" x14ac:dyDescent="0.25">
      <c r="A11" s="113">
        <f>IF(I11=1,F11,0)</f>
        <v>0</v>
      </c>
      <c r="B11" s="113">
        <f>IF(I11=3,F11,0)</f>
        <v>0</v>
      </c>
      <c r="C11" s="113">
        <f>IF(I11=4,F11,0)</f>
        <v>0</v>
      </c>
      <c r="D11" s="113">
        <f>IF(I11=5,F11,0)</f>
        <v>0</v>
      </c>
      <c r="E11" s="113">
        <f>IF(I11=6,F11,0)</f>
        <v>0</v>
      </c>
      <c r="F11" s="117">
        <v>2</v>
      </c>
      <c r="H11" s="138">
        <v>5</v>
      </c>
      <c r="I11" s="112"/>
      <c r="J11" s="276" t="e">
        <f>LOOKUP(I11,Names!A$2:B1905)</f>
        <v>#N/A</v>
      </c>
      <c r="K11" s="114"/>
      <c r="L11" s="279"/>
      <c r="M11" s="280" t="s">
        <v>234</v>
      </c>
      <c r="N11" s="120">
        <v>5</v>
      </c>
      <c r="O11" s="112">
        <v>559</v>
      </c>
      <c r="P11" s="276" t="str">
        <f>LOOKUP(O11,Names!A$2:B1904)</f>
        <v>Charlotte Bush</v>
      </c>
      <c r="Q11" s="114">
        <v>1.63</v>
      </c>
      <c r="R11" s="279"/>
      <c r="S11" s="76"/>
      <c r="T11" s="116">
        <f>IF(INT(O11/100)=1,Y11,0)</f>
        <v>0</v>
      </c>
      <c r="U11" s="116">
        <f>IF(INT(O11/100)=3,Y11,0)</f>
        <v>0</v>
      </c>
      <c r="V11" s="116">
        <f>IF(INT(O11/100)=4,Y11,0)</f>
        <v>0</v>
      </c>
      <c r="W11" s="116">
        <f>IF(INT(O11/100)=5,Y11,0)</f>
        <v>2</v>
      </c>
      <c r="X11" s="116">
        <f>IF(INT(O11/100)=6,Y11,0)</f>
        <v>0</v>
      </c>
      <c r="Y11" s="105">
        <v>2</v>
      </c>
    </row>
    <row r="12" spans="1:25" ht="15.75" thickBot="1" x14ac:dyDescent="0.25">
      <c r="A12" s="114"/>
      <c r="B12" s="114"/>
      <c r="C12" s="114"/>
      <c r="D12" s="114"/>
      <c r="E12" s="114"/>
      <c r="F12" s="115" t="s">
        <v>133</v>
      </c>
      <c r="H12" s="250"/>
      <c r="I12" s="277"/>
      <c r="J12" s="276"/>
      <c r="K12" s="276"/>
      <c r="L12" s="279"/>
      <c r="M12" s="280" t="s">
        <v>234</v>
      </c>
      <c r="N12" s="250"/>
      <c r="O12" s="277"/>
      <c r="P12" s="276"/>
      <c r="Q12" s="276"/>
      <c r="R12" s="279"/>
      <c r="S12" s="76"/>
      <c r="T12" s="130"/>
      <c r="U12" s="114"/>
      <c r="V12" s="114"/>
      <c r="W12" s="114"/>
      <c r="X12" s="114"/>
      <c r="Y12" s="115" t="s">
        <v>133</v>
      </c>
    </row>
    <row r="13" spans="1:25" ht="16.5" thickBot="1" x14ac:dyDescent="0.3">
      <c r="A13" s="107" t="s">
        <v>123</v>
      </c>
      <c r="B13" s="108" t="s">
        <v>125</v>
      </c>
      <c r="C13" s="109" t="s">
        <v>127</v>
      </c>
      <c r="D13" s="110" t="s">
        <v>129</v>
      </c>
      <c r="E13" s="111" t="s">
        <v>131</v>
      </c>
      <c r="H13" s="265" t="s">
        <v>236</v>
      </c>
      <c r="I13" s="127">
        <v>7.4</v>
      </c>
      <c r="J13" s="277" t="s">
        <v>215</v>
      </c>
      <c r="K13" s="277"/>
      <c r="L13" s="279"/>
      <c r="M13" s="280" t="s">
        <v>234</v>
      </c>
      <c r="N13" s="265" t="s">
        <v>252</v>
      </c>
      <c r="O13" s="277"/>
      <c r="P13" s="277" t="s">
        <v>154</v>
      </c>
      <c r="Q13" s="277"/>
      <c r="R13" s="279"/>
      <c r="S13" s="76"/>
      <c r="T13" s="107" t="s">
        <v>123</v>
      </c>
      <c r="U13" s="108" t="s">
        <v>125</v>
      </c>
      <c r="V13" s="109" t="s">
        <v>127</v>
      </c>
      <c r="W13" s="110" t="s">
        <v>129</v>
      </c>
      <c r="X13" s="111" t="s">
        <v>131</v>
      </c>
    </row>
    <row r="14" spans="1:25" ht="15.75" thickBot="1" x14ac:dyDescent="0.25">
      <c r="A14" s="113">
        <f>IF(INT(I14/100)=1,F14,0)</f>
        <v>0</v>
      </c>
      <c r="B14" s="113">
        <f>IF(INT(I14/100)=3,F14,0)</f>
        <v>0</v>
      </c>
      <c r="C14" s="113">
        <f>IF(INT(I14/100)=4,F14,0)</f>
        <v>0</v>
      </c>
      <c r="D14" s="113">
        <f>IF(INT(I14/100)=5,F14,0)</f>
        <v>0</v>
      </c>
      <c r="E14" s="113">
        <f>IF(INT(I14/100)=6,F14,0)</f>
        <v>10</v>
      </c>
      <c r="F14" s="117">
        <v>10</v>
      </c>
      <c r="H14" s="138">
        <v>1</v>
      </c>
      <c r="I14" s="112">
        <v>660</v>
      </c>
      <c r="J14" s="276" t="str">
        <f>LOOKUP(I14,Names!A$2:B1907)</f>
        <v>Tea Tullah</v>
      </c>
      <c r="K14" s="114">
        <v>58.3</v>
      </c>
      <c r="L14" s="279"/>
      <c r="M14" s="280" t="s">
        <v>234</v>
      </c>
      <c r="N14" s="120">
        <v>1</v>
      </c>
      <c r="O14" s="112">
        <v>657</v>
      </c>
      <c r="P14" s="276" t="str">
        <f>LOOKUP(O14,Names!A$2:B1907)</f>
        <v>Ellen Crockett</v>
      </c>
      <c r="Q14" s="114">
        <v>1.74</v>
      </c>
      <c r="R14" s="279"/>
      <c r="S14" s="76"/>
      <c r="T14" s="116">
        <f>IF(INT(O14/100)=1,Y14,0)</f>
        <v>0</v>
      </c>
      <c r="U14" s="116">
        <f>IF(INT(O14/100)=3,Y14,0)</f>
        <v>0</v>
      </c>
      <c r="V14" s="116">
        <f>IF(INT(O14/100)=4,Y14,0)</f>
        <v>0</v>
      </c>
      <c r="W14" s="116">
        <f>IF(INT(O14/100)=5,Y14,0)</f>
        <v>0</v>
      </c>
      <c r="X14" s="116">
        <f>IF(INT(O14/100)=6,Y14,0)</f>
        <v>10</v>
      </c>
      <c r="Y14" s="105">
        <v>10</v>
      </c>
    </row>
    <row r="15" spans="1:25" ht="15.75" thickBot="1" x14ac:dyDescent="0.25">
      <c r="A15" s="113">
        <f>IF(INT(I15/100)=1,F15,0)</f>
        <v>0</v>
      </c>
      <c r="B15" s="113">
        <f>IF(INT(I15/100)=3,F15,0)</f>
        <v>0</v>
      </c>
      <c r="C15" s="113">
        <f>IF(INT(I15/100)=4,F15,0)</f>
        <v>8</v>
      </c>
      <c r="D15" s="113">
        <f>IF(INT(I15/100)=5,F15,0)</f>
        <v>0</v>
      </c>
      <c r="E15" s="113">
        <f>IF(INT(I15/100)=6,F15,0)</f>
        <v>0</v>
      </c>
      <c r="F15" s="117">
        <v>8</v>
      </c>
      <c r="H15" s="138">
        <v>2</v>
      </c>
      <c r="I15" s="112">
        <v>453</v>
      </c>
      <c r="J15" s="276" t="str">
        <f>LOOKUP(I15,Names!A$2:B1908)</f>
        <v>Kimberley Thomas</v>
      </c>
      <c r="K15" s="114">
        <v>59.5</v>
      </c>
      <c r="L15" s="279"/>
      <c r="M15" s="280" t="s">
        <v>234</v>
      </c>
      <c r="N15" s="120">
        <v>2</v>
      </c>
      <c r="O15" s="112">
        <v>138</v>
      </c>
      <c r="P15" s="276" t="str">
        <f>LOOKUP(O15,Names!A$2:B1908)</f>
        <v>Alice Nolan</v>
      </c>
      <c r="Q15" s="210">
        <v>1.66</v>
      </c>
      <c r="R15" s="279"/>
      <c r="S15" s="76"/>
      <c r="T15" s="116">
        <f>IF(INT(O15/100)=1,Y15,0)</f>
        <v>8</v>
      </c>
      <c r="U15" s="116">
        <f>IF(INT(O15/100)=3,Y15,0)</f>
        <v>0</v>
      </c>
      <c r="V15" s="116">
        <f>IF(INT(O15/100)=4,Y15,0)</f>
        <v>0</v>
      </c>
      <c r="W15" s="116">
        <f>IF(INT(O15/100)=5,Y15,0)</f>
        <v>0</v>
      </c>
      <c r="X15" s="116">
        <f>IF(INT(O15/100)=6,Y15,0)</f>
        <v>0</v>
      </c>
      <c r="Y15" s="105">
        <v>8</v>
      </c>
    </row>
    <row r="16" spans="1:25" ht="15.75" thickBot="1" x14ac:dyDescent="0.25">
      <c r="A16" s="113">
        <f>IF(INT(I16/100)=1,F16,0)</f>
        <v>0</v>
      </c>
      <c r="B16" s="113">
        <f>IF(INT(I16/100)=3,F16,0)</f>
        <v>0</v>
      </c>
      <c r="C16" s="113">
        <f>IF(INT(I16/100)=4,F16,0)</f>
        <v>0</v>
      </c>
      <c r="D16" s="113">
        <f>IF(INT(I16/100)=5,F16,0)</f>
        <v>6</v>
      </c>
      <c r="E16" s="113">
        <f>IF(INT(I16/100)=6,F16,0)</f>
        <v>0</v>
      </c>
      <c r="F16" s="117">
        <v>6</v>
      </c>
      <c r="H16" s="138">
        <v>3</v>
      </c>
      <c r="I16" s="112">
        <v>557</v>
      </c>
      <c r="J16" s="276" t="str">
        <f>LOOKUP(I16,Names!A$2:B1909)</f>
        <v>Ellie Turner</v>
      </c>
      <c r="K16" s="114">
        <v>60.9</v>
      </c>
      <c r="L16" s="279"/>
      <c r="M16" s="280" t="s">
        <v>234</v>
      </c>
      <c r="N16" s="120">
        <v>3</v>
      </c>
      <c r="O16" s="112">
        <v>452</v>
      </c>
      <c r="P16" s="276" t="str">
        <f>LOOKUP(O16,Names!A$2:B1909)</f>
        <v>Alice Scott</v>
      </c>
      <c r="Q16" s="114">
        <v>1.62</v>
      </c>
      <c r="R16" s="279"/>
      <c r="S16" s="76"/>
      <c r="T16" s="116">
        <f>IF(INT(O16/100)=1,Y16,0)</f>
        <v>0</v>
      </c>
      <c r="U16" s="116">
        <f>IF(INT(O16/100)=3,Y16,0)</f>
        <v>0</v>
      </c>
      <c r="V16" s="116">
        <f>IF(INT(O16/100)=4,Y16,0)</f>
        <v>6</v>
      </c>
      <c r="W16" s="116">
        <f>IF(INT(O16/100)=5,Y16,0)</f>
        <v>0</v>
      </c>
      <c r="X16" s="116">
        <f>IF(INT(O16/100)=6,Y16,0)</f>
        <v>0</v>
      </c>
      <c r="Y16" s="105">
        <v>6</v>
      </c>
    </row>
    <row r="17" spans="1:25" ht="15.75" thickBot="1" x14ac:dyDescent="0.25">
      <c r="A17" s="113">
        <f>IF(INT(I17/100)=1,F17,0)</f>
        <v>0</v>
      </c>
      <c r="B17" s="113">
        <f>IF(INT(I17/100)=3,F17,0)</f>
        <v>4</v>
      </c>
      <c r="C17" s="113">
        <f>IF(INT(I17/100)=4,F17,0)</f>
        <v>0</v>
      </c>
      <c r="D17" s="113">
        <f>IF(INT(I17/100)=5,F17,0)</f>
        <v>0</v>
      </c>
      <c r="E17" s="113">
        <f>IF(INT(I17/100)=6,F17,0)</f>
        <v>0</v>
      </c>
      <c r="F17" s="117">
        <v>4</v>
      </c>
      <c r="H17" s="138">
        <v>4</v>
      </c>
      <c r="I17" s="112">
        <v>337</v>
      </c>
      <c r="J17" s="276" t="str">
        <f>LOOKUP(I17,Names!A$2:B1910)</f>
        <v>India Hillback</v>
      </c>
      <c r="K17" s="114">
        <v>62.1</v>
      </c>
      <c r="L17" s="279"/>
      <c r="M17" s="280" t="s">
        <v>234</v>
      </c>
      <c r="N17" s="120">
        <v>4</v>
      </c>
      <c r="O17" s="112">
        <v>321</v>
      </c>
      <c r="P17" s="276" t="str">
        <f>LOOKUP(O17,Names!A$2:B1910)</f>
        <v>Scarlett Ross</v>
      </c>
      <c r="Q17" s="114">
        <v>1.6</v>
      </c>
      <c r="R17" s="279"/>
      <c r="S17" s="76"/>
      <c r="T17" s="116">
        <f>IF(INT(O17/100)=1,Y17,0)</f>
        <v>0</v>
      </c>
      <c r="U17" s="116">
        <f>IF(INT(O17/100)=3,Y17,0)</f>
        <v>4</v>
      </c>
      <c r="V17" s="116">
        <f>IF(INT(O17/100)=4,Y17,0)</f>
        <v>0</v>
      </c>
      <c r="W17" s="116">
        <f>IF(INT(O17/100)=5,Y17,0)</f>
        <v>0</v>
      </c>
      <c r="X17" s="116">
        <f>IF(INT(O17/100)=6,Y17,0)</f>
        <v>0</v>
      </c>
      <c r="Y17" s="105">
        <v>4</v>
      </c>
    </row>
    <row r="18" spans="1:25" ht="15.75" thickBot="1" x14ac:dyDescent="0.25">
      <c r="A18" s="113">
        <f>IF(INT(I18/100)=1,F18,0)</f>
        <v>2</v>
      </c>
      <c r="B18" s="113">
        <f>IF(INT(I18/100)=3,F18,0)</f>
        <v>0</v>
      </c>
      <c r="C18" s="113">
        <f>IF(INT(I18/100)=4,F18,0)</f>
        <v>0</v>
      </c>
      <c r="D18" s="113">
        <f>IF(INT(I18/100)=5,F18,0)</f>
        <v>0</v>
      </c>
      <c r="E18" s="113">
        <f>IF(INT(I18/100)=6,F18,0)</f>
        <v>0</v>
      </c>
      <c r="F18" s="117">
        <v>2</v>
      </c>
      <c r="H18" s="138">
        <v>5</v>
      </c>
      <c r="I18" s="112">
        <v>141</v>
      </c>
      <c r="J18" s="276" t="str">
        <f>LOOKUP(I18,Names!A$2:B1911)</f>
        <v>Maddy Underwood</v>
      </c>
      <c r="K18" s="114">
        <v>64.7</v>
      </c>
      <c r="L18" s="279"/>
      <c r="M18" s="280" t="s">
        <v>234</v>
      </c>
      <c r="N18" s="120">
        <v>5</v>
      </c>
      <c r="O18" s="112">
        <v>558</v>
      </c>
      <c r="P18" s="276" t="str">
        <f>LOOKUP(O18,Names!A$2:B1911)</f>
        <v>Emily Findlater</v>
      </c>
      <c r="Q18" s="114">
        <v>1.56</v>
      </c>
      <c r="R18" s="279"/>
      <c r="S18" s="76"/>
      <c r="T18" s="116">
        <f>IF(INT(O18/100)=1,Y18,0)</f>
        <v>0</v>
      </c>
      <c r="U18" s="116">
        <f>IF(INT(O18/100)=3,Y18,0)</f>
        <v>0</v>
      </c>
      <c r="V18" s="116">
        <f>IF(INT(O18/100)=4,Y18,0)</f>
        <v>0</v>
      </c>
      <c r="W18" s="116">
        <f>IF(INT(O18/100)=5,Y18,0)</f>
        <v>2</v>
      </c>
      <c r="X18" s="116">
        <f>IF(INT(O18/100)=6,Y18,0)</f>
        <v>0</v>
      </c>
      <c r="Y18" s="105">
        <v>2</v>
      </c>
    </row>
    <row r="19" spans="1:25" ht="15.75" thickBot="1" x14ac:dyDescent="0.25">
      <c r="A19" s="114"/>
      <c r="B19" s="114"/>
      <c r="C19" s="114"/>
      <c r="D19" s="114"/>
      <c r="E19" s="114"/>
      <c r="F19" s="115" t="s">
        <v>133</v>
      </c>
      <c r="H19" s="250"/>
      <c r="I19" s="277"/>
      <c r="J19" s="276"/>
      <c r="K19" s="276"/>
      <c r="L19" s="279"/>
      <c r="M19" s="280" t="s">
        <v>234</v>
      </c>
      <c r="N19" s="251"/>
      <c r="O19" s="252"/>
      <c r="P19" s="285"/>
      <c r="Q19" s="285"/>
      <c r="R19" s="282"/>
      <c r="S19" s="76"/>
      <c r="T19" s="130"/>
      <c r="U19" s="114"/>
      <c r="V19" s="114"/>
      <c r="W19" s="114"/>
      <c r="X19" s="114"/>
      <c r="Y19" s="115" t="s">
        <v>133</v>
      </c>
    </row>
    <row r="20" spans="1:25" ht="16.5" thickBot="1" x14ac:dyDescent="0.3">
      <c r="A20" s="107" t="s">
        <v>123</v>
      </c>
      <c r="B20" s="108" t="s">
        <v>125</v>
      </c>
      <c r="C20" s="109" t="s">
        <v>127</v>
      </c>
      <c r="D20" s="110" t="s">
        <v>129</v>
      </c>
      <c r="E20" s="111" t="s">
        <v>131</v>
      </c>
      <c r="H20" s="265" t="s">
        <v>237</v>
      </c>
      <c r="I20" s="127">
        <v>7.4</v>
      </c>
      <c r="J20" s="277" t="s">
        <v>214</v>
      </c>
      <c r="K20" s="276"/>
      <c r="L20" s="279"/>
      <c r="M20" s="280" t="s">
        <v>234</v>
      </c>
      <c r="N20" s="264" t="s">
        <v>249</v>
      </c>
      <c r="O20" s="286"/>
      <c r="P20" s="275" t="s">
        <v>192</v>
      </c>
      <c r="Q20" s="275"/>
      <c r="R20" s="278"/>
      <c r="S20" s="76"/>
      <c r="T20" s="107" t="s">
        <v>123</v>
      </c>
      <c r="U20" s="108" t="s">
        <v>125</v>
      </c>
      <c r="V20" s="109" t="s">
        <v>127</v>
      </c>
      <c r="W20" s="110" t="s">
        <v>129</v>
      </c>
      <c r="X20" s="111" t="s">
        <v>131</v>
      </c>
    </row>
    <row r="21" spans="1:25" ht="15.75" thickBot="1" x14ac:dyDescent="0.25">
      <c r="A21" s="113">
        <f>IF(INT(I21/100)=1,F21,0)</f>
        <v>0</v>
      </c>
      <c r="B21" s="113">
        <f>IF(INT(I21/100)=3,F21,0)</f>
        <v>10</v>
      </c>
      <c r="C21" s="113">
        <f>IF(INT(I21/100)=4,F21,0)</f>
        <v>0</v>
      </c>
      <c r="D21" s="113">
        <f>IF(INT(I21/100)=5,F21,0)</f>
        <v>0</v>
      </c>
      <c r="E21" s="113">
        <f>IF(INT(I21/100)=6,F21,0)</f>
        <v>0</v>
      </c>
      <c r="F21" s="117">
        <v>10</v>
      </c>
      <c r="H21" s="138">
        <v>1</v>
      </c>
      <c r="I21" s="112">
        <v>316</v>
      </c>
      <c r="J21" s="276" t="str">
        <f>LOOKUP(I21,Names!A$2:B1914)</f>
        <v>Caitlin McMorrow</v>
      </c>
      <c r="K21" s="114">
        <v>60.4</v>
      </c>
      <c r="L21" s="279"/>
      <c r="M21" s="280" t="s">
        <v>234</v>
      </c>
      <c r="N21" s="120">
        <v>1</v>
      </c>
      <c r="O21" s="112">
        <v>431</v>
      </c>
      <c r="P21" s="276" t="str">
        <f>LOOKUP(O21,Names!A$2:B1914)</f>
        <v>Iris Oliarynk</v>
      </c>
      <c r="Q21" s="114">
        <v>6.62</v>
      </c>
      <c r="R21" s="279"/>
      <c r="S21" s="76"/>
      <c r="T21" s="116">
        <f>IF(INT(O21/100)=1,Y21,0)</f>
        <v>0</v>
      </c>
      <c r="U21" s="116">
        <f>IF(INT(O21/100)=3,Y21,0)</f>
        <v>0</v>
      </c>
      <c r="V21" s="116">
        <f>IF(INT(O21/100)=4,Y21,0)</f>
        <v>10</v>
      </c>
      <c r="W21" s="116">
        <f>IF(INT(O21/100)=5,Y21,0)</f>
        <v>0</v>
      </c>
      <c r="X21" s="116">
        <f>IF(INT(O21/100)=6,Y21,0)</f>
        <v>0</v>
      </c>
      <c r="Y21" s="105">
        <v>10</v>
      </c>
    </row>
    <row r="22" spans="1:25" ht="15.75" thickBot="1" x14ac:dyDescent="0.25">
      <c r="A22" s="113">
        <f>IF(INT(I22/100)=1,F22,0)</f>
        <v>0</v>
      </c>
      <c r="B22" s="113">
        <f>IF(INT(I22/100)=3,F22,0)</f>
        <v>0</v>
      </c>
      <c r="C22" s="113">
        <f>IF(INT(I22/100)=4,F22,0)</f>
        <v>0</v>
      </c>
      <c r="D22" s="113">
        <f>IF(INT(I22/100)=5,F22,0)</f>
        <v>8</v>
      </c>
      <c r="E22" s="113">
        <f>IF(INT(I22/100)=6,F22,0)</f>
        <v>0</v>
      </c>
      <c r="F22" s="117">
        <v>8</v>
      </c>
      <c r="H22" s="138">
        <v>2</v>
      </c>
      <c r="I22" s="112">
        <v>556</v>
      </c>
      <c r="J22" s="276" t="str">
        <f>LOOKUP(I22,Names!A$2:B1915)</f>
        <v>Rachel West</v>
      </c>
      <c r="K22" s="202">
        <v>60.4</v>
      </c>
      <c r="L22" s="279"/>
      <c r="M22" s="280" t="s">
        <v>234</v>
      </c>
      <c r="N22" s="120">
        <v>2</v>
      </c>
      <c r="O22" s="112">
        <v>313</v>
      </c>
      <c r="P22" s="276" t="str">
        <f>LOOKUP(O22,Names!A$2:B1915)</f>
        <v>Lemeyah Isaac</v>
      </c>
      <c r="Q22" s="114">
        <v>6.32</v>
      </c>
      <c r="R22" s="279"/>
      <c r="S22" s="76"/>
      <c r="T22" s="116">
        <f>IF(INT(O22/100)=1,Y22,0)</f>
        <v>0</v>
      </c>
      <c r="U22" s="116">
        <f>IF(INT(O22/100)=3,Y22,0)</f>
        <v>8</v>
      </c>
      <c r="V22" s="116">
        <f>IF(INT(O22/100)=4,Y22,0)</f>
        <v>0</v>
      </c>
      <c r="W22" s="116">
        <f>IF(INT(O22/100)=5,Y22,0)</f>
        <v>0</v>
      </c>
      <c r="X22" s="116">
        <f>IF(INT(O22/100)=6,Y22,0)</f>
        <v>0</v>
      </c>
      <c r="Y22" s="105">
        <v>8</v>
      </c>
    </row>
    <row r="23" spans="1:25" ht="15.75" thickBot="1" x14ac:dyDescent="0.25">
      <c r="A23" s="113">
        <f>IF(INT(I23/100)=1,F23,0)</f>
        <v>0</v>
      </c>
      <c r="B23" s="113">
        <f>IF(INT(I23/100)=3,F23,0)</f>
        <v>0</v>
      </c>
      <c r="C23" s="113">
        <f>IF(INT(I23/100)=4,F23,0)</f>
        <v>0</v>
      </c>
      <c r="D23" s="113">
        <f>IF(INT(I23/100)=5,F23,0)</f>
        <v>0</v>
      </c>
      <c r="E23" s="113">
        <f>IF(INT(I23/100)=6,F23,0)</f>
        <v>6</v>
      </c>
      <c r="F23" s="117">
        <v>6</v>
      </c>
      <c r="H23" s="138">
        <v>3</v>
      </c>
      <c r="I23" s="112">
        <v>661</v>
      </c>
      <c r="J23" s="276" t="str">
        <f>LOOKUP(I23,Names!A$2:B1916)</f>
        <v>Bennath Chillingworth</v>
      </c>
      <c r="K23" s="114">
        <v>60.5</v>
      </c>
      <c r="L23" s="279"/>
      <c r="M23" s="280" t="s">
        <v>234</v>
      </c>
      <c r="N23" s="120">
        <v>3</v>
      </c>
      <c r="O23" s="112">
        <v>651</v>
      </c>
      <c r="P23" s="276" t="str">
        <f>LOOKUP(O23,Names!A$2:B1916)</f>
        <v>Katie Lund</v>
      </c>
      <c r="Q23" s="114">
        <v>6.12</v>
      </c>
      <c r="R23" s="279"/>
      <c r="S23" s="76"/>
      <c r="T23" s="116">
        <f>IF(INT(O23/100)=1,Y23,0)</f>
        <v>0</v>
      </c>
      <c r="U23" s="116">
        <f>IF(INT(O23/100)=3,Y23,0)</f>
        <v>0</v>
      </c>
      <c r="V23" s="116">
        <f>IF(INT(O23/100)=4,Y23,0)</f>
        <v>0</v>
      </c>
      <c r="W23" s="116">
        <f>IF(INT(O23/100)=5,Y23,0)</f>
        <v>0</v>
      </c>
      <c r="X23" s="116">
        <f>IF(INT(O23/100)=6,Y23,0)</f>
        <v>6</v>
      </c>
      <c r="Y23" s="105">
        <v>6</v>
      </c>
    </row>
    <row r="24" spans="1:25" ht="15.75" thickBot="1" x14ac:dyDescent="0.25">
      <c r="A24" s="113">
        <f>IF(INT(I24/100)=1,F24,0)</f>
        <v>4</v>
      </c>
      <c r="B24" s="113">
        <f>IF(INT(I24/100)=3,F24,0)</f>
        <v>0</v>
      </c>
      <c r="C24" s="113">
        <f>IF(INT(I24/100)=4,F24,0)</f>
        <v>0</v>
      </c>
      <c r="D24" s="113">
        <f>IF(INT(I24/100)=5,F24,0)</f>
        <v>0</v>
      </c>
      <c r="E24" s="113">
        <f>IF(INT(I24/100)=6,F24,0)</f>
        <v>0</v>
      </c>
      <c r="F24" s="117">
        <v>4</v>
      </c>
      <c r="H24" s="138">
        <v>4</v>
      </c>
      <c r="I24" s="112">
        <v>138</v>
      </c>
      <c r="J24" s="276" t="str">
        <f>LOOKUP(I24,Names!A$2:B1917)</f>
        <v>Alice Nolan</v>
      </c>
      <c r="K24" s="114">
        <v>62</v>
      </c>
      <c r="L24" s="279"/>
      <c r="M24" s="280" t="s">
        <v>234</v>
      </c>
      <c r="N24" s="120">
        <v>4</v>
      </c>
      <c r="O24" s="112">
        <v>141</v>
      </c>
      <c r="P24" s="276" t="str">
        <f>LOOKUP(O24,Names!A$2:B1917)</f>
        <v>Maddy Underwood</v>
      </c>
      <c r="Q24" s="114">
        <v>5.7</v>
      </c>
      <c r="R24" s="279"/>
      <c r="S24" s="76"/>
      <c r="T24" s="116">
        <f>IF(INT(O24/100)=1,Y24,0)</f>
        <v>4</v>
      </c>
      <c r="U24" s="116">
        <f>IF(INT(O24/100)=3,Y24,0)</f>
        <v>0</v>
      </c>
      <c r="V24" s="116">
        <f>IF(INT(O24/100)=4,Y24,0)</f>
        <v>0</v>
      </c>
      <c r="W24" s="116">
        <f>IF(INT(O24/100)=5,Y24,0)</f>
        <v>0</v>
      </c>
      <c r="X24" s="116">
        <f>IF(INT(O24/100)=6,Y24,0)</f>
        <v>0</v>
      </c>
      <c r="Y24" s="105">
        <v>4</v>
      </c>
    </row>
    <row r="25" spans="1:25" ht="15.75" thickBot="1" x14ac:dyDescent="0.25">
      <c r="A25" s="113">
        <f>IF(INT(I25/100)=1,F25,0)</f>
        <v>0</v>
      </c>
      <c r="B25" s="113">
        <f>IF(INT(I25/100)=3,F25,0)</f>
        <v>0</v>
      </c>
      <c r="C25" s="113">
        <f>IF(INT(I25/100)=4,F25,0)</f>
        <v>0</v>
      </c>
      <c r="D25" s="113">
        <f>IF(INT(I25/100)=5,F25,0)</f>
        <v>0</v>
      </c>
      <c r="E25" s="113">
        <f>IF(INT(I25/100)=6,F25,0)</f>
        <v>0</v>
      </c>
      <c r="F25" s="117">
        <v>2</v>
      </c>
      <c r="H25" s="138">
        <v>5</v>
      </c>
      <c r="I25" s="112"/>
      <c r="J25" s="276" t="e">
        <f>LOOKUP(I25,Names!A$2:B1918)</f>
        <v>#N/A</v>
      </c>
      <c r="K25" s="114"/>
      <c r="L25" s="279"/>
      <c r="M25" s="280" t="s">
        <v>234</v>
      </c>
      <c r="N25" s="120">
        <v>5</v>
      </c>
      <c r="O25" s="112">
        <v>555</v>
      </c>
      <c r="P25" s="276" t="str">
        <f>LOOKUP(O25,Names!A$2:B1918)</f>
        <v>Lauren Swindell</v>
      </c>
      <c r="Q25" s="114">
        <v>5.16</v>
      </c>
      <c r="R25" s="279"/>
      <c r="S25" s="76"/>
      <c r="T25" s="116">
        <f>IF(INT(O25/100)=1,Y25,0)</f>
        <v>0</v>
      </c>
      <c r="U25" s="116">
        <f>IF(INT(O25/100)=3,Y25,0)</f>
        <v>0</v>
      </c>
      <c r="V25" s="116">
        <f>IF(INT(O25/100)=4,Y25,0)</f>
        <v>0</v>
      </c>
      <c r="W25" s="116">
        <f>IF(INT(O25/100)=5,Y25,0)</f>
        <v>2</v>
      </c>
      <c r="X25" s="116">
        <f>IF(INT(O25/100)=6,Y25,0)</f>
        <v>0</v>
      </c>
      <c r="Y25" s="105">
        <v>2</v>
      </c>
    </row>
    <row r="26" spans="1:25" ht="15.75" thickBot="1" x14ac:dyDescent="0.25">
      <c r="A26" s="114"/>
      <c r="B26" s="114"/>
      <c r="C26" s="114"/>
      <c r="D26" s="114"/>
      <c r="E26" s="114"/>
      <c r="F26" s="115" t="s">
        <v>133</v>
      </c>
      <c r="H26" s="250"/>
      <c r="I26" s="277"/>
      <c r="J26" s="276"/>
      <c r="K26" s="276"/>
      <c r="L26" s="279"/>
      <c r="M26" s="280" t="s">
        <v>234</v>
      </c>
      <c r="N26" s="250"/>
      <c r="O26" s="277"/>
      <c r="P26" s="276"/>
      <c r="Q26" s="276"/>
      <c r="R26" s="279"/>
      <c r="S26" s="76"/>
      <c r="T26" s="130"/>
      <c r="U26" s="114"/>
      <c r="V26" s="114"/>
      <c r="W26" s="114"/>
      <c r="X26" s="114"/>
      <c r="Y26" s="115" t="s">
        <v>133</v>
      </c>
    </row>
    <row r="27" spans="1:25" ht="16.5" thickBot="1" x14ac:dyDescent="0.3">
      <c r="A27" s="107" t="s">
        <v>123</v>
      </c>
      <c r="B27" s="108" t="s">
        <v>125</v>
      </c>
      <c r="C27" s="109" t="s">
        <v>127</v>
      </c>
      <c r="D27" s="110" t="s">
        <v>129</v>
      </c>
      <c r="E27" s="111" t="s">
        <v>131</v>
      </c>
      <c r="H27" s="265" t="s">
        <v>238</v>
      </c>
      <c r="I27" s="127">
        <v>8.1999999999999993</v>
      </c>
      <c r="J27" s="277" t="s">
        <v>140</v>
      </c>
      <c r="K27" s="277"/>
      <c r="L27" s="279"/>
      <c r="M27" s="280" t="s">
        <v>234</v>
      </c>
      <c r="N27" s="265" t="s">
        <v>250</v>
      </c>
      <c r="O27" s="277"/>
      <c r="P27" s="277" t="s">
        <v>195</v>
      </c>
      <c r="Q27" s="277"/>
      <c r="R27" s="279"/>
      <c r="S27" s="76"/>
      <c r="T27" s="107" t="s">
        <v>123</v>
      </c>
      <c r="U27" s="108" t="s">
        <v>125</v>
      </c>
      <c r="V27" s="109" t="s">
        <v>127</v>
      </c>
      <c r="W27" s="110" t="s">
        <v>129</v>
      </c>
      <c r="X27" s="111" t="s">
        <v>131</v>
      </c>
    </row>
    <row r="28" spans="1:25" ht="15.75" thickBot="1" x14ac:dyDescent="0.25">
      <c r="A28" s="113">
        <f>IF(INT(I28/100)=1,F28,0)</f>
        <v>0</v>
      </c>
      <c r="B28" s="113">
        <f>IF(INT(I28/100)=3,F28,0)</f>
        <v>0</v>
      </c>
      <c r="C28" s="113">
        <f>IF(INT(I28/100)=4,F28,0)</f>
        <v>0</v>
      </c>
      <c r="D28" s="113">
        <f>IF(INT(I28/100)=5,F28,0)</f>
        <v>10</v>
      </c>
      <c r="E28" s="113">
        <f>IF(INT(I28/100)=6,F28,0)</f>
        <v>0</v>
      </c>
      <c r="F28" s="117">
        <v>10</v>
      </c>
      <c r="H28" s="138">
        <v>1</v>
      </c>
      <c r="I28" s="112">
        <v>559</v>
      </c>
      <c r="J28" s="276" t="str">
        <f>LOOKUP(I28,Names!A$2:B1921)</f>
        <v>Charlotte Bush</v>
      </c>
      <c r="K28" s="114" t="s">
        <v>540</v>
      </c>
      <c r="L28" s="279"/>
      <c r="M28" s="280" t="s">
        <v>234</v>
      </c>
      <c r="N28" s="120">
        <v>1</v>
      </c>
      <c r="O28" s="112">
        <v>654</v>
      </c>
      <c r="P28" s="276" t="str">
        <f>LOOKUP(O28,Names!A$2:B1921)</f>
        <v>Sarah Russell</v>
      </c>
      <c r="Q28" s="114">
        <v>6.06</v>
      </c>
      <c r="R28" s="279"/>
      <c r="S28" s="76"/>
      <c r="T28" s="116">
        <f>IF(INT(O28/100)=1,Y28,0)</f>
        <v>0</v>
      </c>
      <c r="U28" s="116">
        <f>IF(INT(O28/100)=3,Y28,0)</f>
        <v>0</v>
      </c>
      <c r="V28" s="116">
        <f>IF(INT(O28/100)=4,Y28,0)</f>
        <v>0</v>
      </c>
      <c r="W28" s="116">
        <f>IF(INT(O28/100)=5,Y28,0)</f>
        <v>0</v>
      </c>
      <c r="X28" s="116">
        <f>IF(INT(O28/100)=6,Y28,0)</f>
        <v>10</v>
      </c>
      <c r="Y28" s="105">
        <v>10</v>
      </c>
    </row>
    <row r="29" spans="1:25" ht="15.75" thickBot="1" x14ac:dyDescent="0.25">
      <c r="A29" s="113">
        <f>IF(INT(I29/100)=1,F29,0)</f>
        <v>0</v>
      </c>
      <c r="B29" s="113">
        <f>IF(INT(I29/100)=3,F29,0)</f>
        <v>0</v>
      </c>
      <c r="C29" s="113">
        <f>IF(INT(I29/100)=4,F29,0)</f>
        <v>0</v>
      </c>
      <c r="D29" s="113">
        <f>IF(INT(I29/100)=5,F29,0)</f>
        <v>0</v>
      </c>
      <c r="E29" s="113">
        <f>IF(INT(I29/100)=6,F29,0)</f>
        <v>8</v>
      </c>
      <c r="F29" s="117">
        <v>8</v>
      </c>
      <c r="H29" s="138">
        <v>2</v>
      </c>
      <c r="I29" s="112">
        <v>659</v>
      </c>
      <c r="J29" s="276" t="str">
        <f>LOOKUP(I29,Names!A$2:B1922)</f>
        <v>Nieve Dale</v>
      </c>
      <c r="K29" s="114" t="s">
        <v>541</v>
      </c>
      <c r="L29" s="279"/>
      <c r="M29" s="280" t="s">
        <v>234</v>
      </c>
      <c r="N29" s="120">
        <v>2</v>
      </c>
      <c r="O29" s="112">
        <v>134</v>
      </c>
      <c r="P29" s="276" t="str">
        <f>LOOKUP(O29,Names!A$2:B1922)</f>
        <v>Alexandra Burn</v>
      </c>
      <c r="Q29" s="114">
        <v>5.2</v>
      </c>
      <c r="R29" s="279"/>
      <c r="S29" s="76"/>
      <c r="T29" s="116">
        <f>IF(INT(O29/100)=1,Y29,0)</f>
        <v>8</v>
      </c>
      <c r="U29" s="116">
        <f>IF(INT(O29/100)=3,Y29,0)</f>
        <v>0</v>
      </c>
      <c r="V29" s="116">
        <f>IF(INT(O29/100)=4,Y29,0)</f>
        <v>0</v>
      </c>
      <c r="W29" s="116">
        <f>IF(INT(O29/100)=5,Y29,0)</f>
        <v>0</v>
      </c>
      <c r="X29" s="116">
        <f>IF(INT(O29/100)=6,Y29,0)</f>
        <v>0</v>
      </c>
      <c r="Y29" s="105">
        <v>8</v>
      </c>
    </row>
    <row r="30" spans="1:25" ht="15.75" thickBot="1" x14ac:dyDescent="0.25">
      <c r="A30" s="113">
        <f>IF(INT(I30/100)=1,F30,0)</f>
        <v>0</v>
      </c>
      <c r="B30" s="113">
        <f>IF(INT(I30/100)=3,F30,0)</f>
        <v>0</v>
      </c>
      <c r="C30" s="113">
        <f>IF(INT(I30/100)=4,F30,0)</f>
        <v>0</v>
      </c>
      <c r="D30" s="113">
        <f>IF(INT(I30/100)=5,F30,0)</f>
        <v>0</v>
      </c>
      <c r="E30" s="113">
        <f>IF(INT(I30/100)=6,F30,0)</f>
        <v>0</v>
      </c>
      <c r="F30" s="117">
        <v>6</v>
      </c>
      <c r="H30" s="138">
        <v>3</v>
      </c>
      <c r="I30" s="112"/>
      <c r="J30" s="276" t="e">
        <f>LOOKUP(I30,Names!A$2:B1923)</f>
        <v>#N/A</v>
      </c>
      <c r="K30" s="114"/>
      <c r="L30" s="279"/>
      <c r="M30" s="280" t="s">
        <v>234</v>
      </c>
      <c r="N30" s="120">
        <v>3</v>
      </c>
      <c r="O30" s="112">
        <v>553</v>
      </c>
      <c r="P30" s="276" t="str">
        <f>LOOKUP(O30,Names!A$2:B1923)</f>
        <v>Lucy Wheeler</v>
      </c>
      <c r="Q30" s="114">
        <v>5.12</v>
      </c>
      <c r="R30" s="279"/>
      <c r="S30" s="76"/>
      <c r="T30" s="116">
        <f>IF(INT(O30/100)=1,Y30,0)</f>
        <v>0</v>
      </c>
      <c r="U30" s="116">
        <f>IF(INT(O30/100)=3,Y30,0)</f>
        <v>0</v>
      </c>
      <c r="V30" s="116">
        <f>IF(INT(O30/100)=4,Y30,0)</f>
        <v>0</v>
      </c>
      <c r="W30" s="116">
        <f>IF(INT(O30/100)=5,Y30,0)</f>
        <v>6</v>
      </c>
      <c r="X30" s="116">
        <f>IF(INT(O30/100)=6,Y30,0)</f>
        <v>0</v>
      </c>
      <c r="Y30" s="105">
        <v>6</v>
      </c>
    </row>
    <row r="31" spans="1:25" ht="15.75" thickBot="1" x14ac:dyDescent="0.25">
      <c r="A31" s="113">
        <f>IF(INT(I31/100)=1,F31,0)</f>
        <v>0</v>
      </c>
      <c r="B31" s="113">
        <f>IF(INT(I31/100)=3,F31,0)</f>
        <v>0</v>
      </c>
      <c r="C31" s="113">
        <f>IF(INT(I31/100)=4,F31,0)</f>
        <v>0</v>
      </c>
      <c r="D31" s="113">
        <f>IF(INT(I31/100)=5,F31,0)</f>
        <v>0</v>
      </c>
      <c r="E31" s="113">
        <f>IF(INT(I31/100)=6,F31,0)</f>
        <v>0</v>
      </c>
      <c r="F31" s="117">
        <v>4</v>
      </c>
      <c r="H31" s="138">
        <v>4</v>
      </c>
      <c r="I31" s="112"/>
      <c r="J31" s="276" t="e">
        <f>LOOKUP(I31,Names!A$2:B1924)</f>
        <v>#N/A</v>
      </c>
      <c r="K31" s="114"/>
      <c r="L31" s="279"/>
      <c r="M31" s="280" t="s">
        <v>234</v>
      </c>
      <c r="N31" s="120">
        <v>4</v>
      </c>
      <c r="O31" s="112">
        <v>311</v>
      </c>
      <c r="P31" s="276" t="str">
        <f>LOOKUP(O31,Names!A$2:B1924)</f>
        <v>Charis Okirie</v>
      </c>
      <c r="Q31" s="114">
        <v>4.8</v>
      </c>
      <c r="R31" s="279"/>
      <c r="S31" s="76"/>
      <c r="T31" s="116">
        <f>IF(INT(O31/100)=1,Y31,0)</f>
        <v>0</v>
      </c>
      <c r="U31" s="116">
        <f>IF(INT(O31/100)=3,Y31,0)</f>
        <v>4</v>
      </c>
      <c r="V31" s="116">
        <f>IF(INT(O31/100)=4,Y31,0)</f>
        <v>0</v>
      </c>
      <c r="W31" s="116">
        <f>IF(INT(O31/100)=5,Y31,0)</f>
        <v>0</v>
      </c>
      <c r="X31" s="116">
        <f>IF(INT(O31/100)=6,Y31,0)</f>
        <v>0</v>
      </c>
      <c r="Y31" s="105">
        <v>4</v>
      </c>
    </row>
    <row r="32" spans="1:25" ht="15.75" thickBot="1" x14ac:dyDescent="0.25">
      <c r="A32" s="113">
        <f>IF(INT(I32/100)=1,F32,0)</f>
        <v>0</v>
      </c>
      <c r="B32" s="113">
        <f>IF(INT(I32/100)=3,F32,0)</f>
        <v>0</v>
      </c>
      <c r="C32" s="113">
        <f>IF(INT(I32/100)=4,F32,0)</f>
        <v>0</v>
      </c>
      <c r="D32" s="113">
        <f>IF(INT(I32/100)=5,F32,0)</f>
        <v>0</v>
      </c>
      <c r="E32" s="113">
        <f>IF(INT(I32/100)=6,F32,0)</f>
        <v>0</v>
      </c>
      <c r="F32" s="117">
        <v>2</v>
      </c>
      <c r="H32" s="138">
        <v>5</v>
      </c>
      <c r="I32" s="112"/>
      <c r="J32" s="276" t="e">
        <f>LOOKUP(I32,Names!A$2:B1925)</f>
        <v>#N/A</v>
      </c>
      <c r="K32" s="114"/>
      <c r="L32" s="279"/>
      <c r="M32" s="280" t="s">
        <v>234</v>
      </c>
      <c r="N32" s="124">
        <v>5</v>
      </c>
      <c r="O32" s="125"/>
      <c r="P32" s="285" t="e">
        <f>LOOKUP(O32,Names!A$2:B1925)</f>
        <v>#N/A</v>
      </c>
      <c r="Q32" s="136"/>
      <c r="R32" s="282"/>
      <c r="S32" s="76"/>
      <c r="T32" s="116">
        <f>IF(INT(O32/100)=1,Y32,0)</f>
        <v>0</v>
      </c>
      <c r="U32" s="116">
        <f>IF(INT(O32/100)=3,Y32,0)</f>
        <v>0</v>
      </c>
      <c r="V32" s="116">
        <f>IF(INT(O32/100)=4,Y32,0)</f>
        <v>0</v>
      </c>
      <c r="W32" s="116">
        <f>IF(INT(O32/100)=5,Y32,0)</f>
        <v>0</v>
      </c>
      <c r="X32" s="116">
        <f>IF(INT(O32/100)=6,Y32,0)</f>
        <v>0</v>
      </c>
      <c r="Y32" s="105">
        <v>2</v>
      </c>
    </row>
    <row r="33" spans="1:25" ht="15.75" thickBot="1" x14ac:dyDescent="0.25">
      <c r="A33" s="114"/>
      <c r="B33" s="114"/>
      <c r="C33" s="114"/>
      <c r="D33" s="114"/>
      <c r="E33" s="114"/>
      <c r="F33" s="115" t="s">
        <v>133</v>
      </c>
      <c r="H33" s="250"/>
      <c r="I33" s="277"/>
      <c r="J33" s="276"/>
      <c r="K33" s="276"/>
      <c r="L33" s="279"/>
      <c r="M33" s="280" t="s">
        <v>234</v>
      </c>
      <c r="N33" s="284"/>
      <c r="O33" s="284"/>
      <c r="P33" s="283"/>
      <c r="Q33" s="283"/>
      <c r="R33" s="283"/>
      <c r="T33" s="114"/>
      <c r="U33" s="114"/>
      <c r="V33" s="114"/>
      <c r="W33" s="114"/>
      <c r="X33" s="114"/>
      <c r="Y33" s="115" t="s">
        <v>133</v>
      </c>
    </row>
    <row r="34" spans="1:25" ht="16.5" thickBot="1" x14ac:dyDescent="0.3">
      <c r="A34" s="107" t="s">
        <v>123</v>
      </c>
      <c r="B34" s="108" t="s">
        <v>125</v>
      </c>
      <c r="C34" s="109" t="s">
        <v>127</v>
      </c>
      <c r="D34" s="110" t="s">
        <v>129</v>
      </c>
      <c r="E34" s="111" t="s">
        <v>131</v>
      </c>
      <c r="H34" s="265" t="s">
        <v>239</v>
      </c>
      <c r="I34" s="127">
        <v>8.35</v>
      </c>
      <c r="J34" s="277" t="s">
        <v>213</v>
      </c>
      <c r="K34" s="276"/>
      <c r="L34" s="279"/>
      <c r="M34" s="280" t="s">
        <v>234</v>
      </c>
      <c r="N34" s="264" t="s">
        <v>247</v>
      </c>
      <c r="O34" s="286"/>
      <c r="P34" s="275" t="s">
        <v>196</v>
      </c>
      <c r="Q34" s="275"/>
      <c r="R34" s="278"/>
      <c r="S34" s="76"/>
      <c r="T34" s="107" t="s">
        <v>123</v>
      </c>
      <c r="U34" s="108" t="s">
        <v>125</v>
      </c>
      <c r="V34" s="109" t="s">
        <v>127</v>
      </c>
      <c r="W34" s="110" t="s">
        <v>129</v>
      </c>
      <c r="X34" s="111" t="s">
        <v>131</v>
      </c>
    </row>
    <row r="35" spans="1:25" ht="15.75" thickBot="1" x14ac:dyDescent="0.25">
      <c r="A35" s="113">
        <f>IF(INT(I35/100)=1,F35,0)</f>
        <v>0</v>
      </c>
      <c r="B35" s="113">
        <f>IF(INT(I35/100)=3,F35,0)</f>
        <v>0</v>
      </c>
      <c r="C35" s="113">
        <f>IF(INT(I35/100)=4,F35,0)</f>
        <v>10</v>
      </c>
      <c r="D35" s="113">
        <f>IF(INT(I35/100)=5,F35,0)</f>
        <v>0</v>
      </c>
      <c r="E35" s="113">
        <f>IF(INT(I35/100)=6,F35,0)</f>
        <v>0</v>
      </c>
      <c r="F35" s="117">
        <v>10</v>
      </c>
      <c r="H35" s="138">
        <v>1</v>
      </c>
      <c r="I35" s="112">
        <v>431</v>
      </c>
      <c r="J35" s="276" t="str">
        <f>LOOKUP(I35,Names!A$2:B1928)</f>
        <v>Iris Oliarynk</v>
      </c>
      <c r="K35" s="114">
        <v>27.1</v>
      </c>
      <c r="L35" s="279"/>
      <c r="M35" s="280" t="s">
        <v>234</v>
      </c>
      <c r="N35" s="120">
        <v>1</v>
      </c>
      <c r="O35" s="112">
        <v>557</v>
      </c>
      <c r="P35" s="276" t="str">
        <f>LOOKUP(O35,Names!A$2:B1928)</f>
        <v>Ellie Turner</v>
      </c>
      <c r="Q35" s="114">
        <v>49</v>
      </c>
      <c r="R35" s="279"/>
      <c r="S35" s="76"/>
      <c r="T35" s="116">
        <f>IF(INT(O35/100)=1,Y35,0)</f>
        <v>0</v>
      </c>
      <c r="U35" s="116">
        <f>IF(INT(O35/100)=3,Y35,0)</f>
        <v>0</v>
      </c>
      <c r="V35" s="116">
        <f>IF(INT(O35/100)=4,Y35,0)</f>
        <v>0</v>
      </c>
      <c r="W35" s="116">
        <f>IF(INT(O35/100)=5,Y35,0)</f>
        <v>10</v>
      </c>
      <c r="X35" s="116">
        <f>IF(INT(O35/100)=6,Y35,0)</f>
        <v>0</v>
      </c>
      <c r="Y35" s="105">
        <v>10</v>
      </c>
    </row>
    <row r="36" spans="1:25" ht="15.75" thickBot="1" x14ac:dyDescent="0.25">
      <c r="A36" s="113">
        <f>IF(INT(I36/100)=1,F36,0)</f>
        <v>0</v>
      </c>
      <c r="B36" s="113">
        <f>IF(INT(I36/100)=3,F36,0)</f>
        <v>0</v>
      </c>
      <c r="C36" s="113">
        <f>IF(INT(I36/100)=4,F36,0)</f>
        <v>0</v>
      </c>
      <c r="D36" s="113">
        <f>IF(INT(I36/100)=5,F36,0)</f>
        <v>0</v>
      </c>
      <c r="E36" s="113">
        <f>IF(INT(I36/100)=6,F36,0)</f>
        <v>8</v>
      </c>
      <c r="F36" s="117">
        <v>8</v>
      </c>
      <c r="H36" s="138">
        <v>2</v>
      </c>
      <c r="I36" s="112">
        <v>660</v>
      </c>
      <c r="J36" s="276" t="str">
        <f>LOOKUP(I36,Names!A$2:B1929)</f>
        <v>Tea Tullah</v>
      </c>
      <c r="K36" s="114">
        <v>27.2</v>
      </c>
      <c r="L36" s="279"/>
      <c r="M36" s="280" t="s">
        <v>234</v>
      </c>
      <c r="N36" s="120">
        <v>2</v>
      </c>
      <c r="O36" s="112">
        <v>136</v>
      </c>
      <c r="P36" s="276" t="str">
        <f>LOOKUP(O36,Names!A$2:B1929)</f>
        <v>Elley Criddle</v>
      </c>
      <c r="Q36" s="114">
        <v>49</v>
      </c>
      <c r="R36" s="279"/>
      <c r="S36" s="76"/>
      <c r="T36" s="116">
        <f>IF(INT(O36/100)=1,Y36,0)</f>
        <v>8</v>
      </c>
      <c r="U36" s="116">
        <f>IF(INT(O36/100)=3,Y36,0)</f>
        <v>0</v>
      </c>
      <c r="V36" s="116">
        <f>IF(INT(O36/100)=4,Y36,0)</f>
        <v>0</v>
      </c>
      <c r="W36" s="116">
        <f>IF(INT(O36/100)=5,Y36,0)</f>
        <v>0</v>
      </c>
      <c r="X36" s="116">
        <f>IF(INT(O36/100)=6,Y36,0)</f>
        <v>0</v>
      </c>
      <c r="Y36" s="105">
        <v>8</v>
      </c>
    </row>
    <row r="37" spans="1:25" ht="15.75" thickBot="1" x14ac:dyDescent="0.25">
      <c r="A37" s="113">
        <f>IF(INT(I37/100)=1,F37,0)</f>
        <v>0</v>
      </c>
      <c r="B37" s="113">
        <f>IF(INT(I37/100)=3,F37,0)</f>
        <v>0</v>
      </c>
      <c r="C37" s="113">
        <f>IF(INT(I37/100)=4,F37,0)</f>
        <v>0</v>
      </c>
      <c r="D37" s="113">
        <f>IF(INT(I37/100)=5,F37,0)</f>
        <v>6</v>
      </c>
      <c r="E37" s="113">
        <f>IF(INT(I37/100)=6,F37,0)</f>
        <v>0</v>
      </c>
      <c r="F37" s="117">
        <v>6</v>
      </c>
      <c r="H37" s="138">
        <v>3</v>
      </c>
      <c r="I37" s="112">
        <v>558</v>
      </c>
      <c r="J37" s="276" t="str">
        <f>LOOKUP(I37,Names!A$2:B1930)</f>
        <v>Emily Findlater</v>
      </c>
      <c r="K37" s="114">
        <v>27.4</v>
      </c>
      <c r="L37" s="279"/>
      <c r="M37" s="280" t="s">
        <v>234</v>
      </c>
      <c r="N37" s="120">
        <v>3</v>
      </c>
      <c r="O37" s="112">
        <v>653</v>
      </c>
      <c r="P37" s="276" t="str">
        <f>LOOKUP(O37,Names!A$2:B1930)</f>
        <v>Georgia Harding</v>
      </c>
      <c r="Q37" s="114">
        <v>44</v>
      </c>
      <c r="R37" s="279"/>
      <c r="S37" s="76"/>
      <c r="T37" s="116">
        <f>IF(INT(O37/100)=1,Y37,0)</f>
        <v>0</v>
      </c>
      <c r="U37" s="116">
        <f>IF(INT(O37/100)=3,Y37,0)</f>
        <v>0</v>
      </c>
      <c r="V37" s="116">
        <f>IF(INT(O37/100)=4,Y37,0)</f>
        <v>0</v>
      </c>
      <c r="W37" s="116">
        <f>IF(INT(O37/100)=5,Y37,0)</f>
        <v>0</v>
      </c>
      <c r="X37" s="116">
        <f>IF(INT(O37/100)=6,Y37,0)</f>
        <v>6</v>
      </c>
      <c r="Y37" s="105">
        <v>6</v>
      </c>
    </row>
    <row r="38" spans="1:25" ht="15.75" thickBot="1" x14ac:dyDescent="0.25">
      <c r="A38" s="113">
        <f>IF(INT(I38/100)=1,F38,0)</f>
        <v>0</v>
      </c>
      <c r="B38" s="113">
        <f>IF(INT(I38/100)=3,F38,0)</f>
        <v>4</v>
      </c>
      <c r="C38" s="113">
        <f>IF(INT(I38/100)=4,F38,0)</f>
        <v>0</v>
      </c>
      <c r="D38" s="113">
        <f>IF(INT(I38/100)=5,F38,0)</f>
        <v>0</v>
      </c>
      <c r="E38" s="113">
        <f>IF(INT(I38/100)=6,F38,0)</f>
        <v>0</v>
      </c>
      <c r="F38" s="117">
        <v>4</v>
      </c>
      <c r="H38" s="138">
        <v>4</v>
      </c>
      <c r="I38" s="112">
        <v>311</v>
      </c>
      <c r="J38" s="276" t="str">
        <f>LOOKUP(I38,Names!A$2:B1931)</f>
        <v>Charis Okirie</v>
      </c>
      <c r="K38" s="114">
        <v>28.3</v>
      </c>
      <c r="L38" s="279"/>
      <c r="M38" s="280" t="s">
        <v>234</v>
      </c>
      <c r="N38" s="120">
        <v>4</v>
      </c>
      <c r="O38" s="112">
        <v>337</v>
      </c>
      <c r="P38" s="276" t="str">
        <f>LOOKUP(O38,Names!A$2:B1931)</f>
        <v>India Hillback</v>
      </c>
      <c r="Q38" s="114">
        <v>39</v>
      </c>
      <c r="R38" s="279"/>
      <c r="S38" s="76"/>
      <c r="T38" s="116">
        <f>IF(INT(O38/100)=1,Y38,0)</f>
        <v>0</v>
      </c>
      <c r="U38" s="116">
        <f>IF(INT(O38/100)=3,Y38,0)</f>
        <v>4</v>
      </c>
      <c r="V38" s="116">
        <f>IF(INT(O38/100)=4,Y38,0)</f>
        <v>0</v>
      </c>
      <c r="W38" s="116">
        <f>IF(INT(O38/100)=5,Y38,0)</f>
        <v>0</v>
      </c>
      <c r="X38" s="116">
        <f>IF(INT(O38/100)=6,Y38,0)</f>
        <v>0</v>
      </c>
      <c r="Y38" s="105">
        <v>4</v>
      </c>
    </row>
    <row r="39" spans="1:25" ht="15.75" thickBot="1" x14ac:dyDescent="0.25">
      <c r="A39" s="113">
        <f>IF(INT(I39/100)=1,F39,0)</f>
        <v>2</v>
      </c>
      <c r="B39" s="113">
        <f>IF(INT(I39/100)=3,F39,0)</f>
        <v>0</v>
      </c>
      <c r="C39" s="113">
        <f>IF(INT(I39/100)=4,F39,0)</f>
        <v>0</v>
      </c>
      <c r="D39" s="113">
        <f>IF(INT(I39/100)=5,F39,0)</f>
        <v>0</v>
      </c>
      <c r="E39" s="113">
        <f>IF(INT(I39/100)=6,F39,0)</f>
        <v>0</v>
      </c>
      <c r="F39" s="117">
        <v>2</v>
      </c>
      <c r="H39" s="138">
        <v>5</v>
      </c>
      <c r="I39" s="112">
        <v>134</v>
      </c>
      <c r="J39" s="276" t="str">
        <f>LOOKUP(I39,Names!A$2:B1932)</f>
        <v>Alexandra Burn</v>
      </c>
      <c r="K39" s="114">
        <v>28.9</v>
      </c>
      <c r="L39" s="279"/>
      <c r="M39" s="280" t="s">
        <v>234</v>
      </c>
      <c r="N39" s="120">
        <v>5</v>
      </c>
      <c r="O39" s="112">
        <v>448</v>
      </c>
      <c r="P39" s="276" t="str">
        <f>LOOKUP(O39,Names!A$2:B1932)</f>
        <v>Grace Taylor</v>
      </c>
      <c r="Q39" s="114">
        <v>30</v>
      </c>
      <c r="R39" s="279"/>
      <c r="S39" s="76"/>
      <c r="T39" s="116">
        <f>IF(INT(O39/100)=1,Y39,0)</f>
        <v>0</v>
      </c>
      <c r="U39" s="116">
        <f>IF(INT(O39/100)=3,Y39,0)</f>
        <v>0</v>
      </c>
      <c r="V39" s="116">
        <f>IF(INT(O39/100)=4,Y39,0)</f>
        <v>2</v>
      </c>
      <c r="W39" s="116">
        <f>IF(INT(O39/100)=5,Y39,0)</f>
        <v>0</v>
      </c>
      <c r="X39" s="116">
        <f>IF(INT(O39/100)=6,Y39,0)</f>
        <v>0</v>
      </c>
      <c r="Y39" s="105">
        <v>2</v>
      </c>
    </row>
    <row r="40" spans="1:25" ht="15.75" thickBot="1" x14ac:dyDescent="0.25">
      <c r="A40" s="114"/>
      <c r="B40" s="114"/>
      <c r="C40" s="114"/>
      <c r="D40" s="114"/>
      <c r="E40" s="114"/>
      <c r="F40" s="115" t="s">
        <v>133</v>
      </c>
      <c r="H40" s="281"/>
      <c r="I40" s="276"/>
      <c r="J40" s="276"/>
      <c r="K40" s="276"/>
      <c r="L40" s="279"/>
      <c r="M40" s="280" t="s">
        <v>234</v>
      </c>
      <c r="N40" s="250"/>
      <c r="O40" s="277"/>
      <c r="P40" s="276"/>
      <c r="Q40" s="276"/>
      <c r="R40" s="279"/>
      <c r="S40" s="76"/>
      <c r="T40" s="130"/>
      <c r="U40" s="114"/>
      <c r="V40" s="114"/>
      <c r="W40" s="114"/>
      <c r="X40" s="114"/>
      <c r="Y40" s="115" t="s">
        <v>133</v>
      </c>
    </row>
    <row r="41" spans="1:25" ht="16.5" thickBot="1" x14ac:dyDescent="0.3">
      <c r="A41" s="107" t="s">
        <v>123</v>
      </c>
      <c r="B41" s="108" t="s">
        <v>125</v>
      </c>
      <c r="C41" s="109" t="s">
        <v>127</v>
      </c>
      <c r="D41" s="110" t="s">
        <v>129</v>
      </c>
      <c r="E41" s="111" t="s">
        <v>131</v>
      </c>
      <c r="H41" s="265" t="s">
        <v>240</v>
      </c>
      <c r="I41" s="127">
        <v>8.35</v>
      </c>
      <c r="J41" s="277" t="s">
        <v>216</v>
      </c>
      <c r="K41" s="276"/>
      <c r="L41" s="279"/>
      <c r="M41" s="280" t="s">
        <v>234</v>
      </c>
      <c r="N41" s="265" t="s">
        <v>248</v>
      </c>
      <c r="O41" s="277"/>
      <c r="P41" s="277" t="s">
        <v>199</v>
      </c>
      <c r="Q41" s="277"/>
      <c r="R41" s="279"/>
      <c r="S41" s="76"/>
      <c r="T41" s="107" t="s">
        <v>123</v>
      </c>
      <c r="U41" s="108" t="s">
        <v>125</v>
      </c>
      <c r="V41" s="109" t="s">
        <v>127</v>
      </c>
      <c r="W41" s="110" t="s">
        <v>129</v>
      </c>
      <c r="X41" s="111" t="s">
        <v>131</v>
      </c>
    </row>
    <row r="42" spans="1:25" ht="15.75" thickBot="1" x14ac:dyDescent="0.25">
      <c r="A42" s="113">
        <f>IF(INT(I42/100)=1,F42,0)</f>
        <v>0</v>
      </c>
      <c r="B42" s="113">
        <f>IF(INT(I42/100)=3,F42,0)</f>
        <v>10</v>
      </c>
      <c r="C42" s="113">
        <f>IF(INT(I42/100)=4,F42,0)</f>
        <v>0</v>
      </c>
      <c r="D42" s="113">
        <f>IF(INT(I42/100)=5,F42,0)</f>
        <v>0</v>
      </c>
      <c r="E42" s="113">
        <f>IF(INT(I42/100)=6,F42,0)</f>
        <v>0</v>
      </c>
      <c r="F42" s="117">
        <v>10</v>
      </c>
      <c r="H42" s="138">
        <v>1</v>
      </c>
      <c r="I42" s="112">
        <v>313</v>
      </c>
      <c r="J42" s="276" t="str">
        <f>LOOKUP(I42,Names!A$2:B1935)</f>
        <v>Lemeyah Isaac</v>
      </c>
      <c r="K42" s="114">
        <v>27.5</v>
      </c>
      <c r="L42" s="279"/>
      <c r="M42" s="280" t="s">
        <v>234</v>
      </c>
      <c r="N42" s="120">
        <v>1</v>
      </c>
      <c r="O42" s="112">
        <v>336</v>
      </c>
      <c r="P42" s="276" t="str">
        <f>LOOKUP(O42,Names!A$2:B1935)</f>
        <v>Amy Taylor</v>
      </c>
      <c r="Q42" s="114">
        <v>38</v>
      </c>
      <c r="R42" s="279"/>
      <c r="S42" s="76"/>
      <c r="T42" s="116">
        <f>IF(INT(O42/100)=1,Y42,0)</f>
        <v>0</v>
      </c>
      <c r="U42" s="116">
        <f>IF(INT(O42/100)=3,Y42,0)</f>
        <v>10</v>
      </c>
      <c r="V42" s="116">
        <f>IF(INT(O42/100)=4,Y42,0)</f>
        <v>0</v>
      </c>
      <c r="W42" s="116">
        <f>IF(INT(O42/100)=5,Y42,0)</f>
        <v>0</v>
      </c>
      <c r="X42" s="116">
        <f>IF(INT(O42/100)=6,Y42,0)</f>
        <v>0</v>
      </c>
      <c r="Y42" s="105">
        <v>10</v>
      </c>
    </row>
    <row r="43" spans="1:25" ht="15.75" thickBot="1" x14ac:dyDescent="0.25">
      <c r="A43" s="113">
        <f>IF(INT(I43/100)=1,F43,0)</f>
        <v>0</v>
      </c>
      <c r="B43" s="113">
        <f>IF(INT(I43/100)=3,F43,0)</f>
        <v>0</v>
      </c>
      <c r="C43" s="113">
        <f>IF(INT(I43/100)=4,F43,0)</f>
        <v>0</v>
      </c>
      <c r="D43" s="113">
        <f>IF(INT(I43/100)=5,F43,0)</f>
        <v>0</v>
      </c>
      <c r="E43" s="113">
        <f>IF(INT(I43/100)=6,F43,0)</f>
        <v>8</v>
      </c>
      <c r="F43" s="117">
        <v>8</v>
      </c>
      <c r="H43" s="138">
        <v>2</v>
      </c>
      <c r="I43" s="112">
        <v>661</v>
      </c>
      <c r="J43" s="276" t="str">
        <f>LOOKUP(I43,Names!A$2:B1936)</f>
        <v>Bennath Chillingworth</v>
      </c>
      <c r="K43" s="114">
        <v>27.6</v>
      </c>
      <c r="L43" s="279"/>
      <c r="M43" s="280" t="s">
        <v>234</v>
      </c>
      <c r="N43" s="120">
        <v>2</v>
      </c>
      <c r="O43" s="112">
        <v>560</v>
      </c>
      <c r="P43" s="276" t="str">
        <f>LOOKUP(O43,Names!A$2:B1936)</f>
        <v>Erin Bush</v>
      </c>
      <c r="Q43" s="114">
        <v>37</v>
      </c>
      <c r="R43" s="279"/>
      <c r="S43" s="76"/>
      <c r="T43" s="116">
        <f>IF(INT(O43/100)=1,Y43,0)</f>
        <v>0</v>
      </c>
      <c r="U43" s="116">
        <f>IF(INT(O43/100)=3,Y43,0)</f>
        <v>0</v>
      </c>
      <c r="V43" s="116">
        <f>IF(INT(O43/100)=4,Y43,0)</f>
        <v>0</v>
      </c>
      <c r="W43" s="116">
        <f>IF(INT(O43/100)=5,Y43,0)</f>
        <v>8</v>
      </c>
      <c r="X43" s="116">
        <f>IF(INT(O43/100)=6,Y43,0)</f>
        <v>0</v>
      </c>
      <c r="Y43" s="105">
        <v>8</v>
      </c>
    </row>
    <row r="44" spans="1:25" ht="15.75" thickBot="1" x14ac:dyDescent="0.25">
      <c r="A44" s="113">
        <f>IF(INT(I44/100)=1,F44,0)</f>
        <v>6</v>
      </c>
      <c r="B44" s="113">
        <f>IF(INT(I44/100)=3,F44,0)</f>
        <v>0</v>
      </c>
      <c r="C44" s="113">
        <f>IF(INT(I44/100)=4,F44,0)</f>
        <v>0</v>
      </c>
      <c r="D44" s="113">
        <f>IF(INT(I44/100)=5,F44,0)</f>
        <v>0</v>
      </c>
      <c r="E44" s="113">
        <f>IF(INT(I44/100)=6,F44,0)</f>
        <v>0</v>
      </c>
      <c r="F44" s="117">
        <v>6</v>
      </c>
      <c r="H44" s="138">
        <v>3</v>
      </c>
      <c r="I44" s="112">
        <v>136</v>
      </c>
      <c r="J44" s="276" t="str">
        <f>LOOKUP(I44,Names!A$2:B1937)</f>
        <v>Elley Criddle</v>
      </c>
      <c r="K44" s="114">
        <v>27.6</v>
      </c>
      <c r="L44" s="279"/>
      <c r="M44" s="280" t="s">
        <v>234</v>
      </c>
      <c r="N44" s="120">
        <v>3</v>
      </c>
      <c r="O44" s="112">
        <v>139</v>
      </c>
      <c r="P44" s="276" t="str">
        <f>LOOKUP(O44,Names!A$2:B1937)</f>
        <v>Connie Wooton</v>
      </c>
      <c r="Q44" s="114">
        <v>36</v>
      </c>
      <c r="R44" s="279"/>
      <c r="S44" s="76"/>
      <c r="T44" s="116">
        <f>IF(INT(O44/100)=1,Y44,0)</f>
        <v>6</v>
      </c>
      <c r="U44" s="116">
        <f>IF(INT(O44/100)=3,Y44,0)</f>
        <v>0</v>
      </c>
      <c r="V44" s="116">
        <f>IF(INT(O44/100)=4,Y44,0)</f>
        <v>0</v>
      </c>
      <c r="W44" s="116">
        <f>IF(INT(O44/100)=5,Y44,0)</f>
        <v>0</v>
      </c>
      <c r="X44" s="116">
        <f>IF(INT(O44/100)=6,Y44,0)</f>
        <v>0</v>
      </c>
      <c r="Y44" s="105">
        <v>6</v>
      </c>
    </row>
    <row r="45" spans="1:25" ht="15.75" thickBot="1" x14ac:dyDescent="0.25">
      <c r="A45" s="113">
        <f>IF(INT(I45/100)=1,F45,0)</f>
        <v>0</v>
      </c>
      <c r="B45" s="113">
        <f>IF(INT(I45/100)=3,F45,0)</f>
        <v>0</v>
      </c>
      <c r="C45" s="113">
        <f>IF(INT(I45/100)=4,F45,0)</f>
        <v>0</v>
      </c>
      <c r="D45" s="113">
        <f>IF(INT(I45/100)=5,F45,0)</f>
        <v>4</v>
      </c>
      <c r="E45" s="113">
        <f>IF(INT(I45/100)=6,F45,0)</f>
        <v>0</v>
      </c>
      <c r="F45" s="117">
        <v>4</v>
      </c>
      <c r="H45" s="138">
        <v>4</v>
      </c>
      <c r="I45" s="112">
        <v>553</v>
      </c>
      <c r="J45" s="276" t="str">
        <f>LOOKUP(I45,Names!A$2:B1938)</f>
        <v>Lucy Wheeler</v>
      </c>
      <c r="K45" s="114">
        <v>27.9</v>
      </c>
      <c r="L45" s="279"/>
      <c r="M45" s="280" t="s">
        <v>234</v>
      </c>
      <c r="N45" s="120">
        <v>4</v>
      </c>
      <c r="O45" s="112">
        <v>447</v>
      </c>
      <c r="P45" s="276" t="str">
        <f>LOOKUP(O45,Names!A$2:B1938)</f>
        <v>Oliver Taylor</v>
      </c>
      <c r="Q45" s="114">
        <v>27</v>
      </c>
      <c r="R45" s="279"/>
      <c r="S45" s="76"/>
      <c r="T45" s="116">
        <f>IF(INT(O45/100)=1,Y45,0)</f>
        <v>0</v>
      </c>
      <c r="U45" s="116">
        <f>IF(INT(O45/100)=3,Y45,0)</f>
        <v>0</v>
      </c>
      <c r="V45" s="116">
        <f>IF(INT(O45/100)=4,Y45,0)</f>
        <v>4</v>
      </c>
      <c r="W45" s="116">
        <f>IF(INT(O45/100)=5,Y45,0)</f>
        <v>0</v>
      </c>
      <c r="X45" s="116">
        <f>IF(INT(O45/100)=6,Y45,0)</f>
        <v>0</v>
      </c>
      <c r="Y45" s="105">
        <v>4</v>
      </c>
    </row>
    <row r="46" spans="1:25" ht="15.75" thickBot="1" x14ac:dyDescent="0.25">
      <c r="A46" s="113">
        <f>IF(INT(I46/100)=1,F46,0)</f>
        <v>0</v>
      </c>
      <c r="B46" s="113">
        <f>IF(INT(I46/100)=3,F46,0)</f>
        <v>0</v>
      </c>
      <c r="C46" s="113">
        <f>IF(INT(I46/100)=4,F46,0)</f>
        <v>2</v>
      </c>
      <c r="D46" s="113">
        <f>IF(INT(I46/100)=5,F46,0)</f>
        <v>0</v>
      </c>
      <c r="E46" s="113">
        <f>IF(INT(I46/100)=6,F46,0)</f>
        <v>0</v>
      </c>
      <c r="F46" s="117">
        <v>2</v>
      </c>
      <c r="H46" s="138">
        <v>5</v>
      </c>
      <c r="I46" s="112">
        <v>452</v>
      </c>
      <c r="J46" s="276" t="str">
        <f>LOOKUP(I46,Names!A$2:B1939)</f>
        <v>Alice Scott</v>
      </c>
      <c r="K46" s="114">
        <v>28.4</v>
      </c>
      <c r="L46" s="279"/>
      <c r="M46" s="280" t="s">
        <v>234</v>
      </c>
      <c r="N46" s="124">
        <v>5</v>
      </c>
      <c r="O46" s="125"/>
      <c r="P46" s="285" t="e">
        <f>LOOKUP(O46,Names!A$2:B1939)</f>
        <v>#N/A</v>
      </c>
      <c r="Q46" s="136"/>
      <c r="R46" s="282"/>
      <c r="S46" s="76"/>
      <c r="T46" s="116">
        <f>IF(INT(O46/100)=1,Y46,0)</f>
        <v>0</v>
      </c>
      <c r="U46" s="116">
        <f>IF(INT(O46/100)=3,Y46,0)</f>
        <v>0</v>
      </c>
      <c r="V46" s="116">
        <f>IF(INT(O46/100)=4,Y46,0)</f>
        <v>0</v>
      </c>
      <c r="W46" s="116">
        <f>IF(INT(O46/100)=5,Y46,0)</f>
        <v>0</v>
      </c>
      <c r="X46" s="116">
        <f>IF(INT(O46/100)=6,Y46,0)</f>
        <v>0</v>
      </c>
      <c r="Y46" s="105">
        <v>2</v>
      </c>
    </row>
    <row r="47" spans="1:25" ht="15.75" thickBot="1" x14ac:dyDescent="0.25">
      <c r="A47" s="114"/>
      <c r="B47" s="114"/>
      <c r="C47" s="114"/>
      <c r="D47" s="114"/>
      <c r="E47" s="114"/>
      <c r="F47" s="115" t="s">
        <v>133</v>
      </c>
      <c r="H47" s="128"/>
      <c r="I47" s="122"/>
      <c r="J47" s="276"/>
      <c r="K47" s="276"/>
      <c r="L47" s="279"/>
      <c r="M47" s="280" t="s">
        <v>234</v>
      </c>
      <c r="N47" s="284"/>
      <c r="O47" s="284"/>
      <c r="P47" s="283"/>
      <c r="Q47" s="283"/>
      <c r="R47" s="283"/>
      <c r="T47" s="114"/>
      <c r="U47" s="114"/>
      <c r="V47" s="114"/>
      <c r="W47" s="114"/>
      <c r="X47" s="114"/>
      <c r="Y47" s="115" t="s">
        <v>133</v>
      </c>
    </row>
    <row r="48" spans="1:25" ht="16.5" thickBot="1" x14ac:dyDescent="0.3">
      <c r="A48" s="107" t="s">
        <v>123</v>
      </c>
      <c r="B48" s="108" t="s">
        <v>125</v>
      </c>
      <c r="C48" s="109" t="s">
        <v>127</v>
      </c>
      <c r="D48" s="110" t="s">
        <v>129</v>
      </c>
      <c r="E48" s="111" t="s">
        <v>131</v>
      </c>
      <c r="H48" s="265" t="s">
        <v>241</v>
      </c>
      <c r="I48" s="127">
        <v>8.5</v>
      </c>
      <c r="J48" s="277" t="s">
        <v>218</v>
      </c>
      <c r="K48" s="277"/>
      <c r="L48" s="279"/>
      <c r="M48" s="280" t="s">
        <v>234</v>
      </c>
      <c r="N48" s="264" t="s">
        <v>245</v>
      </c>
      <c r="O48" s="286"/>
      <c r="P48" s="275" t="s">
        <v>219</v>
      </c>
      <c r="Q48" s="275"/>
      <c r="R48" s="278"/>
      <c r="S48" s="76"/>
      <c r="T48" s="107" t="s">
        <v>123</v>
      </c>
      <c r="U48" s="108" t="s">
        <v>125</v>
      </c>
      <c r="V48" s="109" t="s">
        <v>127</v>
      </c>
      <c r="W48" s="110" t="s">
        <v>129</v>
      </c>
      <c r="X48" s="111" t="s">
        <v>131</v>
      </c>
    </row>
    <row r="49" spans="1:25" ht="15.75" thickBot="1" x14ac:dyDescent="0.25">
      <c r="A49" s="113">
        <f>IF(I49=1,F49,0)</f>
        <v>0</v>
      </c>
      <c r="B49" s="113">
        <f>IF(I49=3,F49,0)</f>
        <v>0</v>
      </c>
      <c r="C49" s="113">
        <f>IF(I49=4,F49,0)</f>
        <v>0</v>
      </c>
      <c r="D49" s="113">
        <f>IF(I49=5,F49,0)</f>
        <v>10</v>
      </c>
      <c r="E49" s="113">
        <f>IF(I49=6,F49,0)</f>
        <v>0</v>
      </c>
      <c r="F49" s="117">
        <v>10</v>
      </c>
      <c r="H49" s="138">
        <v>1</v>
      </c>
      <c r="I49" s="112">
        <v>5</v>
      </c>
      <c r="J49" s="276" t="str">
        <f>LOOKUP(I49,Names!A$2:B1942)</f>
        <v>Tamworth AC</v>
      </c>
      <c r="K49" s="114" t="s">
        <v>546</v>
      </c>
      <c r="L49" s="279"/>
      <c r="M49" s="280" t="s">
        <v>234</v>
      </c>
      <c r="N49" s="120">
        <v>1</v>
      </c>
      <c r="O49" s="112">
        <v>431</v>
      </c>
      <c r="P49" s="276" t="str">
        <f>LOOKUP(O49,Names!A$2:B1942)</f>
        <v>Iris Oliarynk</v>
      </c>
      <c r="Q49" s="114">
        <v>8.02</v>
      </c>
      <c r="R49" s="279"/>
      <c r="S49" s="76"/>
      <c r="T49" s="116">
        <f>IF(INT(O49/100)=1,Y49,0)</f>
        <v>0</v>
      </c>
      <c r="U49" s="116">
        <f>IF(INT(O49/100)=3,Y49,0)</f>
        <v>0</v>
      </c>
      <c r="V49" s="116">
        <f>IF(INT(O49/100)=4,Y49,0)</f>
        <v>10</v>
      </c>
      <c r="W49" s="116">
        <f>IF(INT(O49/100)=5,Y49,0)</f>
        <v>0</v>
      </c>
      <c r="X49" s="116">
        <f>IF(INT(O49/100)=6,Y49,0)</f>
        <v>0</v>
      </c>
      <c r="Y49" s="105">
        <v>10</v>
      </c>
    </row>
    <row r="50" spans="1:25" ht="15.75" thickBot="1" x14ac:dyDescent="0.25">
      <c r="A50" s="113">
        <f>IF(I50=1,F50,0)</f>
        <v>0</v>
      </c>
      <c r="B50" s="113">
        <f>IF(I50=3,F50,0)</f>
        <v>0</v>
      </c>
      <c r="C50" s="113">
        <f>IF(I50=4,F50,0)</f>
        <v>0</v>
      </c>
      <c r="D50" s="113">
        <f>IF(I50=5,F50,0)</f>
        <v>0</v>
      </c>
      <c r="E50" s="113">
        <f>IF(I50=6,F50,0)</f>
        <v>8</v>
      </c>
      <c r="F50" s="117">
        <v>8</v>
      </c>
      <c r="H50" s="138">
        <v>2</v>
      </c>
      <c r="I50" s="112">
        <v>6</v>
      </c>
      <c r="J50" s="276" t="str">
        <f>LOOKUP(I50,Names!A$2:B1943)</f>
        <v>Solihull &amp; Small Heath</v>
      </c>
      <c r="K50" s="114" t="s">
        <v>547</v>
      </c>
      <c r="L50" s="279"/>
      <c r="M50" s="280" t="s">
        <v>234</v>
      </c>
      <c r="N50" s="120">
        <v>2</v>
      </c>
      <c r="O50" s="112">
        <v>318</v>
      </c>
      <c r="P50" s="276" t="str">
        <f>LOOKUP(O50,Names!A$2:B1943)</f>
        <v>Lauren Walker</v>
      </c>
      <c r="Q50" s="114">
        <v>6.32</v>
      </c>
      <c r="R50" s="279"/>
      <c r="S50" s="76"/>
      <c r="T50" s="116">
        <f>IF(INT(O50/100)=1,Y50,0)</f>
        <v>0</v>
      </c>
      <c r="U50" s="116">
        <f>IF(INT(O50/100)=3,Y50,0)</f>
        <v>8</v>
      </c>
      <c r="V50" s="116">
        <f>IF(INT(O50/100)=4,Y50,0)</f>
        <v>0</v>
      </c>
      <c r="W50" s="116">
        <f>IF(INT(O50/100)=5,Y50,0)</f>
        <v>0</v>
      </c>
      <c r="X50" s="116">
        <f>IF(INT(O50/100)=6,Y50,0)</f>
        <v>0</v>
      </c>
      <c r="Y50" s="105">
        <v>8</v>
      </c>
    </row>
    <row r="51" spans="1:25" ht="15.75" thickBot="1" x14ac:dyDescent="0.25">
      <c r="A51" s="113">
        <f>IF(I51=1,F51,0)</f>
        <v>0</v>
      </c>
      <c r="B51" s="113">
        <f>IF(I51=3,F51,0)</f>
        <v>6</v>
      </c>
      <c r="C51" s="113">
        <f>IF(I51=4,F51,0)</f>
        <v>0</v>
      </c>
      <c r="D51" s="113">
        <f>IF(I51=5,F51,0)</f>
        <v>0</v>
      </c>
      <c r="E51" s="113">
        <f>IF(I51=6,F51,0)</f>
        <v>0</v>
      </c>
      <c r="F51" s="117">
        <v>6</v>
      </c>
      <c r="H51" s="138">
        <v>3</v>
      </c>
      <c r="I51" s="112">
        <v>3</v>
      </c>
      <c r="J51" s="276" t="str">
        <f>LOOKUP(I51,Names!A$2:B1944)</f>
        <v>Birchfield Harriers</v>
      </c>
      <c r="K51" s="114" t="s">
        <v>548</v>
      </c>
      <c r="L51" s="279"/>
      <c r="M51" s="280" t="s">
        <v>234</v>
      </c>
      <c r="N51" s="120">
        <v>3</v>
      </c>
      <c r="O51" s="112">
        <v>553</v>
      </c>
      <c r="P51" s="276" t="str">
        <f>LOOKUP(O51,Names!A$2:B1944)</f>
        <v>Lucy Wheeler</v>
      </c>
      <c r="Q51" s="114">
        <v>6.19</v>
      </c>
      <c r="R51" s="279"/>
      <c r="S51" s="76"/>
      <c r="T51" s="116">
        <f>IF(INT(O51/100)=1,Y51,0)</f>
        <v>0</v>
      </c>
      <c r="U51" s="116">
        <f>IF(INT(O51/100)=3,Y51,0)</f>
        <v>0</v>
      </c>
      <c r="V51" s="116">
        <f>IF(INT(O51/100)=4,Y51,0)</f>
        <v>0</v>
      </c>
      <c r="W51" s="116">
        <f>IF(INT(O51/100)=5,Y51,0)</f>
        <v>6</v>
      </c>
      <c r="X51" s="116">
        <f>IF(INT(O51/100)=6,Y51,0)</f>
        <v>0</v>
      </c>
      <c r="Y51" s="105">
        <v>6</v>
      </c>
    </row>
    <row r="52" spans="1:25" ht="15.75" thickBot="1" x14ac:dyDescent="0.25">
      <c r="A52" s="113">
        <f>IF(I52=1,F52,0)</f>
        <v>0</v>
      </c>
      <c r="B52" s="113">
        <f>IF(I52=3,F52,0)</f>
        <v>0</v>
      </c>
      <c r="C52" s="113">
        <f>IF(I52=4,F52,0)</f>
        <v>0</v>
      </c>
      <c r="D52" s="113">
        <f>IF(I52=5,F52,0)</f>
        <v>0</v>
      </c>
      <c r="E52" s="113">
        <f>IF(I52=6,F52,0)</f>
        <v>0</v>
      </c>
      <c r="F52" s="117">
        <v>4</v>
      </c>
      <c r="H52" s="138">
        <v>4</v>
      </c>
      <c r="I52" s="112"/>
      <c r="J52" s="276" t="e">
        <f>LOOKUP(I52,Names!A$2:B1945)</f>
        <v>#N/A</v>
      </c>
      <c r="K52" s="114"/>
      <c r="L52" s="279"/>
      <c r="M52" s="280" t="s">
        <v>234</v>
      </c>
      <c r="N52" s="120">
        <v>4</v>
      </c>
      <c r="O52" s="112">
        <v>139</v>
      </c>
      <c r="P52" s="276" t="str">
        <f>LOOKUP(O52,Names!A$2:B1945)</f>
        <v>Connie Wooton</v>
      </c>
      <c r="Q52" s="114">
        <v>5.87</v>
      </c>
      <c r="R52" s="279"/>
      <c r="S52" s="76"/>
      <c r="T52" s="116">
        <f>IF(INT(O52/100)=1,Y52,0)</f>
        <v>4</v>
      </c>
      <c r="U52" s="116">
        <f>IF(INT(O52/100)=3,Y52,0)</f>
        <v>0</v>
      </c>
      <c r="V52" s="116">
        <f>IF(INT(O52/100)=4,Y52,0)</f>
        <v>0</v>
      </c>
      <c r="W52" s="116">
        <f>IF(INT(O52/100)=5,Y52,0)</f>
        <v>0</v>
      </c>
      <c r="X52" s="116">
        <f>IF(INT(O52/100)=6,Y52,0)</f>
        <v>0</v>
      </c>
      <c r="Y52" s="105">
        <v>4</v>
      </c>
    </row>
    <row r="53" spans="1:25" ht="15.75" thickBot="1" x14ac:dyDescent="0.25">
      <c r="A53" s="113">
        <f>IF(I53=1,F53,0)</f>
        <v>0</v>
      </c>
      <c r="B53" s="113">
        <f>IF(I53=3,F53,0)</f>
        <v>0</v>
      </c>
      <c r="C53" s="113">
        <f>IF(I53=4,F53,0)</f>
        <v>0</v>
      </c>
      <c r="D53" s="113">
        <f>IF(I53=5,F53,0)</f>
        <v>0</v>
      </c>
      <c r="E53" s="113">
        <f>IF(I53=6,F53,0)</f>
        <v>0</v>
      </c>
      <c r="F53" s="117">
        <v>2</v>
      </c>
      <c r="H53" s="138">
        <v>5</v>
      </c>
      <c r="I53" s="112"/>
      <c r="J53" s="276" t="e">
        <f>LOOKUP(I53,Names!A$2:B1946)</f>
        <v>#N/A</v>
      </c>
      <c r="K53" s="114"/>
      <c r="L53" s="279"/>
      <c r="M53" s="280" t="s">
        <v>234</v>
      </c>
      <c r="N53" s="120">
        <v>5</v>
      </c>
      <c r="O53" s="112">
        <v>654</v>
      </c>
      <c r="P53" s="276" t="str">
        <f>LOOKUP(O53,Names!A$2:B1946)</f>
        <v>Sarah Russell</v>
      </c>
      <c r="Q53" s="114">
        <v>5.77</v>
      </c>
      <c r="R53" s="279"/>
      <c r="S53" s="76"/>
      <c r="T53" s="116">
        <f>IF(INT(O53/100)=1,Y53,0)</f>
        <v>0</v>
      </c>
      <c r="U53" s="116">
        <f>IF(INT(O53/100)=3,Y53,0)</f>
        <v>0</v>
      </c>
      <c r="V53" s="116">
        <f>IF(INT(O53/100)=4,Y53,0)</f>
        <v>0</v>
      </c>
      <c r="W53" s="116">
        <f>IF(INT(O53/100)=5,Y53,0)</f>
        <v>0</v>
      </c>
      <c r="X53" s="116">
        <f>IF(INT(O53/100)=6,Y53,0)</f>
        <v>2</v>
      </c>
      <c r="Y53" s="105">
        <v>2</v>
      </c>
    </row>
    <row r="54" spans="1:25" ht="15.75" thickBot="1" x14ac:dyDescent="0.25">
      <c r="A54" s="114"/>
      <c r="B54" s="114"/>
      <c r="C54" s="114"/>
      <c r="D54" s="114"/>
      <c r="E54" s="114"/>
      <c r="F54" s="115" t="s">
        <v>133</v>
      </c>
      <c r="H54" s="250"/>
      <c r="I54" s="277"/>
      <c r="J54" s="276"/>
      <c r="K54" s="276"/>
      <c r="L54" s="279"/>
      <c r="M54" s="280" t="s">
        <v>234</v>
      </c>
      <c r="N54" s="250"/>
      <c r="O54" s="277"/>
      <c r="P54" s="276"/>
      <c r="Q54" s="276"/>
      <c r="R54" s="279"/>
      <c r="S54" s="76"/>
      <c r="T54" s="130"/>
      <c r="U54" s="114"/>
      <c r="V54" s="114"/>
      <c r="W54" s="114"/>
      <c r="X54" s="114"/>
      <c r="Y54" s="115" t="s">
        <v>133</v>
      </c>
    </row>
    <row r="55" spans="1:25" ht="16.5" thickBot="1" x14ac:dyDescent="0.3">
      <c r="A55" s="107" t="s">
        <v>123</v>
      </c>
      <c r="B55" s="108" t="s">
        <v>125</v>
      </c>
      <c r="C55" s="109" t="s">
        <v>127</v>
      </c>
      <c r="D55" s="110" t="s">
        <v>129</v>
      </c>
      <c r="E55" s="111" t="s">
        <v>131</v>
      </c>
      <c r="H55" s="265" t="s">
        <v>242</v>
      </c>
      <c r="I55" s="127">
        <v>9.1</v>
      </c>
      <c r="J55" s="277" t="s">
        <v>146</v>
      </c>
      <c r="K55" s="277"/>
      <c r="L55" s="279"/>
      <c r="M55" s="280" t="s">
        <v>234</v>
      </c>
      <c r="N55" s="265" t="s">
        <v>246</v>
      </c>
      <c r="O55" s="277"/>
      <c r="P55" s="277" t="s">
        <v>220</v>
      </c>
      <c r="Q55" s="277"/>
      <c r="R55" s="279"/>
      <c r="S55" s="76"/>
      <c r="T55" s="107" t="s">
        <v>123</v>
      </c>
      <c r="U55" s="108" t="s">
        <v>125</v>
      </c>
      <c r="V55" s="109" t="s">
        <v>127</v>
      </c>
      <c r="W55" s="110" t="s">
        <v>129</v>
      </c>
      <c r="X55" s="111" t="s">
        <v>131</v>
      </c>
    </row>
    <row r="56" spans="1:25" ht="15.75" thickBot="1" x14ac:dyDescent="0.25">
      <c r="A56" s="113">
        <f>IF(I56=1,F56,0)</f>
        <v>0</v>
      </c>
      <c r="B56" s="113">
        <f>IF(I56=3,F56,0)</f>
        <v>10</v>
      </c>
      <c r="C56" s="113">
        <f>IF(I56=4,F56,0)</f>
        <v>0</v>
      </c>
      <c r="D56" s="113">
        <f>IF(I56=5,F56,0)</f>
        <v>0</v>
      </c>
      <c r="E56" s="113">
        <f>IF(I56=6,F56,0)</f>
        <v>0</v>
      </c>
      <c r="F56" s="117">
        <v>10</v>
      </c>
      <c r="H56" s="138">
        <v>1</v>
      </c>
      <c r="I56" s="112">
        <v>3</v>
      </c>
      <c r="J56" s="276" t="str">
        <f>LOOKUP(I56,Names!A$2:B1949)</f>
        <v>Birchfield Harriers</v>
      </c>
      <c r="K56" s="114" t="s">
        <v>549</v>
      </c>
      <c r="L56" s="279"/>
      <c r="M56" s="280" t="s">
        <v>234</v>
      </c>
      <c r="N56" s="120">
        <v>1</v>
      </c>
      <c r="O56" s="112">
        <v>319</v>
      </c>
      <c r="P56" s="276" t="str">
        <f>LOOKUP(O56,Names!A$2:B1949)</f>
        <v>Atiyah Skeete</v>
      </c>
      <c r="Q56" s="114">
        <v>5.43</v>
      </c>
      <c r="R56" s="279"/>
      <c r="S56" s="76"/>
      <c r="T56" s="116">
        <f>IF(INT(O56/100)=1,Y56,0)</f>
        <v>0</v>
      </c>
      <c r="U56" s="116">
        <f>IF(INT(O56/100)=3,Y56,0)</f>
        <v>10</v>
      </c>
      <c r="V56" s="116">
        <f>IF(INT(O56/100)=4,Y56,0)</f>
        <v>0</v>
      </c>
      <c r="W56" s="116">
        <f>IF(INT(O56/100)=5,Y56,0)</f>
        <v>0</v>
      </c>
      <c r="X56" s="116">
        <f>IF(INT(O56/100)=6,Y56,0)</f>
        <v>0</v>
      </c>
      <c r="Y56" s="105">
        <v>10</v>
      </c>
    </row>
    <row r="57" spans="1:25" ht="15.75" thickBot="1" x14ac:dyDescent="0.25">
      <c r="A57" s="113">
        <f>IF(I57=1,F57,0)</f>
        <v>0</v>
      </c>
      <c r="B57" s="113">
        <f>IF(I57=3,F57,0)</f>
        <v>0</v>
      </c>
      <c r="C57" s="113">
        <f>IF(I57=4,F57,0)</f>
        <v>0</v>
      </c>
      <c r="D57" s="113">
        <f>IF(I57=5,F57,0)</f>
        <v>0</v>
      </c>
      <c r="E57" s="113">
        <f>IF(I57=6,F57,0)</f>
        <v>8</v>
      </c>
      <c r="F57" s="117">
        <v>8</v>
      </c>
      <c r="H57" s="138">
        <v>2</v>
      </c>
      <c r="I57" s="112">
        <v>6</v>
      </c>
      <c r="J57" s="276" t="str">
        <f>LOOKUP(I57,Names!A$2:B1950)</f>
        <v>Solihull &amp; Small Heath</v>
      </c>
      <c r="K57" s="114" t="s">
        <v>550</v>
      </c>
      <c r="L57" s="279"/>
      <c r="M57" s="280" t="s">
        <v>234</v>
      </c>
      <c r="N57" s="120">
        <v>2</v>
      </c>
      <c r="O57" s="112">
        <v>653</v>
      </c>
      <c r="P57" s="276" t="str">
        <f>LOOKUP(O57,Names!A$2:B1950)</f>
        <v>Georgia Harding</v>
      </c>
      <c r="Q57" s="114">
        <v>4.6500000000000004</v>
      </c>
      <c r="R57" s="279"/>
      <c r="S57" s="76"/>
      <c r="T57" s="116">
        <f>IF(INT(O57/100)=1,Y57,0)</f>
        <v>0</v>
      </c>
      <c r="U57" s="116">
        <f>IF(INT(O57/100)=3,Y57,0)</f>
        <v>0</v>
      </c>
      <c r="V57" s="116">
        <f>IF(INT(O57/100)=4,Y57,0)</f>
        <v>0</v>
      </c>
      <c r="W57" s="116">
        <f>IF(INT(O57/100)=5,Y57,0)</f>
        <v>0</v>
      </c>
      <c r="X57" s="116">
        <f>IF(INT(O57/100)=6,Y57,0)</f>
        <v>8</v>
      </c>
      <c r="Y57" s="105">
        <v>8</v>
      </c>
    </row>
    <row r="58" spans="1:25" ht="15.75" thickBot="1" x14ac:dyDescent="0.25">
      <c r="A58" s="113">
        <f>IF(I58=1,F58,0)</f>
        <v>0</v>
      </c>
      <c r="B58" s="113">
        <f>IF(I58=3,F58,0)</f>
        <v>0</v>
      </c>
      <c r="C58" s="113">
        <f>IF(I58=4,F58,0)</f>
        <v>0</v>
      </c>
      <c r="D58" s="113">
        <f>IF(I58=5,F58,0)</f>
        <v>6</v>
      </c>
      <c r="E58" s="113">
        <f>IF(I58=6,F58,0)</f>
        <v>0</v>
      </c>
      <c r="F58" s="117">
        <v>6</v>
      </c>
      <c r="H58" s="138">
        <v>3</v>
      </c>
      <c r="I58" s="112">
        <v>5</v>
      </c>
      <c r="J58" s="276" t="str">
        <f>LOOKUP(I58,Names!A$2:B1951)</f>
        <v>Tamworth AC</v>
      </c>
      <c r="K58" s="114" t="s">
        <v>551</v>
      </c>
      <c r="L58" s="279"/>
      <c r="M58" s="280" t="s">
        <v>234</v>
      </c>
      <c r="N58" s="120">
        <v>3</v>
      </c>
      <c r="O58" s="112">
        <v>556</v>
      </c>
      <c r="P58" s="276" t="str">
        <f>LOOKUP(O58,Names!A$2:B1951)</f>
        <v>Rachel West</v>
      </c>
      <c r="Q58" s="114">
        <v>4.6100000000000003</v>
      </c>
      <c r="R58" s="279"/>
      <c r="S58" s="76"/>
      <c r="T58" s="116">
        <f>IF(INT(O58/100)=1,Y58,0)</f>
        <v>0</v>
      </c>
      <c r="U58" s="116">
        <f>IF(INT(O58/100)=3,Y58,0)</f>
        <v>0</v>
      </c>
      <c r="V58" s="116">
        <f>IF(INT(O58/100)=4,Y58,0)</f>
        <v>0</v>
      </c>
      <c r="W58" s="116">
        <f>IF(INT(O58/100)=5,Y58,0)</f>
        <v>6</v>
      </c>
      <c r="X58" s="116">
        <f>IF(INT(O58/100)=6,Y58,0)</f>
        <v>0</v>
      </c>
      <c r="Y58" s="105">
        <v>6</v>
      </c>
    </row>
    <row r="59" spans="1:25" ht="15.75" thickBot="1" x14ac:dyDescent="0.25">
      <c r="A59" s="113">
        <f>IF(I59=1,F59,0)</f>
        <v>4</v>
      </c>
      <c r="B59" s="113">
        <f>IF(I59=3,F59,0)</f>
        <v>0</v>
      </c>
      <c r="C59" s="113">
        <f>IF(I59=4,F59,0)</f>
        <v>0</v>
      </c>
      <c r="D59" s="113">
        <f>IF(I59=5,F59,0)</f>
        <v>0</v>
      </c>
      <c r="E59" s="113">
        <f>IF(I59=6,F59,0)</f>
        <v>0</v>
      </c>
      <c r="F59" s="117">
        <v>4</v>
      </c>
      <c r="H59" s="138">
        <v>4</v>
      </c>
      <c r="I59" s="112">
        <v>1</v>
      </c>
      <c r="J59" s="276" t="str">
        <f>LOOKUP(I59,Names!A$2:B1952)</f>
        <v>Royal Sutton Coldfield</v>
      </c>
      <c r="K59" s="114" t="s">
        <v>552</v>
      </c>
      <c r="L59" s="279"/>
      <c r="M59" s="280" t="s">
        <v>234</v>
      </c>
      <c r="N59" s="120">
        <v>4</v>
      </c>
      <c r="O59" s="112">
        <v>447</v>
      </c>
      <c r="P59" s="276" t="str">
        <f>LOOKUP(O59,Names!A$2:B1952)</f>
        <v>Oliver Taylor</v>
      </c>
      <c r="Q59" s="114">
        <v>4.34</v>
      </c>
      <c r="R59" s="279"/>
      <c r="S59" s="76"/>
      <c r="T59" s="116">
        <f>IF(INT(O59/100)=1,Y59,0)</f>
        <v>0</v>
      </c>
      <c r="U59" s="116">
        <f>IF(INT(O59/100)=3,Y59,0)</f>
        <v>0</v>
      </c>
      <c r="V59" s="116">
        <f>IF(INT(O59/100)=4,Y59,0)</f>
        <v>4</v>
      </c>
      <c r="W59" s="116">
        <f>IF(INT(O59/100)=5,Y59,0)</f>
        <v>0</v>
      </c>
      <c r="X59" s="116">
        <f>IF(INT(O59/100)=6,Y59,0)</f>
        <v>0</v>
      </c>
      <c r="Y59" s="105">
        <v>4</v>
      </c>
    </row>
    <row r="60" spans="1:25" ht="15.75" thickBot="1" x14ac:dyDescent="0.25">
      <c r="A60" s="113">
        <f>IF(I60=1,F60,0)</f>
        <v>0</v>
      </c>
      <c r="B60" s="113">
        <f>IF(I60=3,F60,0)</f>
        <v>0</v>
      </c>
      <c r="C60" s="113">
        <f>IF(I60=4,F60,0)</f>
        <v>2</v>
      </c>
      <c r="D60" s="113">
        <f>IF(I60=5,F60,0)</f>
        <v>0</v>
      </c>
      <c r="E60" s="113">
        <f>IF(I60=6,F60,0)</f>
        <v>0</v>
      </c>
      <c r="F60" s="117">
        <v>2</v>
      </c>
      <c r="H60" s="140">
        <v>5</v>
      </c>
      <c r="I60" s="125">
        <v>4</v>
      </c>
      <c r="J60" s="285" t="str">
        <f>LOOKUP(I60,Names!A$2:B1953)</f>
        <v>Halesowen C&amp;AC</v>
      </c>
      <c r="K60" s="136" t="s">
        <v>553</v>
      </c>
      <c r="L60" s="282"/>
      <c r="M60" s="280" t="s">
        <v>234</v>
      </c>
      <c r="N60" s="124">
        <v>5</v>
      </c>
      <c r="O60" s="125">
        <v>141</v>
      </c>
      <c r="P60" s="285" t="str">
        <f>LOOKUP(O60,Names!A$2:B1953)</f>
        <v>Maddy Underwood</v>
      </c>
      <c r="Q60" s="136">
        <v>4.1500000000000004</v>
      </c>
      <c r="R60" s="282"/>
      <c r="S60" s="76"/>
      <c r="T60" s="116">
        <f>IF(INT(O60/100)=1,Y60,0)</f>
        <v>2</v>
      </c>
      <c r="U60" s="116">
        <f>IF(INT(O60/100)=3,Y60,0)</f>
        <v>0</v>
      </c>
      <c r="V60" s="116">
        <f>IF(INT(O60/100)=4,Y60,0)</f>
        <v>0</v>
      </c>
      <c r="W60" s="116">
        <f>IF(INT(O60/100)=5,Y60,0)</f>
        <v>0</v>
      </c>
      <c r="X60" s="116">
        <f>IF(INT(O60/100)=6,Y60,0)</f>
        <v>0</v>
      </c>
      <c r="Y60" s="105">
        <v>2</v>
      </c>
    </row>
    <row r="61" spans="1:25" ht="15.75" thickBot="1" x14ac:dyDescent="0.25">
      <c r="A61" s="114"/>
      <c r="B61" s="114"/>
      <c r="C61" s="114"/>
      <c r="D61" s="114"/>
      <c r="E61" s="114"/>
      <c r="F61" s="115" t="s">
        <v>133</v>
      </c>
      <c r="H61" s="284"/>
      <c r="I61" s="284"/>
      <c r="J61" s="283"/>
      <c r="K61" s="283"/>
      <c r="L61" s="283"/>
      <c r="M61" s="280" t="s">
        <v>234</v>
      </c>
      <c r="N61" s="284"/>
      <c r="O61" s="284"/>
      <c r="P61" s="283"/>
      <c r="Q61" s="283"/>
      <c r="R61" s="283"/>
      <c r="T61" s="114"/>
      <c r="U61" s="114"/>
      <c r="V61" s="114"/>
      <c r="W61" s="114"/>
      <c r="X61" s="114"/>
      <c r="Y61" s="115" t="s">
        <v>133</v>
      </c>
    </row>
    <row r="62" spans="1:25" ht="16.5" thickBot="1" x14ac:dyDescent="0.3">
      <c r="A62" s="107" t="s">
        <v>123</v>
      </c>
      <c r="B62" s="108" t="s">
        <v>125</v>
      </c>
      <c r="C62" s="109" t="s">
        <v>127</v>
      </c>
      <c r="D62" s="110" t="s">
        <v>129</v>
      </c>
      <c r="E62" s="111" t="s">
        <v>131</v>
      </c>
      <c r="H62" s="264" t="s">
        <v>243</v>
      </c>
      <c r="I62" s="286"/>
      <c r="J62" s="275" t="s">
        <v>187</v>
      </c>
      <c r="K62" s="275"/>
      <c r="L62" s="278"/>
      <c r="M62" s="280" t="s">
        <v>234</v>
      </c>
      <c r="N62" s="264" t="s">
        <v>244</v>
      </c>
      <c r="O62" s="286"/>
      <c r="P62" s="275" t="s">
        <v>188</v>
      </c>
      <c r="Q62" s="275"/>
      <c r="R62" s="278"/>
      <c r="S62" s="76"/>
      <c r="T62" s="107" t="s">
        <v>123</v>
      </c>
      <c r="U62" s="108" t="s">
        <v>125</v>
      </c>
      <c r="V62" s="109" t="s">
        <v>127</v>
      </c>
      <c r="W62" s="110" t="s">
        <v>129</v>
      </c>
      <c r="X62" s="111" t="s">
        <v>131</v>
      </c>
    </row>
    <row r="63" spans="1:25" ht="15.75" thickBot="1" x14ac:dyDescent="0.25">
      <c r="A63" s="116">
        <f>IF(INT(I63/100)=1,F63,0)</f>
        <v>0</v>
      </c>
      <c r="B63" s="116">
        <f>IF(INT(I63/100)=3,F63,0)</f>
        <v>0</v>
      </c>
      <c r="C63" s="116">
        <f>IF(INT(I63/100)=4,F63,0)</f>
        <v>0</v>
      </c>
      <c r="D63" s="116">
        <f>IF(INT(I63/100)=5,F63,0)</f>
        <v>10</v>
      </c>
      <c r="E63" s="116">
        <f>IF(INT(I63/100)=6,F63,0)</f>
        <v>0</v>
      </c>
      <c r="F63" s="105">
        <v>10</v>
      </c>
      <c r="H63" s="120">
        <v>1</v>
      </c>
      <c r="I63" s="112">
        <v>560</v>
      </c>
      <c r="J63" s="276" t="str">
        <f>LOOKUP(I63,Names!A$2:B1949)</f>
        <v>Erin Bush</v>
      </c>
      <c r="K63" s="114">
        <v>77</v>
      </c>
      <c r="L63" s="279"/>
      <c r="M63" s="280" t="s">
        <v>234</v>
      </c>
      <c r="N63" s="120">
        <v>1</v>
      </c>
      <c r="O63" s="112">
        <v>555</v>
      </c>
      <c r="P63" s="276" t="str">
        <f>LOOKUP(O63,Names!A$2:B1956)</f>
        <v>Lauren Swindell</v>
      </c>
      <c r="Q63" s="114">
        <v>76</v>
      </c>
      <c r="R63" s="279"/>
      <c r="S63" s="76"/>
      <c r="T63" s="116">
        <f>IF(INT(O63/100)=1,Y63,0)</f>
        <v>0</v>
      </c>
      <c r="U63" s="116">
        <f>IF(INT(O63/100)=3,Y63,0)</f>
        <v>0</v>
      </c>
      <c r="V63" s="116">
        <f>IF(INT(O63/100)=4,Y63,0)</f>
        <v>0</v>
      </c>
      <c r="W63" s="116">
        <f>IF(INT(O63/100)=5,Y63,0)</f>
        <v>10</v>
      </c>
      <c r="X63" s="116">
        <f>IF(INT(O63/100)=6,Y63,0)</f>
        <v>0</v>
      </c>
      <c r="Y63" s="105">
        <v>10</v>
      </c>
    </row>
    <row r="64" spans="1:25" ht="15.75" thickBot="1" x14ac:dyDescent="0.25">
      <c r="A64" s="116">
        <f>IF(INT(I64/100)=1,F64,0)</f>
        <v>0</v>
      </c>
      <c r="B64" s="116">
        <f>IF(INT(I64/100)=3,F64,0)</f>
        <v>0</v>
      </c>
      <c r="C64" s="116">
        <f>IF(INT(I64/100)=4,F64,0)</f>
        <v>8</v>
      </c>
      <c r="D64" s="116">
        <f>IF(INT(I64/100)=5,F64,0)</f>
        <v>0</v>
      </c>
      <c r="E64" s="116">
        <f>IF(INT(I64/100)=6,F64,0)</f>
        <v>0</v>
      </c>
      <c r="F64" s="105">
        <v>8</v>
      </c>
      <c r="H64" s="120">
        <v>2</v>
      </c>
      <c r="I64" s="112">
        <v>452</v>
      </c>
      <c r="J64" s="276" t="str">
        <f>LOOKUP(I64,Names!A$2:B1950)</f>
        <v>Alice Scott</v>
      </c>
      <c r="K64" s="114">
        <v>75</v>
      </c>
      <c r="L64" s="279"/>
      <c r="M64" s="280" t="s">
        <v>234</v>
      </c>
      <c r="N64" s="120">
        <v>2</v>
      </c>
      <c r="O64" s="112">
        <v>448</v>
      </c>
      <c r="P64" s="276" t="str">
        <f>LOOKUP(O64,Names!A$2:B1957)</f>
        <v>Grace Taylor</v>
      </c>
      <c r="Q64" s="114">
        <v>68</v>
      </c>
      <c r="R64" s="279"/>
      <c r="S64" s="76"/>
      <c r="T64" s="116">
        <f>IF(INT(O64/100)=1,Y64,0)</f>
        <v>0</v>
      </c>
      <c r="U64" s="116">
        <f>IF(INT(O64/100)=3,Y64,0)</f>
        <v>0</v>
      </c>
      <c r="V64" s="116">
        <f>IF(INT(O64/100)=4,Y64,0)</f>
        <v>8</v>
      </c>
      <c r="W64" s="116">
        <f>IF(INT(O64/100)=5,Y64,0)</f>
        <v>0</v>
      </c>
      <c r="X64" s="116">
        <f>IF(INT(O64/100)=6,Y64,0)</f>
        <v>0</v>
      </c>
      <c r="Y64" s="105">
        <v>8</v>
      </c>
    </row>
    <row r="65" spans="1:25" ht="15.75" thickBot="1" x14ac:dyDescent="0.25">
      <c r="A65" s="116">
        <f>IF(INT(I65/100)=1,F65,0)</f>
        <v>0</v>
      </c>
      <c r="B65" s="116">
        <f>IF(INT(I65/100)=3,F65,0)</f>
        <v>0</v>
      </c>
      <c r="C65" s="116">
        <f>IF(INT(I65/100)=4,F65,0)</f>
        <v>0</v>
      </c>
      <c r="D65" s="116">
        <f>IF(INT(I65/100)=5,F65,0)</f>
        <v>0</v>
      </c>
      <c r="E65" s="116">
        <f>IF(INT(I65/100)=6,F65,0)</f>
        <v>6</v>
      </c>
      <c r="F65" s="105">
        <v>6</v>
      </c>
      <c r="H65" s="120">
        <v>3</v>
      </c>
      <c r="I65" s="112">
        <v>657</v>
      </c>
      <c r="J65" s="276" t="str">
        <f>LOOKUP(I65,Names!A$2:B1951)</f>
        <v>Ellen Crockett</v>
      </c>
      <c r="K65" s="114">
        <v>70</v>
      </c>
      <c r="L65" s="279"/>
      <c r="M65" s="280" t="s">
        <v>234</v>
      </c>
      <c r="N65" s="120">
        <v>3</v>
      </c>
      <c r="O65" s="112">
        <v>651</v>
      </c>
      <c r="P65" s="276" t="str">
        <f>LOOKUP(O65,Names!A$2:B1958)</f>
        <v>Katie Lund</v>
      </c>
      <c r="Q65" s="114">
        <v>65</v>
      </c>
      <c r="R65" s="279"/>
      <c r="S65" s="76"/>
      <c r="T65" s="116">
        <f>IF(INT(O65/100)=1,Y65,0)</f>
        <v>0</v>
      </c>
      <c r="U65" s="116">
        <f>IF(INT(O65/100)=3,Y65,0)</f>
        <v>0</v>
      </c>
      <c r="V65" s="116">
        <f>IF(INT(O65/100)=4,Y65,0)</f>
        <v>0</v>
      </c>
      <c r="W65" s="116">
        <f>IF(INT(O65/100)=5,Y65,0)</f>
        <v>0</v>
      </c>
      <c r="X65" s="116">
        <f>IF(INT(O65/100)=6,Y65,0)</f>
        <v>6</v>
      </c>
      <c r="Y65" s="105">
        <v>6</v>
      </c>
    </row>
    <row r="66" spans="1:25" ht="15.75" thickBot="1" x14ac:dyDescent="0.25">
      <c r="A66" s="116">
        <f>IF(INT(I66/100)=1,F66,0)</f>
        <v>4</v>
      </c>
      <c r="B66" s="116">
        <f>IF(INT(I66/100)=3,F66,0)</f>
        <v>0</v>
      </c>
      <c r="C66" s="116">
        <f>IF(INT(I66/100)=4,F66,0)</f>
        <v>0</v>
      </c>
      <c r="D66" s="116">
        <f>IF(INT(I66/100)=5,F66,0)</f>
        <v>0</v>
      </c>
      <c r="E66" s="116">
        <f>IF(INT(I66/100)=6,F66,0)</f>
        <v>0</v>
      </c>
      <c r="F66" s="105">
        <v>4</v>
      </c>
      <c r="H66" s="120">
        <v>4</v>
      </c>
      <c r="I66" s="112">
        <v>134</v>
      </c>
      <c r="J66" s="276" t="str">
        <f>LOOKUP(I66,Names!A$2:B1952)</f>
        <v>Alexandra Burn</v>
      </c>
      <c r="K66" s="114">
        <v>68</v>
      </c>
      <c r="L66" s="279"/>
      <c r="M66" s="280" t="s">
        <v>234</v>
      </c>
      <c r="N66" s="120">
        <v>4</v>
      </c>
      <c r="O66" s="112">
        <v>138</v>
      </c>
      <c r="P66" s="276" t="str">
        <f>LOOKUP(O66,Names!A$2:B1959)</f>
        <v>Alice Nolan</v>
      </c>
      <c r="Q66" s="114">
        <v>64</v>
      </c>
      <c r="R66" s="279"/>
      <c r="S66" s="76"/>
      <c r="T66" s="116">
        <f>IF(INT(O66/100)=1,Y66,0)</f>
        <v>4</v>
      </c>
      <c r="U66" s="116">
        <f>IF(INT(O66/100)=3,Y66,0)</f>
        <v>0</v>
      </c>
      <c r="V66" s="116">
        <f>IF(INT(O66/100)=4,Y66,0)</f>
        <v>0</v>
      </c>
      <c r="W66" s="116">
        <f>IF(INT(O66/100)=5,Y66,0)</f>
        <v>0</v>
      </c>
      <c r="X66" s="116">
        <f>IF(INT(O66/100)=6,Y66,0)</f>
        <v>0</v>
      </c>
      <c r="Y66" s="105">
        <v>4</v>
      </c>
    </row>
    <row r="67" spans="1:25" ht="15.75" thickBot="1" x14ac:dyDescent="0.25">
      <c r="A67" s="116">
        <f>IF(INT(I67/100)=1,F67,0)</f>
        <v>0</v>
      </c>
      <c r="B67" s="116">
        <f>IF(INT(I67/100)=3,F67,0)</f>
        <v>2</v>
      </c>
      <c r="C67" s="116">
        <f>IF(INT(I67/100)=4,F67,0)</f>
        <v>0</v>
      </c>
      <c r="D67" s="116">
        <f>IF(INT(I67/100)=5,F67,0)</f>
        <v>0</v>
      </c>
      <c r="E67" s="116">
        <f>IF(INT(I67/100)=6,F67,0)</f>
        <v>0</v>
      </c>
      <c r="F67" s="105">
        <v>2</v>
      </c>
      <c r="H67" s="120">
        <v>5</v>
      </c>
      <c r="I67" s="112">
        <v>316</v>
      </c>
      <c r="J67" s="276" t="str">
        <f>LOOKUP(I67,Names!A$2:B1953)</f>
        <v>Caitlin McMorrow</v>
      </c>
      <c r="K67" s="114">
        <v>65</v>
      </c>
      <c r="L67" s="279"/>
      <c r="M67" s="280" t="s">
        <v>234</v>
      </c>
      <c r="N67" s="120">
        <v>5</v>
      </c>
      <c r="O67" s="112">
        <v>317</v>
      </c>
      <c r="P67" s="276" t="str">
        <f>LOOKUP(O67,Names!A$2:B1960)</f>
        <v>Ellisia Watterson</v>
      </c>
      <c r="Q67" s="114">
        <v>52</v>
      </c>
      <c r="R67" s="279"/>
      <c r="S67" s="76"/>
      <c r="T67" s="116">
        <f>IF(INT(O67/100)=1,Y67,0)</f>
        <v>0</v>
      </c>
      <c r="U67" s="116">
        <f>IF(INT(O67/100)=3,Y67,0)</f>
        <v>2</v>
      </c>
      <c r="V67" s="116">
        <f>IF(INT(O67/100)=4,Y67,0)</f>
        <v>0</v>
      </c>
      <c r="W67" s="116">
        <f>IF(INT(O67/100)=5,Y67,0)</f>
        <v>0</v>
      </c>
      <c r="X67" s="116">
        <f>IF(INT(O67/100)=6,Y67,0)</f>
        <v>0</v>
      </c>
      <c r="Y67" s="105">
        <v>2</v>
      </c>
    </row>
    <row r="68" spans="1:25" ht="15.75" thickBot="1" x14ac:dyDescent="0.25">
      <c r="A68" s="114"/>
      <c r="B68" s="114"/>
      <c r="C68" s="114"/>
      <c r="D68" s="114"/>
      <c r="E68" s="114"/>
      <c r="F68" s="115" t="s">
        <v>133</v>
      </c>
      <c r="H68" s="251"/>
      <c r="I68" s="252"/>
      <c r="J68" s="285"/>
      <c r="K68" s="285"/>
      <c r="L68" s="282"/>
      <c r="M68" s="280" t="s">
        <v>234</v>
      </c>
      <c r="N68" s="251"/>
      <c r="O68" s="252"/>
      <c r="P68" s="285"/>
      <c r="Q68" s="285"/>
      <c r="R68" s="282"/>
      <c r="S68" s="76"/>
      <c r="T68" s="114"/>
      <c r="U68" s="114"/>
      <c r="V68" s="114"/>
      <c r="W68" s="114"/>
      <c r="X68" s="114"/>
      <c r="Y68" s="115" t="s">
        <v>133</v>
      </c>
    </row>
  </sheetData>
  <sortState ref="O1:Q5">
    <sortCondition descending="1" ref="Q1:Q5"/>
  </sortState>
  <mergeCells count="1">
    <mergeCell ref="H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"/>
  <cols>
    <col min="1" max="1" width="6.42578125" style="3" customWidth="1"/>
    <col min="2" max="2" width="25.85546875" style="3" customWidth="1"/>
    <col min="3" max="3" width="6.7109375" style="209" customWidth="1"/>
    <col min="4" max="4" width="6.7109375" style="3" customWidth="1"/>
    <col min="5" max="5" width="6.7109375" style="209" customWidth="1"/>
    <col min="6" max="6" width="6.7109375" style="3" customWidth="1"/>
    <col min="7" max="7" width="6.7109375" style="104" customWidth="1"/>
    <col min="8" max="8" width="6.7109375" style="3" customWidth="1"/>
    <col min="9" max="9" width="6.7109375" style="104" customWidth="1"/>
    <col min="10" max="10" width="6.7109375" style="3" customWidth="1"/>
    <col min="11" max="11" width="6.7109375" style="104" customWidth="1"/>
    <col min="12" max="14" width="6.7109375" style="3" customWidth="1"/>
    <col min="15" max="15" width="4.85546875" style="3" customWidth="1"/>
    <col min="16" max="16" width="4.85546875" style="74" customWidth="1"/>
    <col min="17" max="17" width="9.140625" style="74"/>
    <col min="18" max="18" width="7" style="3" customWidth="1"/>
    <col min="19" max="16384" width="9.140625" style="3"/>
  </cols>
  <sheetData>
    <row r="1" spans="1:18" ht="21" thickBot="1" x14ac:dyDescent="0.35">
      <c r="A1" s="333"/>
      <c r="B1" s="471" t="s">
        <v>173</v>
      </c>
      <c r="C1" s="338" t="s">
        <v>123</v>
      </c>
      <c r="D1" s="339">
        <f>Q11</f>
        <v>252</v>
      </c>
      <c r="E1" s="340" t="s">
        <v>125</v>
      </c>
      <c r="F1" s="341">
        <f>Q19</f>
        <v>307</v>
      </c>
      <c r="G1" s="448" t="s">
        <v>127</v>
      </c>
      <c r="H1" s="343">
        <f>Q27</f>
        <v>76</v>
      </c>
      <c r="I1" s="344" t="s">
        <v>129</v>
      </c>
      <c r="J1" s="345">
        <f>Q35</f>
        <v>417</v>
      </c>
      <c r="K1" s="346" t="s">
        <v>131</v>
      </c>
      <c r="L1" s="347">
        <f>Q43</f>
        <v>521</v>
      </c>
      <c r="M1" s="473" t="s">
        <v>513</v>
      </c>
      <c r="N1" s="474"/>
      <c r="O1" s="474"/>
      <c r="P1" s="474"/>
      <c r="Q1" s="475"/>
    </row>
    <row r="2" spans="1:18" ht="23.25" customHeight="1" thickBot="1" x14ac:dyDescent="0.25">
      <c r="A2" s="334"/>
      <c r="B2" s="472"/>
      <c r="C2" s="476" t="s">
        <v>172</v>
      </c>
      <c r="D2" s="477"/>
      <c r="E2" s="477"/>
      <c r="F2" s="477"/>
      <c r="G2" s="477"/>
      <c r="H2" s="477"/>
      <c r="I2" s="477"/>
      <c r="J2" s="477"/>
      <c r="K2" s="477"/>
      <c r="L2" s="478"/>
      <c r="M2" s="334"/>
      <c r="N2" s="335"/>
      <c r="O2" s="335"/>
      <c r="P2" s="336"/>
      <c r="Q2" s="337"/>
    </row>
    <row r="3" spans="1:18" s="362" customFormat="1" ht="15.75" customHeight="1" thickBot="1" x14ac:dyDescent="0.3">
      <c r="A3" s="363" t="s">
        <v>0</v>
      </c>
      <c r="B3" s="357"/>
      <c r="C3" s="358" t="s">
        <v>390</v>
      </c>
      <c r="D3" s="358" t="s">
        <v>254</v>
      </c>
      <c r="E3" s="358" t="s">
        <v>390</v>
      </c>
      <c r="F3" s="358" t="s">
        <v>254</v>
      </c>
      <c r="G3" s="449" t="s">
        <v>391</v>
      </c>
      <c r="H3" s="358" t="s">
        <v>254</v>
      </c>
      <c r="I3" s="358" t="s">
        <v>391</v>
      </c>
      <c r="J3" s="358" t="s">
        <v>254</v>
      </c>
      <c r="K3" s="358" t="s">
        <v>391</v>
      </c>
      <c r="L3" s="358" t="s">
        <v>254</v>
      </c>
      <c r="M3" s="359" t="s">
        <v>0</v>
      </c>
      <c r="N3" s="359" t="s">
        <v>254</v>
      </c>
      <c r="O3" s="360"/>
      <c r="P3" s="359"/>
      <c r="Q3" s="361"/>
      <c r="R3" s="364" t="s">
        <v>392</v>
      </c>
    </row>
    <row r="4" spans="1:18" ht="15.75" x14ac:dyDescent="0.25">
      <c r="A4" s="155">
        <v>1</v>
      </c>
      <c r="B4" s="156" t="str">
        <f>LOOKUP(A4,Names!A$2:B940)</f>
        <v>Royal Sutton Coldfield</v>
      </c>
      <c r="C4" s="469" t="s">
        <v>159</v>
      </c>
      <c r="D4" s="470"/>
      <c r="E4" s="467" t="s">
        <v>160</v>
      </c>
      <c r="F4" s="468"/>
      <c r="G4" s="469" t="s">
        <v>174</v>
      </c>
      <c r="H4" s="470"/>
      <c r="I4" s="467" t="s">
        <v>161</v>
      </c>
      <c r="J4" s="468"/>
      <c r="K4" s="469" t="s">
        <v>162</v>
      </c>
      <c r="L4" s="470"/>
      <c r="M4" s="467" t="s">
        <v>163</v>
      </c>
      <c r="N4" s="468"/>
      <c r="O4" s="157" t="s">
        <v>165</v>
      </c>
      <c r="P4" s="158" t="s">
        <v>166</v>
      </c>
      <c r="Q4" s="159" t="s">
        <v>123</v>
      </c>
      <c r="R4" s="365"/>
    </row>
    <row r="5" spans="1:18" ht="16.5" thickBot="1" x14ac:dyDescent="0.3">
      <c r="A5" s="160">
        <v>182</v>
      </c>
      <c r="B5" s="121" t="str">
        <f>LOOKUP(A5,Names!A$2:B941)</f>
        <v>Ethan Brough</v>
      </c>
      <c r="C5" s="202">
        <v>25.1</v>
      </c>
      <c r="D5" s="114">
        <v>30</v>
      </c>
      <c r="E5" s="202"/>
      <c r="F5" s="114"/>
      <c r="G5" s="210"/>
      <c r="H5" s="114"/>
      <c r="I5" s="210">
        <v>2.04</v>
      </c>
      <c r="J5" s="114">
        <v>28</v>
      </c>
      <c r="K5" s="210"/>
      <c r="L5" s="114"/>
      <c r="M5" s="114">
        <v>63</v>
      </c>
      <c r="N5" s="114">
        <v>22</v>
      </c>
      <c r="O5" s="153">
        <f t="shared" ref="O5:O10" si="0">D5+F5+H5+J5+L5+N5</f>
        <v>80</v>
      </c>
      <c r="P5" s="154"/>
      <c r="Q5" s="161" t="s">
        <v>167</v>
      </c>
      <c r="R5" s="366"/>
    </row>
    <row r="6" spans="1:18" ht="15.75" x14ac:dyDescent="0.25">
      <c r="A6" s="160">
        <v>181</v>
      </c>
      <c r="B6" s="121" t="str">
        <f>LOOKUP(A6,Names!A$2:B942)</f>
        <v>Ben Ashton</v>
      </c>
      <c r="C6" s="202">
        <v>26.5</v>
      </c>
      <c r="D6" s="114">
        <v>22</v>
      </c>
      <c r="E6" s="202"/>
      <c r="F6" s="114"/>
      <c r="G6" s="210"/>
      <c r="H6" s="114"/>
      <c r="I6" s="210">
        <v>1.89</v>
      </c>
      <c r="J6" s="114">
        <v>26</v>
      </c>
      <c r="K6" s="210"/>
      <c r="L6" s="114"/>
      <c r="M6" s="114">
        <v>66</v>
      </c>
      <c r="N6" s="114">
        <v>26</v>
      </c>
      <c r="O6" s="153">
        <f t="shared" si="0"/>
        <v>74</v>
      </c>
      <c r="P6" s="154"/>
      <c r="Q6" s="162">
        <v>111.1</v>
      </c>
      <c r="R6" s="3" t="s">
        <v>255</v>
      </c>
    </row>
    <row r="7" spans="1:18" ht="15.75" x14ac:dyDescent="0.25">
      <c r="A7" s="160">
        <v>183</v>
      </c>
      <c r="B7" s="121" t="str">
        <f>LOOKUP(A7,Names!A$2:B943)</f>
        <v>Luke Reilly</v>
      </c>
      <c r="C7" s="202">
        <v>27.8</v>
      </c>
      <c r="D7" s="114">
        <v>20</v>
      </c>
      <c r="E7" s="202"/>
      <c r="F7" s="114"/>
      <c r="G7" s="210"/>
      <c r="H7" s="114"/>
      <c r="I7" s="210">
        <v>0.5</v>
      </c>
      <c r="J7" s="114">
        <v>18</v>
      </c>
      <c r="K7" s="210"/>
      <c r="L7" s="114"/>
      <c r="M7" s="114">
        <v>50</v>
      </c>
      <c r="N7" s="114">
        <v>20</v>
      </c>
      <c r="O7" s="153">
        <f t="shared" si="0"/>
        <v>58</v>
      </c>
      <c r="P7" s="154"/>
      <c r="Q7" s="162">
        <v>40</v>
      </c>
      <c r="R7" s="3" t="s">
        <v>254</v>
      </c>
    </row>
    <row r="8" spans="1:18" ht="15.75" x14ac:dyDescent="0.25">
      <c r="A8" s="160"/>
      <c r="B8" s="121" t="e">
        <f>LOOKUP(A8,Names!A$2:B944)</f>
        <v>#N/A</v>
      </c>
      <c r="C8" s="202"/>
      <c r="D8" s="114"/>
      <c r="E8" s="202"/>
      <c r="F8" s="114"/>
      <c r="G8" s="210"/>
      <c r="H8" s="114"/>
      <c r="I8" s="210"/>
      <c r="J8" s="114"/>
      <c r="K8" s="210"/>
      <c r="L8" s="114"/>
      <c r="M8" s="114"/>
      <c r="N8" s="114"/>
      <c r="O8" s="153">
        <f t="shared" si="0"/>
        <v>0</v>
      </c>
      <c r="P8" s="154"/>
      <c r="Q8" s="123" t="s">
        <v>168</v>
      </c>
    </row>
    <row r="9" spans="1:18" ht="15.75" x14ac:dyDescent="0.25">
      <c r="A9" s="160"/>
      <c r="B9" s="121" t="e">
        <f>LOOKUP(A9,Names!A$2:B945)</f>
        <v>#N/A</v>
      </c>
      <c r="C9" s="202"/>
      <c r="D9" s="114"/>
      <c r="E9" s="202"/>
      <c r="F9" s="114"/>
      <c r="G9" s="210"/>
      <c r="H9" s="114"/>
      <c r="I9" s="210"/>
      <c r="J9" s="114"/>
      <c r="K9" s="210"/>
      <c r="L9" s="114"/>
      <c r="M9" s="114"/>
      <c r="N9" s="114"/>
      <c r="O9" s="153">
        <f t="shared" si="0"/>
        <v>0</v>
      </c>
      <c r="P9" s="154"/>
      <c r="Q9" s="162"/>
      <c r="R9" s="3" t="s">
        <v>255</v>
      </c>
    </row>
    <row r="10" spans="1:18" ht="16.5" thickBot="1" x14ac:dyDescent="0.3">
      <c r="A10" s="160"/>
      <c r="B10" s="121" t="e">
        <f>LOOKUP(A10,Names!A$2:B946)</f>
        <v>#N/A</v>
      </c>
      <c r="C10" s="202"/>
      <c r="D10" s="114"/>
      <c r="E10" s="202"/>
      <c r="F10" s="114"/>
      <c r="G10" s="210"/>
      <c r="H10" s="114"/>
      <c r="I10" s="210"/>
      <c r="J10" s="114"/>
      <c r="K10" s="210"/>
      <c r="L10" s="114"/>
      <c r="M10" s="114"/>
      <c r="N10" s="114"/>
      <c r="O10" s="153">
        <f t="shared" si="0"/>
        <v>0</v>
      </c>
      <c r="P10" s="154"/>
      <c r="Q10" s="162"/>
      <c r="R10" s="3" t="s">
        <v>254</v>
      </c>
    </row>
    <row r="11" spans="1:18" ht="16.5" thickBot="1" x14ac:dyDescent="0.3">
      <c r="A11" s="163">
        <v>1</v>
      </c>
      <c r="B11" s="164" t="str">
        <f>LOOKUP(A11,Names!A$2:B947)</f>
        <v>Royal Sutton Coldfield</v>
      </c>
      <c r="C11" s="203"/>
      <c r="D11" s="164">
        <f>SUM(D5:D10)</f>
        <v>72</v>
      </c>
      <c r="E11" s="203"/>
      <c r="F11" s="164">
        <f>SUM(F5:F10)</f>
        <v>0</v>
      </c>
      <c r="G11" s="211"/>
      <c r="H11" s="164">
        <f>SUM(H5:H10)</f>
        <v>0</v>
      </c>
      <c r="I11" s="211"/>
      <c r="J11" s="164">
        <f>SUM(J5:J10)</f>
        <v>72</v>
      </c>
      <c r="K11" s="211"/>
      <c r="L11" s="164">
        <f>SUM(L5:L10)</f>
        <v>0</v>
      </c>
      <c r="M11" s="164"/>
      <c r="N11" s="164">
        <f>SUM(N5:N10)</f>
        <v>68</v>
      </c>
      <c r="O11" s="164">
        <f>Q7</f>
        <v>40</v>
      </c>
      <c r="P11" s="164">
        <f>Q10</f>
        <v>0</v>
      </c>
      <c r="Q11" s="165">
        <f>SUM(D11:P11)-R4-R5</f>
        <v>252</v>
      </c>
      <c r="R11" s="364" t="s">
        <v>392</v>
      </c>
    </row>
    <row r="12" spans="1:18" ht="15.75" x14ac:dyDescent="0.25">
      <c r="A12" s="166">
        <v>3</v>
      </c>
      <c r="B12" s="167" t="str">
        <f>LOOKUP(A12,Names!A$2:B947)</f>
        <v>Birchfield Harriers</v>
      </c>
      <c r="C12" s="469" t="s">
        <v>159</v>
      </c>
      <c r="D12" s="470"/>
      <c r="E12" s="467" t="s">
        <v>160</v>
      </c>
      <c r="F12" s="468"/>
      <c r="G12" s="469" t="s">
        <v>174</v>
      </c>
      <c r="H12" s="470"/>
      <c r="I12" s="467" t="s">
        <v>161</v>
      </c>
      <c r="J12" s="468"/>
      <c r="K12" s="469" t="s">
        <v>162</v>
      </c>
      <c r="L12" s="470"/>
      <c r="M12" s="467" t="s">
        <v>163</v>
      </c>
      <c r="N12" s="468"/>
      <c r="O12" s="157" t="s">
        <v>165</v>
      </c>
      <c r="P12" s="158" t="s">
        <v>166</v>
      </c>
      <c r="Q12" s="168" t="s">
        <v>125</v>
      </c>
      <c r="R12" s="365"/>
    </row>
    <row r="13" spans="1:18" ht="16.5" thickBot="1" x14ac:dyDescent="0.3">
      <c r="A13" s="169">
        <v>366</v>
      </c>
      <c r="B13" s="121" t="str">
        <f>LOOKUP(A13,Names!A$2:B948)</f>
        <v>Tyrell Williamson-Greene</v>
      </c>
      <c r="C13" s="202">
        <v>23.8</v>
      </c>
      <c r="D13" s="114">
        <v>40</v>
      </c>
      <c r="E13" s="202"/>
      <c r="F13" s="114"/>
      <c r="G13" s="210">
        <v>7.66</v>
      </c>
      <c r="H13" s="114">
        <v>36</v>
      </c>
      <c r="I13" s="210"/>
      <c r="J13" s="114"/>
      <c r="K13" s="210"/>
      <c r="L13" s="114"/>
      <c r="M13" s="114">
        <v>72</v>
      </c>
      <c r="N13" s="114">
        <v>32</v>
      </c>
      <c r="O13" s="153">
        <f t="shared" ref="O13:O18" si="1">D13+F13+H13+J13+L13+N13</f>
        <v>108</v>
      </c>
      <c r="P13" s="154"/>
      <c r="Q13" s="161" t="s">
        <v>167</v>
      </c>
      <c r="R13" s="366"/>
    </row>
    <row r="14" spans="1:18" ht="15.75" x14ac:dyDescent="0.25">
      <c r="A14" s="169">
        <v>365</v>
      </c>
      <c r="B14" s="121" t="str">
        <f>LOOKUP(A14,Names!A$2:B949)</f>
        <v>Zak Mansell</v>
      </c>
      <c r="C14" s="202">
        <v>26.4</v>
      </c>
      <c r="D14" s="114">
        <v>25</v>
      </c>
      <c r="E14" s="202"/>
      <c r="F14" s="114"/>
      <c r="G14" s="210">
        <v>6.9</v>
      </c>
      <c r="H14" s="114">
        <v>34</v>
      </c>
      <c r="I14" s="210"/>
      <c r="J14" s="114"/>
      <c r="K14" s="210">
        <v>5.97</v>
      </c>
      <c r="L14" s="114">
        <v>26</v>
      </c>
      <c r="M14" s="114"/>
      <c r="N14" s="114"/>
      <c r="O14" s="153">
        <f t="shared" si="1"/>
        <v>85</v>
      </c>
      <c r="P14" s="154"/>
      <c r="Q14" s="162"/>
      <c r="R14" s="3" t="s">
        <v>255</v>
      </c>
    </row>
    <row r="15" spans="1:18" ht="15.75" x14ac:dyDescent="0.25">
      <c r="A15" s="169">
        <v>368</v>
      </c>
      <c r="B15" s="121" t="str">
        <f>LOOKUP(A15,Names!A$2:B950)</f>
        <v>Asher Johnson</v>
      </c>
      <c r="C15" s="202">
        <v>25.7</v>
      </c>
      <c r="D15" s="447">
        <v>0</v>
      </c>
      <c r="E15" s="202">
        <v>57.2</v>
      </c>
      <c r="F15" s="114">
        <v>34</v>
      </c>
      <c r="G15" s="210"/>
      <c r="H15" s="114"/>
      <c r="I15" s="210"/>
      <c r="J15" s="114"/>
      <c r="K15" s="210"/>
      <c r="L15" s="114"/>
      <c r="M15" s="114"/>
      <c r="N15" s="114"/>
      <c r="O15" s="153">
        <f t="shared" si="1"/>
        <v>34</v>
      </c>
      <c r="P15" s="154"/>
      <c r="Q15" s="162"/>
      <c r="R15" s="3" t="s">
        <v>254</v>
      </c>
    </row>
    <row r="16" spans="1:18" ht="15.75" x14ac:dyDescent="0.25">
      <c r="A16" s="169">
        <v>370</v>
      </c>
      <c r="B16" s="121" t="str">
        <f>LOOKUP(A16,Names!A$2:B951)</f>
        <v>Ryan Morris</v>
      </c>
      <c r="C16" s="202"/>
      <c r="D16" s="114"/>
      <c r="E16" s="202">
        <v>61.3</v>
      </c>
      <c r="F16" s="114">
        <v>28</v>
      </c>
      <c r="G16" s="210"/>
      <c r="H16" s="114"/>
      <c r="I16" s="210">
        <v>1.88</v>
      </c>
      <c r="J16" s="114">
        <v>24</v>
      </c>
      <c r="K16" s="210">
        <v>6.24</v>
      </c>
      <c r="L16" s="114">
        <v>28</v>
      </c>
      <c r="M16" s="114"/>
      <c r="N16" s="114"/>
      <c r="O16" s="153">
        <f t="shared" si="1"/>
        <v>80</v>
      </c>
      <c r="P16" s="154"/>
      <c r="Q16" s="123" t="s">
        <v>168</v>
      </c>
    </row>
    <row r="17" spans="1:18" ht="15.75" x14ac:dyDescent="0.25">
      <c r="A17" s="169"/>
      <c r="B17" s="121" t="e">
        <f>LOOKUP(A17,Names!A$2:B952)</f>
        <v>#N/A</v>
      </c>
      <c r="C17" s="202"/>
      <c r="D17" s="114"/>
      <c r="E17" s="202"/>
      <c r="F17" s="114"/>
      <c r="G17" s="210"/>
      <c r="H17" s="114"/>
      <c r="I17" s="210"/>
      <c r="J17" s="114"/>
      <c r="K17" s="210"/>
      <c r="L17" s="114"/>
      <c r="M17" s="114"/>
      <c r="N17" s="114"/>
      <c r="O17" s="153">
        <f t="shared" si="1"/>
        <v>0</v>
      </c>
      <c r="P17" s="154"/>
      <c r="Q17" s="162"/>
      <c r="R17" s="3" t="s">
        <v>255</v>
      </c>
    </row>
    <row r="18" spans="1:18" ht="16.5" thickBot="1" x14ac:dyDescent="0.3">
      <c r="A18" s="169"/>
      <c r="B18" s="121" t="e">
        <f>LOOKUP(A18,Names!A$2:B953)</f>
        <v>#N/A</v>
      </c>
      <c r="C18" s="202"/>
      <c r="D18" s="114"/>
      <c r="E18" s="202"/>
      <c r="F18" s="114"/>
      <c r="G18" s="210"/>
      <c r="H18" s="114"/>
      <c r="I18" s="210"/>
      <c r="J18" s="114"/>
      <c r="K18" s="210"/>
      <c r="L18" s="114"/>
      <c r="M18" s="114"/>
      <c r="N18" s="114"/>
      <c r="O18" s="153">
        <f t="shared" si="1"/>
        <v>0</v>
      </c>
      <c r="P18" s="154"/>
      <c r="Q18" s="162"/>
      <c r="R18" s="3" t="s">
        <v>254</v>
      </c>
    </row>
    <row r="19" spans="1:18" ht="16.5" thickBot="1" x14ac:dyDescent="0.3">
      <c r="A19" s="170">
        <v>3</v>
      </c>
      <c r="B19" s="171" t="str">
        <f>LOOKUP(A19,Names!A$2:B954)</f>
        <v>Birchfield Harriers</v>
      </c>
      <c r="C19" s="204"/>
      <c r="D19" s="171">
        <f>SUM(D13:D18)</f>
        <v>65</v>
      </c>
      <c r="E19" s="204"/>
      <c r="F19" s="171">
        <f>SUM(F13:F18)</f>
        <v>62</v>
      </c>
      <c r="G19" s="212"/>
      <c r="H19" s="171">
        <f>SUM(H13:H18)</f>
        <v>70</v>
      </c>
      <c r="I19" s="212"/>
      <c r="J19" s="171">
        <f>SUM(J13:J18)</f>
        <v>24</v>
      </c>
      <c r="K19" s="212"/>
      <c r="L19" s="171">
        <f>SUM(L13:L18)</f>
        <v>54</v>
      </c>
      <c r="M19" s="171"/>
      <c r="N19" s="171">
        <f>SUM(N13:N18)</f>
        <v>32</v>
      </c>
      <c r="O19" s="171">
        <f>Q15</f>
        <v>0</v>
      </c>
      <c r="P19" s="171">
        <f>Q18</f>
        <v>0</v>
      </c>
      <c r="Q19" s="172">
        <f>SUM(D19:P19)-R12-R13</f>
        <v>307</v>
      </c>
      <c r="R19" s="364" t="s">
        <v>392</v>
      </c>
    </row>
    <row r="20" spans="1:18" ht="15.75" x14ac:dyDescent="0.25">
      <c r="A20" s="173">
        <v>4</v>
      </c>
      <c r="B20" s="174" t="str">
        <f>LOOKUP(A20,Names!A$2:B955)</f>
        <v>Halesowen C&amp;AC</v>
      </c>
      <c r="C20" s="469" t="s">
        <v>159</v>
      </c>
      <c r="D20" s="470"/>
      <c r="E20" s="467" t="s">
        <v>160</v>
      </c>
      <c r="F20" s="468"/>
      <c r="G20" s="469" t="s">
        <v>174</v>
      </c>
      <c r="H20" s="470"/>
      <c r="I20" s="467" t="s">
        <v>161</v>
      </c>
      <c r="J20" s="468"/>
      <c r="K20" s="469" t="s">
        <v>162</v>
      </c>
      <c r="L20" s="470"/>
      <c r="M20" s="467" t="s">
        <v>163</v>
      </c>
      <c r="N20" s="468"/>
      <c r="O20" s="157" t="s">
        <v>165</v>
      </c>
      <c r="P20" s="158" t="s">
        <v>166</v>
      </c>
      <c r="Q20" s="179" t="s">
        <v>127</v>
      </c>
      <c r="R20" s="365"/>
    </row>
    <row r="21" spans="1:18" ht="16.5" thickBot="1" x14ac:dyDescent="0.3">
      <c r="A21" s="175">
        <v>486</v>
      </c>
      <c r="B21" s="121" t="str">
        <f>LOOKUP(A21,Names!A$2:B956)</f>
        <v>Lee Wright</v>
      </c>
      <c r="C21" s="202"/>
      <c r="D21" s="114"/>
      <c r="E21" s="202"/>
      <c r="F21" s="114"/>
      <c r="G21" s="210"/>
      <c r="H21" s="114"/>
      <c r="I21" s="210">
        <v>2.25</v>
      </c>
      <c r="J21" s="114">
        <v>36</v>
      </c>
      <c r="K21" s="210">
        <v>10.94</v>
      </c>
      <c r="L21" s="114">
        <v>40</v>
      </c>
      <c r="M21" s="114"/>
      <c r="N21" s="114"/>
      <c r="O21" s="153">
        <f t="shared" ref="O21:O26" si="2">D21+F21+H21+J21+L21+N21</f>
        <v>76</v>
      </c>
      <c r="P21" s="154"/>
      <c r="Q21" s="161" t="s">
        <v>167</v>
      </c>
      <c r="R21" s="366"/>
    </row>
    <row r="22" spans="1:18" ht="15.75" x14ac:dyDescent="0.25">
      <c r="A22" s="175"/>
      <c r="B22" s="121" t="e">
        <f>LOOKUP(A22,Names!A$2:B957)</f>
        <v>#N/A</v>
      </c>
      <c r="C22" s="202"/>
      <c r="D22" s="114"/>
      <c r="E22" s="202"/>
      <c r="F22" s="114"/>
      <c r="G22" s="210"/>
      <c r="H22" s="114"/>
      <c r="I22" s="210"/>
      <c r="J22" s="114"/>
      <c r="K22" s="210"/>
      <c r="L22" s="114"/>
      <c r="M22" s="114"/>
      <c r="N22" s="114"/>
      <c r="O22" s="153">
        <f t="shared" si="2"/>
        <v>0</v>
      </c>
      <c r="P22" s="154"/>
      <c r="Q22" s="162"/>
      <c r="R22" s="3" t="s">
        <v>255</v>
      </c>
    </row>
    <row r="23" spans="1:18" ht="15.75" x14ac:dyDescent="0.25">
      <c r="A23" s="175"/>
      <c r="B23" s="121" t="e">
        <f>LOOKUP(A23,Names!A$2:B958)</f>
        <v>#N/A</v>
      </c>
      <c r="C23" s="202"/>
      <c r="D23" s="114"/>
      <c r="E23" s="202"/>
      <c r="F23" s="114"/>
      <c r="G23" s="210"/>
      <c r="H23" s="114"/>
      <c r="I23" s="210"/>
      <c r="J23" s="114"/>
      <c r="K23" s="210"/>
      <c r="L23" s="114"/>
      <c r="M23" s="114"/>
      <c r="N23" s="114"/>
      <c r="O23" s="153">
        <f t="shared" si="2"/>
        <v>0</v>
      </c>
      <c r="P23" s="154"/>
      <c r="Q23" s="162"/>
      <c r="R23" s="3" t="s">
        <v>254</v>
      </c>
    </row>
    <row r="24" spans="1:18" ht="15.75" x14ac:dyDescent="0.25">
      <c r="A24" s="175"/>
      <c r="B24" s="121" t="e">
        <f>LOOKUP(A24,Names!A$2:B959)</f>
        <v>#N/A</v>
      </c>
      <c r="C24" s="202"/>
      <c r="D24" s="114"/>
      <c r="E24" s="202"/>
      <c r="F24" s="114"/>
      <c r="G24" s="210"/>
      <c r="H24" s="114"/>
      <c r="I24" s="210"/>
      <c r="J24" s="114"/>
      <c r="K24" s="210"/>
      <c r="L24" s="114"/>
      <c r="M24" s="114"/>
      <c r="N24" s="114"/>
      <c r="O24" s="153">
        <f t="shared" si="2"/>
        <v>0</v>
      </c>
      <c r="P24" s="154"/>
      <c r="Q24" s="123" t="s">
        <v>168</v>
      </c>
    </row>
    <row r="25" spans="1:18" ht="15.75" x14ac:dyDescent="0.25">
      <c r="A25" s="175"/>
      <c r="B25" s="121" t="e">
        <f>LOOKUP(A25,Names!A$2:B960)</f>
        <v>#N/A</v>
      </c>
      <c r="C25" s="202"/>
      <c r="D25" s="114"/>
      <c r="E25" s="202"/>
      <c r="F25" s="114"/>
      <c r="G25" s="210"/>
      <c r="H25" s="114"/>
      <c r="I25" s="210"/>
      <c r="J25" s="114"/>
      <c r="K25" s="210"/>
      <c r="L25" s="114"/>
      <c r="M25" s="114"/>
      <c r="N25" s="114"/>
      <c r="O25" s="153">
        <f t="shared" si="2"/>
        <v>0</v>
      </c>
      <c r="P25" s="154"/>
      <c r="Q25" s="162"/>
      <c r="R25" s="3" t="s">
        <v>255</v>
      </c>
    </row>
    <row r="26" spans="1:18" ht="16.5" thickBot="1" x14ac:dyDescent="0.3">
      <c r="A26" s="175"/>
      <c r="B26" s="121" t="e">
        <f>LOOKUP(A26,Names!A$2:B961)</f>
        <v>#N/A</v>
      </c>
      <c r="C26" s="202"/>
      <c r="D26" s="114"/>
      <c r="E26" s="202"/>
      <c r="F26" s="114"/>
      <c r="G26" s="210"/>
      <c r="H26" s="114"/>
      <c r="I26" s="210"/>
      <c r="J26" s="114"/>
      <c r="K26" s="210"/>
      <c r="L26" s="114"/>
      <c r="M26" s="114"/>
      <c r="N26" s="114"/>
      <c r="O26" s="153">
        <f t="shared" si="2"/>
        <v>0</v>
      </c>
      <c r="P26" s="154"/>
      <c r="Q26" s="162"/>
      <c r="R26" s="3" t="s">
        <v>254</v>
      </c>
    </row>
    <row r="27" spans="1:18" ht="16.5" thickBot="1" x14ac:dyDescent="0.3">
      <c r="A27" s="176">
        <v>4</v>
      </c>
      <c r="B27" s="177" t="str">
        <f>LOOKUP(A27,Names!A$2:B962)</f>
        <v>Halesowen C&amp;AC</v>
      </c>
      <c r="C27" s="205"/>
      <c r="D27" s="177">
        <f>SUM(D21:D26)</f>
        <v>0</v>
      </c>
      <c r="E27" s="205"/>
      <c r="F27" s="177">
        <f>SUM(F21:F26)</f>
        <v>0</v>
      </c>
      <c r="G27" s="213"/>
      <c r="H27" s="177">
        <f>SUM(H21:H26)</f>
        <v>0</v>
      </c>
      <c r="I27" s="213"/>
      <c r="J27" s="177">
        <f>SUM(J21:J26)</f>
        <v>36</v>
      </c>
      <c r="K27" s="213"/>
      <c r="L27" s="177">
        <f>SUM(L21:L26)</f>
        <v>40</v>
      </c>
      <c r="M27" s="177"/>
      <c r="N27" s="177">
        <f>SUM(N21:N26)</f>
        <v>0</v>
      </c>
      <c r="O27" s="177">
        <f>Q23</f>
        <v>0</v>
      </c>
      <c r="P27" s="177">
        <f>Q26</f>
        <v>0</v>
      </c>
      <c r="Q27" s="178">
        <f>SUM(D27:P27)-R20-R21</f>
        <v>76</v>
      </c>
      <c r="R27" s="364" t="s">
        <v>392</v>
      </c>
    </row>
    <row r="28" spans="1:18" ht="15.75" x14ac:dyDescent="0.25">
      <c r="A28" s="180">
        <v>5</v>
      </c>
      <c r="B28" s="181" t="str">
        <f>LOOKUP(A28,Names!A$2:B963)</f>
        <v>Tamworth AC</v>
      </c>
      <c r="C28" s="469" t="s">
        <v>159</v>
      </c>
      <c r="D28" s="470"/>
      <c r="E28" s="467" t="s">
        <v>160</v>
      </c>
      <c r="F28" s="468"/>
      <c r="G28" s="469" t="s">
        <v>174</v>
      </c>
      <c r="H28" s="470"/>
      <c r="I28" s="467" t="s">
        <v>161</v>
      </c>
      <c r="J28" s="468"/>
      <c r="K28" s="469" t="s">
        <v>162</v>
      </c>
      <c r="L28" s="470"/>
      <c r="M28" s="467" t="s">
        <v>163</v>
      </c>
      <c r="N28" s="468"/>
      <c r="O28" s="157" t="s">
        <v>165</v>
      </c>
      <c r="P28" s="158" t="s">
        <v>166</v>
      </c>
      <c r="Q28" s="186" t="s">
        <v>129</v>
      </c>
      <c r="R28" s="365"/>
    </row>
    <row r="29" spans="1:18" ht="16.5" thickBot="1" x14ac:dyDescent="0.3">
      <c r="A29" s="182">
        <v>591</v>
      </c>
      <c r="B29" s="121" t="str">
        <f>LOOKUP(A29,Names!A$2:B964)</f>
        <v>Kai Evans</v>
      </c>
      <c r="C29" s="202"/>
      <c r="D29" s="114"/>
      <c r="E29" s="202">
        <v>56</v>
      </c>
      <c r="F29" s="114">
        <v>36</v>
      </c>
      <c r="G29" s="210">
        <v>6.24</v>
      </c>
      <c r="H29" s="114">
        <v>32</v>
      </c>
      <c r="I29" s="210"/>
      <c r="J29" s="114"/>
      <c r="K29" s="210">
        <v>9.75</v>
      </c>
      <c r="L29" s="114">
        <v>38</v>
      </c>
      <c r="M29" s="114"/>
      <c r="N29" s="114"/>
      <c r="O29" s="153">
        <f t="shared" ref="O29:O34" si="3">D29+F29+H29+J29+L29+N29</f>
        <v>106</v>
      </c>
      <c r="P29" s="154"/>
      <c r="Q29" s="161" t="s">
        <v>167</v>
      </c>
      <c r="R29" s="366"/>
    </row>
    <row r="30" spans="1:18" ht="15.75" x14ac:dyDescent="0.25">
      <c r="A30" s="182">
        <v>592</v>
      </c>
      <c r="B30" s="121" t="str">
        <f>LOOKUP(A30,Names!A$2:B965)</f>
        <v>Luke James</v>
      </c>
      <c r="C30" s="202">
        <v>24</v>
      </c>
      <c r="D30" s="114">
        <v>36</v>
      </c>
      <c r="E30" s="202"/>
      <c r="F30" s="114"/>
      <c r="G30" s="210"/>
      <c r="H30" s="114"/>
      <c r="I30" s="210">
        <v>2.5</v>
      </c>
      <c r="J30" s="114">
        <v>40</v>
      </c>
      <c r="K30" s="210"/>
      <c r="L30" s="114"/>
      <c r="M30" s="114">
        <v>80</v>
      </c>
      <c r="N30" s="114">
        <v>35</v>
      </c>
      <c r="O30" s="153">
        <f t="shared" si="3"/>
        <v>111</v>
      </c>
      <c r="P30" s="154"/>
      <c r="Q30" s="162"/>
      <c r="R30" s="3" t="s">
        <v>255</v>
      </c>
    </row>
    <row r="31" spans="1:18" ht="15.75" x14ac:dyDescent="0.25">
      <c r="A31" s="182">
        <v>593</v>
      </c>
      <c r="B31" s="121" t="str">
        <f>LOOKUP(A31,Names!A$2:B966)</f>
        <v>Daniel James</v>
      </c>
      <c r="C31" s="202">
        <v>28.4</v>
      </c>
      <c r="D31" s="114">
        <v>18</v>
      </c>
      <c r="E31" s="202"/>
      <c r="F31" s="114"/>
      <c r="G31" s="210"/>
      <c r="H31" s="114"/>
      <c r="I31" s="210">
        <v>1.75</v>
      </c>
      <c r="J31" s="114">
        <v>22</v>
      </c>
      <c r="K31" s="210"/>
      <c r="L31" s="114"/>
      <c r="M31" s="114">
        <v>65</v>
      </c>
      <c r="N31" s="114">
        <v>24</v>
      </c>
      <c r="O31" s="153">
        <f t="shared" si="3"/>
        <v>64</v>
      </c>
      <c r="P31" s="154"/>
      <c r="Q31" s="162"/>
      <c r="R31" s="3" t="s">
        <v>254</v>
      </c>
    </row>
    <row r="32" spans="1:18" ht="15.75" x14ac:dyDescent="0.25">
      <c r="A32" s="182">
        <v>594</v>
      </c>
      <c r="B32" s="121" t="str">
        <f>LOOKUP(A32,Names!A$2:B967)</f>
        <v>Elliot Rowe</v>
      </c>
      <c r="C32" s="202">
        <v>25.7</v>
      </c>
      <c r="D32" s="114">
        <v>28</v>
      </c>
      <c r="E32" s="202"/>
      <c r="F32" s="114"/>
      <c r="G32" s="210"/>
      <c r="H32" s="114"/>
      <c r="I32" s="210">
        <v>2.3199999999999998</v>
      </c>
      <c r="J32" s="114">
        <v>38</v>
      </c>
      <c r="K32" s="210"/>
      <c r="L32" s="114"/>
      <c r="M32" s="114">
        <v>70</v>
      </c>
      <c r="N32" s="114">
        <v>30</v>
      </c>
      <c r="O32" s="153">
        <f t="shared" si="3"/>
        <v>96</v>
      </c>
      <c r="P32" s="154"/>
      <c r="Q32" s="123" t="s">
        <v>168</v>
      </c>
    </row>
    <row r="33" spans="1:18" ht="15.75" x14ac:dyDescent="0.25">
      <c r="A33" s="182"/>
      <c r="B33" s="121" t="e">
        <f>LOOKUP(A33,Names!A$2:B968)</f>
        <v>#N/A</v>
      </c>
      <c r="C33" s="202"/>
      <c r="D33" s="114"/>
      <c r="E33" s="202"/>
      <c r="F33" s="114"/>
      <c r="G33" s="210"/>
      <c r="H33" s="114"/>
      <c r="I33" s="210"/>
      <c r="J33" s="114"/>
      <c r="K33" s="210"/>
      <c r="L33" s="114"/>
      <c r="M33" s="114"/>
      <c r="N33" s="114"/>
      <c r="O33" s="153">
        <f t="shared" si="3"/>
        <v>0</v>
      </c>
      <c r="P33" s="154"/>
      <c r="Q33" s="162">
        <v>102.8</v>
      </c>
      <c r="R33" s="3" t="s">
        <v>255</v>
      </c>
    </row>
    <row r="34" spans="1:18" ht="16.5" thickBot="1" x14ac:dyDescent="0.3">
      <c r="A34" s="182"/>
      <c r="B34" s="121" t="e">
        <f>LOOKUP(A34,Names!A$2:B969)</f>
        <v>#N/A</v>
      </c>
      <c r="C34" s="202"/>
      <c r="D34" s="114"/>
      <c r="E34" s="202"/>
      <c r="F34" s="114"/>
      <c r="G34" s="210"/>
      <c r="H34" s="114"/>
      <c r="I34" s="210"/>
      <c r="J34" s="114"/>
      <c r="K34" s="210"/>
      <c r="L34" s="114"/>
      <c r="M34" s="114"/>
      <c r="N34" s="114"/>
      <c r="O34" s="153">
        <f t="shared" si="3"/>
        <v>0</v>
      </c>
      <c r="P34" s="154"/>
      <c r="Q34" s="162">
        <v>40</v>
      </c>
      <c r="R34" s="3" t="s">
        <v>254</v>
      </c>
    </row>
    <row r="35" spans="1:18" ht="16.5" thickBot="1" x14ac:dyDescent="0.3">
      <c r="A35" s="183">
        <v>5</v>
      </c>
      <c r="B35" s="184" t="str">
        <f>LOOKUP(A35,Names!A$2:B970)</f>
        <v>Tamworth AC</v>
      </c>
      <c r="C35" s="206"/>
      <c r="D35" s="184">
        <f>SUM(D29:D34)</f>
        <v>82</v>
      </c>
      <c r="E35" s="206"/>
      <c r="F35" s="184">
        <f>SUM(F29:F34)</f>
        <v>36</v>
      </c>
      <c r="G35" s="214"/>
      <c r="H35" s="184">
        <f>SUM(H29:H34)</f>
        <v>32</v>
      </c>
      <c r="I35" s="214"/>
      <c r="J35" s="184">
        <f>SUM(J29:J34)</f>
        <v>100</v>
      </c>
      <c r="K35" s="214"/>
      <c r="L35" s="184">
        <f>SUM(L29:L34)</f>
        <v>38</v>
      </c>
      <c r="M35" s="184"/>
      <c r="N35" s="184">
        <f>SUM(N29:N34)</f>
        <v>89</v>
      </c>
      <c r="O35" s="184">
        <f>Q31</f>
        <v>0</v>
      </c>
      <c r="P35" s="184">
        <f>Q34</f>
        <v>40</v>
      </c>
      <c r="Q35" s="185">
        <f>SUM(D35:P35)-R28-R29</f>
        <v>417</v>
      </c>
      <c r="R35" s="364" t="s">
        <v>392</v>
      </c>
    </row>
    <row r="36" spans="1:18" ht="15.75" x14ac:dyDescent="0.25">
      <c r="A36" s="189">
        <v>6</v>
      </c>
      <c r="B36" s="190" t="str">
        <f>LOOKUP(A36,Names!A$2:B971)</f>
        <v>Solihull &amp; Small Heath</v>
      </c>
      <c r="C36" s="469" t="s">
        <v>159</v>
      </c>
      <c r="D36" s="470"/>
      <c r="E36" s="467" t="s">
        <v>160</v>
      </c>
      <c r="F36" s="468"/>
      <c r="G36" s="469" t="s">
        <v>174</v>
      </c>
      <c r="H36" s="470"/>
      <c r="I36" s="467" t="s">
        <v>161</v>
      </c>
      <c r="J36" s="468"/>
      <c r="K36" s="469" t="s">
        <v>162</v>
      </c>
      <c r="L36" s="470"/>
      <c r="M36" s="467" t="s">
        <v>163</v>
      </c>
      <c r="N36" s="468"/>
      <c r="O36" s="157" t="s">
        <v>165</v>
      </c>
      <c r="P36" s="158" t="s">
        <v>166</v>
      </c>
      <c r="Q36" s="191" t="s">
        <v>131</v>
      </c>
      <c r="R36" s="450">
        <v>86</v>
      </c>
    </row>
    <row r="37" spans="1:18" ht="16.5" thickBot="1" x14ac:dyDescent="0.3">
      <c r="A37" s="187">
        <v>620</v>
      </c>
      <c r="B37" s="121" t="str">
        <f>LOOKUP(A37,Names!A$2:B972)</f>
        <v>Charlie Hadley</v>
      </c>
      <c r="C37" s="202">
        <v>24.4</v>
      </c>
      <c r="D37" s="114">
        <v>32</v>
      </c>
      <c r="E37" s="202"/>
      <c r="F37" s="114"/>
      <c r="G37" s="210">
        <v>7.82</v>
      </c>
      <c r="H37" s="114">
        <v>38</v>
      </c>
      <c r="I37" s="210"/>
      <c r="J37" s="114"/>
      <c r="K37" s="210">
        <v>9.65</v>
      </c>
      <c r="L37" s="114">
        <v>36</v>
      </c>
      <c r="M37" s="114"/>
      <c r="N37" s="114"/>
      <c r="O37" s="153">
        <f t="shared" ref="O37:O42" si="4">D37+F37+H37+J37+L37+N37</f>
        <v>106</v>
      </c>
      <c r="P37" s="154"/>
      <c r="Q37" s="161" t="s">
        <v>167</v>
      </c>
      <c r="R37" s="451">
        <v>92</v>
      </c>
    </row>
    <row r="38" spans="1:18" ht="15.75" x14ac:dyDescent="0.25">
      <c r="A38" s="187">
        <v>621</v>
      </c>
      <c r="B38" s="121" t="str">
        <f>LOOKUP(A38,Names!A$2:B973)</f>
        <v>Martin Williams</v>
      </c>
      <c r="C38" s="202">
        <v>23.9</v>
      </c>
      <c r="D38" s="114">
        <v>38</v>
      </c>
      <c r="E38" s="202"/>
      <c r="F38" s="114"/>
      <c r="G38" s="210">
        <v>7.84</v>
      </c>
      <c r="H38" s="114">
        <v>40</v>
      </c>
      <c r="I38" s="210"/>
      <c r="J38" s="114"/>
      <c r="K38" s="210"/>
      <c r="L38" s="114"/>
      <c r="M38" s="114">
        <v>80</v>
      </c>
      <c r="N38" s="114">
        <v>35</v>
      </c>
      <c r="O38" s="153">
        <f t="shared" si="4"/>
        <v>113</v>
      </c>
      <c r="P38" s="154"/>
      <c r="Q38" s="162">
        <v>108.9</v>
      </c>
      <c r="R38" s="3" t="s">
        <v>255</v>
      </c>
    </row>
    <row r="39" spans="1:18" ht="15.75" x14ac:dyDescent="0.25">
      <c r="A39" s="187">
        <v>624</v>
      </c>
      <c r="B39" s="121" t="str">
        <f>LOOKUP(A39,Names!A$2:B974)</f>
        <v>Coel Taylor</v>
      </c>
      <c r="C39" s="202"/>
      <c r="D39" s="114"/>
      <c r="E39" s="202">
        <v>60.6</v>
      </c>
      <c r="F39" s="114">
        <v>30</v>
      </c>
      <c r="G39" s="210">
        <v>6.04</v>
      </c>
      <c r="H39" s="114">
        <v>28</v>
      </c>
      <c r="I39" s="210"/>
      <c r="J39" s="114"/>
      <c r="K39" s="210"/>
      <c r="L39" s="114"/>
      <c r="M39" s="114">
        <v>68</v>
      </c>
      <c r="N39" s="114">
        <v>28</v>
      </c>
      <c r="O39" s="153">
        <f t="shared" si="4"/>
        <v>86</v>
      </c>
      <c r="P39" s="154"/>
      <c r="Q39" s="162">
        <v>50</v>
      </c>
      <c r="R39" s="3" t="s">
        <v>254</v>
      </c>
    </row>
    <row r="40" spans="1:18" ht="15.75" x14ac:dyDescent="0.25">
      <c r="A40" s="187">
        <v>625</v>
      </c>
      <c r="B40" s="121" t="str">
        <f>LOOKUP(A40,Names!A$2:B975)</f>
        <v>Will Tanner</v>
      </c>
      <c r="C40" s="202"/>
      <c r="D40" s="114"/>
      <c r="E40" s="202">
        <v>53.3</v>
      </c>
      <c r="F40" s="114">
        <v>40</v>
      </c>
      <c r="G40" s="210"/>
      <c r="H40" s="114"/>
      <c r="I40" s="210">
        <v>1.69</v>
      </c>
      <c r="J40" s="114">
        <v>20</v>
      </c>
      <c r="K40" s="210">
        <v>8.15</v>
      </c>
      <c r="L40" s="114">
        <v>32</v>
      </c>
      <c r="M40" s="114"/>
      <c r="N40" s="114"/>
      <c r="O40" s="153">
        <f t="shared" si="4"/>
        <v>92</v>
      </c>
      <c r="P40" s="154"/>
      <c r="Q40" s="123" t="s">
        <v>168</v>
      </c>
    </row>
    <row r="41" spans="1:18" ht="15.75" x14ac:dyDescent="0.25">
      <c r="A41" s="187">
        <v>626</v>
      </c>
      <c r="B41" s="121" t="str">
        <f>LOOKUP(A41,Names!A$2:B976)</f>
        <v>Callum Martin</v>
      </c>
      <c r="C41" s="202">
        <v>24.3</v>
      </c>
      <c r="D41" s="114">
        <v>34</v>
      </c>
      <c r="E41" s="202"/>
      <c r="F41" s="114"/>
      <c r="G41" s="210"/>
      <c r="H41" s="114"/>
      <c r="I41" s="210">
        <v>2.0699999999999998</v>
      </c>
      <c r="J41" s="114">
        <v>32</v>
      </c>
      <c r="K41" s="210">
        <v>9.65</v>
      </c>
      <c r="L41" s="114">
        <v>34</v>
      </c>
      <c r="M41" s="114"/>
      <c r="N41" s="114"/>
      <c r="O41" s="153">
        <f t="shared" si="4"/>
        <v>100</v>
      </c>
      <c r="P41" s="154"/>
      <c r="Q41" s="162">
        <v>100.3</v>
      </c>
      <c r="R41" s="3" t="s">
        <v>255</v>
      </c>
    </row>
    <row r="42" spans="1:18" ht="15.75" x14ac:dyDescent="0.25">
      <c r="A42" s="187">
        <v>622</v>
      </c>
      <c r="B42" s="121" t="str">
        <f>LOOKUP(A42,Names!A$2:B977)</f>
        <v>Will Hitchcock</v>
      </c>
      <c r="C42" s="202"/>
      <c r="D42" s="114"/>
      <c r="E42" s="202">
        <v>57.4</v>
      </c>
      <c r="F42" s="114">
        <v>32</v>
      </c>
      <c r="G42" s="210"/>
      <c r="H42" s="114"/>
      <c r="I42" s="210">
        <v>2.0499999999999998</v>
      </c>
      <c r="J42" s="114">
        <v>30</v>
      </c>
      <c r="K42" s="210"/>
      <c r="L42" s="114"/>
      <c r="M42" s="114">
        <v>86</v>
      </c>
      <c r="N42" s="114">
        <v>40</v>
      </c>
      <c r="O42" s="153">
        <f t="shared" si="4"/>
        <v>102</v>
      </c>
      <c r="P42" s="154"/>
      <c r="Q42" s="162">
        <v>50</v>
      </c>
      <c r="R42" s="3" t="s">
        <v>254</v>
      </c>
    </row>
    <row r="43" spans="1:18" ht="16.5" thickBot="1" x14ac:dyDescent="0.3">
      <c r="A43" s="188">
        <v>6</v>
      </c>
      <c r="B43" s="199" t="str">
        <f>LOOKUP(A43,Names!A$2:B978)</f>
        <v>Solihull &amp; Small Heath</v>
      </c>
      <c r="C43" s="207"/>
      <c r="D43" s="199">
        <f>SUM(D37:D42)</f>
        <v>104</v>
      </c>
      <c r="E43" s="207"/>
      <c r="F43" s="199">
        <f>SUM(F37:F42)</f>
        <v>102</v>
      </c>
      <c r="G43" s="215"/>
      <c r="H43" s="199">
        <f>SUM(H37:H42)</f>
        <v>106</v>
      </c>
      <c r="I43" s="215"/>
      <c r="J43" s="199">
        <f>SUM(J37:J42)</f>
        <v>82</v>
      </c>
      <c r="K43" s="215"/>
      <c r="L43" s="199">
        <f>SUM(L37:L42)</f>
        <v>102</v>
      </c>
      <c r="M43" s="199"/>
      <c r="N43" s="199">
        <f>SUM(N37:N42)</f>
        <v>103</v>
      </c>
      <c r="O43" s="199">
        <f>Q39</f>
        <v>50</v>
      </c>
      <c r="P43" s="199">
        <f>Q42</f>
        <v>50</v>
      </c>
      <c r="Q43" s="200">
        <f>SUM(D43:P43)-R36-R37</f>
        <v>521</v>
      </c>
    </row>
    <row r="44" spans="1:18" ht="15.75" x14ac:dyDescent="0.25">
      <c r="A44" s="192"/>
      <c r="B44" s="193" t="s">
        <v>169</v>
      </c>
      <c r="C44" s="469" t="s">
        <v>159</v>
      </c>
      <c r="D44" s="470"/>
      <c r="E44" s="467" t="s">
        <v>160</v>
      </c>
      <c r="F44" s="468"/>
      <c r="G44" s="469" t="s">
        <v>174</v>
      </c>
      <c r="H44" s="470"/>
      <c r="I44" s="467" t="s">
        <v>161</v>
      </c>
      <c r="J44" s="468"/>
      <c r="K44" s="469" t="s">
        <v>162</v>
      </c>
      <c r="L44" s="470"/>
      <c r="M44" s="467" t="s">
        <v>163</v>
      </c>
      <c r="N44" s="468"/>
      <c r="O44" s="217"/>
      <c r="P44" s="217"/>
      <c r="Q44" s="198" t="s">
        <v>170</v>
      </c>
    </row>
    <row r="45" spans="1:18" ht="15.75" x14ac:dyDescent="0.25">
      <c r="A45" s="194">
        <v>627</v>
      </c>
      <c r="B45" s="121" t="str">
        <f>LOOKUP(A45,Names!A$2:B980)</f>
        <v>Elliot Jones</v>
      </c>
      <c r="C45" s="202"/>
      <c r="D45" s="114"/>
      <c r="E45" s="202">
        <v>55.8</v>
      </c>
      <c r="F45" s="114">
        <v>38</v>
      </c>
      <c r="G45" s="210"/>
      <c r="H45" s="114"/>
      <c r="I45" s="210">
        <v>2.09</v>
      </c>
      <c r="J45" s="114">
        <v>34</v>
      </c>
      <c r="K45" s="210">
        <v>7.46</v>
      </c>
      <c r="L45" s="114">
        <v>30</v>
      </c>
      <c r="M45" s="114"/>
      <c r="N45" s="114"/>
      <c r="O45" s="153">
        <f t="shared" ref="O45:O51" si="5">D45+F45+H45+J45+L45+N45</f>
        <v>102</v>
      </c>
      <c r="P45" s="218"/>
      <c r="Q45" s="161" t="s">
        <v>167</v>
      </c>
    </row>
    <row r="46" spans="1:18" ht="15.75" x14ac:dyDescent="0.25">
      <c r="A46" s="194">
        <v>628</v>
      </c>
      <c r="B46" s="121" t="str">
        <f>LOOKUP(A46,Names!A$2:B981)</f>
        <v>James Price</v>
      </c>
      <c r="C46" s="202">
        <v>26.4</v>
      </c>
      <c r="D46" s="114">
        <v>25</v>
      </c>
      <c r="E46" s="202"/>
      <c r="F46" s="114"/>
      <c r="G46" s="210">
        <v>6.14</v>
      </c>
      <c r="H46" s="114">
        <v>30</v>
      </c>
      <c r="I46" s="210"/>
      <c r="J46" s="114"/>
      <c r="K46" s="210"/>
      <c r="L46" s="114"/>
      <c r="M46" s="114">
        <v>84</v>
      </c>
      <c r="N46" s="114">
        <v>38</v>
      </c>
      <c r="O46" s="153">
        <f t="shared" si="5"/>
        <v>93</v>
      </c>
      <c r="P46" s="218"/>
      <c r="Q46" s="162"/>
    </row>
    <row r="47" spans="1:18" ht="15.75" x14ac:dyDescent="0.25">
      <c r="A47" s="194"/>
      <c r="B47" s="121" t="e">
        <f>LOOKUP(A47,Names!A$2:B982)</f>
        <v>#N/A</v>
      </c>
      <c r="C47" s="202"/>
      <c r="D47" s="114"/>
      <c r="E47" s="202"/>
      <c r="F47" s="114"/>
      <c r="G47" s="210"/>
      <c r="H47" s="114"/>
      <c r="I47" s="210"/>
      <c r="J47" s="114"/>
      <c r="K47" s="210"/>
      <c r="L47" s="114"/>
      <c r="M47" s="114"/>
      <c r="N47" s="114"/>
      <c r="O47" s="153">
        <f t="shared" si="5"/>
        <v>0</v>
      </c>
      <c r="P47" s="218"/>
      <c r="Q47" s="162"/>
    </row>
    <row r="48" spans="1:18" ht="15.75" x14ac:dyDescent="0.25">
      <c r="A48" s="194"/>
      <c r="B48" s="121" t="e">
        <f>LOOKUP(A48,Names!A$2:B983)</f>
        <v>#N/A</v>
      </c>
      <c r="C48" s="202"/>
      <c r="D48" s="114"/>
      <c r="E48" s="202"/>
      <c r="F48" s="114"/>
      <c r="G48" s="210"/>
      <c r="H48" s="114"/>
      <c r="I48" s="210"/>
      <c r="J48" s="114"/>
      <c r="K48" s="210"/>
      <c r="L48" s="114"/>
      <c r="M48" s="114"/>
      <c r="N48" s="114"/>
      <c r="O48" s="153">
        <f t="shared" si="5"/>
        <v>0</v>
      </c>
      <c r="P48" s="218"/>
      <c r="Q48" s="201"/>
    </row>
    <row r="49" spans="1:17" ht="15.75" x14ac:dyDescent="0.25">
      <c r="A49" s="194"/>
      <c r="B49" s="121" t="e">
        <f>LOOKUP(A49,Names!A$2:B983)</f>
        <v>#N/A</v>
      </c>
      <c r="C49" s="202"/>
      <c r="D49" s="114"/>
      <c r="E49" s="202"/>
      <c r="F49" s="114"/>
      <c r="G49" s="210"/>
      <c r="H49" s="114"/>
      <c r="I49" s="210"/>
      <c r="J49" s="114"/>
      <c r="K49" s="210"/>
      <c r="L49" s="114"/>
      <c r="M49" s="114"/>
      <c r="N49" s="114"/>
      <c r="O49" s="153">
        <f t="shared" si="5"/>
        <v>0</v>
      </c>
      <c r="P49" s="218"/>
      <c r="Q49" s="123" t="s">
        <v>168</v>
      </c>
    </row>
    <row r="50" spans="1:17" ht="15.75" x14ac:dyDescent="0.25">
      <c r="A50" s="194"/>
      <c r="B50" s="121" t="e">
        <f>LOOKUP(A50,Names!A$2:B984)</f>
        <v>#N/A</v>
      </c>
      <c r="C50" s="202"/>
      <c r="D50" s="114"/>
      <c r="E50" s="202"/>
      <c r="F50" s="114"/>
      <c r="G50" s="210"/>
      <c r="H50" s="114"/>
      <c r="I50" s="210"/>
      <c r="J50" s="114"/>
      <c r="K50" s="210"/>
      <c r="L50" s="114"/>
      <c r="M50" s="114"/>
      <c r="N50" s="114"/>
      <c r="O50" s="153">
        <f t="shared" si="5"/>
        <v>0</v>
      </c>
      <c r="P50" s="218"/>
      <c r="Q50" s="162"/>
    </row>
    <row r="51" spans="1:17" ht="15.75" x14ac:dyDescent="0.25">
      <c r="A51" s="194"/>
      <c r="B51" s="121" t="e">
        <f>LOOKUP(A51,Names!A$2:B985)</f>
        <v>#N/A</v>
      </c>
      <c r="C51" s="202"/>
      <c r="D51" s="114"/>
      <c r="E51" s="202"/>
      <c r="F51" s="114"/>
      <c r="G51" s="210"/>
      <c r="H51" s="114"/>
      <c r="I51" s="210"/>
      <c r="J51" s="114"/>
      <c r="K51" s="210"/>
      <c r="L51" s="114"/>
      <c r="M51" s="114"/>
      <c r="N51" s="114"/>
      <c r="O51" s="153">
        <f t="shared" si="5"/>
        <v>0</v>
      </c>
      <c r="P51" s="218"/>
      <c r="Q51" s="162"/>
    </row>
    <row r="52" spans="1:17" ht="16.5" thickBot="1" x14ac:dyDescent="0.3">
      <c r="A52" s="195"/>
      <c r="B52" s="196" t="s">
        <v>169</v>
      </c>
      <c r="C52" s="208"/>
      <c r="D52" s="196"/>
      <c r="E52" s="208"/>
      <c r="F52" s="196"/>
      <c r="G52" s="216"/>
      <c r="H52" s="196"/>
      <c r="I52" s="216"/>
      <c r="J52" s="196"/>
      <c r="K52" s="216"/>
      <c r="L52" s="196"/>
      <c r="M52" s="196"/>
      <c r="N52" s="196"/>
      <c r="O52" s="196"/>
      <c r="P52" s="196"/>
      <c r="Q52" s="197"/>
    </row>
  </sheetData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C12:D12"/>
    <mergeCell ref="E12:F12"/>
    <mergeCell ref="G12:H12"/>
    <mergeCell ref="I12:J12"/>
    <mergeCell ref="K12:L12"/>
    <mergeCell ref="M28:N28"/>
    <mergeCell ref="C20:D20"/>
    <mergeCell ref="E20:F20"/>
    <mergeCell ref="G20:H20"/>
    <mergeCell ref="I20:J20"/>
    <mergeCell ref="K20:L20"/>
    <mergeCell ref="M20:N20"/>
    <mergeCell ref="C28:D28"/>
    <mergeCell ref="E28:F28"/>
    <mergeCell ref="G28:H28"/>
    <mergeCell ref="I28:J28"/>
    <mergeCell ref="K28:L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I44:J44"/>
    <mergeCell ref="K44:L44"/>
  </mergeCells>
  <conditionalFormatting sqref="P5:P10">
    <cfRule type="cellIs" dxfId="190" priority="10" stopIfTrue="1" operator="equal">
      <formula>1</formula>
    </cfRule>
  </conditionalFormatting>
  <conditionalFormatting sqref="P13:P18">
    <cfRule type="cellIs" dxfId="189" priority="9" stopIfTrue="1" operator="equal">
      <formula>1</formula>
    </cfRule>
  </conditionalFormatting>
  <conditionalFormatting sqref="P21:P26">
    <cfRule type="cellIs" dxfId="188" priority="8" stopIfTrue="1" operator="equal">
      <formula>1</formula>
    </cfRule>
  </conditionalFormatting>
  <conditionalFormatting sqref="P29:P34">
    <cfRule type="cellIs" dxfId="187" priority="7" stopIfTrue="1" operator="equal">
      <formula>1</formula>
    </cfRule>
  </conditionalFormatting>
  <conditionalFormatting sqref="O37:P42">
    <cfRule type="cellIs" dxfId="186" priority="6" stopIfTrue="1" operator="equal">
      <formula>1</formula>
    </cfRule>
  </conditionalFormatting>
  <conditionalFormatting sqref="O29:O34">
    <cfRule type="cellIs" dxfId="185" priority="5" stopIfTrue="1" operator="equal">
      <formula>1</formula>
    </cfRule>
  </conditionalFormatting>
  <conditionalFormatting sqref="O45:O51">
    <cfRule type="cellIs" dxfId="184" priority="4" stopIfTrue="1" operator="equal">
      <formula>1</formula>
    </cfRule>
  </conditionalFormatting>
  <conditionalFormatting sqref="O21:O26">
    <cfRule type="cellIs" dxfId="183" priority="3" stopIfTrue="1" operator="equal">
      <formula>1</formula>
    </cfRule>
  </conditionalFormatting>
  <conditionalFormatting sqref="O13:O18">
    <cfRule type="cellIs" dxfId="182" priority="2" stopIfTrue="1" operator="equal">
      <formula>1</formula>
    </cfRule>
  </conditionalFormatting>
  <conditionalFormatting sqref="O5:O10">
    <cfRule type="cellIs" dxfId="181" priority="1" stopIfTrue="1" operator="equal">
      <formula>1</formula>
    </cfRule>
  </conditionalFormatting>
  <pageMargins left="0.7" right="0.7" top="0.75" bottom="0.75" header="0.3" footer="0.3"/>
  <pageSetup paperSize="9" scale="95" fitToHeight="0" orientation="landscape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"/>
  <cols>
    <col min="1" max="1" width="6.42578125" style="3" customWidth="1"/>
    <col min="2" max="2" width="25.85546875" style="3" customWidth="1"/>
    <col min="3" max="3" width="6.7109375" style="209" customWidth="1"/>
    <col min="4" max="4" width="6.7109375" style="3" customWidth="1"/>
    <col min="5" max="5" width="6.7109375" style="209" customWidth="1"/>
    <col min="6" max="6" width="6.7109375" style="3" customWidth="1"/>
    <col min="7" max="7" width="6.7109375" style="226" customWidth="1"/>
    <col min="8" max="8" width="6.7109375" style="3" customWidth="1"/>
    <col min="9" max="9" width="6.7109375" style="104" customWidth="1"/>
    <col min="10" max="10" width="6.7109375" style="3" customWidth="1"/>
    <col min="11" max="11" width="6.7109375" style="104" customWidth="1"/>
    <col min="12" max="14" width="6.7109375" style="3" customWidth="1"/>
    <col min="15" max="15" width="4.85546875" style="3" customWidth="1"/>
    <col min="16" max="16" width="4.85546875" style="74" customWidth="1"/>
    <col min="17" max="17" width="9.140625" style="74"/>
    <col min="18" max="18" width="6.85546875" style="3" customWidth="1"/>
    <col min="19" max="16384" width="9.140625" style="3"/>
  </cols>
  <sheetData>
    <row r="1" spans="1:18" s="300" customFormat="1" ht="21" thickBot="1" x14ac:dyDescent="0.35">
      <c r="A1" s="348"/>
      <c r="B1" s="479" t="s">
        <v>171</v>
      </c>
      <c r="C1" s="338" t="s">
        <v>123</v>
      </c>
      <c r="D1" s="339">
        <f>Q11</f>
        <v>337</v>
      </c>
      <c r="E1" s="340" t="s">
        <v>125</v>
      </c>
      <c r="F1" s="341">
        <f>Q19</f>
        <v>416</v>
      </c>
      <c r="G1" s="342" t="s">
        <v>127</v>
      </c>
      <c r="H1" s="343">
        <f>Q27</f>
        <v>288</v>
      </c>
      <c r="I1" s="344" t="s">
        <v>129</v>
      </c>
      <c r="J1" s="345">
        <f>Q35</f>
        <v>335</v>
      </c>
      <c r="K1" s="346" t="s">
        <v>131</v>
      </c>
      <c r="L1" s="350">
        <f>Q43</f>
        <v>497</v>
      </c>
      <c r="M1" s="483" t="str">
        <f>ts15B!M1</f>
        <v>15th November 2013</v>
      </c>
      <c r="N1" s="484"/>
      <c r="O1" s="484"/>
      <c r="P1" s="484"/>
      <c r="Q1" s="485"/>
    </row>
    <row r="2" spans="1:18" ht="27.75" customHeight="1" thickBot="1" x14ac:dyDescent="0.25">
      <c r="A2" s="349"/>
      <c r="B2" s="472"/>
      <c r="C2" s="480" t="s">
        <v>172</v>
      </c>
      <c r="D2" s="481"/>
      <c r="E2" s="481"/>
      <c r="F2" s="481"/>
      <c r="G2" s="481"/>
      <c r="H2" s="481"/>
      <c r="I2" s="481"/>
      <c r="J2" s="481"/>
      <c r="K2" s="481"/>
      <c r="L2" s="482"/>
      <c r="M2" s="349"/>
      <c r="N2" s="351"/>
      <c r="O2" s="351"/>
      <c r="P2" s="352"/>
      <c r="Q2" s="353"/>
    </row>
    <row r="3" spans="1:18" ht="17.25" customHeight="1" thickBot="1" x14ac:dyDescent="0.3">
      <c r="A3" s="363" t="s">
        <v>0</v>
      </c>
      <c r="B3" s="357"/>
      <c r="C3" s="358" t="s">
        <v>390</v>
      </c>
      <c r="D3" s="358" t="s">
        <v>254</v>
      </c>
      <c r="E3" s="358" t="s">
        <v>390</v>
      </c>
      <c r="F3" s="358" t="s">
        <v>254</v>
      </c>
      <c r="G3" s="358" t="s">
        <v>391</v>
      </c>
      <c r="H3" s="358" t="s">
        <v>254</v>
      </c>
      <c r="I3" s="358" t="s">
        <v>391</v>
      </c>
      <c r="J3" s="358" t="s">
        <v>254</v>
      </c>
      <c r="K3" s="358" t="s">
        <v>391</v>
      </c>
      <c r="L3" s="358" t="s">
        <v>254</v>
      </c>
      <c r="M3" s="359" t="s">
        <v>0</v>
      </c>
      <c r="N3" s="359" t="s">
        <v>254</v>
      </c>
      <c r="O3" s="360"/>
      <c r="P3" s="359"/>
      <c r="Q3" s="361"/>
      <c r="R3" s="364" t="s">
        <v>392</v>
      </c>
    </row>
    <row r="4" spans="1:18" ht="15.75" x14ac:dyDescent="0.25">
      <c r="A4" s="155">
        <v>1</v>
      </c>
      <c r="B4" s="156" t="str">
        <f>LOOKUP(A4,Names!A$2:B940)</f>
        <v>Royal Sutton Coldfield</v>
      </c>
      <c r="C4" s="469" t="s">
        <v>159</v>
      </c>
      <c r="D4" s="470"/>
      <c r="E4" s="467" t="s">
        <v>160</v>
      </c>
      <c r="F4" s="468"/>
      <c r="G4" s="469" t="s">
        <v>164</v>
      </c>
      <c r="H4" s="470"/>
      <c r="I4" s="467" t="s">
        <v>161</v>
      </c>
      <c r="J4" s="468"/>
      <c r="K4" s="469" t="s">
        <v>162</v>
      </c>
      <c r="L4" s="470"/>
      <c r="M4" s="467" t="s">
        <v>163</v>
      </c>
      <c r="N4" s="468"/>
      <c r="O4" s="157" t="s">
        <v>165</v>
      </c>
      <c r="P4" s="158" t="s">
        <v>166</v>
      </c>
      <c r="Q4" s="159" t="s">
        <v>123</v>
      </c>
      <c r="R4" s="365">
        <v>54</v>
      </c>
    </row>
    <row r="5" spans="1:18" ht="16.5" thickBot="1" x14ac:dyDescent="0.3">
      <c r="A5" s="160">
        <v>165</v>
      </c>
      <c r="B5" s="299" t="str">
        <f>LOOKUP(A5,Names!A$2:B941)</f>
        <v>Mollie Darrock</v>
      </c>
      <c r="C5" s="202"/>
      <c r="D5" s="112"/>
      <c r="E5" s="202">
        <v>56.6</v>
      </c>
      <c r="F5" s="114">
        <v>36</v>
      </c>
      <c r="G5" s="219">
        <v>56</v>
      </c>
      <c r="H5" s="114">
        <v>38</v>
      </c>
      <c r="I5" s="210"/>
      <c r="J5" s="114"/>
      <c r="K5" s="210"/>
      <c r="L5" s="114"/>
      <c r="M5" s="114">
        <v>80</v>
      </c>
      <c r="N5" s="114">
        <v>34</v>
      </c>
      <c r="O5" s="153">
        <f t="shared" ref="O5:O10" si="0">D5+F5+H5+J5+L5+N5</f>
        <v>108</v>
      </c>
      <c r="P5" s="154"/>
      <c r="Q5" s="161" t="s">
        <v>167</v>
      </c>
      <c r="R5" s="366"/>
    </row>
    <row r="6" spans="1:18" ht="15.75" x14ac:dyDescent="0.25">
      <c r="A6" s="160">
        <v>166</v>
      </c>
      <c r="B6" s="299" t="str">
        <f>LOOKUP(A6,Names!A$2:B942)</f>
        <v>Rachel Iliffe</v>
      </c>
      <c r="C6" s="202">
        <v>28</v>
      </c>
      <c r="D6" s="114">
        <v>20</v>
      </c>
      <c r="E6" s="202"/>
      <c r="F6" s="114"/>
      <c r="G6" s="219"/>
      <c r="H6" s="114"/>
      <c r="I6" s="210">
        <v>1.98</v>
      </c>
      <c r="J6" s="114">
        <v>30</v>
      </c>
      <c r="K6" s="210"/>
      <c r="L6" s="114"/>
      <c r="M6" s="114">
        <v>66</v>
      </c>
      <c r="N6" s="114">
        <v>17</v>
      </c>
      <c r="O6" s="153">
        <f t="shared" si="0"/>
        <v>67</v>
      </c>
      <c r="P6" s="154"/>
      <c r="Q6" s="446">
        <v>129</v>
      </c>
      <c r="R6" s="3" t="s">
        <v>255</v>
      </c>
    </row>
    <row r="7" spans="1:18" ht="15.75" x14ac:dyDescent="0.25">
      <c r="A7" s="160">
        <v>167</v>
      </c>
      <c r="B7" s="299" t="str">
        <f>LOOKUP(A7,Names!A$2:B943)</f>
        <v>Georgina Case</v>
      </c>
      <c r="C7" s="202"/>
      <c r="D7" s="114"/>
      <c r="E7" s="202"/>
      <c r="F7" s="114"/>
      <c r="G7" s="219"/>
      <c r="H7" s="114"/>
      <c r="I7" s="210"/>
      <c r="J7" s="114"/>
      <c r="K7" s="210"/>
      <c r="L7" s="114"/>
      <c r="M7" s="114"/>
      <c r="N7" s="114"/>
      <c r="O7" s="153">
        <f t="shared" si="0"/>
        <v>0</v>
      </c>
      <c r="P7" s="154"/>
      <c r="Q7" s="162">
        <v>20</v>
      </c>
      <c r="R7" s="3" t="s">
        <v>254</v>
      </c>
    </row>
    <row r="8" spans="1:18" ht="15.75" x14ac:dyDescent="0.25">
      <c r="A8" s="160">
        <v>170</v>
      </c>
      <c r="B8" s="299" t="str">
        <f>LOOKUP(A8,Names!A$2:B944)</f>
        <v>Lucy Wood</v>
      </c>
      <c r="C8" s="202">
        <v>30.3</v>
      </c>
      <c r="D8" s="114">
        <v>10</v>
      </c>
      <c r="E8" s="202"/>
      <c r="F8" s="114"/>
      <c r="G8" s="219">
        <v>42</v>
      </c>
      <c r="H8" s="114">
        <v>24</v>
      </c>
      <c r="I8" s="210"/>
      <c r="J8" s="114"/>
      <c r="K8" s="210">
        <v>5.0199999999999996</v>
      </c>
      <c r="L8" s="114">
        <v>24</v>
      </c>
      <c r="M8" s="114"/>
      <c r="N8" s="114"/>
      <c r="O8" s="153">
        <f t="shared" si="0"/>
        <v>58</v>
      </c>
      <c r="P8" s="154"/>
      <c r="Q8" s="123" t="s">
        <v>168</v>
      </c>
    </row>
    <row r="9" spans="1:18" ht="15.75" x14ac:dyDescent="0.25">
      <c r="A9" s="160">
        <v>171</v>
      </c>
      <c r="B9" s="299" t="str">
        <f>LOOKUP(A9,Names!A$2:B945)</f>
        <v>Hannah Smith</v>
      </c>
      <c r="C9" s="202"/>
      <c r="D9" s="114"/>
      <c r="E9" s="202">
        <v>63.6</v>
      </c>
      <c r="F9" s="114">
        <v>16</v>
      </c>
      <c r="G9" s="219"/>
      <c r="H9" s="114"/>
      <c r="I9" s="210">
        <v>1.38</v>
      </c>
      <c r="J9" s="114">
        <v>12</v>
      </c>
      <c r="K9" s="210">
        <v>5.79</v>
      </c>
      <c r="L9" s="114">
        <v>26</v>
      </c>
      <c r="M9" s="114"/>
      <c r="N9" s="114"/>
      <c r="O9" s="153">
        <f t="shared" si="0"/>
        <v>54</v>
      </c>
      <c r="P9" s="154"/>
      <c r="Q9" s="162">
        <v>117.7</v>
      </c>
      <c r="R9" s="3" t="s">
        <v>255</v>
      </c>
    </row>
    <row r="10" spans="1:18" ht="16.5" thickBot="1" x14ac:dyDescent="0.3">
      <c r="A10" s="160">
        <v>173</v>
      </c>
      <c r="B10" s="299" t="str">
        <f>LOOKUP(A10,Names!A$2:B946)</f>
        <v>Alice Bonner</v>
      </c>
      <c r="C10" s="202"/>
      <c r="D10" s="114"/>
      <c r="E10" s="202">
        <v>66.2</v>
      </c>
      <c r="F10" s="114">
        <v>14</v>
      </c>
      <c r="G10" s="219">
        <v>33</v>
      </c>
      <c r="H10" s="114">
        <v>12</v>
      </c>
      <c r="I10" s="210"/>
      <c r="J10" s="114"/>
      <c r="K10" s="210"/>
      <c r="L10" s="114"/>
      <c r="M10" s="114">
        <v>71</v>
      </c>
      <c r="N10" s="114">
        <v>28</v>
      </c>
      <c r="O10" s="153">
        <f t="shared" si="0"/>
        <v>54</v>
      </c>
      <c r="P10" s="154"/>
      <c r="Q10" s="162">
        <v>30</v>
      </c>
      <c r="R10" s="3" t="s">
        <v>254</v>
      </c>
    </row>
    <row r="11" spans="1:18" ht="16.5" thickBot="1" x14ac:dyDescent="0.3">
      <c r="A11" s="163">
        <v>1</v>
      </c>
      <c r="B11" s="164" t="str">
        <f>LOOKUP(A11,Names!A$2:B947)</f>
        <v>Royal Sutton Coldfield</v>
      </c>
      <c r="C11" s="203"/>
      <c r="D11" s="164">
        <f>SUM(D5:D10)</f>
        <v>30</v>
      </c>
      <c r="E11" s="203"/>
      <c r="F11" s="164">
        <f>SUM(F5:F10)</f>
        <v>66</v>
      </c>
      <c r="G11" s="220"/>
      <c r="H11" s="164">
        <f>SUM(H5:H10)</f>
        <v>74</v>
      </c>
      <c r="I11" s="211"/>
      <c r="J11" s="164">
        <f>SUM(J5:J10)</f>
        <v>42</v>
      </c>
      <c r="K11" s="211"/>
      <c r="L11" s="164">
        <f>SUM(L5:L10)</f>
        <v>50</v>
      </c>
      <c r="M11" s="164"/>
      <c r="N11" s="164">
        <f>SUM(N5:N10)</f>
        <v>79</v>
      </c>
      <c r="O11" s="164">
        <f>Q7</f>
        <v>20</v>
      </c>
      <c r="P11" s="164">
        <f>Q10</f>
        <v>30</v>
      </c>
      <c r="Q11" s="165">
        <f>SUM(D11:P11)-R4-R5</f>
        <v>337</v>
      </c>
      <c r="R11" s="364" t="s">
        <v>392</v>
      </c>
    </row>
    <row r="12" spans="1:18" ht="15.75" x14ac:dyDescent="0.25">
      <c r="A12" s="166">
        <v>3</v>
      </c>
      <c r="B12" s="167" t="str">
        <f>LOOKUP(A12,Names!A$2:B947)</f>
        <v>Birchfield Harriers</v>
      </c>
      <c r="C12" s="469" t="s">
        <v>159</v>
      </c>
      <c r="D12" s="470"/>
      <c r="E12" s="467" t="s">
        <v>160</v>
      </c>
      <c r="F12" s="468"/>
      <c r="G12" s="469" t="s">
        <v>164</v>
      </c>
      <c r="H12" s="470"/>
      <c r="I12" s="467" t="s">
        <v>161</v>
      </c>
      <c r="J12" s="468"/>
      <c r="K12" s="469" t="s">
        <v>162</v>
      </c>
      <c r="L12" s="470"/>
      <c r="M12" s="467" t="s">
        <v>163</v>
      </c>
      <c r="N12" s="468"/>
      <c r="O12" s="157" t="s">
        <v>165</v>
      </c>
      <c r="P12" s="158" t="s">
        <v>166</v>
      </c>
      <c r="Q12" s="168" t="s">
        <v>125</v>
      </c>
      <c r="R12" s="365">
        <v>58</v>
      </c>
    </row>
    <row r="13" spans="1:18" ht="16.5" thickBot="1" x14ac:dyDescent="0.3">
      <c r="A13" s="169">
        <v>322</v>
      </c>
      <c r="B13" s="299" t="str">
        <f>LOOKUP(A13,Names!A$2:B948)</f>
        <v>Melissa Morris</v>
      </c>
      <c r="C13" s="202">
        <v>26.9</v>
      </c>
      <c r="D13" s="114">
        <v>26</v>
      </c>
      <c r="E13" s="202"/>
      <c r="F13" s="114"/>
      <c r="G13" s="219"/>
      <c r="H13" s="114"/>
      <c r="I13" s="210">
        <v>2.02</v>
      </c>
      <c r="J13" s="114">
        <v>32</v>
      </c>
      <c r="K13" s="210">
        <v>8.99</v>
      </c>
      <c r="L13" s="114">
        <v>40</v>
      </c>
      <c r="M13" s="114"/>
      <c r="N13" s="114"/>
      <c r="O13" s="153">
        <f t="shared" ref="O13:O18" si="1">D13+F13+H13+J13+L13+N13</f>
        <v>98</v>
      </c>
      <c r="P13" s="154"/>
      <c r="Q13" s="161" t="s">
        <v>167</v>
      </c>
      <c r="R13" s="366">
        <v>49</v>
      </c>
    </row>
    <row r="14" spans="1:18" ht="15.75" x14ac:dyDescent="0.25">
      <c r="A14" s="169">
        <v>328</v>
      </c>
      <c r="B14" s="299" t="str">
        <f>LOOKUP(A14,Names!A$2:B949)</f>
        <v>Eloise Evans</v>
      </c>
      <c r="C14" s="202"/>
      <c r="D14" s="114"/>
      <c r="E14" s="202">
        <v>59.7</v>
      </c>
      <c r="F14" s="114">
        <v>26</v>
      </c>
      <c r="G14" s="219">
        <v>36</v>
      </c>
      <c r="H14" s="114">
        <v>18</v>
      </c>
      <c r="I14" s="210"/>
      <c r="J14" s="114"/>
      <c r="K14" s="210"/>
      <c r="L14" s="114"/>
      <c r="M14" s="114">
        <v>65</v>
      </c>
      <c r="N14" s="114">
        <v>14</v>
      </c>
      <c r="O14" s="153">
        <f t="shared" si="1"/>
        <v>58</v>
      </c>
      <c r="P14" s="154"/>
      <c r="Q14" s="162">
        <v>121.4</v>
      </c>
      <c r="R14" s="3" t="s">
        <v>255</v>
      </c>
    </row>
    <row r="15" spans="1:18" ht="15.75" x14ac:dyDescent="0.25">
      <c r="A15" s="169">
        <v>329</v>
      </c>
      <c r="B15" s="299" t="str">
        <f>LOOKUP(A15,Names!A$2:B950)</f>
        <v>Harriet Woodward</v>
      </c>
      <c r="C15" s="202"/>
      <c r="D15" s="114"/>
      <c r="E15" s="202">
        <v>60.6</v>
      </c>
      <c r="F15" s="114">
        <v>21</v>
      </c>
      <c r="G15" s="219">
        <v>41</v>
      </c>
      <c r="H15" s="114">
        <v>22</v>
      </c>
      <c r="I15" s="210"/>
      <c r="J15" s="114"/>
      <c r="K15" s="210"/>
      <c r="L15" s="114"/>
      <c r="M15" s="114">
        <v>55</v>
      </c>
      <c r="N15" s="114">
        <v>6</v>
      </c>
      <c r="O15" s="153">
        <f t="shared" si="1"/>
        <v>49</v>
      </c>
      <c r="P15" s="154"/>
      <c r="Q15" s="162">
        <v>30</v>
      </c>
      <c r="R15" s="3" t="s">
        <v>254</v>
      </c>
    </row>
    <row r="16" spans="1:18" ht="15.75" x14ac:dyDescent="0.25">
      <c r="A16" s="169">
        <v>320</v>
      </c>
      <c r="B16" s="299" t="str">
        <f>LOOKUP(A16,Names!A$2:B951)</f>
        <v>Kia Stewart Morrison</v>
      </c>
      <c r="C16" s="202">
        <v>25.6</v>
      </c>
      <c r="D16" s="114">
        <v>38</v>
      </c>
      <c r="E16" s="202"/>
      <c r="F16" s="114"/>
      <c r="G16" s="219"/>
      <c r="H16" s="114"/>
      <c r="I16" s="210">
        <v>2.16</v>
      </c>
      <c r="J16" s="114">
        <v>36</v>
      </c>
      <c r="K16" s="210">
        <v>6.91</v>
      </c>
      <c r="L16" s="114">
        <v>32</v>
      </c>
      <c r="M16" s="114"/>
      <c r="N16" s="114"/>
      <c r="O16" s="153">
        <f t="shared" si="1"/>
        <v>106</v>
      </c>
      <c r="P16" s="154"/>
      <c r="Q16" s="123" t="s">
        <v>168</v>
      </c>
    </row>
    <row r="17" spans="1:18" ht="15.75" x14ac:dyDescent="0.25">
      <c r="A17" s="169">
        <v>338</v>
      </c>
      <c r="B17" s="299" t="str">
        <f>LOOKUP(A17,Names!A$2:B952)</f>
        <v>Kayleigh Murray</v>
      </c>
      <c r="C17" s="202">
        <v>27.6</v>
      </c>
      <c r="D17" s="114">
        <v>24</v>
      </c>
      <c r="E17" s="202"/>
      <c r="F17" s="114"/>
      <c r="G17" s="219"/>
      <c r="H17" s="114"/>
      <c r="I17" s="210">
        <v>1.78</v>
      </c>
      <c r="J17" s="114">
        <v>22</v>
      </c>
      <c r="K17" s="210"/>
      <c r="L17" s="114"/>
      <c r="M17" s="114">
        <v>70</v>
      </c>
      <c r="N17" s="114">
        <v>26</v>
      </c>
      <c r="O17" s="153">
        <f t="shared" si="1"/>
        <v>72</v>
      </c>
      <c r="P17" s="154"/>
      <c r="Q17" s="162">
        <v>107.1</v>
      </c>
      <c r="R17" s="3" t="s">
        <v>255</v>
      </c>
    </row>
    <row r="18" spans="1:18" ht="16.5" thickBot="1" x14ac:dyDescent="0.3">
      <c r="A18" s="169">
        <v>330</v>
      </c>
      <c r="B18" s="299" t="str">
        <f>LOOKUP(A18,Names!A$2:B953)</f>
        <v>Olivia Ward</v>
      </c>
      <c r="C18" s="202"/>
      <c r="D18" s="114"/>
      <c r="E18" s="202">
        <v>61.7</v>
      </c>
      <c r="F18" s="114">
        <v>18</v>
      </c>
      <c r="G18" s="219">
        <v>48</v>
      </c>
      <c r="H18" s="114">
        <v>30</v>
      </c>
      <c r="I18" s="210"/>
      <c r="J18" s="114"/>
      <c r="K18" s="210">
        <v>4.59</v>
      </c>
      <c r="L18" s="114">
        <v>22</v>
      </c>
      <c r="M18" s="114"/>
      <c r="N18" s="114"/>
      <c r="O18" s="153">
        <f t="shared" si="1"/>
        <v>70</v>
      </c>
      <c r="P18" s="154"/>
      <c r="Q18" s="162">
        <v>40</v>
      </c>
      <c r="R18" s="3" t="s">
        <v>254</v>
      </c>
    </row>
    <row r="19" spans="1:18" ht="16.5" thickBot="1" x14ac:dyDescent="0.3">
      <c r="A19" s="170">
        <v>3</v>
      </c>
      <c r="B19" s="171" t="str">
        <f>LOOKUP(A19,Names!A$2:B954)</f>
        <v>Birchfield Harriers</v>
      </c>
      <c r="C19" s="204"/>
      <c r="D19" s="171">
        <f>SUM(D13:D18)</f>
        <v>88</v>
      </c>
      <c r="E19" s="204"/>
      <c r="F19" s="171">
        <f>SUM(F13:F18)</f>
        <v>65</v>
      </c>
      <c r="G19" s="221"/>
      <c r="H19" s="171">
        <f>SUM(H13:H18)</f>
        <v>70</v>
      </c>
      <c r="I19" s="212"/>
      <c r="J19" s="171">
        <f>SUM(J13:J18)</f>
        <v>90</v>
      </c>
      <c r="K19" s="212"/>
      <c r="L19" s="171">
        <f>SUM(L13:L18)</f>
        <v>94</v>
      </c>
      <c r="M19" s="171"/>
      <c r="N19" s="171">
        <f>SUM(N13:N18)</f>
        <v>46</v>
      </c>
      <c r="O19" s="171">
        <f>Q15</f>
        <v>30</v>
      </c>
      <c r="P19" s="171">
        <f>Q18</f>
        <v>40</v>
      </c>
      <c r="Q19" s="172">
        <f>SUM(D19:P19)-R12-R13</f>
        <v>416</v>
      </c>
      <c r="R19" s="364" t="s">
        <v>392</v>
      </c>
    </row>
    <row r="20" spans="1:18" ht="15.75" x14ac:dyDescent="0.25">
      <c r="A20" s="173">
        <v>4</v>
      </c>
      <c r="B20" s="174" t="str">
        <f>LOOKUP(A20,Names!A$2:B955)</f>
        <v>Halesowen C&amp;AC</v>
      </c>
      <c r="C20" s="469" t="s">
        <v>159</v>
      </c>
      <c r="D20" s="470"/>
      <c r="E20" s="467" t="s">
        <v>160</v>
      </c>
      <c r="F20" s="468"/>
      <c r="G20" s="469" t="s">
        <v>164</v>
      </c>
      <c r="H20" s="470"/>
      <c r="I20" s="467" t="s">
        <v>161</v>
      </c>
      <c r="J20" s="468"/>
      <c r="K20" s="469" t="s">
        <v>162</v>
      </c>
      <c r="L20" s="470"/>
      <c r="M20" s="467" t="s">
        <v>163</v>
      </c>
      <c r="N20" s="468"/>
      <c r="O20" s="157" t="s">
        <v>165</v>
      </c>
      <c r="P20" s="158" t="s">
        <v>166</v>
      </c>
      <c r="Q20" s="179" t="s">
        <v>127</v>
      </c>
      <c r="R20" s="365"/>
    </row>
    <row r="21" spans="1:18" ht="16.5" thickBot="1" x14ac:dyDescent="0.3">
      <c r="A21" s="175">
        <v>457</v>
      </c>
      <c r="B21" s="299" t="str">
        <f>LOOKUP(A21,Names!A$2:B956)</f>
        <v>Josie Olyarynk</v>
      </c>
      <c r="C21" s="202">
        <v>25.7</v>
      </c>
      <c r="D21" s="114">
        <v>35</v>
      </c>
      <c r="E21" s="202"/>
      <c r="F21" s="114"/>
      <c r="G21" s="219"/>
      <c r="H21" s="114"/>
      <c r="I21" s="210">
        <v>2.35</v>
      </c>
      <c r="J21" s="114">
        <v>40</v>
      </c>
      <c r="K21" s="210">
        <v>8.74</v>
      </c>
      <c r="L21" s="114">
        <v>38</v>
      </c>
      <c r="M21" s="114"/>
      <c r="N21" s="114"/>
      <c r="O21" s="153">
        <f t="shared" ref="O21:O26" si="2">D21+F21+H21+J21+L21+N21</f>
        <v>113</v>
      </c>
      <c r="P21" s="154"/>
      <c r="Q21" s="161" t="s">
        <v>167</v>
      </c>
      <c r="R21" s="366"/>
    </row>
    <row r="22" spans="1:18" ht="15.75" x14ac:dyDescent="0.25">
      <c r="A22" s="175">
        <v>456</v>
      </c>
      <c r="B22" s="299" t="str">
        <f>LOOKUP(A22,Names!A$2:B957)</f>
        <v>Molly Jenks</v>
      </c>
      <c r="C22" s="202">
        <v>26.2</v>
      </c>
      <c r="D22" s="114">
        <v>32</v>
      </c>
      <c r="E22" s="202"/>
      <c r="F22" s="114"/>
      <c r="G22" s="219"/>
      <c r="H22" s="114"/>
      <c r="I22" s="210">
        <v>2.04</v>
      </c>
      <c r="J22" s="114">
        <v>34</v>
      </c>
      <c r="K22" s="210"/>
      <c r="L22" s="114"/>
      <c r="M22" s="114">
        <v>81</v>
      </c>
      <c r="N22" s="114">
        <v>38</v>
      </c>
      <c r="O22" s="153">
        <f t="shared" si="2"/>
        <v>104</v>
      </c>
      <c r="P22" s="154"/>
      <c r="Q22" s="162"/>
      <c r="R22" s="3" t="s">
        <v>255</v>
      </c>
    </row>
    <row r="23" spans="1:18" ht="15.75" x14ac:dyDescent="0.25">
      <c r="A23" s="175">
        <v>460</v>
      </c>
      <c r="B23" s="299" t="str">
        <f>LOOKUP(A23,Names!A$2:B958)</f>
        <v>Chloe Chapman</v>
      </c>
      <c r="C23" s="202"/>
      <c r="D23" s="114"/>
      <c r="E23" s="202">
        <v>56.8</v>
      </c>
      <c r="F23" s="114">
        <v>34</v>
      </c>
      <c r="G23" s="219"/>
      <c r="H23" s="114"/>
      <c r="I23" s="210">
        <v>1.62</v>
      </c>
      <c r="J23" s="114">
        <v>14</v>
      </c>
      <c r="K23" s="210"/>
      <c r="L23" s="114"/>
      <c r="M23" s="114">
        <v>69</v>
      </c>
      <c r="N23" s="114">
        <v>23</v>
      </c>
      <c r="O23" s="153">
        <f t="shared" si="2"/>
        <v>71</v>
      </c>
      <c r="P23" s="154"/>
      <c r="Q23" s="162"/>
      <c r="R23" s="3" t="s">
        <v>254</v>
      </c>
    </row>
    <row r="24" spans="1:18" ht="15.75" x14ac:dyDescent="0.25">
      <c r="A24" s="175"/>
      <c r="B24" s="299" t="e">
        <f>LOOKUP(A24,Names!A$2:B959)</f>
        <v>#N/A</v>
      </c>
      <c r="C24" s="202"/>
      <c r="D24" s="114"/>
      <c r="E24" s="202"/>
      <c r="F24" s="114"/>
      <c r="G24" s="219"/>
      <c r="H24" s="114"/>
      <c r="I24" s="210"/>
      <c r="J24" s="114"/>
      <c r="K24" s="210"/>
      <c r="L24" s="114"/>
      <c r="M24" s="114"/>
      <c r="N24" s="114"/>
      <c r="O24" s="153">
        <f t="shared" si="2"/>
        <v>0</v>
      </c>
      <c r="P24" s="154"/>
      <c r="Q24" s="123" t="s">
        <v>168</v>
      </c>
    </row>
    <row r="25" spans="1:18" ht="15.75" x14ac:dyDescent="0.25">
      <c r="A25" s="175"/>
      <c r="B25" s="299" t="e">
        <f>LOOKUP(A25,Names!A$2:B960)</f>
        <v>#N/A</v>
      </c>
      <c r="C25" s="202"/>
      <c r="D25" s="114"/>
      <c r="E25" s="202"/>
      <c r="F25" s="114"/>
      <c r="G25" s="219"/>
      <c r="H25" s="114"/>
      <c r="I25" s="210"/>
      <c r="J25" s="114"/>
      <c r="K25" s="210"/>
      <c r="L25" s="114"/>
      <c r="M25" s="114"/>
      <c r="N25" s="114"/>
      <c r="O25" s="153">
        <f t="shared" si="2"/>
        <v>0</v>
      </c>
      <c r="P25" s="154"/>
      <c r="Q25" s="162"/>
      <c r="R25" s="3" t="s">
        <v>255</v>
      </c>
    </row>
    <row r="26" spans="1:18" ht="16.5" thickBot="1" x14ac:dyDescent="0.3">
      <c r="A26" s="175"/>
      <c r="B26" s="299" t="e">
        <f>LOOKUP(A26,Names!A$2:B961)</f>
        <v>#N/A</v>
      </c>
      <c r="C26" s="202"/>
      <c r="D26" s="114"/>
      <c r="E26" s="202"/>
      <c r="F26" s="114"/>
      <c r="G26" s="219"/>
      <c r="H26" s="114"/>
      <c r="I26" s="210"/>
      <c r="J26" s="114"/>
      <c r="K26" s="210"/>
      <c r="L26" s="114"/>
      <c r="M26" s="114"/>
      <c r="N26" s="114"/>
      <c r="O26" s="153">
        <f t="shared" si="2"/>
        <v>0</v>
      </c>
      <c r="P26" s="154"/>
      <c r="Q26" s="162"/>
      <c r="R26" s="3" t="s">
        <v>254</v>
      </c>
    </row>
    <row r="27" spans="1:18" ht="16.5" thickBot="1" x14ac:dyDescent="0.3">
      <c r="A27" s="176">
        <v>4</v>
      </c>
      <c r="B27" s="177" t="str">
        <f>LOOKUP(A27,Names!A$2:B962)</f>
        <v>Halesowen C&amp;AC</v>
      </c>
      <c r="C27" s="205"/>
      <c r="D27" s="177">
        <f>SUM(D21:D26)</f>
        <v>67</v>
      </c>
      <c r="E27" s="205"/>
      <c r="F27" s="177">
        <f>SUM(F21:F26)</f>
        <v>34</v>
      </c>
      <c r="G27" s="222"/>
      <c r="H27" s="177">
        <f>SUM(H21:H26)</f>
        <v>0</v>
      </c>
      <c r="I27" s="213"/>
      <c r="J27" s="177">
        <f>SUM(J21:J26)</f>
        <v>88</v>
      </c>
      <c r="K27" s="213"/>
      <c r="L27" s="177">
        <f>SUM(L21:L26)</f>
        <v>38</v>
      </c>
      <c r="M27" s="177"/>
      <c r="N27" s="177">
        <f>SUM(N21:N26)</f>
        <v>61</v>
      </c>
      <c r="O27" s="177">
        <f>Q23</f>
        <v>0</v>
      </c>
      <c r="P27" s="177">
        <f>Q26</f>
        <v>0</v>
      </c>
      <c r="Q27" s="178">
        <f>SUM(D27:P27)-R20-R21</f>
        <v>288</v>
      </c>
      <c r="R27" s="364" t="s">
        <v>392</v>
      </c>
    </row>
    <row r="28" spans="1:18" ht="15.75" x14ac:dyDescent="0.25">
      <c r="A28" s="180">
        <v>5</v>
      </c>
      <c r="B28" s="181" t="str">
        <f>LOOKUP(A28,Names!A$2:B963)</f>
        <v>Tamworth AC</v>
      </c>
      <c r="C28" s="469" t="s">
        <v>159</v>
      </c>
      <c r="D28" s="470"/>
      <c r="E28" s="467" t="s">
        <v>160</v>
      </c>
      <c r="F28" s="468"/>
      <c r="G28" s="469" t="s">
        <v>164</v>
      </c>
      <c r="H28" s="470"/>
      <c r="I28" s="467" t="s">
        <v>161</v>
      </c>
      <c r="J28" s="468"/>
      <c r="K28" s="469" t="s">
        <v>162</v>
      </c>
      <c r="L28" s="470"/>
      <c r="M28" s="467" t="s">
        <v>163</v>
      </c>
      <c r="N28" s="468"/>
      <c r="O28" s="157" t="s">
        <v>165</v>
      </c>
      <c r="P28" s="158" t="s">
        <v>166</v>
      </c>
      <c r="Q28" s="186" t="s">
        <v>129</v>
      </c>
      <c r="R28" s="365">
        <v>38</v>
      </c>
    </row>
    <row r="29" spans="1:18" ht="16.5" thickBot="1" x14ac:dyDescent="0.3">
      <c r="A29" s="182">
        <v>581</v>
      </c>
      <c r="B29" s="299" t="str">
        <f>LOOKUP(A29,Names!A$2:B964)</f>
        <v>Isabelle Neville</v>
      </c>
      <c r="C29" s="202"/>
      <c r="D29" s="114"/>
      <c r="E29" s="202">
        <v>54.3</v>
      </c>
      <c r="F29" s="114">
        <v>40</v>
      </c>
      <c r="G29" s="219">
        <v>49</v>
      </c>
      <c r="H29" s="114">
        <v>32</v>
      </c>
      <c r="I29" s="210"/>
      <c r="J29" s="114"/>
      <c r="K29" s="210"/>
      <c r="L29" s="114"/>
      <c r="M29" s="114">
        <v>89</v>
      </c>
      <c r="N29" s="114">
        <v>40</v>
      </c>
      <c r="O29" s="153">
        <f t="shared" ref="O29:O34" si="3">D29+F29+H29+J29+L29+N29</f>
        <v>112</v>
      </c>
      <c r="P29" s="154"/>
      <c r="Q29" s="161" t="s">
        <v>167</v>
      </c>
      <c r="R29" s="366">
        <v>23</v>
      </c>
    </row>
    <row r="30" spans="1:18" ht="15.75" x14ac:dyDescent="0.25">
      <c r="A30" s="182">
        <v>582</v>
      </c>
      <c r="B30" s="299" t="str">
        <f>LOOKUP(A30,Names!A$2:B965)</f>
        <v>Charlotte Barnard</v>
      </c>
      <c r="C30" s="202">
        <v>26.8</v>
      </c>
      <c r="D30" s="114">
        <v>28</v>
      </c>
      <c r="E30" s="202"/>
      <c r="F30" s="114"/>
      <c r="G30" s="219">
        <v>49</v>
      </c>
      <c r="H30" s="114">
        <v>34</v>
      </c>
      <c r="I30" s="210"/>
      <c r="J30" s="114"/>
      <c r="K30" s="210"/>
      <c r="L30" s="114"/>
      <c r="M30" s="114">
        <v>69</v>
      </c>
      <c r="N30" s="114">
        <v>23</v>
      </c>
      <c r="O30" s="153">
        <f t="shared" si="3"/>
        <v>85</v>
      </c>
      <c r="P30" s="154"/>
      <c r="Q30" s="162">
        <v>110.7</v>
      </c>
      <c r="R30" s="3" t="s">
        <v>255</v>
      </c>
    </row>
    <row r="31" spans="1:18" ht="15.75" x14ac:dyDescent="0.25">
      <c r="A31" s="182">
        <v>583</v>
      </c>
      <c r="B31" s="299" t="str">
        <f>LOOKUP(A31,Names!A$2:B966)</f>
        <v>Alice Mellor</v>
      </c>
      <c r="C31" s="202"/>
      <c r="D31" s="114"/>
      <c r="E31" s="202">
        <v>58.2</v>
      </c>
      <c r="F31" s="114">
        <v>30</v>
      </c>
      <c r="G31" s="219"/>
      <c r="H31" s="114"/>
      <c r="I31" s="210">
        <v>1.67</v>
      </c>
      <c r="J31" s="114">
        <v>18</v>
      </c>
      <c r="K31" s="210">
        <v>4.07</v>
      </c>
      <c r="L31" s="114">
        <v>20</v>
      </c>
      <c r="M31" s="114"/>
      <c r="N31" s="114"/>
      <c r="O31" s="153">
        <f t="shared" si="3"/>
        <v>68</v>
      </c>
      <c r="P31" s="154"/>
      <c r="Q31" s="162">
        <v>50</v>
      </c>
      <c r="R31" s="3" t="s">
        <v>254</v>
      </c>
    </row>
    <row r="32" spans="1:18" ht="15.75" x14ac:dyDescent="0.25">
      <c r="A32" s="182">
        <v>585</v>
      </c>
      <c r="B32" s="299" t="str">
        <f>LOOKUP(A32,Names!A$2:B967)</f>
        <v>Bethany Devonshire</v>
      </c>
      <c r="C32" s="202">
        <v>28.5</v>
      </c>
      <c r="D32" s="114">
        <v>18</v>
      </c>
      <c r="E32" s="202"/>
      <c r="F32" s="114"/>
      <c r="G32" s="219">
        <v>36</v>
      </c>
      <c r="H32" s="114">
        <v>16</v>
      </c>
      <c r="I32" s="210"/>
      <c r="J32" s="114"/>
      <c r="K32" s="210"/>
      <c r="L32" s="114"/>
      <c r="M32" s="114">
        <v>57</v>
      </c>
      <c r="N32" s="447">
        <v>9</v>
      </c>
      <c r="O32" s="153">
        <f t="shared" si="3"/>
        <v>43</v>
      </c>
      <c r="P32" s="154"/>
      <c r="Q32" s="123" t="s">
        <v>168</v>
      </c>
    </row>
    <row r="33" spans="1:18" ht="15.75" x14ac:dyDescent="0.25">
      <c r="A33" s="182">
        <v>586</v>
      </c>
      <c r="B33" s="299" t="str">
        <f>LOOKUP(A33,Names!A$2:B968)</f>
        <v>Charlotte Cornbill</v>
      </c>
      <c r="C33" s="202">
        <v>29.2</v>
      </c>
      <c r="D33" s="114">
        <v>12</v>
      </c>
      <c r="E33" s="202"/>
      <c r="F33" s="114"/>
      <c r="G33" s="219">
        <v>35</v>
      </c>
      <c r="H33" s="447">
        <v>14</v>
      </c>
      <c r="I33" s="210"/>
      <c r="J33" s="114"/>
      <c r="K33" s="210"/>
      <c r="L33" s="114"/>
      <c r="M33" s="114">
        <v>59</v>
      </c>
      <c r="N33" s="114">
        <v>12</v>
      </c>
      <c r="O33" s="153">
        <f t="shared" si="3"/>
        <v>38</v>
      </c>
      <c r="P33" s="154"/>
      <c r="Q33" s="162"/>
      <c r="R33" s="3" t="s">
        <v>255</v>
      </c>
    </row>
    <row r="34" spans="1:18" ht="16.5" thickBot="1" x14ac:dyDescent="0.3">
      <c r="A34" s="182"/>
      <c r="B34" s="299" t="e">
        <f>LOOKUP(A34,Names!A$2:B969)</f>
        <v>#N/A</v>
      </c>
      <c r="C34" s="202"/>
      <c r="D34" s="114"/>
      <c r="E34" s="202"/>
      <c r="F34" s="114"/>
      <c r="G34" s="219"/>
      <c r="H34" s="114"/>
      <c r="I34" s="210"/>
      <c r="J34" s="114"/>
      <c r="K34" s="210"/>
      <c r="L34" s="114"/>
      <c r="M34" s="114"/>
      <c r="N34" s="114"/>
      <c r="O34" s="153">
        <f t="shared" si="3"/>
        <v>0</v>
      </c>
      <c r="P34" s="154"/>
      <c r="Q34" s="162"/>
      <c r="R34" s="3" t="s">
        <v>254</v>
      </c>
    </row>
    <row r="35" spans="1:18" ht="16.5" thickBot="1" x14ac:dyDescent="0.3">
      <c r="A35" s="183">
        <v>5</v>
      </c>
      <c r="B35" s="184" t="str">
        <f>LOOKUP(A35,Names!A$2:B970)</f>
        <v>Tamworth AC</v>
      </c>
      <c r="C35" s="206"/>
      <c r="D35" s="184">
        <f>SUM(D29:D34)</f>
        <v>58</v>
      </c>
      <c r="E35" s="206"/>
      <c r="F35" s="184">
        <f>SUM(F29:F34)</f>
        <v>70</v>
      </c>
      <c r="G35" s="223"/>
      <c r="H35" s="184">
        <f>SUM(H29:H34)</f>
        <v>96</v>
      </c>
      <c r="I35" s="214"/>
      <c r="J35" s="184">
        <f>SUM(J29:J34)</f>
        <v>18</v>
      </c>
      <c r="K35" s="214"/>
      <c r="L35" s="184">
        <f>SUM(L29:L34)</f>
        <v>20</v>
      </c>
      <c r="M35" s="184"/>
      <c r="N35" s="184">
        <f>SUM(N29:N34)</f>
        <v>84</v>
      </c>
      <c r="O35" s="184">
        <f>Q31</f>
        <v>50</v>
      </c>
      <c r="P35" s="184">
        <f>Q34</f>
        <v>0</v>
      </c>
      <c r="Q35" s="185">
        <f>SUM(D35:P35)-R28-R29</f>
        <v>335</v>
      </c>
      <c r="R35" s="364" t="s">
        <v>392</v>
      </c>
    </row>
    <row r="36" spans="1:18" ht="15.75" x14ac:dyDescent="0.25">
      <c r="A36" s="189">
        <v>6</v>
      </c>
      <c r="B36" s="190" t="str">
        <f>LOOKUP(A36,Names!A$2:B971)</f>
        <v>Solihull &amp; Small Heath</v>
      </c>
      <c r="C36" s="469" t="s">
        <v>159</v>
      </c>
      <c r="D36" s="470"/>
      <c r="E36" s="467" t="s">
        <v>160</v>
      </c>
      <c r="F36" s="468"/>
      <c r="G36" s="469" t="s">
        <v>164</v>
      </c>
      <c r="H36" s="470"/>
      <c r="I36" s="467" t="s">
        <v>161</v>
      </c>
      <c r="J36" s="468"/>
      <c r="K36" s="469" t="s">
        <v>162</v>
      </c>
      <c r="L36" s="470"/>
      <c r="M36" s="467" t="s">
        <v>163</v>
      </c>
      <c r="N36" s="468"/>
      <c r="O36" s="157" t="s">
        <v>165</v>
      </c>
      <c r="P36" s="158" t="s">
        <v>166</v>
      </c>
      <c r="Q36" s="191" t="s">
        <v>131</v>
      </c>
      <c r="R36" s="365">
        <v>82</v>
      </c>
    </row>
    <row r="37" spans="1:18" ht="16.5" thickBot="1" x14ac:dyDescent="0.3">
      <c r="A37" s="187">
        <v>670</v>
      </c>
      <c r="B37" s="299" t="str">
        <f>LOOKUP(A37,Names!A$2:B972)</f>
        <v>Emily Belcher</v>
      </c>
      <c r="C37" s="202">
        <v>25.3</v>
      </c>
      <c r="D37" s="114">
        <v>40</v>
      </c>
      <c r="E37" s="202"/>
      <c r="F37" s="114"/>
      <c r="G37" s="219">
        <v>48</v>
      </c>
      <c r="H37" s="114">
        <v>28</v>
      </c>
      <c r="I37" s="210"/>
      <c r="J37" s="114"/>
      <c r="K37" s="210"/>
      <c r="L37" s="114"/>
      <c r="M37" s="114">
        <v>80</v>
      </c>
      <c r="N37" s="114">
        <v>34</v>
      </c>
      <c r="O37" s="153">
        <f t="shared" ref="O37:O42" si="4">D37+F37+H37+J37+L37+N37</f>
        <v>102</v>
      </c>
      <c r="P37" s="154"/>
      <c r="Q37" s="161" t="s">
        <v>167</v>
      </c>
      <c r="R37" s="366">
        <v>50</v>
      </c>
    </row>
    <row r="38" spans="1:18" ht="15.75" x14ac:dyDescent="0.25">
      <c r="A38" s="187">
        <v>671</v>
      </c>
      <c r="B38" s="299" t="str">
        <f>LOOKUP(A38,Names!A$2:B973)</f>
        <v>Fiona Foulkes</v>
      </c>
      <c r="C38" s="202">
        <v>25.7</v>
      </c>
      <c r="D38" s="114">
        <v>35</v>
      </c>
      <c r="E38" s="202"/>
      <c r="F38" s="114"/>
      <c r="G38" s="219"/>
      <c r="H38" s="114"/>
      <c r="I38" s="210">
        <v>2.21</v>
      </c>
      <c r="J38" s="114">
        <v>38</v>
      </c>
      <c r="K38" s="210">
        <v>7.94</v>
      </c>
      <c r="L38" s="114">
        <v>36</v>
      </c>
      <c r="M38" s="114"/>
      <c r="N38" s="114"/>
      <c r="O38" s="153">
        <f t="shared" si="4"/>
        <v>109</v>
      </c>
      <c r="P38" s="154"/>
      <c r="Q38" s="162">
        <v>114.2</v>
      </c>
      <c r="R38" s="3" t="s">
        <v>255</v>
      </c>
    </row>
    <row r="39" spans="1:18" ht="15.75" x14ac:dyDescent="0.25">
      <c r="A39" s="187">
        <v>677</v>
      </c>
      <c r="B39" s="299" t="str">
        <f>LOOKUP(A39,Names!A$2:B974)</f>
        <v>Libby Dale</v>
      </c>
      <c r="C39" s="202"/>
      <c r="D39" s="114"/>
      <c r="E39" s="202">
        <v>60</v>
      </c>
      <c r="F39" s="114">
        <v>24</v>
      </c>
      <c r="G39" s="219"/>
      <c r="H39" s="114"/>
      <c r="I39" s="210">
        <v>1.95</v>
      </c>
      <c r="J39" s="114">
        <v>26</v>
      </c>
      <c r="K39" s="210"/>
      <c r="L39" s="114"/>
      <c r="M39" s="114"/>
      <c r="N39" s="114"/>
      <c r="O39" s="153">
        <f t="shared" si="4"/>
        <v>50</v>
      </c>
      <c r="P39" s="154"/>
      <c r="Q39" s="162">
        <v>40</v>
      </c>
      <c r="R39" s="3" t="s">
        <v>254</v>
      </c>
    </row>
    <row r="40" spans="1:18" ht="15.75" x14ac:dyDescent="0.25">
      <c r="A40" s="187">
        <v>673</v>
      </c>
      <c r="B40" s="299" t="str">
        <f>LOOKUP(A40,Names!A$2:B975)</f>
        <v>Anya Bates</v>
      </c>
      <c r="C40" s="202"/>
      <c r="D40" s="114"/>
      <c r="E40" s="202">
        <v>55.8</v>
      </c>
      <c r="F40" s="114">
        <v>38</v>
      </c>
      <c r="G40" s="219">
        <v>59</v>
      </c>
      <c r="H40" s="114">
        <v>40</v>
      </c>
      <c r="I40" s="210"/>
      <c r="J40" s="114"/>
      <c r="K40" s="210"/>
      <c r="L40" s="114"/>
      <c r="M40" s="114">
        <v>80</v>
      </c>
      <c r="N40" s="114">
        <v>34</v>
      </c>
      <c r="O40" s="153">
        <f t="shared" si="4"/>
        <v>112</v>
      </c>
      <c r="P40" s="154"/>
      <c r="Q40" s="123" t="s">
        <v>168</v>
      </c>
    </row>
    <row r="41" spans="1:18" ht="15.75" x14ac:dyDescent="0.25">
      <c r="A41" s="187">
        <v>674</v>
      </c>
      <c r="B41" s="299" t="str">
        <f>LOOKUP(A41,Names!A$2:B976)</f>
        <v>Maisie Franklin</v>
      </c>
      <c r="C41" s="202"/>
      <c r="D41" s="114"/>
      <c r="E41" s="202">
        <v>58.5</v>
      </c>
      <c r="F41" s="114">
        <v>28</v>
      </c>
      <c r="G41" s="219">
        <v>46</v>
      </c>
      <c r="H41" s="114">
        <v>26</v>
      </c>
      <c r="I41" s="210"/>
      <c r="J41" s="114"/>
      <c r="K41" s="210">
        <v>6.63</v>
      </c>
      <c r="L41" s="114">
        <v>30</v>
      </c>
      <c r="M41" s="114"/>
      <c r="N41" s="114"/>
      <c r="O41" s="153">
        <f t="shared" si="4"/>
        <v>84</v>
      </c>
      <c r="P41" s="154"/>
      <c r="Q41" s="162">
        <v>103.7</v>
      </c>
      <c r="R41" s="3" t="s">
        <v>255</v>
      </c>
    </row>
    <row r="42" spans="1:18" ht="15.75" x14ac:dyDescent="0.25">
      <c r="A42" s="187">
        <v>676</v>
      </c>
      <c r="B42" s="299" t="str">
        <f>LOOKUP(A42,Names!A$2:B977)</f>
        <v>Keavie Preston</v>
      </c>
      <c r="C42" s="202">
        <v>26.4</v>
      </c>
      <c r="D42" s="114">
        <v>30</v>
      </c>
      <c r="E42" s="202"/>
      <c r="F42" s="114"/>
      <c r="G42" s="219"/>
      <c r="H42" s="114"/>
      <c r="I42" s="210">
        <v>1.88</v>
      </c>
      <c r="J42" s="114">
        <v>24</v>
      </c>
      <c r="K42" s="210">
        <v>6.29</v>
      </c>
      <c r="L42" s="114">
        <v>28</v>
      </c>
      <c r="M42" s="114"/>
      <c r="N42" s="114"/>
      <c r="O42" s="153">
        <f t="shared" si="4"/>
        <v>82</v>
      </c>
      <c r="P42" s="154"/>
      <c r="Q42" s="162">
        <v>50</v>
      </c>
      <c r="R42" s="3" t="s">
        <v>254</v>
      </c>
    </row>
    <row r="43" spans="1:18" ht="16.5" thickBot="1" x14ac:dyDescent="0.3">
      <c r="A43" s="188">
        <v>6</v>
      </c>
      <c r="B43" s="199" t="str">
        <f>LOOKUP(A43,Names!A$2:B978)</f>
        <v>Solihull &amp; Small Heath</v>
      </c>
      <c r="C43" s="207"/>
      <c r="D43" s="199">
        <f>SUM(D37:D42)</f>
        <v>105</v>
      </c>
      <c r="E43" s="207"/>
      <c r="F43" s="199">
        <f>SUM(F37:F42)</f>
        <v>90</v>
      </c>
      <c r="G43" s="224"/>
      <c r="H43" s="199">
        <f>SUM(H37:H42)</f>
        <v>94</v>
      </c>
      <c r="I43" s="215"/>
      <c r="J43" s="199">
        <f>SUM(J37:J42)</f>
        <v>88</v>
      </c>
      <c r="K43" s="215"/>
      <c r="L43" s="199">
        <f>SUM(L37:L42)</f>
        <v>94</v>
      </c>
      <c r="M43" s="199"/>
      <c r="N43" s="199">
        <f>SUM(N37:N42)</f>
        <v>68</v>
      </c>
      <c r="O43" s="199">
        <f>Q39</f>
        <v>40</v>
      </c>
      <c r="P43" s="199">
        <f>Q42</f>
        <v>50</v>
      </c>
      <c r="Q43" s="200">
        <f>SUM(D43:P43)-R36-R37</f>
        <v>497</v>
      </c>
    </row>
    <row r="44" spans="1:18" ht="15.75" x14ac:dyDescent="0.25">
      <c r="A44" s="192"/>
      <c r="B44" s="193" t="s">
        <v>169</v>
      </c>
      <c r="C44" s="469" t="s">
        <v>159</v>
      </c>
      <c r="D44" s="470"/>
      <c r="E44" s="467" t="s">
        <v>160</v>
      </c>
      <c r="F44" s="468"/>
      <c r="G44" s="469" t="s">
        <v>164</v>
      </c>
      <c r="H44" s="470"/>
      <c r="I44" s="467" t="s">
        <v>161</v>
      </c>
      <c r="J44" s="468"/>
      <c r="K44" s="469" t="s">
        <v>162</v>
      </c>
      <c r="L44" s="470"/>
      <c r="M44" s="467" t="s">
        <v>163</v>
      </c>
      <c r="N44" s="468"/>
      <c r="O44" s="217"/>
      <c r="P44" s="217"/>
      <c r="Q44" s="198" t="s">
        <v>170</v>
      </c>
    </row>
    <row r="45" spans="1:18" ht="15.75" x14ac:dyDescent="0.25">
      <c r="A45" s="194">
        <v>675</v>
      </c>
      <c r="B45" s="299" t="str">
        <f>LOOKUP(A45,Names!A$2:B980)</f>
        <v>Ella Stirling</v>
      </c>
      <c r="C45" s="202"/>
      <c r="D45" s="114"/>
      <c r="E45" s="202">
        <v>60.6</v>
      </c>
      <c r="F45" s="114">
        <v>21</v>
      </c>
      <c r="G45" s="219">
        <v>39</v>
      </c>
      <c r="H45" s="114">
        <v>20</v>
      </c>
      <c r="I45" s="210"/>
      <c r="J45" s="114"/>
      <c r="K45" s="210"/>
      <c r="L45" s="114"/>
      <c r="M45" s="114">
        <v>75</v>
      </c>
      <c r="N45" s="114">
        <v>30</v>
      </c>
      <c r="O45" s="153">
        <f>D45+F45+H45+J45+L45+N45</f>
        <v>71</v>
      </c>
      <c r="P45" s="218"/>
      <c r="Q45" s="161" t="s">
        <v>167</v>
      </c>
    </row>
    <row r="46" spans="1:18" ht="15.75" x14ac:dyDescent="0.25">
      <c r="A46" s="194">
        <v>672</v>
      </c>
      <c r="B46" s="299" t="str">
        <f>LOOKUP(A46,Names!A$2:B983)</f>
        <v>Louisa Webber</v>
      </c>
      <c r="C46" s="202"/>
      <c r="D46" s="114"/>
      <c r="E46" s="202">
        <v>57.2</v>
      </c>
      <c r="F46" s="114">
        <v>32</v>
      </c>
      <c r="G46" s="219"/>
      <c r="H46" s="114"/>
      <c r="I46" s="210">
        <v>1.67</v>
      </c>
      <c r="J46" s="114">
        <v>16</v>
      </c>
      <c r="K46" s="210"/>
      <c r="L46" s="114"/>
      <c r="M46" s="114">
        <v>68</v>
      </c>
      <c r="N46" s="114">
        <v>20</v>
      </c>
      <c r="O46" s="153">
        <f t="shared" ref="O46:O50" si="5">D46+F46+H46+J46+L46+N46</f>
        <v>68</v>
      </c>
      <c r="P46" s="218"/>
      <c r="Q46" s="201"/>
    </row>
    <row r="47" spans="1:18" ht="15.75" x14ac:dyDescent="0.25">
      <c r="A47" s="194">
        <v>340</v>
      </c>
      <c r="B47" s="299" t="str">
        <f>LOOKUP(A47,Names!A$2:B983)</f>
        <v>Nichole Birmingham</v>
      </c>
      <c r="C47" s="202">
        <v>27.8</v>
      </c>
      <c r="D47" s="114">
        <v>22</v>
      </c>
      <c r="E47" s="202"/>
      <c r="F47" s="114"/>
      <c r="G47" s="219">
        <v>55</v>
      </c>
      <c r="H47" s="114">
        <v>36</v>
      </c>
      <c r="I47" s="210"/>
      <c r="J47" s="114"/>
      <c r="K47" s="210">
        <v>7.93</v>
      </c>
      <c r="L47" s="114">
        <v>34</v>
      </c>
      <c r="M47" s="114"/>
      <c r="N47" s="114"/>
      <c r="O47" s="153">
        <f t="shared" si="5"/>
        <v>92</v>
      </c>
      <c r="P47" s="218"/>
      <c r="Q47" s="123" t="s">
        <v>168</v>
      </c>
    </row>
    <row r="48" spans="1:18" ht="15.75" x14ac:dyDescent="0.25">
      <c r="A48" s="194">
        <v>168</v>
      </c>
      <c r="B48" s="299" t="str">
        <f>LOOKUP(A48,Names!A$2:B984)</f>
        <v>Eleanor Williams</v>
      </c>
      <c r="C48" s="202">
        <v>28.6</v>
      </c>
      <c r="D48" s="114">
        <v>16</v>
      </c>
      <c r="E48" s="202"/>
      <c r="F48" s="114"/>
      <c r="G48" s="219"/>
      <c r="H48" s="114"/>
      <c r="I48" s="210">
        <v>1.68</v>
      </c>
      <c r="J48" s="114">
        <v>20</v>
      </c>
      <c r="K48" s="210"/>
      <c r="L48" s="114"/>
      <c r="M48" s="114">
        <v>66</v>
      </c>
      <c r="N48" s="114">
        <v>17</v>
      </c>
      <c r="O48" s="153">
        <f t="shared" si="5"/>
        <v>53</v>
      </c>
      <c r="P48" s="218"/>
      <c r="Q48" s="162"/>
    </row>
    <row r="49" spans="1:17" ht="15.75" x14ac:dyDescent="0.25">
      <c r="A49" s="194"/>
      <c r="B49" s="299" t="e">
        <f>LOOKUP(A49,Names!A$2:B985)</f>
        <v>#N/A</v>
      </c>
      <c r="C49" s="202"/>
      <c r="D49" s="114"/>
      <c r="E49" s="202"/>
      <c r="F49" s="114"/>
      <c r="G49" s="219"/>
      <c r="H49" s="114"/>
      <c r="I49" s="210"/>
      <c r="J49" s="114"/>
      <c r="K49" s="210"/>
      <c r="L49" s="114"/>
      <c r="M49" s="114"/>
      <c r="N49" s="114"/>
      <c r="O49" s="153">
        <f t="shared" si="5"/>
        <v>0</v>
      </c>
      <c r="P49" s="218"/>
      <c r="Q49" s="162"/>
    </row>
    <row r="50" spans="1:17" ht="15.75" x14ac:dyDescent="0.25">
      <c r="A50" s="194">
        <v>175</v>
      </c>
      <c r="B50" s="299" t="str">
        <f>LOOKUP(A50,Names!A$2:B986)</f>
        <v>Georgina Stewart</v>
      </c>
      <c r="C50" s="202">
        <v>29.1</v>
      </c>
      <c r="D50" s="114">
        <v>14</v>
      </c>
      <c r="E50" s="202"/>
      <c r="F50" s="114"/>
      <c r="G50" s="219"/>
      <c r="H50" s="114"/>
      <c r="I50" s="210">
        <v>1.98</v>
      </c>
      <c r="J50" s="114">
        <v>28</v>
      </c>
      <c r="K50" s="210"/>
      <c r="L50" s="114"/>
      <c r="M50" s="114">
        <v>57</v>
      </c>
      <c r="N50" s="114">
        <v>9</v>
      </c>
      <c r="O50" s="153">
        <f t="shared" si="5"/>
        <v>51</v>
      </c>
      <c r="P50" s="218"/>
      <c r="Q50" s="162"/>
    </row>
    <row r="51" spans="1:17" ht="16.5" thickBot="1" x14ac:dyDescent="0.3">
      <c r="A51" s="195"/>
      <c r="B51" s="196" t="s">
        <v>169</v>
      </c>
      <c r="C51" s="208"/>
      <c r="D51" s="196"/>
      <c r="E51" s="208"/>
      <c r="F51" s="196"/>
      <c r="G51" s="225"/>
      <c r="H51" s="196"/>
      <c r="I51" s="216"/>
      <c r="J51" s="196"/>
      <c r="K51" s="216"/>
      <c r="L51" s="196"/>
      <c r="M51" s="196"/>
      <c r="N51" s="196"/>
      <c r="O51" s="196"/>
      <c r="P51" s="196"/>
      <c r="Q51" s="197"/>
    </row>
  </sheetData>
  <mergeCells count="39">
    <mergeCell ref="C28:D28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I44:J44"/>
    <mergeCell ref="K44:L44"/>
    <mergeCell ref="C20:D20"/>
    <mergeCell ref="E20:F20"/>
    <mergeCell ref="G20:H20"/>
    <mergeCell ref="M4:N4"/>
    <mergeCell ref="G4:H4"/>
    <mergeCell ref="K4:L4"/>
    <mergeCell ref="C12:D12"/>
    <mergeCell ref="E12:F12"/>
    <mergeCell ref="G12:H12"/>
    <mergeCell ref="I12:J12"/>
    <mergeCell ref="K12:L12"/>
  </mergeCells>
  <conditionalFormatting sqref="P5:P10 O45:O50">
    <cfRule type="cellIs" dxfId="180" priority="11" stopIfTrue="1" operator="equal">
      <formula>1</formula>
    </cfRule>
  </conditionalFormatting>
  <conditionalFormatting sqref="P13:P18">
    <cfRule type="cellIs" dxfId="179" priority="10" stopIfTrue="1" operator="equal">
      <formula>1</formula>
    </cfRule>
  </conditionalFormatting>
  <conditionalFormatting sqref="P21:P26">
    <cfRule type="cellIs" dxfId="178" priority="9" stopIfTrue="1" operator="equal">
      <formula>1</formula>
    </cfRule>
  </conditionalFormatting>
  <conditionalFormatting sqref="P29:P34">
    <cfRule type="cellIs" dxfId="177" priority="8" stopIfTrue="1" operator="equal">
      <formula>1</formula>
    </cfRule>
  </conditionalFormatting>
  <conditionalFormatting sqref="P37:P42">
    <cfRule type="cellIs" dxfId="176" priority="7" stopIfTrue="1" operator="equal">
      <formula>1</formula>
    </cfRule>
  </conditionalFormatting>
  <conditionalFormatting sqref="O37:O42">
    <cfRule type="cellIs" dxfId="175" priority="5" stopIfTrue="1" operator="equal">
      <formula>1</formula>
    </cfRule>
  </conditionalFormatting>
  <conditionalFormatting sqref="O29:O34">
    <cfRule type="cellIs" dxfId="174" priority="4" stopIfTrue="1" operator="equal">
      <formula>1</formula>
    </cfRule>
  </conditionalFormatting>
  <conditionalFormatting sqref="O21:O26">
    <cfRule type="cellIs" dxfId="173" priority="3" stopIfTrue="1" operator="equal">
      <formula>1</formula>
    </cfRule>
  </conditionalFormatting>
  <conditionalFormatting sqref="O13:O18">
    <cfRule type="cellIs" dxfId="172" priority="2" stopIfTrue="1" operator="equal">
      <formula>1</formula>
    </cfRule>
  </conditionalFormatting>
  <conditionalFormatting sqref="O5:O10">
    <cfRule type="cellIs" dxfId="171" priority="1" stopIfTrue="1" operator="equal">
      <formula>1</formula>
    </cfRule>
  </conditionalFormatting>
  <printOptions horizontalCentered="1" verticalCentered="1"/>
  <pageMargins left="0.7" right="0.7" top="0.75" bottom="0.75" header="0.3" footer="0.3"/>
  <pageSetup paperSize="9" fitToHeight="0" orientation="landscape" r:id="rId1"/>
  <headerFooter>
    <oddHeader>&amp;LUnder 15 Girls &amp;RBirmingham Sportshall League 2013 to 2014</oddHeader>
    <oddFooter>&amp;L&amp;F&amp;R&amp;A</oddFooter>
  </headerFooter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Layout" zoomScaleNormal="100" workbookViewId="0"/>
  </sheetViews>
  <sheetFormatPr defaultRowHeight="12.75" x14ac:dyDescent="0.2"/>
  <cols>
    <col min="1" max="1" width="19.7109375" customWidth="1"/>
    <col min="2" max="6" width="6.140625" customWidth="1"/>
    <col min="7" max="7" width="6.7109375" customWidth="1"/>
    <col min="8" max="12" width="6" customWidth="1"/>
    <col min="13" max="13" width="6.85546875" customWidth="1"/>
  </cols>
  <sheetData>
    <row r="1" spans="1:16" ht="15.75" x14ac:dyDescent="0.2">
      <c r="A1" s="64" t="s">
        <v>34</v>
      </c>
      <c r="B1" s="227" t="s">
        <v>105</v>
      </c>
      <c r="C1" s="227" t="s">
        <v>1</v>
      </c>
      <c r="D1" s="227" t="s">
        <v>2</v>
      </c>
      <c r="E1" s="227" t="s">
        <v>3</v>
      </c>
      <c r="F1" s="61" t="s">
        <v>4</v>
      </c>
      <c r="G1" s="61" t="s">
        <v>11</v>
      </c>
      <c r="H1" s="227" t="s">
        <v>105</v>
      </c>
      <c r="I1" s="227" t="s">
        <v>1</v>
      </c>
      <c r="J1" s="227" t="s">
        <v>2</v>
      </c>
      <c r="K1" s="227" t="s">
        <v>3</v>
      </c>
      <c r="L1" s="66" t="s">
        <v>4</v>
      </c>
      <c r="M1" s="67" t="s">
        <v>13</v>
      </c>
    </row>
    <row r="2" spans="1:16" ht="15" x14ac:dyDescent="0.2">
      <c r="A2" s="228" t="s">
        <v>7</v>
      </c>
      <c r="B2" s="8">
        <v>166</v>
      </c>
      <c r="C2" s="8">
        <v>168</v>
      </c>
      <c r="D2" s="8"/>
      <c r="E2" s="8"/>
      <c r="F2" s="8"/>
      <c r="G2" s="79">
        <f>SUM(B2:F2)</f>
        <v>334</v>
      </c>
      <c r="H2" s="8">
        <v>10</v>
      </c>
      <c r="I2" s="8">
        <v>10</v>
      </c>
      <c r="J2" s="8"/>
      <c r="K2" s="8"/>
      <c r="L2" s="8"/>
      <c r="M2" s="233">
        <f>SUM(H2:L2)</f>
        <v>20</v>
      </c>
    </row>
    <row r="3" spans="1:16" ht="15" x14ac:dyDescent="0.2">
      <c r="A3" s="229" t="s">
        <v>128</v>
      </c>
      <c r="B3" s="8">
        <v>104</v>
      </c>
      <c r="C3" s="8">
        <v>106</v>
      </c>
      <c r="D3" s="8"/>
      <c r="E3" s="8"/>
      <c r="F3" s="8"/>
      <c r="G3" s="79">
        <f>SUM(B3:F3)</f>
        <v>210</v>
      </c>
      <c r="H3" s="8">
        <v>8</v>
      </c>
      <c r="I3" s="8">
        <v>8</v>
      </c>
      <c r="J3" s="8"/>
      <c r="K3" s="8"/>
      <c r="L3" s="8"/>
      <c r="M3" s="233">
        <f>SUM(H3:L3)</f>
        <v>16</v>
      </c>
    </row>
    <row r="4" spans="1:16" ht="15" x14ac:dyDescent="0.2">
      <c r="A4" s="228" t="s">
        <v>10</v>
      </c>
      <c r="B4" s="8">
        <v>70</v>
      </c>
      <c r="C4" s="8">
        <v>78</v>
      </c>
      <c r="D4" s="8"/>
      <c r="E4" s="8"/>
      <c r="F4" s="8"/>
      <c r="G4" s="79">
        <f>SUM(B4:F4)</f>
        <v>148</v>
      </c>
      <c r="H4" s="8">
        <v>6</v>
      </c>
      <c r="I4" s="8">
        <v>6</v>
      </c>
      <c r="J4" s="8"/>
      <c r="K4" s="8"/>
      <c r="L4" s="8"/>
      <c r="M4" s="233">
        <f>SUM(H4:L4)</f>
        <v>12</v>
      </c>
    </row>
    <row r="5" spans="1:16" ht="15" x14ac:dyDescent="0.2">
      <c r="A5" s="229" t="s">
        <v>124</v>
      </c>
      <c r="B5" s="8">
        <v>64</v>
      </c>
      <c r="C5" s="8">
        <v>58</v>
      </c>
      <c r="D5" s="8"/>
      <c r="E5" s="19"/>
      <c r="F5" s="19"/>
      <c r="G5" s="79">
        <f>SUM(B5:F5)</f>
        <v>122</v>
      </c>
      <c r="H5" s="8">
        <v>4</v>
      </c>
      <c r="I5" s="8">
        <v>4</v>
      </c>
      <c r="J5" s="8"/>
      <c r="K5" s="8"/>
      <c r="L5" s="8"/>
      <c r="M5" s="233">
        <f>SUM(H5:L5)</f>
        <v>8</v>
      </c>
    </row>
    <row r="6" spans="1:16" ht="15.75" thickBot="1" x14ac:dyDescent="0.25">
      <c r="A6" s="232" t="s">
        <v>126</v>
      </c>
      <c r="B6" s="57">
        <v>24</v>
      </c>
      <c r="C6" s="57">
        <v>22</v>
      </c>
      <c r="D6" s="57"/>
      <c r="E6" s="57"/>
      <c r="F6" s="57"/>
      <c r="G6" s="80">
        <f>SUM(B6:F6)</f>
        <v>46</v>
      </c>
      <c r="H6" s="57">
        <v>2</v>
      </c>
      <c r="I6" s="57">
        <v>2</v>
      </c>
      <c r="J6" s="57"/>
      <c r="K6" s="57"/>
      <c r="L6" s="57"/>
      <c r="M6" s="234">
        <f>SUM(H6:L6)</f>
        <v>4</v>
      </c>
    </row>
    <row r="7" spans="1:16" ht="13.5" thickBot="1" x14ac:dyDescent="0.25">
      <c r="B7" s="2"/>
      <c r="C7" s="2"/>
      <c r="D7" s="2"/>
      <c r="E7" s="2"/>
      <c r="F7" s="2"/>
      <c r="G7" s="2"/>
    </row>
    <row r="8" spans="1:16" ht="15.75" x14ac:dyDescent="0.2">
      <c r="A8" s="64" t="s">
        <v>42</v>
      </c>
      <c r="B8" s="227" t="s">
        <v>105</v>
      </c>
      <c r="C8" s="227" t="s">
        <v>1</v>
      </c>
      <c r="D8" s="227" t="s">
        <v>2</v>
      </c>
      <c r="E8" s="227" t="s">
        <v>3</v>
      </c>
      <c r="F8" s="66" t="s">
        <v>4</v>
      </c>
      <c r="G8" s="66" t="s">
        <v>11</v>
      </c>
      <c r="H8" s="227" t="s">
        <v>105</v>
      </c>
      <c r="I8" s="227" t="s">
        <v>1</v>
      </c>
      <c r="J8" s="227" t="s">
        <v>2</v>
      </c>
      <c r="K8" s="227" t="s">
        <v>3</v>
      </c>
      <c r="L8" s="66" t="s">
        <v>4</v>
      </c>
      <c r="M8" s="67" t="s">
        <v>13</v>
      </c>
    </row>
    <row r="9" spans="1:16" ht="15.75" x14ac:dyDescent="0.25">
      <c r="A9" s="229" t="s">
        <v>7</v>
      </c>
      <c r="B9" s="8">
        <v>140</v>
      </c>
      <c r="C9" s="8">
        <v>166</v>
      </c>
      <c r="D9" s="8"/>
      <c r="E9" s="8"/>
      <c r="F9" s="8"/>
      <c r="G9" s="79">
        <f>SUM(B9:F9)</f>
        <v>306</v>
      </c>
      <c r="H9" s="8">
        <v>10</v>
      </c>
      <c r="I9" s="8">
        <v>10</v>
      </c>
      <c r="J9" s="8"/>
      <c r="K9" s="8"/>
      <c r="L9" s="8"/>
      <c r="M9" s="81">
        <f>SUM(H9:L9)</f>
        <v>20</v>
      </c>
      <c r="O9" s="91">
        <v>180</v>
      </c>
      <c r="P9" s="74" t="s">
        <v>106</v>
      </c>
    </row>
    <row r="10" spans="1:16" ht="15" x14ac:dyDescent="0.2">
      <c r="A10" s="230" t="s">
        <v>124</v>
      </c>
      <c r="B10" s="8">
        <v>126</v>
      </c>
      <c r="C10" s="8">
        <v>124</v>
      </c>
      <c r="D10" s="8"/>
      <c r="E10" s="8"/>
      <c r="F10" s="8"/>
      <c r="G10" s="79">
        <f>SUM(B10:F10)</f>
        <v>250</v>
      </c>
      <c r="H10" s="8">
        <v>7</v>
      </c>
      <c r="I10" s="8">
        <v>8</v>
      </c>
      <c r="J10" s="8"/>
      <c r="K10" s="8"/>
      <c r="L10" s="8"/>
      <c r="M10" s="81">
        <f>SUM(H10:L10)</f>
        <v>15</v>
      </c>
    </row>
    <row r="11" spans="1:16" ht="15" x14ac:dyDescent="0.2">
      <c r="A11" s="230" t="s">
        <v>10</v>
      </c>
      <c r="B11" s="8">
        <v>126</v>
      </c>
      <c r="C11" s="8">
        <v>102</v>
      </c>
      <c r="D11" s="8"/>
      <c r="E11" s="8"/>
      <c r="F11" s="8"/>
      <c r="G11" s="79">
        <f>SUM(B11:F11)</f>
        <v>228</v>
      </c>
      <c r="H11" s="8">
        <v>7</v>
      </c>
      <c r="I11" s="8">
        <v>6</v>
      </c>
      <c r="J11" s="8"/>
      <c r="K11" s="8"/>
      <c r="L11" s="8"/>
      <c r="M11" s="81">
        <f>SUM(H11:L11)</f>
        <v>13</v>
      </c>
    </row>
    <row r="12" spans="1:16" ht="15" x14ac:dyDescent="0.2">
      <c r="A12" s="230" t="s">
        <v>128</v>
      </c>
      <c r="B12" s="8">
        <v>50</v>
      </c>
      <c r="C12" s="8">
        <v>46</v>
      </c>
      <c r="D12" s="8"/>
      <c r="E12" s="8"/>
      <c r="F12" s="8"/>
      <c r="G12" s="79">
        <f>SUM(B12:F12)</f>
        <v>96</v>
      </c>
      <c r="H12" s="8">
        <v>4</v>
      </c>
      <c r="I12" s="8">
        <v>4</v>
      </c>
      <c r="J12" s="8"/>
      <c r="K12" s="8"/>
      <c r="L12" s="8"/>
      <c r="M12" s="81">
        <f>SUM(H12:L12)</f>
        <v>8</v>
      </c>
    </row>
    <row r="13" spans="1:16" ht="15.75" thickBot="1" x14ac:dyDescent="0.25">
      <c r="A13" s="231" t="s">
        <v>126</v>
      </c>
      <c r="B13" s="57">
        <v>30</v>
      </c>
      <c r="C13" s="57">
        <v>26</v>
      </c>
      <c r="D13" s="57"/>
      <c r="E13" s="57"/>
      <c r="F13" s="57"/>
      <c r="G13" s="80">
        <f>SUM(B13:F13)</f>
        <v>56</v>
      </c>
      <c r="H13" s="57">
        <v>2</v>
      </c>
      <c r="I13" s="57">
        <v>2</v>
      </c>
      <c r="J13" s="57"/>
      <c r="K13" s="57"/>
      <c r="L13" s="57"/>
      <c r="M13" s="82">
        <f>SUM(H13:L13)</f>
        <v>4</v>
      </c>
    </row>
    <row r="14" spans="1:16" ht="15.75" thickBot="1" x14ac:dyDescent="0.25">
      <c r="A14" s="3"/>
      <c r="B14" s="3"/>
      <c r="C14" s="74"/>
      <c r="D14" s="74"/>
      <c r="E14" s="74"/>
      <c r="F14" s="74"/>
      <c r="G14" s="74"/>
      <c r="H14" s="3"/>
    </row>
    <row r="15" spans="1:16" ht="15.75" x14ac:dyDescent="0.2">
      <c r="A15" s="50" t="s">
        <v>54</v>
      </c>
      <c r="B15" s="52" t="s">
        <v>105</v>
      </c>
      <c r="C15" s="52" t="s">
        <v>1</v>
      </c>
      <c r="D15" s="52" t="s">
        <v>2</v>
      </c>
      <c r="E15" s="52" t="s">
        <v>3</v>
      </c>
      <c r="F15" s="52" t="s">
        <v>4</v>
      </c>
      <c r="G15" s="52" t="s">
        <v>11</v>
      </c>
      <c r="H15" s="52" t="s">
        <v>105</v>
      </c>
      <c r="I15" s="52" t="s">
        <v>1</v>
      </c>
      <c r="J15" s="52" t="s">
        <v>2</v>
      </c>
      <c r="K15" s="52" t="s">
        <v>3</v>
      </c>
      <c r="L15" s="52" t="s">
        <v>4</v>
      </c>
      <c r="M15" s="53" t="s">
        <v>13</v>
      </c>
    </row>
    <row r="16" spans="1:16" ht="15" x14ac:dyDescent="0.2">
      <c r="A16" s="229" t="s">
        <v>7</v>
      </c>
      <c r="B16" s="8">
        <v>142</v>
      </c>
      <c r="C16" s="8">
        <v>138</v>
      </c>
      <c r="D16" s="8"/>
      <c r="E16" s="8"/>
      <c r="F16" s="8"/>
      <c r="G16" s="79">
        <f>SUM(B16:F16)</f>
        <v>280</v>
      </c>
      <c r="H16" s="8">
        <v>10</v>
      </c>
      <c r="I16" s="8">
        <v>10</v>
      </c>
      <c r="J16" s="8"/>
      <c r="K16" s="8"/>
      <c r="L16" s="8"/>
      <c r="M16" s="453">
        <f>SUM(H16:L16)</f>
        <v>20</v>
      </c>
    </row>
    <row r="17" spans="1:13" ht="15" x14ac:dyDescent="0.2">
      <c r="A17" s="230" t="s">
        <v>10</v>
      </c>
      <c r="B17" s="8">
        <v>138</v>
      </c>
      <c r="C17" s="8">
        <v>120</v>
      </c>
      <c r="D17" s="8"/>
      <c r="E17" s="8"/>
      <c r="F17" s="8"/>
      <c r="G17" s="79">
        <f>SUM(B17:F17)</f>
        <v>258</v>
      </c>
      <c r="H17" s="8">
        <v>8</v>
      </c>
      <c r="I17" s="8">
        <v>8</v>
      </c>
      <c r="J17" s="8"/>
      <c r="K17" s="8"/>
      <c r="L17" s="8"/>
      <c r="M17" s="453">
        <f>SUM(H17:L17)</f>
        <v>16</v>
      </c>
    </row>
    <row r="18" spans="1:13" ht="15" x14ac:dyDescent="0.2">
      <c r="A18" s="230" t="s">
        <v>128</v>
      </c>
      <c r="B18" s="8">
        <v>90</v>
      </c>
      <c r="C18" s="8">
        <v>114</v>
      </c>
      <c r="D18" s="8"/>
      <c r="E18" s="8"/>
      <c r="F18" s="8"/>
      <c r="G18" s="79">
        <f>SUM(B18:F18)</f>
        <v>204</v>
      </c>
      <c r="H18" s="8">
        <v>4</v>
      </c>
      <c r="I18" s="8">
        <v>5</v>
      </c>
      <c r="J18" s="8"/>
      <c r="K18" s="8"/>
      <c r="L18" s="8"/>
      <c r="M18" s="453">
        <f>SUM(H18:L18)</f>
        <v>9</v>
      </c>
    </row>
    <row r="19" spans="1:13" ht="15" x14ac:dyDescent="0.2">
      <c r="A19" s="230" t="s">
        <v>124</v>
      </c>
      <c r="B19" s="8">
        <v>98</v>
      </c>
      <c r="C19" s="8">
        <v>56</v>
      </c>
      <c r="D19" s="8"/>
      <c r="E19" s="8"/>
      <c r="F19" s="8"/>
      <c r="G19" s="79">
        <f>SUM(B19:F19)</f>
        <v>154</v>
      </c>
      <c r="H19" s="8">
        <v>6</v>
      </c>
      <c r="I19" s="8">
        <v>3</v>
      </c>
      <c r="J19" s="8"/>
      <c r="K19" s="8"/>
      <c r="L19" s="8"/>
      <c r="M19" s="453">
        <f>SUM(H19:L19)</f>
        <v>9</v>
      </c>
    </row>
    <row r="20" spans="1:13" ht="15.75" thickBot="1" x14ac:dyDescent="0.25">
      <c r="A20" s="231" t="s">
        <v>126</v>
      </c>
      <c r="B20" s="57">
        <v>0</v>
      </c>
      <c r="C20" s="57">
        <v>56</v>
      </c>
      <c r="D20" s="57"/>
      <c r="E20" s="93"/>
      <c r="F20" s="93"/>
      <c r="G20" s="80">
        <f>SUM(B20:F20)</f>
        <v>56</v>
      </c>
      <c r="H20" s="57">
        <v>2</v>
      </c>
      <c r="I20" s="57">
        <v>3</v>
      </c>
      <c r="J20" s="57"/>
      <c r="K20" s="57"/>
      <c r="L20" s="57"/>
      <c r="M20" s="454">
        <f>SUM(H20:L20)</f>
        <v>5</v>
      </c>
    </row>
    <row r="21" spans="1:13" ht="15.75" thickBot="1" x14ac:dyDescent="0.25">
      <c r="A21" s="74"/>
      <c r="B21" s="3"/>
      <c r="C21" s="74"/>
      <c r="D21" s="74"/>
      <c r="E21" s="74"/>
      <c r="F21" s="74"/>
      <c r="G21" s="74"/>
      <c r="H21" s="74"/>
      <c r="I21" s="3"/>
    </row>
    <row r="22" spans="1:13" ht="15.75" x14ac:dyDescent="0.2">
      <c r="A22" s="50" t="s">
        <v>66</v>
      </c>
      <c r="B22" s="52" t="s">
        <v>105</v>
      </c>
      <c r="C22" s="52" t="s">
        <v>1</v>
      </c>
      <c r="D22" s="52" t="s">
        <v>2</v>
      </c>
      <c r="E22" s="52" t="s">
        <v>3</v>
      </c>
      <c r="F22" s="52" t="s">
        <v>4</v>
      </c>
      <c r="G22" s="52" t="s">
        <v>11</v>
      </c>
      <c r="H22" s="52" t="s">
        <v>105</v>
      </c>
      <c r="I22" s="52" t="s">
        <v>1</v>
      </c>
      <c r="J22" s="52" t="s">
        <v>2</v>
      </c>
      <c r="K22" s="52" t="s">
        <v>3</v>
      </c>
      <c r="L22" s="52" t="s">
        <v>4</v>
      </c>
      <c r="M22" s="53" t="s">
        <v>13</v>
      </c>
    </row>
    <row r="23" spans="1:13" ht="15" x14ac:dyDescent="0.2">
      <c r="A23" s="229" t="s">
        <v>7</v>
      </c>
      <c r="B23" s="8">
        <v>142</v>
      </c>
      <c r="C23" s="8">
        <v>130</v>
      </c>
      <c r="D23" s="8"/>
      <c r="E23" s="8"/>
      <c r="F23" s="8"/>
      <c r="G23" s="79">
        <f>SUM(B23:F23)</f>
        <v>272</v>
      </c>
      <c r="H23" s="8">
        <v>10</v>
      </c>
      <c r="I23" s="8">
        <v>10</v>
      </c>
      <c r="J23" s="8"/>
      <c r="K23" s="8"/>
      <c r="L23" s="8"/>
      <c r="M23" s="81">
        <f>SUM(H23:L23)</f>
        <v>20</v>
      </c>
    </row>
    <row r="24" spans="1:13" ht="15" x14ac:dyDescent="0.2">
      <c r="A24" s="230" t="s">
        <v>128</v>
      </c>
      <c r="B24" s="8">
        <v>138</v>
      </c>
      <c r="C24" s="8">
        <v>112</v>
      </c>
      <c r="D24" s="8"/>
      <c r="E24" s="8"/>
      <c r="F24" s="8"/>
      <c r="G24" s="79">
        <f>SUM(B24:F24)</f>
        <v>250</v>
      </c>
      <c r="H24" s="8">
        <v>8</v>
      </c>
      <c r="I24" s="8">
        <v>8</v>
      </c>
      <c r="J24" s="8"/>
      <c r="K24" s="8"/>
      <c r="L24" s="8"/>
      <c r="M24" s="81">
        <f>SUM(H24:L24)</f>
        <v>16</v>
      </c>
    </row>
    <row r="25" spans="1:13" ht="15" x14ac:dyDescent="0.2">
      <c r="A25" s="230" t="s">
        <v>124</v>
      </c>
      <c r="B25" s="8">
        <v>102</v>
      </c>
      <c r="C25" s="8">
        <v>106</v>
      </c>
      <c r="D25" s="8"/>
      <c r="E25" s="8"/>
      <c r="F25" s="8"/>
      <c r="G25" s="79">
        <f>SUM(B25:F25)</f>
        <v>208</v>
      </c>
      <c r="H25" s="8">
        <v>6</v>
      </c>
      <c r="I25" s="8">
        <v>6</v>
      </c>
      <c r="J25" s="8"/>
      <c r="K25" s="8"/>
      <c r="L25" s="8"/>
      <c r="M25" s="81">
        <f>SUM(H25:L25)</f>
        <v>12</v>
      </c>
    </row>
    <row r="26" spans="1:13" ht="15" x14ac:dyDescent="0.2">
      <c r="A26" s="230" t="s">
        <v>126</v>
      </c>
      <c r="B26" s="8">
        <v>62</v>
      </c>
      <c r="C26" s="8">
        <v>88</v>
      </c>
      <c r="D26" s="8"/>
      <c r="E26" s="8"/>
      <c r="F26" s="8"/>
      <c r="G26" s="79">
        <f>SUM(B26:F26)</f>
        <v>150</v>
      </c>
      <c r="H26" s="8">
        <v>4</v>
      </c>
      <c r="I26" s="8">
        <v>4</v>
      </c>
      <c r="J26" s="8"/>
      <c r="K26" s="8"/>
      <c r="L26" s="8"/>
      <c r="M26" s="81">
        <f>SUM(H26:L26)</f>
        <v>8</v>
      </c>
    </row>
    <row r="27" spans="1:13" ht="15.75" thickBot="1" x14ac:dyDescent="0.25">
      <c r="A27" s="231" t="s">
        <v>10</v>
      </c>
      <c r="B27" s="57">
        <v>56</v>
      </c>
      <c r="C27" s="57">
        <v>78</v>
      </c>
      <c r="D27" s="57"/>
      <c r="E27" s="57"/>
      <c r="F27" s="57"/>
      <c r="G27" s="80">
        <f>SUM(B27:F27)</f>
        <v>134</v>
      </c>
      <c r="H27" s="57">
        <v>2</v>
      </c>
      <c r="I27" s="57">
        <v>2</v>
      </c>
      <c r="J27" s="57"/>
      <c r="K27" s="57"/>
      <c r="L27" s="57"/>
      <c r="M27" s="82">
        <f>SUM(H27:L27)</f>
        <v>4</v>
      </c>
    </row>
    <row r="28" spans="1:13" ht="15.75" thickBot="1" x14ac:dyDescent="0.25">
      <c r="A28" s="74"/>
      <c r="B28" s="3"/>
      <c r="C28" s="74"/>
      <c r="D28" s="74"/>
      <c r="E28" s="74"/>
      <c r="F28" s="74"/>
      <c r="G28" s="74"/>
      <c r="H28" s="74"/>
      <c r="I28" s="3"/>
    </row>
    <row r="29" spans="1:13" ht="15.75" x14ac:dyDescent="0.2">
      <c r="A29" s="310" t="s">
        <v>262</v>
      </c>
      <c r="B29" s="311" t="s">
        <v>105</v>
      </c>
      <c r="C29" s="311" t="s">
        <v>1</v>
      </c>
      <c r="D29" s="311" t="s">
        <v>2</v>
      </c>
      <c r="E29" s="311" t="s">
        <v>3</v>
      </c>
      <c r="F29" s="311" t="s">
        <v>4</v>
      </c>
      <c r="G29" s="311" t="s">
        <v>11</v>
      </c>
      <c r="H29" s="311" t="s">
        <v>105</v>
      </c>
      <c r="I29" s="311" t="s">
        <v>1</v>
      </c>
      <c r="J29" s="311" t="s">
        <v>2</v>
      </c>
      <c r="K29" s="311" t="s">
        <v>3</v>
      </c>
      <c r="L29" s="311" t="s">
        <v>4</v>
      </c>
      <c r="M29" s="311" t="s">
        <v>13</v>
      </c>
    </row>
    <row r="30" spans="1:13" ht="15" x14ac:dyDescent="0.2">
      <c r="A30" s="229" t="s">
        <v>7</v>
      </c>
      <c r="B30" s="8">
        <v>526</v>
      </c>
      <c r="C30" s="8">
        <v>521</v>
      </c>
      <c r="D30" s="8"/>
      <c r="E30" s="8"/>
      <c r="F30" s="8"/>
      <c r="G30" s="308">
        <f>SUM(B30:F30)</f>
        <v>1047</v>
      </c>
      <c r="H30" s="8">
        <v>10</v>
      </c>
      <c r="I30" s="8">
        <v>10</v>
      </c>
      <c r="J30" s="8"/>
      <c r="K30" s="8"/>
      <c r="L30" s="8"/>
      <c r="M30" s="308">
        <f>SUM(H30:L30)</f>
        <v>20</v>
      </c>
    </row>
    <row r="31" spans="1:13" ht="15" x14ac:dyDescent="0.2">
      <c r="A31" s="230" t="s">
        <v>128</v>
      </c>
      <c r="B31" s="8">
        <v>413</v>
      </c>
      <c r="C31" s="8">
        <v>417</v>
      </c>
      <c r="D31" s="8"/>
      <c r="E31" s="8"/>
      <c r="F31" s="8"/>
      <c r="G31" s="308">
        <f>SUM(B31:F31)</f>
        <v>830</v>
      </c>
      <c r="H31" s="8">
        <v>6</v>
      </c>
      <c r="I31" s="8">
        <v>8</v>
      </c>
      <c r="J31" s="8"/>
      <c r="K31" s="8"/>
      <c r="L31" s="8"/>
      <c r="M31" s="308">
        <f>SUM(H31:L31)</f>
        <v>14</v>
      </c>
    </row>
    <row r="32" spans="1:13" ht="15" x14ac:dyDescent="0.2">
      <c r="A32" s="230" t="s">
        <v>124</v>
      </c>
      <c r="B32" s="8">
        <v>422</v>
      </c>
      <c r="C32" s="8">
        <v>307</v>
      </c>
      <c r="D32" s="8"/>
      <c r="E32" s="8"/>
      <c r="F32" s="8"/>
      <c r="G32" s="308">
        <f>SUM(B32:F32)</f>
        <v>729</v>
      </c>
      <c r="H32" s="8">
        <v>8</v>
      </c>
      <c r="I32" s="8">
        <v>6</v>
      </c>
      <c r="J32" s="8"/>
      <c r="K32" s="8"/>
      <c r="L32" s="8"/>
      <c r="M32" s="308">
        <f>SUM(H32:L32)</f>
        <v>14</v>
      </c>
    </row>
    <row r="33" spans="1:13" ht="15" x14ac:dyDescent="0.2">
      <c r="A33" s="230" t="s">
        <v>10</v>
      </c>
      <c r="B33" s="8">
        <v>142</v>
      </c>
      <c r="C33" s="8">
        <v>252</v>
      </c>
      <c r="D33" s="8"/>
      <c r="E33" s="8"/>
      <c r="F33" s="8"/>
      <c r="G33" s="308">
        <f>SUM(B33:F33)</f>
        <v>394</v>
      </c>
      <c r="H33" s="8">
        <v>4</v>
      </c>
      <c r="I33" s="8">
        <v>4</v>
      </c>
      <c r="J33" s="8"/>
      <c r="K33" s="8"/>
      <c r="L33" s="8"/>
      <c r="M33" s="308">
        <f>SUM(H33:L33)</f>
        <v>8</v>
      </c>
    </row>
    <row r="34" spans="1:13" ht="15.75" thickBot="1" x14ac:dyDescent="0.25">
      <c r="A34" s="231" t="s">
        <v>126</v>
      </c>
      <c r="B34" s="57">
        <v>0</v>
      </c>
      <c r="C34" s="57">
        <v>0</v>
      </c>
      <c r="D34" s="57"/>
      <c r="E34" s="93"/>
      <c r="F34" s="93"/>
      <c r="G34" s="309">
        <f>SUM(B34:F34)</f>
        <v>0</v>
      </c>
      <c r="H34" s="57">
        <v>0</v>
      </c>
      <c r="I34" s="57">
        <v>0</v>
      </c>
      <c r="J34" s="57"/>
      <c r="K34" s="57"/>
      <c r="L34" s="57"/>
      <c r="M34" s="309">
        <f>SUM(H34:L34)</f>
        <v>0</v>
      </c>
    </row>
    <row r="35" spans="1:13" ht="15.75" thickBot="1" x14ac:dyDescent="0.25">
      <c r="A35" s="74"/>
      <c r="B35" s="3" t="s">
        <v>512</v>
      </c>
      <c r="C35" s="74"/>
      <c r="D35" s="74"/>
      <c r="E35" s="74"/>
      <c r="F35" s="74"/>
      <c r="G35" s="74"/>
      <c r="H35" s="74"/>
      <c r="I35" s="3"/>
    </row>
    <row r="36" spans="1:13" ht="15.75" x14ac:dyDescent="0.2">
      <c r="A36" s="301" t="s">
        <v>261</v>
      </c>
      <c r="B36" s="302" t="s">
        <v>105</v>
      </c>
      <c r="C36" s="302" t="s">
        <v>1</v>
      </c>
      <c r="D36" s="302" t="s">
        <v>2</v>
      </c>
      <c r="E36" s="302" t="s">
        <v>3</v>
      </c>
      <c r="F36" s="302" t="s">
        <v>4</v>
      </c>
      <c r="G36" s="302" t="s">
        <v>11</v>
      </c>
      <c r="H36" s="302" t="s">
        <v>105</v>
      </c>
      <c r="I36" s="302" t="s">
        <v>1</v>
      </c>
      <c r="J36" s="302" t="s">
        <v>2</v>
      </c>
      <c r="K36" s="302" t="s">
        <v>3</v>
      </c>
      <c r="L36" s="302" t="s">
        <v>4</v>
      </c>
      <c r="M36" s="303" t="s">
        <v>13</v>
      </c>
    </row>
    <row r="37" spans="1:13" ht="15" x14ac:dyDescent="0.2">
      <c r="A37" s="229" t="s">
        <v>7</v>
      </c>
      <c r="B37" s="8">
        <v>505</v>
      </c>
      <c r="C37" s="8">
        <v>497</v>
      </c>
      <c r="D37" s="8"/>
      <c r="E37" s="8"/>
      <c r="F37" s="8"/>
      <c r="G37" s="304">
        <f>SUM(B37:F37)</f>
        <v>1002</v>
      </c>
      <c r="H37" s="8">
        <v>10</v>
      </c>
      <c r="I37" s="8">
        <v>10</v>
      </c>
      <c r="J37" s="8"/>
      <c r="K37" s="8"/>
      <c r="L37" s="8"/>
      <c r="M37" s="306">
        <f>SUM(H37:L37)</f>
        <v>20</v>
      </c>
    </row>
    <row r="38" spans="1:13" ht="15" x14ac:dyDescent="0.2">
      <c r="A38" s="230" t="s">
        <v>124</v>
      </c>
      <c r="B38" s="8">
        <v>399</v>
      </c>
      <c r="C38" s="8">
        <v>416</v>
      </c>
      <c r="D38" s="8"/>
      <c r="E38" s="8"/>
      <c r="F38" s="8"/>
      <c r="G38" s="304">
        <f>SUM(B38:F38)</f>
        <v>815</v>
      </c>
      <c r="H38" s="8">
        <v>8</v>
      </c>
      <c r="I38" s="8">
        <v>8</v>
      </c>
      <c r="J38" s="8"/>
      <c r="K38" s="8"/>
      <c r="L38" s="8"/>
      <c r="M38" s="306">
        <f>SUM(H38:L38)</f>
        <v>16</v>
      </c>
    </row>
    <row r="39" spans="1:13" ht="15" x14ac:dyDescent="0.2">
      <c r="A39" s="230" t="s">
        <v>128</v>
      </c>
      <c r="B39" s="8">
        <v>367</v>
      </c>
      <c r="C39" s="8">
        <v>335</v>
      </c>
      <c r="D39" s="8"/>
      <c r="E39" s="8"/>
      <c r="F39" s="8"/>
      <c r="G39" s="304">
        <f>SUM(B39:F39)</f>
        <v>702</v>
      </c>
      <c r="H39" s="8">
        <v>4</v>
      </c>
      <c r="I39" s="8">
        <v>4</v>
      </c>
      <c r="J39" s="8"/>
      <c r="K39" s="8"/>
      <c r="L39" s="8"/>
      <c r="M39" s="306">
        <f>SUM(H39:L39)</f>
        <v>8</v>
      </c>
    </row>
    <row r="40" spans="1:13" ht="15" x14ac:dyDescent="0.2">
      <c r="A40" s="230" t="s">
        <v>126</v>
      </c>
      <c r="B40" s="8">
        <v>377</v>
      </c>
      <c r="C40" s="8">
        <v>288</v>
      </c>
      <c r="D40" s="8"/>
      <c r="E40" s="8"/>
      <c r="F40" s="8"/>
      <c r="G40" s="304">
        <f>SUM(B40:F40)</f>
        <v>665</v>
      </c>
      <c r="H40" s="8">
        <v>6</v>
      </c>
      <c r="I40" s="8">
        <v>2</v>
      </c>
      <c r="J40" s="8"/>
      <c r="K40" s="8"/>
      <c r="L40" s="8"/>
      <c r="M40" s="306">
        <f>SUM(H40:L40)</f>
        <v>8</v>
      </c>
    </row>
    <row r="41" spans="1:13" ht="15.75" thickBot="1" x14ac:dyDescent="0.25">
      <c r="A41" s="231" t="s">
        <v>10</v>
      </c>
      <c r="B41" s="57">
        <v>305</v>
      </c>
      <c r="C41" s="57">
        <v>337</v>
      </c>
      <c r="D41" s="57"/>
      <c r="E41" s="57"/>
      <c r="F41" s="57"/>
      <c r="G41" s="305">
        <f>SUM(B41:F41)</f>
        <v>642</v>
      </c>
      <c r="H41" s="57">
        <v>2</v>
      </c>
      <c r="I41" s="57">
        <v>6</v>
      </c>
      <c r="J41" s="57"/>
      <c r="K41" s="57"/>
      <c r="L41" s="57"/>
      <c r="M41" s="307">
        <f>SUM(H41:L41)</f>
        <v>8</v>
      </c>
    </row>
  </sheetData>
  <sortState ref="A37:M41">
    <sortCondition descending="1" ref="G37:G41"/>
  </sortState>
  <pageMargins left="0.7" right="0.7" top="0.75" bottom="0.75" header="0.3" footer="0.3"/>
  <pageSetup paperSize="9" scale="73" fitToHeight="0" orientation="portrait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WhiteSpace="0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.75" x14ac:dyDescent="0.25"/>
  <cols>
    <col min="1" max="1" width="7.28515625" style="22" customWidth="1"/>
    <col min="2" max="2" width="11.28515625" style="22" customWidth="1"/>
    <col min="3" max="3" width="26.28515625" style="3" customWidth="1"/>
    <col min="4" max="4" width="7.140625" style="5" customWidth="1"/>
    <col min="5" max="5" width="7.42578125" style="5" customWidth="1"/>
    <col min="6" max="6" width="8" style="5" customWidth="1"/>
    <col min="7" max="7" width="7.7109375" style="5" customWidth="1"/>
    <col min="8" max="8" width="7.42578125" style="5" customWidth="1"/>
    <col min="9" max="9" width="9.140625" style="5"/>
    <col min="10" max="16384" width="9.140625" style="3"/>
  </cols>
  <sheetData>
    <row r="1" spans="1:9" ht="31.5" x14ac:dyDescent="0.2">
      <c r="A1" s="45" t="s">
        <v>0</v>
      </c>
      <c r="B1" s="46" t="s">
        <v>508</v>
      </c>
      <c r="C1" s="46" t="s">
        <v>35</v>
      </c>
      <c r="D1" s="48" t="s">
        <v>105</v>
      </c>
      <c r="E1" s="48" t="s">
        <v>1</v>
      </c>
      <c r="F1" s="48" t="s">
        <v>2</v>
      </c>
      <c r="G1" s="48" t="s">
        <v>3</v>
      </c>
      <c r="H1" s="48" t="s">
        <v>4</v>
      </c>
      <c r="I1" s="48" t="s">
        <v>5</v>
      </c>
    </row>
    <row r="2" spans="1:9" ht="15.75" customHeight="1" x14ac:dyDescent="0.25">
      <c r="A2" s="37">
        <v>639</v>
      </c>
      <c r="B2" s="392" t="s">
        <v>509</v>
      </c>
      <c r="C2" s="8" t="str">
        <f>LOOKUP(A2,Names!A$1:B917)</f>
        <v>Caleb Taylor</v>
      </c>
      <c r="D2" s="399">
        <v>7.25</v>
      </c>
      <c r="E2" s="11"/>
      <c r="F2" s="11"/>
      <c r="G2" s="16"/>
      <c r="H2" s="16"/>
      <c r="I2" s="13">
        <f t="shared" ref="I2:I33" si="0">MAX(D2:H2)</f>
        <v>7.25</v>
      </c>
    </row>
    <row r="3" spans="1:9" ht="15.75" customHeight="1" x14ac:dyDescent="0.25">
      <c r="A3" s="21">
        <v>638</v>
      </c>
      <c r="B3" s="392" t="s">
        <v>509</v>
      </c>
      <c r="C3" s="8" t="str">
        <f>LOOKUP(A3,Names!A$1:B909)</f>
        <v>Jamie Russell</v>
      </c>
      <c r="D3" s="11">
        <v>6.75</v>
      </c>
      <c r="E3" s="11"/>
      <c r="F3" s="16"/>
      <c r="G3" s="11"/>
      <c r="H3" s="11"/>
      <c r="I3" s="13">
        <f t="shared" si="0"/>
        <v>6.75</v>
      </c>
    </row>
    <row r="4" spans="1:9" ht="15.75" customHeight="1" x14ac:dyDescent="0.25">
      <c r="A4" s="21">
        <v>531</v>
      </c>
      <c r="B4" s="392" t="s">
        <v>509</v>
      </c>
      <c r="C4" s="8" t="str">
        <f>LOOKUP(A4,Names!A$1:B907)</f>
        <v>Joe Perkins</v>
      </c>
      <c r="D4" s="11">
        <v>6.5</v>
      </c>
      <c r="E4" s="11"/>
      <c r="F4" s="11"/>
      <c r="G4" s="11"/>
      <c r="H4" s="11"/>
      <c r="I4" s="13">
        <f t="shared" si="0"/>
        <v>6.5</v>
      </c>
    </row>
    <row r="5" spans="1:9" ht="15.75" customHeight="1" x14ac:dyDescent="0.25">
      <c r="A5" s="21">
        <v>117</v>
      </c>
      <c r="B5" s="392" t="s">
        <v>509</v>
      </c>
      <c r="C5" s="8" t="str">
        <f>LOOKUP(A5,Names!A$1:B908)</f>
        <v>David Iliffe</v>
      </c>
      <c r="D5" s="11">
        <v>5.75</v>
      </c>
      <c r="E5" s="11"/>
      <c r="F5" s="11"/>
      <c r="G5" s="11"/>
      <c r="H5" s="11"/>
      <c r="I5" s="13">
        <f t="shared" si="0"/>
        <v>5.75</v>
      </c>
    </row>
    <row r="6" spans="1:9" ht="15.75" customHeight="1" x14ac:dyDescent="0.25">
      <c r="A6" s="21">
        <v>498</v>
      </c>
      <c r="B6" s="392" t="s">
        <v>509</v>
      </c>
      <c r="C6" s="8" t="str">
        <f>LOOKUP(A6,Names!A$1:B918)</f>
        <v>Aran Palmer</v>
      </c>
      <c r="D6" s="11">
        <v>5</v>
      </c>
      <c r="E6" s="11"/>
      <c r="F6" s="11"/>
      <c r="G6" s="11"/>
      <c r="H6" s="11"/>
      <c r="I6" s="13">
        <f t="shared" si="0"/>
        <v>5</v>
      </c>
    </row>
    <row r="7" spans="1:9" ht="15.75" customHeight="1" x14ac:dyDescent="0.25">
      <c r="A7" s="21">
        <v>497</v>
      </c>
      <c r="B7" s="392" t="s">
        <v>509</v>
      </c>
      <c r="C7" s="8" t="str">
        <f>LOOKUP(A7,Names!A$1:B920)</f>
        <v>Callum Stubbs</v>
      </c>
      <c r="D7" s="11">
        <v>4.25</v>
      </c>
      <c r="E7" s="11"/>
      <c r="F7" s="11"/>
      <c r="G7" s="11"/>
      <c r="H7" s="11"/>
      <c r="I7" s="13">
        <f t="shared" si="0"/>
        <v>4.25</v>
      </c>
    </row>
    <row r="8" spans="1:9" ht="15.75" customHeight="1" x14ac:dyDescent="0.25">
      <c r="A8" s="37">
        <v>532</v>
      </c>
      <c r="B8" s="392" t="s">
        <v>509</v>
      </c>
      <c r="C8" s="8" t="str">
        <f>LOOKUP(A8,Names!A$1:B916)</f>
        <v>Oran Au</v>
      </c>
      <c r="D8" s="11">
        <v>4</v>
      </c>
      <c r="E8" s="11"/>
      <c r="F8" s="11"/>
      <c r="G8" s="11"/>
      <c r="H8" s="11"/>
      <c r="I8" s="13">
        <f t="shared" si="0"/>
        <v>4</v>
      </c>
    </row>
    <row r="9" spans="1:9" ht="15.75" customHeight="1" x14ac:dyDescent="0.25">
      <c r="A9" s="37"/>
      <c r="B9" s="392" t="s">
        <v>509</v>
      </c>
      <c r="C9" s="8" t="e">
        <f>LOOKUP(A9,Names!A$1:B919)</f>
        <v>#N/A</v>
      </c>
      <c r="D9" s="11"/>
      <c r="E9" s="11"/>
      <c r="F9" s="11"/>
      <c r="G9" s="11"/>
      <c r="H9" s="11"/>
      <c r="I9" s="13">
        <f t="shared" si="0"/>
        <v>0</v>
      </c>
    </row>
    <row r="10" spans="1:9" ht="15.75" customHeight="1" x14ac:dyDescent="0.25">
      <c r="A10" s="37"/>
      <c r="B10" s="392" t="s">
        <v>509</v>
      </c>
      <c r="C10" s="8" t="e">
        <f>LOOKUP(A10,Names!A$1:B910)</f>
        <v>#N/A</v>
      </c>
      <c r="D10" s="11"/>
      <c r="E10" s="11"/>
      <c r="F10" s="11"/>
      <c r="G10" s="11"/>
      <c r="H10" s="11"/>
      <c r="I10" s="13">
        <f t="shared" si="0"/>
        <v>0</v>
      </c>
    </row>
    <row r="11" spans="1:9" ht="15.75" customHeight="1" x14ac:dyDescent="0.25">
      <c r="A11" s="37"/>
      <c r="B11" s="392" t="s">
        <v>509</v>
      </c>
      <c r="C11" s="394" t="e">
        <f>LOOKUP(A11,Names!A$1:B911)</f>
        <v>#N/A</v>
      </c>
      <c r="D11" s="16"/>
      <c r="E11" s="16"/>
      <c r="F11" s="16"/>
      <c r="G11" s="16"/>
      <c r="H11" s="16"/>
      <c r="I11" s="13">
        <f t="shared" si="0"/>
        <v>0</v>
      </c>
    </row>
    <row r="12" spans="1:9" ht="15.75" customHeight="1" x14ac:dyDescent="0.25">
      <c r="A12" s="21">
        <v>639</v>
      </c>
      <c r="B12" s="390" t="s">
        <v>161</v>
      </c>
      <c r="C12" s="8" t="str">
        <f>LOOKUP(A12,Names!A$1:B1312)</f>
        <v>Caleb Taylor</v>
      </c>
      <c r="D12" s="387">
        <v>2</v>
      </c>
      <c r="E12" s="16"/>
      <c r="F12" s="16"/>
      <c r="G12" s="16"/>
      <c r="H12" s="16"/>
      <c r="I12" s="400">
        <f t="shared" si="0"/>
        <v>2</v>
      </c>
    </row>
    <row r="13" spans="1:9" ht="15.75" customHeight="1" x14ac:dyDescent="0.25">
      <c r="A13" s="21">
        <v>645</v>
      </c>
      <c r="B13" s="390" t="s">
        <v>161</v>
      </c>
      <c r="C13" s="8" t="str">
        <f>LOOKUP(A13,Names!A$1:B1308)</f>
        <v>Fraser McCabe</v>
      </c>
      <c r="D13" s="16">
        <v>1.92</v>
      </c>
      <c r="E13" s="11"/>
      <c r="F13" s="11"/>
      <c r="G13" s="11"/>
      <c r="H13" s="11"/>
      <c r="I13" s="400">
        <f t="shared" si="0"/>
        <v>1.92</v>
      </c>
    </row>
    <row r="14" spans="1:9" ht="15.75" customHeight="1" x14ac:dyDescent="0.25">
      <c r="A14" s="21">
        <v>530</v>
      </c>
      <c r="B14" s="390" t="s">
        <v>161</v>
      </c>
      <c r="C14" s="8" t="str">
        <f>LOOKUP(A14,Names!A$1:B1307)</f>
        <v>Joel Bickley</v>
      </c>
      <c r="D14" s="16">
        <v>1.79</v>
      </c>
      <c r="E14" s="11"/>
      <c r="F14" s="11"/>
      <c r="G14" s="11"/>
      <c r="H14" s="11"/>
      <c r="I14" s="400">
        <f t="shared" si="0"/>
        <v>1.79</v>
      </c>
    </row>
    <row r="15" spans="1:9" ht="15.75" customHeight="1" x14ac:dyDescent="0.25">
      <c r="A15" s="21">
        <v>535</v>
      </c>
      <c r="B15" s="390" t="s">
        <v>161</v>
      </c>
      <c r="C15" s="8" t="str">
        <f>LOOKUP(A15,Names!A$1:B1310)</f>
        <v>Seb Stowe</v>
      </c>
      <c r="D15" s="16">
        <v>1.75</v>
      </c>
      <c r="E15" s="11"/>
      <c r="F15" s="11"/>
      <c r="G15" s="11"/>
      <c r="H15" s="11"/>
      <c r="I15" s="400">
        <f t="shared" si="0"/>
        <v>1.75</v>
      </c>
    </row>
    <row r="16" spans="1:9" ht="15.75" customHeight="1" x14ac:dyDescent="0.25">
      <c r="A16" s="386">
        <v>121</v>
      </c>
      <c r="B16" s="390" t="s">
        <v>161</v>
      </c>
      <c r="C16" s="8" t="str">
        <f>LOOKUP(A16,Names!A$1:B1314)</f>
        <v>Rion Solomon-Nwolisa</v>
      </c>
      <c r="D16" s="11">
        <v>1.6</v>
      </c>
      <c r="E16" s="11"/>
      <c r="F16" s="11"/>
      <c r="G16" s="11"/>
      <c r="H16" s="11"/>
      <c r="I16" s="400">
        <f t="shared" si="0"/>
        <v>1.6</v>
      </c>
    </row>
    <row r="17" spans="1:9" ht="15.75" customHeight="1" x14ac:dyDescent="0.25">
      <c r="A17" s="21">
        <v>352</v>
      </c>
      <c r="B17" s="390" t="s">
        <v>161</v>
      </c>
      <c r="C17" s="8" t="str">
        <f>LOOKUP(A17,Names!A$1:B1309)</f>
        <v>Noah Lloyd</v>
      </c>
      <c r="D17" s="11">
        <v>1.57</v>
      </c>
      <c r="E17" s="11"/>
      <c r="F17" s="11"/>
      <c r="G17" s="11"/>
      <c r="H17" s="11"/>
      <c r="I17" s="400">
        <f t="shared" si="0"/>
        <v>1.57</v>
      </c>
    </row>
    <row r="18" spans="1:9" ht="15.75" customHeight="1" x14ac:dyDescent="0.25">
      <c r="A18" s="386">
        <v>119</v>
      </c>
      <c r="B18" s="390" t="s">
        <v>161</v>
      </c>
      <c r="C18" s="8" t="str">
        <f>LOOKUP(A18,Names!A$1:B1305)</f>
        <v>Harry Darrock</v>
      </c>
      <c r="D18" s="11">
        <v>1.38</v>
      </c>
      <c r="E18" s="11"/>
      <c r="F18" s="11"/>
      <c r="G18" s="11"/>
      <c r="H18" s="11"/>
      <c r="I18" s="400">
        <f t="shared" si="0"/>
        <v>1.38</v>
      </c>
    </row>
    <row r="19" spans="1:9" ht="15.75" customHeight="1" x14ac:dyDescent="0.25">
      <c r="A19" s="21">
        <v>498</v>
      </c>
      <c r="B19" s="390" t="s">
        <v>161</v>
      </c>
      <c r="C19" s="8" t="str">
        <f>LOOKUP(A19,Names!A$1:B1315)</f>
        <v>Aran Palmer</v>
      </c>
      <c r="D19" s="11">
        <v>1.34</v>
      </c>
      <c r="E19" s="11"/>
      <c r="F19" s="11"/>
      <c r="G19" s="11"/>
      <c r="H19" s="11"/>
      <c r="I19" s="400">
        <f t="shared" si="0"/>
        <v>1.34</v>
      </c>
    </row>
    <row r="20" spans="1:9" ht="15.75" customHeight="1" x14ac:dyDescent="0.25">
      <c r="A20" s="21">
        <v>497</v>
      </c>
      <c r="B20" s="390" t="s">
        <v>161</v>
      </c>
      <c r="C20" s="8" t="str">
        <f>LOOKUP(A20,Names!A$1:B1316)</f>
        <v>Callum Stubbs</v>
      </c>
      <c r="D20" s="11">
        <v>1.23</v>
      </c>
      <c r="E20" s="11"/>
      <c r="F20" s="11"/>
      <c r="G20" s="11"/>
      <c r="H20" s="11"/>
      <c r="I20" s="400">
        <f t="shared" si="0"/>
        <v>1.23</v>
      </c>
    </row>
    <row r="21" spans="1:9" ht="15.75" customHeight="1" x14ac:dyDescent="0.25">
      <c r="A21" s="21"/>
      <c r="B21" s="390" t="s">
        <v>161</v>
      </c>
      <c r="C21" s="8" t="e">
        <f>LOOKUP(A21,Names!A$1:B1311)</f>
        <v>#N/A</v>
      </c>
      <c r="D21" s="11"/>
      <c r="E21" s="11"/>
      <c r="F21" s="11"/>
      <c r="G21" s="11"/>
      <c r="H21" s="11"/>
      <c r="I21" s="400">
        <f t="shared" si="0"/>
        <v>0</v>
      </c>
    </row>
    <row r="22" spans="1:9" ht="15.75" customHeight="1" x14ac:dyDescent="0.25">
      <c r="A22" s="21"/>
      <c r="B22" s="390" t="s">
        <v>161</v>
      </c>
      <c r="C22" s="8" t="e">
        <f>LOOKUP(A22,Names!A$1:B1315)</f>
        <v>#N/A</v>
      </c>
      <c r="D22" s="11"/>
      <c r="E22" s="11"/>
      <c r="F22" s="11"/>
      <c r="G22" s="11"/>
      <c r="H22" s="11"/>
      <c r="I22" s="400">
        <f t="shared" si="0"/>
        <v>0</v>
      </c>
    </row>
    <row r="23" spans="1:9" ht="15.75" customHeight="1" x14ac:dyDescent="0.25">
      <c r="A23" s="21"/>
      <c r="B23" s="390" t="s">
        <v>161</v>
      </c>
      <c r="C23" s="8" t="e">
        <f>LOOKUP(A23,Names!A$1:B1306)</f>
        <v>#N/A</v>
      </c>
      <c r="D23" s="11"/>
      <c r="E23" s="11"/>
      <c r="F23" s="11"/>
      <c r="G23" s="11"/>
      <c r="H23" s="11"/>
      <c r="I23" s="400">
        <f t="shared" si="0"/>
        <v>0</v>
      </c>
    </row>
    <row r="24" spans="1:9" x14ac:dyDescent="0.25">
      <c r="A24" s="21">
        <v>640</v>
      </c>
      <c r="B24" s="398" t="s">
        <v>510</v>
      </c>
      <c r="C24" s="394" t="str">
        <f>LOOKUP(A24,Names!A$1:B937)</f>
        <v>Elliot Tanner</v>
      </c>
      <c r="D24" s="403">
        <v>55</v>
      </c>
      <c r="E24" s="23"/>
      <c r="F24" s="23"/>
      <c r="G24" s="23"/>
      <c r="H24" s="23"/>
      <c r="I24" s="402">
        <f t="shared" si="0"/>
        <v>55</v>
      </c>
    </row>
    <row r="25" spans="1:9" ht="15.75" customHeight="1" x14ac:dyDescent="0.25">
      <c r="A25" s="21">
        <v>642</v>
      </c>
      <c r="B25" s="398" t="s">
        <v>510</v>
      </c>
      <c r="C25" s="8" t="str">
        <f>LOOKUP(A25,Names!A$1:B936)</f>
        <v>Lewis Edwards</v>
      </c>
      <c r="D25" s="18">
        <v>50</v>
      </c>
      <c r="E25" s="12"/>
      <c r="F25" s="12"/>
      <c r="G25" s="12"/>
      <c r="H25" s="12"/>
      <c r="I25" s="402">
        <f t="shared" si="0"/>
        <v>50</v>
      </c>
    </row>
    <row r="26" spans="1:9" x14ac:dyDescent="0.25">
      <c r="A26" s="21">
        <v>350</v>
      </c>
      <c r="B26" s="398" t="s">
        <v>510</v>
      </c>
      <c r="C26" s="8" t="str">
        <f>LOOKUP(A26,Names!A$1:B933)</f>
        <v>Kofi Bennett</v>
      </c>
      <c r="D26" s="12">
        <v>47</v>
      </c>
      <c r="E26" s="18"/>
      <c r="F26" s="18"/>
      <c r="G26" s="18"/>
      <c r="H26" s="18"/>
      <c r="I26" s="402">
        <f t="shared" si="0"/>
        <v>47</v>
      </c>
    </row>
    <row r="27" spans="1:9" x14ac:dyDescent="0.25">
      <c r="A27" s="21">
        <v>533</v>
      </c>
      <c r="B27" s="398" t="s">
        <v>510</v>
      </c>
      <c r="C27" s="8" t="str">
        <f>LOOKUP(A27,Names!A$1:B942)</f>
        <v>Ryan Pennington</v>
      </c>
      <c r="D27" s="12">
        <v>46</v>
      </c>
      <c r="E27" s="18"/>
      <c r="F27" s="18"/>
      <c r="G27" s="18"/>
      <c r="H27" s="18"/>
      <c r="I27" s="402">
        <f t="shared" si="0"/>
        <v>46</v>
      </c>
    </row>
    <row r="28" spans="1:9" x14ac:dyDescent="0.25">
      <c r="A28" s="37">
        <v>534</v>
      </c>
      <c r="B28" s="398" t="s">
        <v>510</v>
      </c>
      <c r="C28" s="8" t="str">
        <f>LOOKUP(A28,Names!A$1:B934)</f>
        <v>James McKenzie</v>
      </c>
      <c r="D28" s="18">
        <v>46</v>
      </c>
      <c r="E28" s="12"/>
      <c r="F28" s="12"/>
      <c r="G28" s="12"/>
      <c r="H28" s="12"/>
      <c r="I28" s="402">
        <f t="shared" si="0"/>
        <v>46</v>
      </c>
    </row>
    <row r="29" spans="1:9" x14ac:dyDescent="0.25">
      <c r="A29" s="21">
        <v>118</v>
      </c>
      <c r="B29" s="398" t="s">
        <v>510</v>
      </c>
      <c r="C29" s="8" t="str">
        <f>LOOKUP(A29,Names!A$1:B931)</f>
        <v>Evan Pritchard</v>
      </c>
      <c r="D29" s="12">
        <v>45</v>
      </c>
      <c r="E29" s="12"/>
      <c r="F29" s="12"/>
      <c r="G29" s="12"/>
      <c r="H29" s="12"/>
      <c r="I29" s="402">
        <f t="shared" si="0"/>
        <v>45</v>
      </c>
    </row>
    <row r="30" spans="1:9" x14ac:dyDescent="0.25">
      <c r="A30" s="21">
        <v>120</v>
      </c>
      <c r="B30" s="398" t="s">
        <v>510</v>
      </c>
      <c r="C30" s="8" t="str">
        <f>LOOKUP(A30,Names!A$1:B930)</f>
        <v>Connor Race</v>
      </c>
      <c r="D30" s="12">
        <v>40</v>
      </c>
      <c r="E30" s="12"/>
      <c r="F30" s="12"/>
      <c r="G30" s="12"/>
      <c r="H30" s="12"/>
      <c r="I30" s="402">
        <f t="shared" si="0"/>
        <v>40</v>
      </c>
    </row>
    <row r="31" spans="1:9" x14ac:dyDescent="0.25">
      <c r="A31" s="21">
        <v>354</v>
      </c>
      <c r="B31" s="398" t="s">
        <v>510</v>
      </c>
      <c r="C31" s="8" t="str">
        <f>LOOKUP(A31,Names!A$1:B932)</f>
        <v>Reece Canhigh</v>
      </c>
      <c r="D31" s="12">
        <v>34</v>
      </c>
      <c r="E31" s="12"/>
      <c r="F31" s="12"/>
      <c r="G31" s="12"/>
      <c r="H31" s="12"/>
      <c r="I31" s="402">
        <f t="shared" si="0"/>
        <v>34</v>
      </c>
    </row>
    <row r="32" spans="1:9" x14ac:dyDescent="0.25">
      <c r="A32" s="21">
        <v>498</v>
      </c>
      <c r="B32" s="398" t="s">
        <v>510</v>
      </c>
      <c r="C32" s="8" t="str">
        <f>LOOKUP(A32,Names!A$1:B940)</f>
        <v>Aran Palmer</v>
      </c>
      <c r="D32" s="12">
        <v>34</v>
      </c>
      <c r="E32" s="12"/>
      <c r="F32" s="12"/>
      <c r="G32" s="12"/>
      <c r="H32" s="12"/>
      <c r="I32" s="402">
        <f t="shared" si="0"/>
        <v>34</v>
      </c>
    </row>
    <row r="33" spans="1:9" x14ac:dyDescent="0.25">
      <c r="A33" s="21">
        <v>497</v>
      </c>
      <c r="B33" s="398" t="s">
        <v>510</v>
      </c>
      <c r="C33" s="394" t="str">
        <f>LOOKUP(A33,Names!A$1:B935)</f>
        <v>Callum Stubbs</v>
      </c>
      <c r="D33" s="23">
        <v>29</v>
      </c>
      <c r="E33" s="23"/>
      <c r="F33" s="23"/>
      <c r="G33" s="23"/>
      <c r="H33" s="23"/>
      <c r="I33" s="402">
        <f t="shared" si="0"/>
        <v>29</v>
      </c>
    </row>
    <row r="34" spans="1:9" x14ac:dyDescent="0.25">
      <c r="A34" s="21">
        <v>122</v>
      </c>
      <c r="B34" s="398" t="s">
        <v>510</v>
      </c>
      <c r="C34" s="8" t="str">
        <f>LOOKUP(A34,Names!A$1:B938)</f>
        <v>Lewis Douglas</v>
      </c>
      <c r="D34" s="23">
        <v>27</v>
      </c>
      <c r="E34" s="23"/>
      <c r="F34" s="16"/>
      <c r="G34" s="11"/>
      <c r="H34" s="16"/>
      <c r="I34" s="402">
        <f t="shared" ref="I34:I54" si="1">MAX(D34:H34)</f>
        <v>27</v>
      </c>
    </row>
    <row r="35" spans="1:9" x14ac:dyDescent="0.25">
      <c r="A35" s="21"/>
      <c r="B35" s="398" t="s">
        <v>510</v>
      </c>
      <c r="C35" s="8" t="e">
        <f>LOOKUP(A35,Names!A$1:B939)</f>
        <v>#N/A</v>
      </c>
      <c r="D35" s="12"/>
      <c r="E35" s="12"/>
      <c r="F35" s="11"/>
      <c r="G35" s="11"/>
      <c r="H35" s="11"/>
      <c r="I35" s="402">
        <f t="shared" si="1"/>
        <v>0</v>
      </c>
    </row>
    <row r="36" spans="1:9" x14ac:dyDescent="0.25">
      <c r="A36" s="21"/>
      <c r="B36" s="398" t="s">
        <v>510</v>
      </c>
      <c r="C36" s="8" t="e">
        <f>LOOKUP(A36,Names!A$1:B939)</f>
        <v>#N/A</v>
      </c>
      <c r="D36" s="12"/>
      <c r="E36" s="12"/>
      <c r="F36" s="12"/>
      <c r="G36" s="12"/>
      <c r="H36" s="12"/>
      <c r="I36" s="402">
        <f t="shared" si="1"/>
        <v>0</v>
      </c>
    </row>
    <row r="37" spans="1:9" x14ac:dyDescent="0.25">
      <c r="A37" s="21"/>
      <c r="B37" s="398" t="s">
        <v>510</v>
      </c>
      <c r="C37" s="8" t="e">
        <f>LOOKUP(A37,Names!A$1:B941)</f>
        <v>#N/A</v>
      </c>
      <c r="D37" s="12"/>
      <c r="E37" s="12"/>
      <c r="F37" s="12"/>
      <c r="G37" s="12"/>
      <c r="H37" s="12"/>
      <c r="I37" s="402">
        <f t="shared" si="1"/>
        <v>0</v>
      </c>
    </row>
    <row r="38" spans="1:9" x14ac:dyDescent="0.25">
      <c r="A38" s="21">
        <v>639</v>
      </c>
      <c r="B38" s="391" t="s">
        <v>174</v>
      </c>
      <c r="C38" s="8" t="str">
        <f>LOOKUP(A38,Names!A$1:B1325)</f>
        <v>Caleb Taylor</v>
      </c>
      <c r="D38" s="389">
        <v>6</v>
      </c>
      <c r="E38" s="11"/>
      <c r="F38" s="11"/>
      <c r="G38" s="11"/>
      <c r="H38" s="11"/>
      <c r="I38" s="401">
        <f t="shared" si="1"/>
        <v>6</v>
      </c>
    </row>
    <row r="39" spans="1:9" x14ac:dyDescent="0.25">
      <c r="A39" s="21">
        <v>643</v>
      </c>
      <c r="B39" s="391" t="s">
        <v>174</v>
      </c>
      <c r="C39" s="8" t="str">
        <f>LOOKUP(A39,Names!A$1:B1322)</f>
        <v>Will Sands</v>
      </c>
      <c r="D39" s="11">
        <v>5.4</v>
      </c>
      <c r="E39" s="11"/>
      <c r="F39" s="11"/>
      <c r="G39" s="11"/>
      <c r="H39" s="11"/>
      <c r="I39" s="401">
        <f t="shared" si="1"/>
        <v>5.4</v>
      </c>
    </row>
    <row r="40" spans="1:9" x14ac:dyDescent="0.25">
      <c r="A40" s="21">
        <v>352</v>
      </c>
      <c r="B40" s="391" t="s">
        <v>174</v>
      </c>
      <c r="C40" s="8" t="str">
        <f>LOOKUP(A40,Names!A$1:B1319)</f>
        <v>Noah Lloyd</v>
      </c>
      <c r="D40" s="11">
        <v>5.3</v>
      </c>
      <c r="E40" s="11"/>
      <c r="F40" s="11"/>
      <c r="G40" s="11"/>
      <c r="H40" s="11"/>
      <c r="I40" s="401">
        <f t="shared" si="1"/>
        <v>5.3</v>
      </c>
    </row>
    <row r="41" spans="1:9" x14ac:dyDescent="0.25">
      <c r="A41" s="21">
        <v>535</v>
      </c>
      <c r="B41" s="391" t="s">
        <v>174</v>
      </c>
      <c r="C41" s="8" t="str">
        <f>LOOKUP(A41,Names!A$1:B1328)</f>
        <v>Seb Stowe</v>
      </c>
      <c r="D41" s="11">
        <v>4.9400000000000004</v>
      </c>
      <c r="E41" s="11"/>
      <c r="F41" s="11"/>
      <c r="G41" s="11"/>
      <c r="H41" s="11"/>
      <c r="I41" s="401">
        <f t="shared" si="1"/>
        <v>4.9400000000000004</v>
      </c>
    </row>
    <row r="42" spans="1:9" x14ac:dyDescent="0.25">
      <c r="A42" s="21">
        <v>532</v>
      </c>
      <c r="B42" s="391" t="s">
        <v>174</v>
      </c>
      <c r="C42" s="8" t="str">
        <f>LOOKUP(A42,Names!A$1:B1327)</f>
        <v>Oran Au</v>
      </c>
      <c r="D42" s="11">
        <v>4.42</v>
      </c>
      <c r="E42" s="11"/>
      <c r="F42" s="11"/>
      <c r="G42" s="11"/>
      <c r="H42" s="11"/>
      <c r="I42" s="401">
        <f t="shared" si="1"/>
        <v>4.42</v>
      </c>
    </row>
    <row r="43" spans="1:9" x14ac:dyDescent="0.25">
      <c r="A43" s="21"/>
      <c r="B43" s="391" t="s">
        <v>174</v>
      </c>
      <c r="C43" s="8" t="e">
        <f>LOOKUP(A43,Names!A$1:B1333)</f>
        <v>#N/A</v>
      </c>
      <c r="D43" s="11"/>
      <c r="E43" s="11"/>
      <c r="F43" s="11"/>
      <c r="G43" s="11"/>
      <c r="H43" s="11"/>
      <c r="I43" s="401">
        <f t="shared" si="1"/>
        <v>0</v>
      </c>
    </row>
    <row r="44" spans="1:9" x14ac:dyDescent="0.25">
      <c r="A44" s="21"/>
      <c r="B44" s="391" t="s">
        <v>174</v>
      </c>
      <c r="C44" s="394" t="e">
        <f>LOOKUP(A44,Names!A$1:B1329)</f>
        <v>#N/A</v>
      </c>
      <c r="D44" s="16"/>
      <c r="E44" s="16"/>
      <c r="F44" s="16"/>
      <c r="G44" s="16"/>
      <c r="H44" s="16"/>
      <c r="I44" s="401">
        <f t="shared" si="1"/>
        <v>0</v>
      </c>
    </row>
    <row r="45" spans="1:9" x14ac:dyDescent="0.25">
      <c r="A45" s="21"/>
      <c r="B45" s="391" t="s">
        <v>174</v>
      </c>
      <c r="C45" s="8" t="e">
        <f>LOOKUP(A45,Names!A$1:B1321)</f>
        <v>#N/A</v>
      </c>
      <c r="D45" s="11"/>
      <c r="E45" s="11"/>
      <c r="F45" s="11"/>
      <c r="G45" s="11"/>
      <c r="H45" s="11"/>
      <c r="I45" s="401">
        <f t="shared" si="1"/>
        <v>0</v>
      </c>
    </row>
    <row r="46" spans="1:9" x14ac:dyDescent="0.25">
      <c r="A46" s="21">
        <v>353</v>
      </c>
      <c r="B46" s="235" t="s">
        <v>164</v>
      </c>
      <c r="C46" s="8" t="str">
        <f>LOOKUP(A46,Names!A$1:B1292)</f>
        <v>Nathaniel Clarke</v>
      </c>
      <c r="D46" s="388">
        <v>50</v>
      </c>
      <c r="E46" s="12"/>
      <c r="F46" s="12"/>
      <c r="G46" s="12"/>
      <c r="H46" s="12"/>
      <c r="I46" s="14">
        <f t="shared" si="1"/>
        <v>50</v>
      </c>
    </row>
    <row r="47" spans="1:9" x14ac:dyDescent="0.25">
      <c r="A47" s="21">
        <v>644</v>
      </c>
      <c r="B47" s="235" t="s">
        <v>164</v>
      </c>
      <c r="C47" s="8" t="str">
        <f>LOOKUP(A47,Names!A$1:B1292)</f>
        <v>DeAndre Williams</v>
      </c>
      <c r="D47" s="12">
        <v>46</v>
      </c>
      <c r="E47" s="12"/>
      <c r="F47" s="12"/>
      <c r="G47" s="12"/>
      <c r="H47" s="12"/>
      <c r="I47" s="14">
        <f t="shared" si="1"/>
        <v>46</v>
      </c>
    </row>
    <row r="48" spans="1:9" x14ac:dyDescent="0.25">
      <c r="A48" s="21">
        <v>641</v>
      </c>
      <c r="B48" s="235" t="s">
        <v>164</v>
      </c>
      <c r="C48" s="8" t="str">
        <f>LOOKUP(A48,Names!A$1:B1299)</f>
        <v>Darshan Gill</v>
      </c>
      <c r="D48" s="12">
        <v>46</v>
      </c>
      <c r="E48" s="12"/>
      <c r="F48" s="12"/>
      <c r="G48" s="12"/>
      <c r="H48" s="12"/>
      <c r="I48" s="14">
        <f t="shared" si="1"/>
        <v>46</v>
      </c>
    </row>
    <row r="49" spans="1:9" x14ac:dyDescent="0.25">
      <c r="A49" s="386">
        <v>117</v>
      </c>
      <c r="B49" s="235" t="s">
        <v>164</v>
      </c>
      <c r="C49" s="8" t="str">
        <f>LOOKUP(A49,Names!A$1:B1299)</f>
        <v>David Iliffe</v>
      </c>
      <c r="D49" s="12">
        <v>40</v>
      </c>
      <c r="E49" s="12"/>
      <c r="F49" s="12"/>
      <c r="G49" s="12"/>
      <c r="H49" s="12"/>
      <c r="I49" s="14">
        <f t="shared" si="1"/>
        <v>40</v>
      </c>
    </row>
    <row r="50" spans="1:9" x14ac:dyDescent="0.25">
      <c r="A50" s="21">
        <v>531</v>
      </c>
      <c r="B50" s="235" t="s">
        <v>164</v>
      </c>
      <c r="C50" s="8" t="str">
        <f>LOOKUP(A50,Names!A$1:B1295)</f>
        <v>Joe Perkins</v>
      </c>
      <c r="D50" s="12">
        <v>36</v>
      </c>
      <c r="E50" s="12"/>
      <c r="F50" s="12"/>
      <c r="G50" s="12"/>
      <c r="H50" s="12"/>
      <c r="I50" s="14">
        <f t="shared" si="1"/>
        <v>36</v>
      </c>
    </row>
    <row r="51" spans="1:9" x14ac:dyDescent="0.25">
      <c r="A51" s="21">
        <v>533</v>
      </c>
      <c r="B51" s="235" t="s">
        <v>164</v>
      </c>
      <c r="C51" s="8" t="str">
        <f>LOOKUP(A51,Names!A$1:B1297)</f>
        <v>Ryan Pennington</v>
      </c>
      <c r="D51" s="12">
        <v>30</v>
      </c>
      <c r="E51" s="12"/>
      <c r="F51" s="12"/>
      <c r="G51" s="12"/>
      <c r="H51" s="12"/>
      <c r="I51" s="14">
        <f t="shared" si="1"/>
        <v>30</v>
      </c>
    </row>
    <row r="52" spans="1:9" x14ac:dyDescent="0.25">
      <c r="A52" s="21"/>
      <c r="B52" s="235" t="s">
        <v>164</v>
      </c>
      <c r="C52" s="8" t="e">
        <f>LOOKUP(A52,Names!A$1:B1298)</f>
        <v>#N/A</v>
      </c>
      <c r="D52" s="12"/>
      <c r="E52" s="12"/>
      <c r="F52" s="12"/>
      <c r="G52" s="12"/>
      <c r="H52" s="12"/>
      <c r="I52" s="14">
        <f t="shared" si="1"/>
        <v>0</v>
      </c>
    </row>
    <row r="53" spans="1:9" x14ac:dyDescent="0.25">
      <c r="A53" s="21"/>
      <c r="B53" s="235" t="s">
        <v>164</v>
      </c>
      <c r="C53" s="8" t="e">
        <f>LOOKUP(A53,Names!A$1:B1285)</f>
        <v>#N/A</v>
      </c>
      <c r="D53" s="12"/>
      <c r="E53" s="12"/>
      <c r="F53" s="12"/>
      <c r="G53" s="12"/>
      <c r="H53" s="12"/>
      <c r="I53" s="14">
        <f t="shared" si="1"/>
        <v>0</v>
      </c>
    </row>
    <row r="54" spans="1:9" x14ac:dyDescent="0.25">
      <c r="A54" s="21"/>
      <c r="B54" s="235" t="s">
        <v>164</v>
      </c>
      <c r="C54" s="8" t="e">
        <f>LOOKUP(A54,Names!A$1:B1294)</f>
        <v>#N/A</v>
      </c>
      <c r="D54" s="12"/>
      <c r="E54" s="12"/>
      <c r="F54" s="12"/>
      <c r="G54" s="12"/>
      <c r="H54" s="12"/>
      <c r="I54" s="14">
        <f t="shared" si="1"/>
        <v>0</v>
      </c>
    </row>
    <row r="55" spans="1:9" ht="31.5" x14ac:dyDescent="0.2">
      <c r="A55" s="45" t="s">
        <v>0</v>
      </c>
      <c r="B55" s="46" t="s">
        <v>498</v>
      </c>
      <c r="C55" s="46" t="s">
        <v>35</v>
      </c>
      <c r="D55" s="395" t="s">
        <v>105</v>
      </c>
      <c r="E55" s="395" t="s">
        <v>1</v>
      </c>
      <c r="F55" s="395" t="s">
        <v>2</v>
      </c>
      <c r="G55" s="395" t="s">
        <v>3</v>
      </c>
      <c r="H55" s="397" t="s">
        <v>4</v>
      </c>
      <c r="I55" s="47" t="s">
        <v>5</v>
      </c>
    </row>
  </sheetData>
  <sortState ref="A2:I55">
    <sortCondition ref="B2:B55"/>
    <sortCondition descending="1" ref="I2:I55"/>
  </sortState>
  <phoneticPr fontId="0" type="noConversion"/>
  <conditionalFormatting sqref="A56:B65512 A1:B1 A33:A43 A2:A23">
    <cfRule type="cellIs" dxfId="170" priority="26" stopIfTrue="1" operator="between">
      <formula>500</formula>
      <formula>599</formula>
    </cfRule>
    <cfRule type="cellIs" dxfId="169" priority="27" stopIfTrue="1" operator="between">
      <formula>600</formula>
      <formula>699</formula>
    </cfRule>
    <cfRule type="cellIs" dxfId="168" priority="28" stopIfTrue="1" operator="between">
      <formula>300</formula>
      <formula>399</formula>
    </cfRule>
  </conditionalFormatting>
  <conditionalFormatting sqref="A24:B24 A25:A32 A44:A55 B25:B37">
    <cfRule type="cellIs" dxfId="167" priority="29" stopIfTrue="1" operator="between">
      <formula>300</formula>
      <formula>399</formula>
    </cfRule>
    <cfRule type="cellIs" dxfId="166" priority="30" stopIfTrue="1" operator="between">
      <formula>600</formula>
      <formula>699</formula>
    </cfRule>
    <cfRule type="cellIs" dxfId="165" priority="31" stopIfTrue="1" operator="between">
      <formula>500</formula>
      <formula>599</formula>
    </cfRule>
  </conditionalFormatting>
  <conditionalFormatting sqref="A1:B1 A2:A23 A24:B24 A25:A55 B25:B37">
    <cfRule type="cellIs" dxfId="164" priority="25" operator="between">
      <formula>100</formula>
      <formula>199</formula>
    </cfRule>
  </conditionalFormatting>
  <conditionalFormatting sqref="A1:B1 A2:A23 A24:B24 A56:B1048576 A25:A55 B25:B37">
    <cfRule type="cellIs" dxfId="163" priority="24" operator="between">
      <formula>400</formula>
      <formula>499</formula>
    </cfRule>
  </conditionalFormatting>
  <conditionalFormatting sqref="B12:B23">
    <cfRule type="cellIs" dxfId="162" priority="18" stopIfTrue="1" operator="between">
      <formula>300</formula>
      <formula>399</formula>
    </cfRule>
    <cfRule type="cellIs" dxfId="161" priority="19" stopIfTrue="1" operator="between">
      <formula>600</formula>
      <formula>699</formula>
    </cfRule>
    <cfRule type="cellIs" dxfId="160" priority="20" stopIfTrue="1" operator="between">
      <formula>500</formula>
      <formula>599</formula>
    </cfRule>
  </conditionalFormatting>
  <conditionalFormatting sqref="B2:B11">
    <cfRule type="cellIs" dxfId="159" priority="15" stopIfTrue="1" operator="between">
      <formula>300</formula>
      <formula>399</formula>
    </cfRule>
    <cfRule type="cellIs" dxfId="158" priority="16" stopIfTrue="1" operator="between">
      <formula>600</formula>
      <formula>699</formula>
    </cfRule>
    <cfRule type="cellIs" dxfId="157" priority="17" stopIfTrue="1" operator="between">
      <formula>500</formula>
      <formula>599</formula>
    </cfRule>
  </conditionalFormatting>
  <conditionalFormatting sqref="B38:B54">
    <cfRule type="cellIs" dxfId="156" priority="12" stopIfTrue="1" operator="between">
      <formula>300</formula>
      <formula>399</formula>
    </cfRule>
    <cfRule type="cellIs" dxfId="155" priority="13" stopIfTrue="1" operator="between">
      <formula>600</formula>
      <formula>699</formula>
    </cfRule>
    <cfRule type="cellIs" dxfId="154" priority="14" stopIfTrue="1" operator="between">
      <formula>500</formula>
      <formula>599</formula>
    </cfRule>
  </conditionalFormatting>
  <conditionalFormatting sqref="B55">
    <cfRule type="cellIs" dxfId="153" priority="3" stopIfTrue="1" operator="between">
      <formula>500</formula>
      <formula>599</formula>
    </cfRule>
    <cfRule type="cellIs" dxfId="152" priority="4" stopIfTrue="1" operator="between">
      <formula>600</formula>
      <formula>699</formula>
    </cfRule>
    <cfRule type="cellIs" dxfId="151" priority="5" stopIfTrue="1" operator="between">
      <formula>300</formula>
      <formula>399</formula>
    </cfRule>
  </conditionalFormatting>
  <conditionalFormatting sqref="B55">
    <cfRule type="cellIs" dxfId="150" priority="2" operator="between">
      <formula>100</formula>
      <formula>199</formula>
    </cfRule>
  </conditionalFormatting>
  <conditionalFormatting sqref="B55">
    <cfRule type="cellIs" dxfId="149" priority="1" operator="between">
      <formula>400</formula>
      <formula>499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Names</vt:lpstr>
      <vt:lpstr>ts11B</vt:lpstr>
      <vt:lpstr>ts11G</vt:lpstr>
      <vt:lpstr>ts13B</vt:lpstr>
      <vt:lpstr>ts13G</vt:lpstr>
      <vt:lpstr>ts15B</vt:lpstr>
      <vt:lpstr>ts15G</vt:lpstr>
      <vt:lpstr>Pts</vt:lpstr>
      <vt:lpstr>11BF</vt:lpstr>
      <vt:lpstr>11BT</vt:lpstr>
      <vt:lpstr>13BF</vt:lpstr>
      <vt:lpstr>13BT</vt:lpstr>
      <vt:lpstr>11GF</vt:lpstr>
      <vt:lpstr>11GT</vt:lpstr>
      <vt:lpstr>13GF</vt:lpstr>
      <vt:lpstr>13GT</vt:lpstr>
      <vt:lpstr>15G</vt:lpstr>
      <vt:lpstr>15B</vt:lpstr>
      <vt:lpstr>'11GT'!Print_Area</vt:lpstr>
      <vt:lpstr>'13BF'!Print_Area</vt:lpstr>
      <vt:lpstr>Pts!Print_Area</vt:lpstr>
      <vt:lpstr>ts11B!Print_Area</vt:lpstr>
      <vt:lpstr>ts11G!Print_Area</vt:lpstr>
      <vt:lpstr>ts13B!Print_Area</vt:lpstr>
      <vt:lpstr>ts15G!Print_Area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creator>a</dc:creator>
  <cp:lastModifiedBy>User</cp:lastModifiedBy>
  <cp:lastPrinted>2013-11-16T15:18:07Z</cp:lastPrinted>
  <dcterms:created xsi:type="dcterms:W3CDTF">2004-10-09T19:34:07Z</dcterms:created>
  <dcterms:modified xsi:type="dcterms:W3CDTF">2013-11-22T12:06:11Z</dcterms:modified>
</cp:coreProperties>
</file>